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hesingraja.adidravi\Desktop\DAILY REPORT MARCH - 24\"/>
    </mc:Choice>
  </mc:AlternateContent>
  <xr:revisionPtr revIDLastSave="0" documentId="13_ncr:1_{EA1F3EC0-D777-4709-86C3-2D240E5DE4FE}" xr6:coauthVersionLast="47" xr6:coauthVersionMax="47" xr10:uidLastSave="{00000000-0000-0000-0000-000000000000}"/>
  <bookViews>
    <workbookView xWindow="-120" yWindow="-120" windowWidth="29040" windowHeight="15840" tabRatio="895" firstSheet="43" activeTab="58" xr2:uid="{00000000-000D-0000-FFFF-FFFF00000000}"/>
  </bookViews>
  <sheets>
    <sheet name="Summery" sheetId="52" r:id="rId1"/>
    <sheet name="02-02-2019" sheetId="38" state="hidden" r:id="rId2"/>
    <sheet name="03-02-2019" sheetId="72" state="hidden" r:id="rId3"/>
    <sheet name="04-02-2019" sheetId="6" state="hidden" r:id="rId4"/>
    <sheet name="05-02-2019" sheetId="8" state="hidden" r:id="rId5"/>
    <sheet name="06-02-2019" sheetId="7" state="hidden" r:id="rId6"/>
    <sheet name="07-02-2019" sheetId="73" state="hidden" r:id="rId7"/>
    <sheet name="08-02-2019" sheetId="91" state="hidden" r:id="rId8"/>
    <sheet name="09-02-2019" sheetId="45" state="hidden" r:id="rId9"/>
    <sheet name="10-02-2019" sheetId="98" state="hidden" r:id="rId10"/>
    <sheet name="11-02-2019" sheetId="99" state="hidden" r:id="rId11"/>
    <sheet name="12-02-2019" sheetId="100" state="hidden" r:id="rId12"/>
    <sheet name="13-02-2019" sheetId="101" state="hidden" r:id="rId13"/>
    <sheet name="14-02-2019" sheetId="48" state="hidden" r:id="rId14"/>
    <sheet name="15-02-2019" sheetId="49" state="hidden" r:id="rId15"/>
    <sheet name="16-02-2019" sheetId="51" state="hidden" r:id="rId16"/>
    <sheet name="17-02-2019" sheetId="50" state="hidden" r:id="rId17"/>
    <sheet name="18-02-2019 " sheetId="54" state="hidden" r:id="rId18"/>
    <sheet name="19-02-2019" sheetId="92" state="hidden" r:id="rId19"/>
    <sheet name="20-02-2019" sheetId="95" state="hidden" r:id="rId20"/>
    <sheet name="21-02-2019" sheetId="58" state="hidden" r:id="rId21"/>
    <sheet name="22-02-2019" sheetId="59" state="hidden" r:id="rId22"/>
    <sheet name="23-02-2019" sheetId="60" state="hidden" r:id="rId23"/>
    <sheet name="24-02-2019" sheetId="62" state="hidden" r:id="rId24"/>
    <sheet name="25-02-2019" sheetId="83" state="hidden" r:id="rId25"/>
    <sheet name="26-02-2019" sheetId="84" state="hidden" r:id="rId26"/>
    <sheet name="27-02-19" sheetId="64" state="hidden" r:id="rId27"/>
    <sheet name="28-02-2019" sheetId="96" state="hidden" r:id="rId28"/>
    <sheet name="01-03-2024" sheetId="176" r:id="rId29"/>
    <sheet name="02-02-2024" sheetId="175" r:id="rId30"/>
    <sheet name="03-03-2024" sheetId="143" r:id="rId31"/>
    <sheet name="04-03-2024 " sheetId="144" r:id="rId32"/>
    <sheet name="05-03-2024" sheetId="145" r:id="rId33"/>
    <sheet name="06-03-2024 " sheetId="146" r:id="rId34"/>
    <sheet name="07-03-2024  " sheetId="147" r:id="rId35"/>
    <sheet name="08-03-2024" sheetId="148" r:id="rId36"/>
    <sheet name="09-03-2024" sheetId="177" r:id="rId37"/>
    <sheet name="10-03-2024 " sheetId="178" r:id="rId38"/>
    <sheet name="11-03-2024" sheetId="151" r:id="rId39"/>
    <sheet name="12-03-2024" sheetId="179" r:id="rId40"/>
    <sheet name="13-03-2024 " sheetId="153" r:id="rId41"/>
    <sheet name="14-03-2024" sheetId="154" r:id="rId42"/>
    <sheet name="15-03-2024" sheetId="155" r:id="rId43"/>
    <sheet name="16-03-2024" sheetId="156" r:id="rId44"/>
    <sheet name="17-03-2024" sheetId="157" r:id="rId45"/>
    <sheet name="18-03-2024" sheetId="158" r:id="rId46"/>
    <sheet name="19-03-2024" sheetId="159" r:id="rId47"/>
    <sheet name="20-03-2024" sheetId="160" r:id="rId48"/>
    <sheet name="21-03-2024" sheetId="161" r:id="rId49"/>
    <sheet name="22-03-2024 " sheetId="162" r:id="rId50"/>
    <sheet name="23-03-2024 " sheetId="163" r:id="rId51"/>
    <sheet name="24-03 - 2024" sheetId="164" r:id="rId52"/>
    <sheet name="25-03-2024 " sheetId="165" r:id="rId53"/>
    <sheet name="26-03-2024" sheetId="166" r:id="rId54"/>
    <sheet name="27-03-2024 " sheetId="167" r:id="rId55"/>
    <sheet name="28-03-2024 " sheetId="168" r:id="rId56"/>
    <sheet name="29-03-2024 " sheetId="180" r:id="rId57"/>
    <sheet name="30-03-2024" sheetId="181" r:id="rId58"/>
    <sheet name="31-03-2024" sheetId="182" r:id="rId59"/>
  </sheets>
  <definedNames>
    <definedName name="_xlnm._FilterDatabase" localSheetId="0" hidden="1">Summery!$A$2:$CB$2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1" i="182" l="1"/>
  <c r="L101" i="182"/>
  <c r="AC101" i="182" s="1"/>
  <c r="Q100" i="182"/>
  <c r="L100" i="182"/>
  <c r="AC95" i="182"/>
  <c r="L93" i="182"/>
  <c r="L94" i="182" s="1"/>
  <c r="AC92" i="182"/>
  <c r="Q92" i="182"/>
  <c r="L92" i="182"/>
  <c r="Q91" i="182"/>
  <c r="Q93" i="182" s="1"/>
  <c r="Q94" i="182" s="1"/>
  <c r="Q96" i="182" s="1"/>
  <c r="Q98" i="182" s="1"/>
  <c r="Q99" i="182" s="1"/>
  <c r="L91" i="182"/>
  <c r="AC90" i="182"/>
  <c r="AC89" i="182"/>
  <c r="AC88" i="182"/>
  <c r="AC87" i="182"/>
  <c r="AC86" i="182"/>
  <c r="AC85" i="182"/>
  <c r="AC84" i="182"/>
  <c r="AC83" i="182"/>
  <c r="AC82" i="182"/>
  <c r="AC81" i="182"/>
  <c r="AB68" i="182"/>
  <c r="AA68" i="182"/>
  <c r="Z68" i="182"/>
  <c r="Y68" i="182"/>
  <c r="X68" i="182"/>
  <c r="W68" i="182"/>
  <c r="V68" i="182"/>
  <c r="U68" i="182"/>
  <c r="T68" i="182"/>
  <c r="S68" i="182"/>
  <c r="R68" i="182"/>
  <c r="Q68" i="182"/>
  <c r="P68" i="182"/>
  <c r="O68" i="182"/>
  <c r="N68" i="182"/>
  <c r="M68" i="182"/>
  <c r="L68" i="182"/>
  <c r="K68" i="182"/>
  <c r="J68" i="182"/>
  <c r="I68" i="182"/>
  <c r="H68" i="182"/>
  <c r="G68" i="182"/>
  <c r="F68" i="182"/>
  <c r="E68" i="182"/>
  <c r="AB67" i="182"/>
  <c r="AA67" i="182"/>
  <c r="Z67" i="182"/>
  <c r="Y67" i="182"/>
  <c r="X67" i="182"/>
  <c r="W67" i="182"/>
  <c r="V67" i="182"/>
  <c r="U67" i="182"/>
  <c r="T67" i="182"/>
  <c r="S67" i="182"/>
  <c r="R67" i="182"/>
  <c r="Q67" i="182"/>
  <c r="P67" i="182"/>
  <c r="O67" i="182"/>
  <c r="N67" i="182"/>
  <c r="M67" i="182"/>
  <c r="L67" i="182"/>
  <c r="K67" i="182"/>
  <c r="J67" i="182"/>
  <c r="I67" i="182"/>
  <c r="H67" i="182"/>
  <c r="G67" i="182"/>
  <c r="F67" i="182"/>
  <c r="E67" i="182"/>
  <c r="K63" i="182"/>
  <c r="K65" i="182" s="1"/>
  <c r="K66" i="182" s="1"/>
  <c r="G63" i="182"/>
  <c r="G65" i="182" s="1"/>
  <c r="G66" i="182" s="1"/>
  <c r="AC62" i="182"/>
  <c r="AA61" i="182"/>
  <c r="AA63" i="182" s="1"/>
  <c r="AA65" i="182" s="1"/>
  <c r="AA66" i="182" s="1"/>
  <c r="W61" i="182"/>
  <c r="W63" i="182" s="1"/>
  <c r="W65" i="182" s="1"/>
  <c r="W66" i="182" s="1"/>
  <c r="O61" i="182"/>
  <c r="O63" i="182" s="1"/>
  <c r="O65" i="182" s="1"/>
  <c r="O66" i="182" s="1"/>
  <c r="K61" i="182"/>
  <c r="G61" i="182"/>
  <c r="AA60" i="182"/>
  <c r="X60" i="182"/>
  <c r="X61" i="182" s="1"/>
  <c r="X63" i="182" s="1"/>
  <c r="X65" i="182" s="1"/>
  <c r="X66" i="182" s="1"/>
  <c r="W60" i="182"/>
  <c r="T60" i="182"/>
  <c r="T61" i="182" s="1"/>
  <c r="T63" i="182" s="1"/>
  <c r="T65" i="182" s="1"/>
  <c r="T66" i="182" s="1"/>
  <c r="S60" i="182"/>
  <c r="S61" i="182" s="1"/>
  <c r="S63" i="182" s="1"/>
  <c r="S65" i="182" s="1"/>
  <c r="S66" i="182" s="1"/>
  <c r="P60" i="182"/>
  <c r="P61" i="182" s="1"/>
  <c r="P63" i="182" s="1"/>
  <c r="P65" i="182" s="1"/>
  <c r="P66" i="182" s="1"/>
  <c r="O60" i="182"/>
  <c r="N60" i="182"/>
  <c r="N61" i="182" s="1"/>
  <c r="N63" i="182" s="1"/>
  <c r="N65" i="182" s="1"/>
  <c r="N66" i="182" s="1"/>
  <c r="K60" i="182"/>
  <c r="H60" i="182"/>
  <c r="H61" i="182" s="1"/>
  <c r="H63" i="182" s="1"/>
  <c r="H65" i="182" s="1"/>
  <c r="H66" i="182" s="1"/>
  <c r="G60" i="182"/>
  <c r="AB59" i="182"/>
  <c r="AA59" i="182"/>
  <c r="Z59" i="182"/>
  <c r="Y59" i="182"/>
  <c r="X59" i="182"/>
  <c r="W59" i="182"/>
  <c r="V59" i="182"/>
  <c r="U59" i="182"/>
  <c r="T59" i="182"/>
  <c r="S59" i="182"/>
  <c r="R59" i="182"/>
  <c r="Q59" i="182"/>
  <c r="P59" i="182"/>
  <c r="O59" i="182"/>
  <c r="N59" i="182"/>
  <c r="M59" i="182"/>
  <c r="L59" i="182"/>
  <c r="K59" i="182"/>
  <c r="J59" i="182"/>
  <c r="I59" i="182"/>
  <c r="H59" i="182"/>
  <c r="G59" i="182"/>
  <c r="F59" i="182"/>
  <c r="E59" i="182"/>
  <c r="AC59" i="182" s="1"/>
  <c r="AB58" i="182"/>
  <c r="AB60" i="182" s="1"/>
  <c r="AB61" i="182" s="1"/>
  <c r="AB63" i="182" s="1"/>
  <c r="AB65" i="182" s="1"/>
  <c r="AB66" i="182" s="1"/>
  <c r="AA58" i="182"/>
  <c r="Z58" i="182"/>
  <c r="Z60" i="182" s="1"/>
  <c r="Z61" i="182" s="1"/>
  <c r="Z63" i="182" s="1"/>
  <c r="Z65" i="182" s="1"/>
  <c r="Z66" i="182" s="1"/>
  <c r="Y58" i="182"/>
  <c r="Y60" i="182" s="1"/>
  <c r="Y61" i="182" s="1"/>
  <c r="Y63" i="182" s="1"/>
  <c r="Y65" i="182" s="1"/>
  <c r="Y66" i="182" s="1"/>
  <c r="X58" i="182"/>
  <c r="W58" i="182"/>
  <c r="V58" i="182"/>
  <c r="V60" i="182" s="1"/>
  <c r="V61" i="182" s="1"/>
  <c r="V63" i="182" s="1"/>
  <c r="V65" i="182" s="1"/>
  <c r="V66" i="182" s="1"/>
  <c r="U58" i="182"/>
  <c r="U60" i="182" s="1"/>
  <c r="U61" i="182" s="1"/>
  <c r="U63" i="182" s="1"/>
  <c r="U65" i="182" s="1"/>
  <c r="U66" i="182" s="1"/>
  <c r="T58" i="182"/>
  <c r="S58" i="182"/>
  <c r="R58" i="182"/>
  <c r="R60" i="182" s="1"/>
  <c r="R61" i="182" s="1"/>
  <c r="R63" i="182" s="1"/>
  <c r="R65" i="182" s="1"/>
  <c r="R66" i="182" s="1"/>
  <c r="Q58" i="182"/>
  <c r="Q60" i="182" s="1"/>
  <c r="Q61" i="182" s="1"/>
  <c r="Q63" i="182" s="1"/>
  <c r="Q65" i="182" s="1"/>
  <c r="Q66" i="182" s="1"/>
  <c r="P58" i="182"/>
  <c r="O58" i="182"/>
  <c r="N58" i="182"/>
  <c r="M58" i="182"/>
  <c r="M60" i="182" s="1"/>
  <c r="M61" i="182" s="1"/>
  <c r="M63" i="182" s="1"/>
  <c r="M65" i="182" s="1"/>
  <c r="M66" i="182" s="1"/>
  <c r="L58" i="182"/>
  <c r="L60" i="182" s="1"/>
  <c r="L61" i="182" s="1"/>
  <c r="L63" i="182" s="1"/>
  <c r="L65" i="182" s="1"/>
  <c r="L66" i="182" s="1"/>
  <c r="K58" i="182"/>
  <c r="J58" i="182"/>
  <c r="J60" i="182" s="1"/>
  <c r="J61" i="182" s="1"/>
  <c r="J63" i="182" s="1"/>
  <c r="J65" i="182" s="1"/>
  <c r="J66" i="182" s="1"/>
  <c r="I58" i="182"/>
  <c r="I60" i="182" s="1"/>
  <c r="I61" i="182" s="1"/>
  <c r="I63" i="182" s="1"/>
  <c r="I65" i="182" s="1"/>
  <c r="I66" i="182" s="1"/>
  <c r="H58" i="182"/>
  <c r="G58" i="182"/>
  <c r="F58" i="182"/>
  <c r="F60" i="182" s="1"/>
  <c r="F61" i="182" s="1"/>
  <c r="F63" i="182" s="1"/>
  <c r="F65" i="182" s="1"/>
  <c r="F66" i="182" s="1"/>
  <c r="E58" i="182"/>
  <c r="E60" i="182" s="1"/>
  <c r="E61" i="182" s="1"/>
  <c r="AC57" i="182"/>
  <c r="AC56" i="182"/>
  <c r="AC55" i="182"/>
  <c r="AC54" i="182"/>
  <c r="AC53" i="182"/>
  <c r="AC52" i="182"/>
  <c r="AB51" i="182"/>
  <c r="AA51" i="182"/>
  <c r="Z51" i="182"/>
  <c r="Y51" i="182"/>
  <c r="X51" i="182"/>
  <c r="W51" i="182"/>
  <c r="V51" i="182"/>
  <c r="U51" i="182"/>
  <c r="T51" i="182"/>
  <c r="S51" i="182"/>
  <c r="R51" i="182"/>
  <c r="Q51" i="182"/>
  <c r="P51" i="182"/>
  <c r="O51" i="182"/>
  <c r="N51" i="182"/>
  <c r="M51" i="182"/>
  <c r="L51" i="182"/>
  <c r="K51" i="182"/>
  <c r="J51" i="182"/>
  <c r="I51" i="182"/>
  <c r="H51" i="182"/>
  <c r="G51" i="182"/>
  <c r="F51" i="182"/>
  <c r="E51" i="182"/>
  <c r="AC50" i="182"/>
  <c r="AC49" i="182"/>
  <c r="AC48" i="182"/>
  <c r="AC47" i="182"/>
  <c r="AB34" i="182"/>
  <c r="AA34" i="182"/>
  <c r="Z34" i="182"/>
  <c r="Y34" i="182"/>
  <c r="X34" i="182"/>
  <c r="W34" i="182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AB33" i="182"/>
  <c r="AA33" i="182"/>
  <c r="Z33" i="182"/>
  <c r="Y33" i="182"/>
  <c r="X33" i="182"/>
  <c r="W33" i="182"/>
  <c r="V33" i="182"/>
  <c r="U33" i="182"/>
  <c r="T33" i="182"/>
  <c r="S33" i="182"/>
  <c r="R33" i="182"/>
  <c r="Q33" i="182"/>
  <c r="P33" i="182"/>
  <c r="O33" i="182"/>
  <c r="N33" i="182"/>
  <c r="M33" i="182"/>
  <c r="L33" i="182"/>
  <c r="K33" i="182"/>
  <c r="J33" i="182"/>
  <c r="I33" i="182"/>
  <c r="H33" i="182"/>
  <c r="G33" i="182"/>
  <c r="F33" i="182"/>
  <c r="E33" i="182"/>
  <c r="AC28" i="182"/>
  <c r="X27" i="182"/>
  <c r="X29" i="182" s="1"/>
  <c r="X31" i="182" s="1"/>
  <c r="X32" i="182" s="1"/>
  <c r="R27" i="182"/>
  <c r="R29" i="182" s="1"/>
  <c r="R31" i="182" s="1"/>
  <c r="R32" i="182" s="1"/>
  <c r="N27" i="182"/>
  <c r="N29" i="182" s="1"/>
  <c r="N31" i="182" s="1"/>
  <c r="N32" i="182" s="1"/>
  <c r="M27" i="182"/>
  <c r="M29" i="182" s="1"/>
  <c r="M31" i="182" s="1"/>
  <c r="M32" i="182" s="1"/>
  <c r="H27" i="182"/>
  <c r="H29" i="182" s="1"/>
  <c r="H31" i="182" s="1"/>
  <c r="H32" i="182" s="1"/>
  <c r="Z26" i="182"/>
  <c r="Z27" i="182" s="1"/>
  <c r="Z29" i="182" s="1"/>
  <c r="Z31" i="182" s="1"/>
  <c r="Z32" i="182" s="1"/>
  <c r="V26" i="182"/>
  <c r="V27" i="182" s="1"/>
  <c r="V29" i="182" s="1"/>
  <c r="V31" i="182" s="1"/>
  <c r="V32" i="182" s="1"/>
  <c r="U26" i="182"/>
  <c r="U27" i="182" s="1"/>
  <c r="U29" i="182" s="1"/>
  <c r="U31" i="182" s="1"/>
  <c r="U32" i="182" s="1"/>
  <c r="R26" i="182"/>
  <c r="Q26" i="182"/>
  <c r="Q27" i="182" s="1"/>
  <c r="Q29" i="182" s="1"/>
  <c r="Q31" i="182" s="1"/>
  <c r="Q32" i="182" s="1"/>
  <c r="N26" i="182"/>
  <c r="M26" i="182"/>
  <c r="J26" i="182"/>
  <c r="J27" i="182" s="1"/>
  <c r="J29" i="182" s="1"/>
  <c r="J31" i="182" s="1"/>
  <c r="J32" i="182" s="1"/>
  <c r="F26" i="182"/>
  <c r="F27" i="182" s="1"/>
  <c r="F29" i="182" s="1"/>
  <c r="F31" i="182" s="1"/>
  <c r="F32" i="182" s="1"/>
  <c r="E26" i="182"/>
  <c r="E27" i="182" s="1"/>
  <c r="AB25" i="182"/>
  <c r="AA25" i="182"/>
  <c r="Z25" i="182"/>
  <c r="Y25" i="182"/>
  <c r="X25" i="182"/>
  <c r="W25" i="182"/>
  <c r="V25" i="182"/>
  <c r="U25" i="182"/>
  <c r="T25" i="182"/>
  <c r="S25" i="182"/>
  <c r="R25" i="182"/>
  <c r="Q25" i="182"/>
  <c r="P25" i="182"/>
  <c r="O25" i="182"/>
  <c r="N25" i="182"/>
  <c r="M25" i="182"/>
  <c r="L25" i="182"/>
  <c r="K25" i="182"/>
  <c r="J25" i="182"/>
  <c r="I25" i="182"/>
  <c r="H25" i="182"/>
  <c r="G25" i="182"/>
  <c r="F25" i="182"/>
  <c r="E25" i="182"/>
  <c r="AB24" i="182"/>
  <c r="AB26" i="182" s="1"/>
  <c r="AB27" i="182" s="1"/>
  <c r="AB29" i="182" s="1"/>
  <c r="AB31" i="182" s="1"/>
  <c r="AB32" i="182" s="1"/>
  <c r="AA24" i="182"/>
  <c r="AA26" i="182" s="1"/>
  <c r="AA27" i="182" s="1"/>
  <c r="AA29" i="182" s="1"/>
  <c r="AA31" i="182" s="1"/>
  <c r="AA32" i="182" s="1"/>
  <c r="Z24" i="182"/>
  <c r="Y24" i="182"/>
  <c r="Y26" i="182" s="1"/>
  <c r="Y27" i="182" s="1"/>
  <c r="Y29" i="182" s="1"/>
  <c r="Y31" i="182" s="1"/>
  <c r="Y32" i="182" s="1"/>
  <c r="X24" i="182"/>
  <c r="X26" i="182" s="1"/>
  <c r="W24" i="182"/>
  <c r="W26" i="182" s="1"/>
  <c r="W27" i="182" s="1"/>
  <c r="W29" i="182" s="1"/>
  <c r="W31" i="182" s="1"/>
  <c r="W32" i="182" s="1"/>
  <c r="V24" i="182"/>
  <c r="U24" i="182"/>
  <c r="T24" i="182"/>
  <c r="T26" i="182" s="1"/>
  <c r="T27" i="182" s="1"/>
  <c r="T29" i="182" s="1"/>
  <c r="T31" i="182" s="1"/>
  <c r="T32" i="182" s="1"/>
  <c r="S24" i="182"/>
  <c r="S26" i="182" s="1"/>
  <c r="S27" i="182" s="1"/>
  <c r="S29" i="182" s="1"/>
  <c r="S31" i="182" s="1"/>
  <c r="S32" i="182" s="1"/>
  <c r="R24" i="182"/>
  <c r="Q24" i="182"/>
  <c r="P24" i="182"/>
  <c r="P26" i="182" s="1"/>
  <c r="P27" i="182" s="1"/>
  <c r="P29" i="182" s="1"/>
  <c r="P31" i="182" s="1"/>
  <c r="P32" i="182" s="1"/>
  <c r="O24" i="182"/>
  <c r="O26" i="182" s="1"/>
  <c r="O27" i="182" s="1"/>
  <c r="O29" i="182" s="1"/>
  <c r="O31" i="182" s="1"/>
  <c r="O32" i="182" s="1"/>
  <c r="N24" i="182"/>
  <c r="M24" i="182"/>
  <c r="L24" i="182"/>
  <c r="L26" i="182" s="1"/>
  <c r="L27" i="182" s="1"/>
  <c r="L29" i="182" s="1"/>
  <c r="L31" i="182" s="1"/>
  <c r="L32" i="182" s="1"/>
  <c r="K24" i="182"/>
  <c r="K26" i="182" s="1"/>
  <c r="K27" i="182" s="1"/>
  <c r="K29" i="182" s="1"/>
  <c r="K31" i="182" s="1"/>
  <c r="K32" i="182" s="1"/>
  <c r="J24" i="182"/>
  <c r="I24" i="182"/>
  <c r="I26" i="182" s="1"/>
  <c r="I27" i="182" s="1"/>
  <c r="I29" i="182" s="1"/>
  <c r="I31" i="182" s="1"/>
  <c r="I32" i="182" s="1"/>
  <c r="H24" i="182"/>
  <c r="H26" i="182" s="1"/>
  <c r="G24" i="182"/>
  <c r="G26" i="182" s="1"/>
  <c r="G27" i="182" s="1"/>
  <c r="G29" i="182" s="1"/>
  <c r="G31" i="182" s="1"/>
  <c r="G32" i="182" s="1"/>
  <c r="F24" i="182"/>
  <c r="E24" i="182"/>
  <c r="AC24" i="182" s="1"/>
  <c r="AC23" i="182"/>
  <c r="AC22" i="182"/>
  <c r="AC21" i="182"/>
  <c r="AC20" i="182"/>
  <c r="AC19" i="182"/>
  <c r="AC18" i="182"/>
  <c r="AB17" i="182"/>
  <c r="AA17" i="182"/>
  <c r="Z17" i="182"/>
  <c r="Y17" i="182"/>
  <c r="X17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AC16" i="182"/>
  <c r="AC15" i="182"/>
  <c r="AC14" i="182"/>
  <c r="AC13" i="182"/>
  <c r="Q101" i="181"/>
  <c r="L101" i="181"/>
  <c r="Q100" i="181"/>
  <c r="L100" i="181"/>
  <c r="AC95" i="181"/>
  <c r="Q94" i="181"/>
  <c r="Q96" i="181" s="1"/>
  <c r="Q98" i="181" s="1"/>
  <c r="Q99" i="181" s="1"/>
  <c r="Q93" i="181"/>
  <c r="L93" i="181"/>
  <c r="Q92" i="181"/>
  <c r="L92" i="181"/>
  <c r="AC92" i="181" s="1"/>
  <c r="AC91" i="181"/>
  <c r="Q91" i="181"/>
  <c r="L91" i="181"/>
  <c r="AC90" i="181"/>
  <c r="AC89" i="181"/>
  <c r="AC88" i="181"/>
  <c r="AC87" i="181"/>
  <c r="AC86" i="181"/>
  <c r="AC85" i="181"/>
  <c r="AC84" i="181"/>
  <c r="AC83" i="181"/>
  <c r="AC82" i="181"/>
  <c r="AC81" i="181"/>
  <c r="AB68" i="181"/>
  <c r="AA68" i="181"/>
  <c r="Z68" i="181"/>
  <c r="Y68" i="181"/>
  <c r="X68" i="181"/>
  <c r="W68" i="181"/>
  <c r="V68" i="181"/>
  <c r="U68" i="181"/>
  <c r="T68" i="181"/>
  <c r="S68" i="181"/>
  <c r="R68" i="181"/>
  <c r="Q68" i="181"/>
  <c r="P68" i="181"/>
  <c r="O68" i="181"/>
  <c r="N68" i="181"/>
  <c r="M68" i="181"/>
  <c r="L68" i="181"/>
  <c r="K68" i="181"/>
  <c r="J68" i="181"/>
  <c r="I68" i="181"/>
  <c r="H68" i="181"/>
  <c r="G68" i="181"/>
  <c r="F68" i="181"/>
  <c r="E68" i="181"/>
  <c r="AB67" i="181"/>
  <c r="AA67" i="181"/>
  <c r="Z67" i="181"/>
  <c r="Y67" i="181"/>
  <c r="X67" i="181"/>
  <c r="W67" i="181"/>
  <c r="V67" i="181"/>
  <c r="U67" i="181"/>
  <c r="T67" i="181"/>
  <c r="S67" i="181"/>
  <c r="R67" i="181"/>
  <c r="Q67" i="181"/>
  <c r="P67" i="181"/>
  <c r="O67" i="181"/>
  <c r="N67" i="181"/>
  <c r="M67" i="181"/>
  <c r="L67" i="181"/>
  <c r="K67" i="181"/>
  <c r="J67" i="181"/>
  <c r="I67" i="181"/>
  <c r="H67" i="181"/>
  <c r="G67" i="181"/>
  <c r="F67" i="181"/>
  <c r="E67" i="181"/>
  <c r="H63" i="181"/>
  <c r="H65" i="181" s="1"/>
  <c r="H66" i="181" s="1"/>
  <c r="AC62" i="181"/>
  <c r="R61" i="181"/>
  <c r="R63" i="181" s="1"/>
  <c r="R65" i="181" s="1"/>
  <c r="R66" i="181" s="1"/>
  <c r="J61" i="181"/>
  <c r="J63" i="181" s="1"/>
  <c r="J65" i="181" s="1"/>
  <c r="J66" i="181" s="1"/>
  <c r="AB60" i="181"/>
  <c r="AB61" i="181" s="1"/>
  <c r="AB63" i="181" s="1"/>
  <c r="AB65" i="181" s="1"/>
  <c r="AB66" i="181" s="1"/>
  <c r="AA60" i="181"/>
  <c r="AA61" i="181" s="1"/>
  <c r="AA63" i="181" s="1"/>
  <c r="AA65" i="181" s="1"/>
  <c r="AA66" i="181" s="1"/>
  <c r="X60" i="181"/>
  <c r="X61" i="181" s="1"/>
  <c r="X63" i="181" s="1"/>
  <c r="X65" i="181" s="1"/>
  <c r="X66" i="181" s="1"/>
  <c r="W60" i="181"/>
  <c r="W61" i="181" s="1"/>
  <c r="W63" i="181" s="1"/>
  <c r="W65" i="181" s="1"/>
  <c r="W66" i="181" s="1"/>
  <c r="T60" i="181"/>
  <c r="T61" i="181" s="1"/>
  <c r="T63" i="181" s="1"/>
  <c r="T65" i="181" s="1"/>
  <c r="T66" i="181" s="1"/>
  <c r="S60" i="181"/>
  <c r="S61" i="181" s="1"/>
  <c r="S63" i="181" s="1"/>
  <c r="S65" i="181" s="1"/>
  <c r="S66" i="181" s="1"/>
  <c r="P60" i="181"/>
  <c r="P61" i="181" s="1"/>
  <c r="P63" i="181" s="1"/>
  <c r="P65" i="181" s="1"/>
  <c r="P66" i="181" s="1"/>
  <c r="O60" i="181"/>
  <c r="O61" i="181" s="1"/>
  <c r="O63" i="181" s="1"/>
  <c r="O65" i="181" s="1"/>
  <c r="O66" i="181" s="1"/>
  <c r="L60" i="181"/>
  <c r="L61" i="181" s="1"/>
  <c r="L63" i="181" s="1"/>
  <c r="L65" i="181" s="1"/>
  <c r="L66" i="181" s="1"/>
  <c r="K60" i="181"/>
  <c r="K61" i="181" s="1"/>
  <c r="K63" i="181" s="1"/>
  <c r="K65" i="181" s="1"/>
  <c r="K66" i="181" s="1"/>
  <c r="H60" i="181"/>
  <c r="H61" i="181" s="1"/>
  <c r="G60" i="181"/>
  <c r="G61" i="181" s="1"/>
  <c r="G63" i="181" s="1"/>
  <c r="G65" i="181" s="1"/>
  <c r="G66" i="181" s="1"/>
  <c r="AB59" i="181"/>
  <c r="AA59" i="181"/>
  <c r="Z59" i="181"/>
  <c r="Y59" i="181"/>
  <c r="X59" i="181"/>
  <c r="W59" i="181"/>
  <c r="V59" i="181"/>
  <c r="U59" i="181"/>
  <c r="T59" i="181"/>
  <c r="S59" i="181"/>
  <c r="R59" i="181"/>
  <c r="Q59" i="181"/>
  <c r="P59" i="181"/>
  <c r="O59" i="181"/>
  <c r="N59" i="181"/>
  <c r="M59" i="181"/>
  <c r="L59" i="181"/>
  <c r="K59" i="181"/>
  <c r="J59" i="181"/>
  <c r="I59" i="181"/>
  <c r="H59" i="181"/>
  <c r="G59" i="181"/>
  <c r="F59" i="181"/>
  <c r="E59" i="181"/>
  <c r="AC59" i="181" s="1"/>
  <c r="AB58" i="181"/>
  <c r="AA58" i="181"/>
  <c r="Z58" i="181"/>
  <c r="Z60" i="181" s="1"/>
  <c r="Z61" i="181" s="1"/>
  <c r="Z63" i="181" s="1"/>
  <c r="Z65" i="181" s="1"/>
  <c r="Z66" i="181" s="1"/>
  <c r="Y58" i="181"/>
  <c r="Y60" i="181" s="1"/>
  <c r="Y61" i="181" s="1"/>
  <c r="Y63" i="181" s="1"/>
  <c r="Y65" i="181" s="1"/>
  <c r="Y66" i="181" s="1"/>
  <c r="X58" i="181"/>
  <c r="W58" i="181"/>
  <c r="V58" i="181"/>
  <c r="V60" i="181" s="1"/>
  <c r="V61" i="181" s="1"/>
  <c r="V63" i="181" s="1"/>
  <c r="V65" i="181" s="1"/>
  <c r="V66" i="181" s="1"/>
  <c r="U58" i="181"/>
  <c r="U60" i="181" s="1"/>
  <c r="U61" i="181" s="1"/>
  <c r="U63" i="181" s="1"/>
  <c r="U65" i="181" s="1"/>
  <c r="U66" i="181" s="1"/>
  <c r="T58" i="181"/>
  <c r="S58" i="181"/>
  <c r="R58" i="181"/>
  <c r="R60" i="181" s="1"/>
  <c r="Q58" i="181"/>
  <c r="Q60" i="181" s="1"/>
  <c r="Q61" i="181" s="1"/>
  <c r="Q63" i="181" s="1"/>
  <c r="Q65" i="181" s="1"/>
  <c r="Q66" i="181" s="1"/>
  <c r="P58" i="181"/>
  <c r="O58" i="181"/>
  <c r="N58" i="181"/>
  <c r="N60" i="181" s="1"/>
  <c r="N61" i="181" s="1"/>
  <c r="N63" i="181" s="1"/>
  <c r="N65" i="181" s="1"/>
  <c r="N66" i="181" s="1"/>
  <c r="M58" i="181"/>
  <c r="M60" i="181" s="1"/>
  <c r="M61" i="181" s="1"/>
  <c r="M63" i="181" s="1"/>
  <c r="M65" i="181" s="1"/>
  <c r="M66" i="181" s="1"/>
  <c r="L58" i="181"/>
  <c r="K58" i="181"/>
  <c r="J58" i="181"/>
  <c r="J60" i="181" s="1"/>
  <c r="I58" i="181"/>
  <c r="I60" i="181" s="1"/>
  <c r="I61" i="181" s="1"/>
  <c r="I63" i="181" s="1"/>
  <c r="I65" i="181" s="1"/>
  <c r="I66" i="181" s="1"/>
  <c r="H58" i="181"/>
  <c r="G58" i="181"/>
  <c r="F58" i="181"/>
  <c r="F60" i="181" s="1"/>
  <c r="F61" i="181" s="1"/>
  <c r="F63" i="181" s="1"/>
  <c r="F65" i="181" s="1"/>
  <c r="F66" i="181" s="1"/>
  <c r="E58" i="181"/>
  <c r="E60" i="181" s="1"/>
  <c r="AC57" i="181"/>
  <c r="AC56" i="181"/>
  <c r="AC55" i="181"/>
  <c r="AC54" i="181"/>
  <c r="AC53" i="181"/>
  <c r="AC52" i="181"/>
  <c r="AB51" i="181"/>
  <c r="AA51" i="181"/>
  <c r="Z51" i="181"/>
  <c r="Y51" i="181"/>
  <c r="X51" i="181"/>
  <c r="W51" i="181"/>
  <c r="V51" i="181"/>
  <c r="U51" i="181"/>
  <c r="T51" i="181"/>
  <c r="S51" i="181"/>
  <c r="R51" i="181"/>
  <c r="Q51" i="181"/>
  <c r="P51" i="181"/>
  <c r="O51" i="181"/>
  <c r="N51" i="181"/>
  <c r="M51" i="181"/>
  <c r="L51" i="181"/>
  <c r="K51" i="181"/>
  <c r="J51" i="181"/>
  <c r="I51" i="181"/>
  <c r="H51" i="181"/>
  <c r="G51" i="181"/>
  <c r="F51" i="181"/>
  <c r="E51" i="181"/>
  <c r="AC50" i="181"/>
  <c r="AC49" i="181"/>
  <c r="AC48" i="181"/>
  <c r="AC47" i="181"/>
  <c r="AB34" i="181"/>
  <c r="AA34" i="181"/>
  <c r="Z34" i="181"/>
  <c r="Y34" i="181"/>
  <c r="X34" i="181"/>
  <c r="W34" i="181"/>
  <c r="V34" i="181"/>
  <c r="U34" i="181"/>
  <c r="T34" i="181"/>
  <c r="S34" i="181"/>
  <c r="R34" i="181"/>
  <c r="Q34" i="181"/>
  <c r="P34" i="181"/>
  <c r="O34" i="181"/>
  <c r="N34" i="181"/>
  <c r="M34" i="181"/>
  <c r="L34" i="181"/>
  <c r="K34" i="181"/>
  <c r="J34" i="181"/>
  <c r="I34" i="181"/>
  <c r="H34" i="181"/>
  <c r="G34" i="181"/>
  <c r="F34" i="181"/>
  <c r="E34" i="181"/>
  <c r="AB33" i="181"/>
  <c r="AA33" i="181"/>
  <c r="Z33" i="181"/>
  <c r="Y33" i="181"/>
  <c r="X33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F33" i="181"/>
  <c r="E33" i="181"/>
  <c r="AC28" i="181"/>
  <c r="Y27" i="181"/>
  <c r="Y29" i="181" s="1"/>
  <c r="Y31" i="181" s="1"/>
  <c r="Y32" i="181" s="1"/>
  <c r="U27" i="181"/>
  <c r="U29" i="181" s="1"/>
  <c r="U31" i="181" s="1"/>
  <c r="U32" i="181" s="1"/>
  <c r="Q27" i="181"/>
  <c r="Q29" i="181" s="1"/>
  <c r="Q31" i="181" s="1"/>
  <c r="Q32" i="181" s="1"/>
  <c r="M27" i="181"/>
  <c r="M29" i="181" s="1"/>
  <c r="M31" i="181" s="1"/>
  <c r="M32" i="181" s="1"/>
  <c r="I27" i="181"/>
  <c r="I29" i="181" s="1"/>
  <c r="I31" i="181" s="1"/>
  <c r="I32" i="181" s="1"/>
  <c r="E27" i="181"/>
  <c r="E29" i="181" s="1"/>
  <c r="AA26" i="181"/>
  <c r="AA27" i="181" s="1"/>
  <c r="AA29" i="181" s="1"/>
  <c r="AA31" i="181" s="1"/>
  <c r="AA32" i="181" s="1"/>
  <c r="Z26" i="181"/>
  <c r="Z27" i="181" s="1"/>
  <c r="Z29" i="181" s="1"/>
  <c r="Z31" i="181" s="1"/>
  <c r="Z32" i="181" s="1"/>
  <c r="W26" i="181"/>
  <c r="W27" i="181" s="1"/>
  <c r="W29" i="181" s="1"/>
  <c r="W31" i="181" s="1"/>
  <c r="W32" i="181" s="1"/>
  <c r="V26" i="181"/>
  <c r="V27" i="181" s="1"/>
  <c r="V29" i="181" s="1"/>
  <c r="V31" i="181" s="1"/>
  <c r="V32" i="181" s="1"/>
  <c r="S26" i="181"/>
  <c r="S27" i="181" s="1"/>
  <c r="S29" i="181" s="1"/>
  <c r="S31" i="181" s="1"/>
  <c r="S32" i="181" s="1"/>
  <c r="R26" i="181"/>
  <c r="R27" i="181" s="1"/>
  <c r="R29" i="181" s="1"/>
  <c r="R31" i="181" s="1"/>
  <c r="R32" i="181" s="1"/>
  <c r="O26" i="181"/>
  <c r="O27" i="181" s="1"/>
  <c r="O29" i="181" s="1"/>
  <c r="O31" i="181" s="1"/>
  <c r="O32" i="181" s="1"/>
  <c r="N26" i="181"/>
  <c r="N27" i="181" s="1"/>
  <c r="N29" i="181" s="1"/>
  <c r="N31" i="181" s="1"/>
  <c r="N32" i="181" s="1"/>
  <c r="K26" i="181"/>
  <c r="K27" i="181" s="1"/>
  <c r="K29" i="181" s="1"/>
  <c r="K31" i="181" s="1"/>
  <c r="K32" i="181" s="1"/>
  <c r="J26" i="181"/>
  <c r="J27" i="181" s="1"/>
  <c r="J29" i="181" s="1"/>
  <c r="J31" i="181" s="1"/>
  <c r="J32" i="181" s="1"/>
  <c r="G26" i="181"/>
  <c r="G27" i="181" s="1"/>
  <c r="G29" i="181" s="1"/>
  <c r="G31" i="181" s="1"/>
  <c r="G32" i="181" s="1"/>
  <c r="F26" i="181"/>
  <c r="F27" i="181" s="1"/>
  <c r="F29" i="181" s="1"/>
  <c r="F31" i="181" s="1"/>
  <c r="F32" i="181" s="1"/>
  <c r="AB25" i="181"/>
  <c r="AA25" i="181"/>
  <c r="Z25" i="181"/>
  <c r="Y25" i="181"/>
  <c r="X25" i="181"/>
  <c r="W25" i="181"/>
  <c r="V25" i="181"/>
  <c r="U25" i="181"/>
  <c r="T25" i="181"/>
  <c r="S25" i="181"/>
  <c r="R25" i="181"/>
  <c r="Q25" i="181"/>
  <c r="P25" i="181"/>
  <c r="O25" i="181"/>
  <c r="N25" i="181"/>
  <c r="M25" i="181"/>
  <c r="L25" i="181"/>
  <c r="K25" i="181"/>
  <c r="J25" i="181"/>
  <c r="I25" i="181"/>
  <c r="H25" i="181"/>
  <c r="G25" i="181"/>
  <c r="F25" i="181"/>
  <c r="E25" i="181"/>
  <c r="AC25" i="181" s="1"/>
  <c r="AB24" i="181"/>
  <c r="AB26" i="181" s="1"/>
  <c r="AB27" i="181" s="1"/>
  <c r="AB29" i="181" s="1"/>
  <c r="AB31" i="181" s="1"/>
  <c r="AB32" i="181" s="1"/>
  <c r="AA24" i="181"/>
  <c r="Z24" i="181"/>
  <c r="Y24" i="181"/>
  <c r="Y26" i="181" s="1"/>
  <c r="X24" i="181"/>
  <c r="X26" i="181" s="1"/>
  <c r="X27" i="181" s="1"/>
  <c r="X29" i="181" s="1"/>
  <c r="X31" i="181" s="1"/>
  <c r="X32" i="181" s="1"/>
  <c r="W24" i="181"/>
  <c r="V24" i="181"/>
  <c r="U24" i="181"/>
  <c r="U26" i="181" s="1"/>
  <c r="T24" i="181"/>
  <c r="T26" i="181" s="1"/>
  <c r="T27" i="181" s="1"/>
  <c r="T29" i="181" s="1"/>
  <c r="T31" i="181" s="1"/>
  <c r="T32" i="181" s="1"/>
  <c r="S24" i="181"/>
  <c r="R24" i="181"/>
  <c r="Q24" i="181"/>
  <c r="Q26" i="181" s="1"/>
  <c r="P24" i="181"/>
  <c r="P26" i="181" s="1"/>
  <c r="P27" i="181" s="1"/>
  <c r="P29" i="181" s="1"/>
  <c r="P31" i="181" s="1"/>
  <c r="P32" i="181" s="1"/>
  <c r="O24" i="181"/>
  <c r="N24" i="181"/>
  <c r="M24" i="181"/>
  <c r="M26" i="181" s="1"/>
  <c r="L24" i="181"/>
  <c r="L26" i="181" s="1"/>
  <c r="L27" i="181" s="1"/>
  <c r="L29" i="181" s="1"/>
  <c r="L31" i="181" s="1"/>
  <c r="L32" i="181" s="1"/>
  <c r="K24" i="181"/>
  <c r="J24" i="181"/>
  <c r="I24" i="181"/>
  <c r="I26" i="181" s="1"/>
  <c r="H24" i="181"/>
  <c r="H26" i="181" s="1"/>
  <c r="H27" i="181" s="1"/>
  <c r="H29" i="181" s="1"/>
  <c r="H31" i="181" s="1"/>
  <c r="H32" i="181" s="1"/>
  <c r="G24" i="181"/>
  <c r="F24" i="181"/>
  <c r="E24" i="181"/>
  <c r="E26" i="181" s="1"/>
  <c r="AC23" i="181"/>
  <c r="AC22" i="181"/>
  <c r="AC21" i="181"/>
  <c r="AC20" i="181"/>
  <c r="AC19" i="181"/>
  <c r="AC18" i="181"/>
  <c r="AB17" i="181"/>
  <c r="AA17" i="181"/>
  <c r="Z17" i="181"/>
  <c r="Y17" i="181"/>
  <c r="X17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AC16" i="181"/>
  <c r="AC15" i="181"/>
  <c r="AC14" i="181"/>
  <c r="AC13" i="181"/>
  <c r="BW33" i="52"/>
  <c r="BX33" i="52" s="1"/>
  <c r="BY33" i="52"/>
  <c r="BZ33" i="52" s="1"/>
  <c r="CA33" i="52"/>
  <c r="CB33" i="52"/>
  <c r="BW34" i="52"/>
  <c r="BY34" i="52"/>
  <c r="CA34" i="52"/>
  <c r="CB34" i="52"/>
  <c r="BZ34" i="52" l="1"/>
  <c r="AC34" i="182"/>
  <c r="AC33" i="182"/>
  <c r="AC68" i="182"/>
  <c r="AC67" i="182"/>
  <c r="AC100" i="182"/>
  <c r="AC51" i="182"/>
  <c r="AC17" i="182"/>
  <c r="E29" i="182"/>
  <c r="AC27" i="182"/>
  <c r="AC94" i="182"/>
  <c r="L96" i="182"/>
  <c r="E63" i="182"/>
  <c r="AC61" i="182"/>
  <c r="AC60" i="182"/>
  <c r="AC58" i="182"/>
  <c r="AC26" i="182"/>
  <c r="AC91" i="182"/>
  <c r="AC93" i="182"/>
  <c r="AC25" i="182"/>
  <c r="CC34" i="52"/>
  <c r="AC101" i="181"/>
  <c r="AC100" i="181"/>
  <c r="AC68" i="181"/>
  <c r="AC67" i="181"/>
  <c r="AC34" i="181"/>
  <c r="AC33" i="181"/>
  <c r="BX34" i="52"/>
  <c r="CC33" i="52"/>
  <c r="AC51" i="181"/>
  <c r="AC27" i="181"/>
  <c r="E61" i="181"/>
  <c r="AC60" i="181"/>
  <c r="L94" i="181"/>
  <c r="AC93" i="181"/>
  <c r="AC17" i="181"/>
  <c r="E30" i="181"/>
  <c r="AC30" i="181" s="1"/>
  <c r="AC29" i="181"/>
  <c r="AC58" i="181"/>
  <c r="AC26" i="181"/>
  <c r="AC24" i="181"/>
  <c r="E31" i="181"/>
  <c r="AB51" i="180"/>
  <c r="AA51" i="180"/>
  <c r="Z51" i="180"/>
  <c r="Y51" i="180"/>
  <c r="X51" i="180"/>
  <c r="W51" i="180"/>
  <c r="V51" i="180"/>
  <c r="U51" i="180"/>
  <c r="T51" i="180"/>
  <c r="S51" i="180"/>
  <c r="R51" i="180"/>
  <c r="Q51" i="180"/>
  <c r="P51" i="180"/>
  <c r="O51" i="180"/>
  <c r="N51" i="180"/>
  <c r="M51" i="180"/>
  <c r="L51" i="180"/>
  <c r="K51" i="180"/>
  <c r="J51" i="180"/>
  <c r="I51" i="180"/>
  <c r="H51" i="180"/>
  <c r="G51" i="180"/>
  <c r="F51" i="180"/>
  <c r="E51" i="180"/>
  <c r="AC51" i="180" s="1"/>
  <c r="AA68" i="180"/>
  <c r="Z68" i="180"/>
  <c r="W68" i="180"/>
  <c r="V68" i="180"/>
  <c r="S68" i="180"/>
  <c r="R68" i="180"/>
  <c r="O68" i="180"/>
  <c r="N68" i="180"/>
  <c r="K68" i="180"/>
  <c r="J68" i="180"/>
  <c r="G68" i="180"/>
  <c r="F68" i="180"/>
  <c r="AB17" i="180"/>
  <c r="AA17" i="180"/>
  <c r="Z17" i="180"/>
  <c r="Y17" i="180"/>
  <c r="X17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AC17" i="180" s="1"/>
  <c r="Q101" i="180"/>
  <c r="L101" i="180"/>
  <c r="Q100" i="180"/>
  <c r="L100" i="180"/>
  <c r="AC95" i="180"/>
  <c r="Q93" i="180"/>
  <c r="Q94" i="180" s="1"/>
  <c r="Q96" i="180" s="1"/>
  <c r="Q98" i="180" s="1"/>
  <c r="Q99" i="180" s="1"/>
  <c r="Q92" i="180"/>
  <c r="L92" i="180"/>
  <c r="AC92" i="180" s="1"/>
  <c r="Q91" i="180"/>
  <c r="L91" i="180"/>
  <c r="L93" i="180" s="1"/>
  <c r="AC90" i="180"/>
  <c r="AC89" i="180"/>
  <c r="AC88" i="180"/>
  <c r="AC87" i="180"/>
  <c r="AC86" i="180"/>
  <c r="AC85" i="180"/>
  <c r="AC84" i="180"/>
  <c r="AC83" i="180"/>
  <c r="AC82" i="180"/>
  <c r="AC81" i="180"/>
  <c r="AB67" i="180"/>
  <c r="AA67" i="180"/>
  <c r="Z67" i="180"/>
  <c r="Y67" i="180"/>
  <c r="X67" i="180"/>
  <c r="W67" i="180"/>
  <c r="V67" i="180"/>
  <c r="U67" i="180"/>
  <c r="T67" i="180"/>
  <c r="S67" i="180"/>
  <c r="R67" i="180"/>
  <c r="Q67" i="180"/>
  <c r="P67" i="180"/>
  <c r="O67" i="180"/>
  <c r="N67" i="180"/>
  <c r="M67" i="180"/>
  <c r="L67" i="180"/>
  <c r="K67" i="180"/>
  <c r="J67" i="180"/>
  <c r="I67" i="180"/>
  <c r="H67" i="180"/>
  <c r="G67" i="180"/>
  <c r="F67" i="180"/>
  <c r="E67" i="180"/>
  <c r="AC62" i="180"/>
  <c r="Z60" i="180"/>
  <c r="Y60" i="180"/>
  <c r="V60" i="180"/>
  <c r="U60" i="180"/>
  <c r="R60" i="180"/>
  <c r="Q60" i="180"/>
  <c r="N60" i="180"/>
  <c r="M60" i="180"/>
  <c r="J60" i="180"/>
  <c r="I60" i="180"/>
  <c r="F60" i="180"/>
  <c r="E60" i="180"/>
  <c r="AC60" i="180" s="1"/>
  <c r="AB59" i="180"/>
  <c r="AA59" i="180"/>
  <c r="Z59" i="180"/>
  <c r="Y59" i="180"/>
  <c r="X59" i="180"/>
  <c r="W59" i="180"/>
  <c r="V59" i="180"/>
  <c r="U59" i="180"/>
  <c r="T59" i="180"/>
  <c r="S59" i="180"/>
  <c r="R59" i="180"/>
  <c r="Q59" i="180"/>
  <c r="P59" i="180"/>
  <c r="O59" i="180"/>
  <c r="N59" i="180"/>
  <c r="M59" i="180"/>
  <c r="L59" i="180"/>
  <c r="K59" i="180"/>
  <c r="J59" i="180"/>
  <c r="I59" i="180"/>
  <c r="H59" i="180"/>
  <c r="G59" i="180"/>
  <c r="F59" i="180"/>
  <c r="E59" i="180"/>
  <c r="AB58" i="180"/>
  <c r="AB60" i="180" s="1"/>
  <c r="AA58" i="180"/>
  <c r="AA60" i="180" s="1"/>
  <c r="Z58" i="180"/>
  <c r="Y58" i="180"/>
  <c r="X58" i="180"/>
  <c r="X60" i="180" s="1"/>
  <c r="W58" i="180"/>
  <c r="W60" i="180" s="1"/>
  <c r="V58" i="180"/>
  <c r="U58" i="180"/>
  <c r="T58" i="180"/>
  <c r="T60" i="180" s="1"/>
  <c r="S58" i="180"/>
  <c r="S60" i="180" s="1"/>
  <c r="R58" i="180"/>
  <c r="Q58" i="180"/>
  <c r="P58" i="180"/>
  <c r="P60" i="180" s="1"/>
  <c r="O58" i="180"/>
  <c r="O60" i="180" s="1"/>
  <c r="N58" i="180"/>
  <c r="M58" i="180"/>
  <c r="L58" i="180"/>
  <c r="L60" i="180" s="1"/>
  <c r="K58" i="180"/>
  <c r="K60" i="180" s="1"/>
  <c r="J58" i="180"/>
  <c r="I58" i="180"/>
  <c r="H58" i="180"/>
  <c r="H60" i="180" s="1"/>
  <c r="G58" i="180"/>
  <c r="G60" i="180" s="1"/>
  <c r="F58" i="180"/>
  <c r="E58" i="180"/>
  <c r="AC57" i="180"/>
  <c r="AC56" i="180"/>
  <c r="AC55" i="180"/>
  <c r="AC54" i="180"/>
  <c r="AC53" i="180"/>
  <c r="AC52" i="180"/>
  <c r="AC48" i="180"/>
  <c r="AC47" i="180"/>
  <c r="AB34" i="180"/>
  <c r="AA34" i="180"/>
  <c r="Z34" i="180"/>
  <c r="Y34" i="180"/>
  <c r="X34" i="180"/>
  <c r="W34" i="180"/>
  <c r="V34" i="180"/>
  <c r="U34" i="180"/>
  <c r="T34" i="180"/>
  <c r="S34" i="180"/>
  <c r="R34" i="180"/>
  <c r="Q34" i="180"/>
  <c r="P34" i="180"/>
  <c r="O34" i="180"/>
  <c r="N34" i="180"/>
  <c r="M34" i="180"/>
  <c r="L34" i="180"/>
  <c r="K34" i="180"/>
  <c r="J34" i="180"/>
  <c r="I34" i="180"/>
  <c r="H34" i="180"/>
  <c r="G34" i="180"/>
  <c r="F34" i="180"/>
  <c r="E34" i="180"/>
  <c r="AB33" i="180"/>
  <c r="AA33" i="180"/>
  <c r="Z33" i="180"/>
  <c r="Y33" i="180"/>
  <c r="X33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AC33" i="180" s="1"/>
  <c r="AC28" i="180"/>
  <c r="AB27" i="180"/>
  <c r="AB29" i="180" s="1"/>
  <c r="AB31" i="180" s="1"/>
  <c r="AB32" i="180" s="1"/>
  <c r="T27" i="180"/>
  <c r="T29" i="180" s="1"/>
  <c r="T31" i="180" s="1"/>
  <c r="T32" i="180" s="1"/>
  <c r="L27" i="180"/>
  <c r="L29" i="180" s="1"/>
  <c r="L31" i="180" s="1"/>
  <c r="L32" i="180" s="1"/>
  <c r="AB26" i="180"/>
  <c r="Y26" i="180"/>
  <c r="Y27" i="180" s="1"/>
  <c r="Y29" i="180" s="1"/>
  <c r="Y31" i="180" s="1"/>
  <c r="Y32" i="180" s="1"/>
  <c r="X26" i="180"/>
  <c r="X27" i="180" s="1"/>
  <c r="X29" i="180" s="1"/>
  <c r="X31" i="180" s="1"/>
  <c r="X32" i="180" s="1"/>
  <c r="U26" i="180"/>
  <c r="U27" i="180" s="1"/>
  <c r="U29" i="180" s="1"/>
  <c r="U31" i="180" s="1"/>
  <c r="U32" i="180" s="1"/>
  <c r="T26" i="180"/>
  <c r="Q26" i="180"/>
  <c r="Q27" i="180" s="1"/>
  <c r="Q29" i="180" s="1"/>
  <c r="Q31" i="180" s="1"/>
  <c r="Q32" i="180" s="1"/>
  <c r="P26" i="180"/>
  <c r="P27" i="180" s="1"/>
  <c r="P29" i="180" s="1"/>
  <c r="P31" i="180" s="1"/>
  <c r="P32" i="180" s="1"/>
  <c r="M26" i="180"/>
  <c r="M27" i="180" s="1"/>
  <c r="M29" i="180" s="1"/>
  <c r="M31" i="180" s="1"/>
  <c r="M32" i="180" s="1"/>
  <c r="L26" i="180"/>
  <c r="I26" i="180"/>
  <c r="I27" i="180" s="1"/>
  <c r="I29" i="180" s="1"/>
  <c r="I31" i="180" s="1"/>
  <c r="I32" i="180" s="1"/>
  <c r="H26" i="180"/>
  <c r="H27" i="180" s="1"/>
  <c r="H29" i="180" s="1"/>
  <c r="H31" i="180" s="1"/>
  <c r="H32" i="180" s="1"/>
  <c r="E26" i="180"/>
  <c r="E27" i="180" s="1"/>
  <c r="E29" i="180" s="1"/>
  <c r="E31" i="180" s="1"/>
  <c r="AB25" i="180"/>
  <c r="AA25" i="180"/>
  <c r="Z25" i="180"/>
  <c r="Y25" i="180"/>
  <c r="X25" i="180"/>
  <c r="W25" i="180"/>
  <c r="V25" i="180"/>
  <c r="U25" i="180"/>
  <c r="T25" i="180"/>
  <c r="S25" i="180"/>
  <c r="R25" i="180"/>
  <c r="Q25" i="180"/>
  <c r="P25" i="180"/>
  <c r="O25" i="180"/>
  <c r="N25" i="180"/>
  <c r="M25" i="180"/>
  <c r="L25" i="180"/>
  <c r="K25" i="180"/>
  <c r="J25" i="180"/>
  <c r="I25" i="180"/>
  <c r="H25" i="180"/>
  <c r="G25" i="180"/>
  <c r="F25" i="180"/>
  <c r="E25" i="180"/>
  <c r="AC25" i="180" s="1"/>
  <c r="AB24" i="180"/>
  <c r="AA24" i="180"/>
  <c r="AA26" i="180" s="1"/>
  <c r="AA27" i="180" s="1"/>
  <c r="AA29" i="180" s="1"/>
  <c r="AA31" i="180" s="1"/>
  <c r="AA32" i="180" s="1"/>
  <c r="Z24" i="180"/>
  <c r="Z26" i="180" s="1"/>
  <c r="Z27" i="180" s="1"/>
  <c r="Z29" i="180" s="1"/>
  <c r="Z31" i="180" s="1"/>
  <c r="Z32" i="180" s="1"/>
  <c r="Y24" i="180"/>
  <c r="X24" i="180"/>
  <c r="W24" i="180"/>
  <c r="W26" i="180" s="1"/>
  <c r="W27" i="180" s="1"/>
  <c r="W29" i="180" s="1"/>
  <c r="W31" i="180" s="1"/>
  <c r="W32" i="180" s="1"/>
  <c r="V24" i="180"/>
  <c r="V26" i="180" s="1"/>
  <c r="V27" i="180" s="1"/>
  <c r="V29" i="180" s="1"/>
  <c r="V31" i="180" s="1"/>
  <c r="V32" i="180" s="1"/>
  <c r="U24" i="180"/>
  <c r="T24" i="180"/>
  <c r="S24" i="180"/>
  <c r="S26" i="180" s="1"/>
  <c r="S27" i="180" s="1"/>
  <c r="S29" i="180" s="1"/>
  <c r="S31" i="180" s="1"/>
  <c r="S32" i="180" s="1"/>
  <c r="R24" i="180"/>
  <c r="R26" i="180" s="1"/>
  <c r="R27" i="180" s="1"/>
  <c r="R29" i="180" s="1"/>
  <c r="R31" i="180" s="1"/>
  <c r="R32" i="180" s="1"/>
  <c r="Q24" i="180"/>
  <c r="P24" i="180"/>
  <c r="O24" i="180"/>
  <c r="O26" i="180" s="1"/>
  <c r="O27" i="180" s="1"/>
  <c r="O29" i="180" s="1"/>
  <c r="O31" i="180" s="1"/>
  <c r="O32" i="180" s="1"/>
  <c r="N24" i="180"/>
  <c r="N26" i="180" s="1"/>
  <c r="N27" i="180" s="1"/>
  <c r="N29" i="180" s="1"/>
  <c r="N31" i="180" s="1"/>
  <c r="N32" i="180" s="1"/>
  <c r="M24" i="180"/>
  <c r="L24" i="180"/>
  <c r="K24" i="180"/>
  <c r="K26" i="180" s="1"/>
  <c r="K27" i="180" s="1"/>
  <c r="K29" i="180" s="1"/>
  <c r="K31" i="180" s="1"/>
  <c r="K32" i="180" s="1"/>
  <c r="J24" i="180"/>
  <c r="J26" i="180" s="1"/>
  <c r="J27" i="180" s="1"/>
  <c r="J29" i="180" s="1"/>
  <c r="J31" i="180" s="1"/>
  <c r="J32" i="180" s="1"/>
  <c r="I24" i="180"/>
  <c r="H24" i="180"/>
  <c r="G24" i="180"/>
  <c r="G26" i="180" s="1"/>
  <c r="G27" i="180" s="1"/>
  <c r="G29" i="180" s="1"/>
  <c r="G31" i="180" s="1"/>
  <c r="G32" i="180" s="1"/>
  <c r="F24" i="180"/>
  <c r="F26" i="180" s="1"/>
  <c r="F27" i="180" s="1"/>
  <c r="F29" i="180" s="1"/>
  <c r="F31" i="180" s="1"/>
  <c r="F32" i="180" s="1"/>
  <c r="E24" i="180"/>
  <c r="AC23" i="180"/>
  <c r="AC22" i="180"/>
  <c r="AC21" i="180"/>
  <c r="AC20" i="180"/>
  <c r="AC19" i="180"/>
  <c r="AC18" i="180"/>
  <c r="AC16" i="180"/>
  <c r="AC15" i="180"/>
  <c r="AC14" i="180"/>
  <c r="AC13" i="180"/>
  <c r="AC17" i="168"/>
  <c r="AC54" i="168"/>
  <c r="AC51" i="168"/>
  <c r="F17" i="168"/>
  <c r="G17" i="168"/>
  <c r="H17" i="168"/>
  <c r="I17" i="168"/>
  <c r="J17" i="168"/>
  <c r="K17" i="168"/>
  <c r="L17" i="168"/>
  <c r="M17" i="168"/>
  <c r="N17" i="168"/>
  <c r="O17" i="168"/>
  <c r="P17" i="168"/>
  <c r="Q17" i="168"/>
  <c r="R17" i="168"/>
  <c r="S17" i="168"/>
  <c r="T17" i="168"/>
  <c r="U17" i="168"/>
  <c r="V17" i="168"/>
  <c r="W17" i="168"/>
  <c r="X17" i="168"/>
  <c r="Y17" i="168"/>
  <c r="Z17" i="168"/>
  <c r="AA17" i="168"/>
  <c r="AB17" i="168"/>
  <c r="E17" i="168"/>
  <c r="F51" i="168"/>
  <c r="G51" i="168"/>
  <c r="H51" i="168"/>
  <c r="I51" i="168"/>
  <c r="J51" i="168"/>
  <c r="K51" i="168"/>
  <c r="L51" i="168"/>
  <c r="M51" i="168"/>
  <c r="N51" i="168"/>
  <c r="O51" i="168"/>
  <c r="P51" i="168"/>
  <c r="Q51" i="168"/>
  <c r="R51" i="168"/>
  <c r="S51" i="168"/>
  <c r="T51" i="168"/>
  <c r="U51" i="168"/>
  <c r="V51" i="168"/>
  <c r="W51" i="168"/>
  <c r="X51" i="168"/>
  <c r="Y51" i="168"/>
  <c r="Z51" i="168"/>
  <c r="AA51" i="168"/>
  <c r="AB51" i="168"/>
  <c r="E51" i="168"/>
  <c r="CC30" i="52"/>
  <c r="E97" i="182" l="1"/>
  <c r="AC97" i="182" s="1"/>
  <c r="AC96" i="182"/>
  <c r="L98" i="182"/>
  <c r="E64" i="182"/>
  <c r="AC64" i="182" s="1"/>
  <c r="E65" i="182"/>
  <c r="AC63" i="182"/>
  <c r="AC29" i="182"/>
  <c r="E31" i="182"/>
  <c r="E30" i="182"/>
  <c r="AC30" i="182" s="1"/>
  <c r="L96" i="181"/>
  <c r="AC94" i="181"/>
  <c r="AC61" i="181"/>
  <c r="E63" i="181"/>
  <c r="E32" i="181"/>
  <c r="AC32" i="181" s="1"/>
  <c r="AC31" i="181"/>
  <c r="AC100" i="180"/>
  <c r="AC101" i="180"/>
  <c r="AC67" i="180"/>
  <c r="H61" i="180"/>
  <c r="H63" i="180" s="1"/>
  <c r="H65" i="180" s="1"/>
  <c r="H66" i="180" s="1"/>
  <c r="H68" i="180"/>
  <c r="L68" i="180"/>
  <c r="L61" i="180"/>
  <c r="L63" i="180" s="1"/>
  <c r="L65" i="180" s="1"/>
  <c r="L66" i="180" s="1"/>
  <c r="P61" i="180"/>
  <c r="P63" i="180" s="1"/>
  <c r="P65" i="180" s="1"/>
  <c r="P66" i="180" s="1"/>
  <c r="P68" i="180"/>
  <c r="T68" i="180"/>
  <c r="T61" i="180"/>
  <c r="T63" i="180" s="1"/>
  <c r="T65" i="180" s="1"/>
  <c r="T66" i="180" s="1"/>
  <c r="X61" i="180"/>
  <c r="X63" i="180" s="1"/>
  <c r="X65" i="180" s="1"/>
  <c r="X66" i="180" s="1"/>
  <c r="X68" i="180"/>
  <c r="AB61" i="180"/>
  <c r="AB63" i="180" s="1"/>
  <c r="AB65" i="180" s="1"/>
  <c r="AB66" i="180" s="1"/>
  <c r="AB68" i="180"/>
  <c r="N61" i="180"/>
  <c r="N63" i="180" s="1"/>
  <c r="N65" i="180" s="1"/>
  <c r="N66" i="180" s="1"/>
  <c r="E61" i="180"/>
  <c r="M61" i="180"/>
  <c r="M63" i="180" s="1"/>
  <c r="M65" i="180" s="1"/>
  <c r="M66" i="180" s="1"/>
  <c r="Y68" i="180"/>
  <c r="G61" i="180"/>
  <c r="G63" i="180" s="1"/>
  <c r="G65" i="180" s="1"/>
  <c r="G66" i="180" s="1"/>
  <c r="K61" i="180"/>
  <c r="K63" i="180" s="1"/>
  <c r="K65" i="180" s="1"/>
  <c r="K66" i="180" s="1"/>
  <c r="O61" i="180"/>
  <c r="O63" i="180" s="1"/>
  <c r="O65" i="180" s="1"/>
  <c r="O66" i="180" s="1"/>
  <c r="S61" i="180"/>
  <c r="S63" i="180" s="1"/>
  <c r="S65" i="180" s="1"/>
  <c r="S66" i="180" s="1"/>
  <c r="W61" i="180"/>
  <c r="W63" i="180" s="1"/>
  <c r="W65" i="180" s="1"/>
  <c r="W66" i="180" s="1"/>
  <c r="AA61" i="180"/>
  <c r="AA63" i="180" s="1"/>
  <c r="AA65" i="180" s="1"/>
  <c r="AA66" i="180" s="1"/>
  <c r="I61" i="180"/>
  <c r="I63" i="180" s="1"/>
  <c r="I65" i="180" s="1"/>
  <c r="I66" i="180" s="1"/>
  <c r="Q61" i="180"/>
  <c r="Q63" i="180" s="1"/>
  <c r="Q65" i="180" s="1"/>
  <c r="Q66" i="180" s="1"/>
  <c r="Y61" i="180"/>
  <c r="Y63" i="180" s="1"/>
  <c r="Y65" i="180" s="1"/>
  <c r="Y66" i="180" s="1"/>
  <c r="U61" i="180"/>
  <c r="U63" i="180" s="1"/>
  <c r="U65" i="180" s="1"/>
  <c r="U66" i="180" s="1"/>
  <c r="F61" i="180"/>
  <c r="F63" i="180" s="1"/>
  <c r="F65" i="180" s="1"/>
  <c r="F66" i="180" s="1"/>
  <c r="I68" i="180"/>
  <c r="U68" i="180"/>
  <c r="AC49" i="180"/>
  <c r="J61" i="180"/>
  <c r="J63" i="180" s="1"/>
  <c r="J65" i="180" s="1"/>
  <c r="J66" i="180" s="1"/>
  <c r="R61" i="180"/>
  <c r="R63" i="180" s="1"/>
  <c r="R65" i="180" s="1"/>
  <c r="R66" i="180" s="1"/>
  <c r="Z61" i="180"/>
  <c r="Z63" i="180" s="1"/>
  <c r="Z65" i="180" s="1"/>
  <c r="Z66" i="180" s="1"/>
  <c r="E68" i="180"/>
  <c r="Q68" i="180"/>
  <c r="V61" i="180"/>
  <c r="V63" i="180" s="1"/>
  <c r="V65" i="180" s="1"/>
  <c r="V66" i="180" s="1"/>
  <c r="AC31" i="180"/>
  <c r="AC29" i="180"/>
  <c r="AC34" i="180"/>
  <c r="AC24" i="180"/>
  <c r="E30" i="180"/>
  <c r="AC30" i="180" s="1"/>
  <c r="AC27" i="180"/>
  <c r="AC26" i="180"/>
  <c r="E32" i="180"/>
  <c r="AC32" i="180" s="1"/>
  <c r="AC58" i="180"/>
  <c r="AC59" i="180"/>
  <c r="L94" i="180"/>
  <c r="AC93" i="180"/>
  <c r="AC91" i="180"/>
  <c r="AC47" i="168"/>
  <c r="R101" i="168"/>
  <c r="Q101" i="168"/>
  <c r="M101" i="168"/>
  <c r="AC101" i="168" s="1"/>
  <c r="L101" i="168"/>
  <c r="R100" i="168"/>
  <c r="Q100" i="168"/>
  <c r="M100" i="168"/>
  <c r="L100" i="168"/>
  <c r="AC95" i="168"/>
  <c r="R92" i="168"/>
  <c r="Q92" i="168"/>
  <c r="AC92" i="168" s="1"/>
  <c r="M92" i="168"/>
  <c r="L92" i="168"/>
  <c r="R91" i="168"/>
  <c r="R93" i="168" s="1"/>
  <c r="R94" i="168" s="1"/>
  <c r="R96" i="168" s="1"/>
  <c r="R98" i="168" s="1"/>
  <c r="R99" i="168" s="1"/>
  <c r="Q91" i="168"/>
  <c r="Q93" i="168" s="1"/>
  <c r="Q94" i="168" s="1"/>
  <c r="Q96" i="168" s="1"/>
  <c r="Q98" i="168" s="1"/>
  <c r="Q99" i="168" s="1"/>
  <c r="M91" i="168"/>
  <c r="M93" i="168" s="1"/>
  <c r="M94" i="168" s="1"/>
  <c r="M96" i="168" s="1"/>
  <c r="M98" i="168" s="1"/>
  <c r="M99" i="168" s="1"/>
  <c r="L91" i="168"/>
  <c r="L93" i="168" s="1"/>
  <c r="L94" i="168" s="1"/>
  <c r="L96" i="168" s="1"/>
  <c r="L98" i="168" s="1"/>
  <c r="L99" i="168" s="1"/>
  <c r="AC90" i="168"/>
  <c r="AC89" i="168"/>
  <c r="AC88" i="168"/>
  <c r="AC87" i="168"/>
  <c r="AC86" i="168"/>
  <c r="AC85" i="168"/>
  <c r="AC84" i="168"/>
  <c r="AC83" i="168"/>
  <c r="AC82" i="168"/>
  <c r="AC81" i="168"/>
  <c r="AB68" i="168"/>
  <c r="AA68" i="168"/>
  <c r="Z68" i="168"/>
  <c r="Y68" i="168"/>
  <c r="X68" i="168"/>
  <c r="W68" i="168"/>
  <c r="V68" i="168"/>
  <c r="U68" i="168"/>
  <c r="T68" i="168"/>
  <c r="S68" i="168"/>
  <c r="R68" i="168"/>
  <c r="Q68" i="168"/>
  <c r="P68" i="168"/>
  <c r="O68" i="168"/>
  <c r="N68" i="168"/>
  <c r="M68" i="168"/>
  <c r="L68" i="168"/>
  <c r="K68" i="168"/>
  <c r="J68" i="168"/>
  <c r="I68" i="168"/>
  <c r="H68" i="168"/>
  <c r="G68" i="168"/>
  <c r="F68" i="168"/>
  <c r="E68" i="168"/>
  <c r="AB67" i="168"/>
  <c r="AA67" i="168"/>
  <c r="Z67" i="168"/>
  <c r="Y67" i="168"/>
  <c r="X67" i="168"/>
  <c r="W67" i="168"/>
  <c r="V67" i="168"/>
  <c r="U67" i="168"/>
  <c r="T67" i="168"/>
  <c r="S67" i="168"/>
  <c r="R67" i="168"/>
  <c r="Q67" i="168"/>
  <c r="P67" i="168"/>
  <c r="O67" i="168"/>
  <c r="N67" i="168"/>
  <c r="M67" i="168"/>
  <c r="L67" i="168"/>
  <c r="K67" i="168"/>
  <c r="J67" i="168"/>
  <c r="I67" i="168"/>
  <c r="H67" i="168"/>
  <c r="G67" i="168"/>
  <c r="F67" i="168"/>
  <c r="E67" i="168"/>
  <c r="AC62" i="168"/>
  <c r="AA60" i="168"/>
  <c r="AA61" i="168" s="1"/>
  <c r="AA63" i="168" s="1"/>
  <c r="AA65" i="168" s="1"/>
  <c r="AA66" i="168" s="1"/>
  <c r="K60" i="168"/>
  <c r="K61" i="168" s="1"/>
  <c r="K63" i="168" s="1"/>
  <c r="K65" i="168" s="1"/>
  <c r="K66" i="168" s="1"/>
  <c r="AB59" i="168"/>
  <c r="AA59" i="168"/>
  <c r="Z59" i="168"/>
  <c r="Y59" i="168"/>
  <c r="X59" i="168"/>
  <c r="W59" i="168"/>
  <c r="V59" i="168"/>
  <c r="U59" i="168"/>
  <c r="T59" i="168"/>
  <c r="S59" i="168"/>
  <c r="R59" i="168"/>
  <c r="Q59" i="168"/>
  <c r="P59" i="168"/>
  <c r="O59" i="168"/>
  <c r="N59" i="168"/>
  <c r="M59" i="168"/>
  <c r="L59" i="168"/>
  <c r="K59" i="168"/>
  <c r="J59" i="168"/>
  <c r="I59" i="168"/>
  <c r="H59" i="168"/>
  <c r="G59" i="168"/>
  <c r="F59" i="168"/>
  <c r="E59" i="168"/>
  <c r="AB58" i="168"/>
  <c r="AB60" i="168" s="1"/>
  <c r="AB61" i="168" s="1"/>
  <c r="AB63" i="168" s="1"/>
  <c r="AB65" i="168" s="1"/>
  <c r="AB66" i="168" s="1"/>
  <c r="AA58" i="168"/>
  <c r="Z58" i="168"/>
  <c r="Z60" i="168" s="1"/>
  <c r="Z61" i="168" s="1"/>
  <c r="Z63" i="168" s="1"/>
  <c r="Z65" i="168" s="1"/>
  <c r="Z66" i="168" s="1"/>
  <c r="Y58" i="168"/>
  <c r="Y60" i="168" s="1"/>
  <c r="Y61" i="168" s="1"/>
  <c r="Y63" i="168" s="1"/>
  <c r="Y65" i="168" s="1"/>
  <c r="Y66" i="168" s="1"/>
  <c r="X58" i="168"/>
  <c r="X60" i="168" s="1"/>
  <c r="X61" i="168" s="1"/>
  <c r="X63" i="168" s="1"/>
  <c r="X65" i="168" s="1"/>
  <c r="X66" i="168" s="1"/>
  <c r="W58" i="168"/>
  <c r="W60" i="168" s="1"/>
  <c r="W61" i="168" s="1"/>
  <c r="W63" i="168" s="1"/>
  <c r="W65" i="168" s="1"/>
  <c r="W66" i="168" s="1"/>
  <c r="V58" i="168"/>
  <c r="V60" i="168" s="1"/>
  <c r="V61" i="168" s="1"/>
  <c r="V63" i="168" s="1"/>
  <c r="V65" i="168" s="1"/>
  <c r="V66" i="168" s="1"/>
  <c r="U58" i="168"/>
  <c r="U60" i="168" s="1"/>
  <c r="U61" i="168" s="1"/>
  <c r="U63" i="168" s="1"/>
  <c r="U65" i="168" s="1"/>
  <c r="U66" i="168" s="1"/>
  <c r="T58" i="168"/>
  <c r="T60" i="168" s="1"/>
  <c r="T61" i="168" s="1"/>
  <c r="T63" i="168" s="1"/>
  <c r="T65" i="168" s="1"/>
  <c r="T66" i="168" s="1"/>
  <c r="S58" i="168"/>
  <c r="S60" i="168" s="1"/>
  <c r="S61" i="168" s="1"/>
  <c r="S63" i="168" s="1"/>
  <c r="S65" i="168" s="1"/>
  <c r="S66" i="168" s="1"/>
  <c r="R58" i="168"/>
  <c r="R60" i="168" s="1"/>
  <c r="R61" i="168" s="1"/>
  <c r="R63" i="168" s="1"/>
  <c r="R65" i="168" s="1"/>
  <c r="R66" i="168" s="1"/>
  <c r="Q58" i="168"/>
  <c r="Q60" i="168" s="1"/>
  <c r="Q61" i="168" s="1"/>
  <c r="Q63" i="168" s="1"/>
  <c r="Q65" i="168" s="1"/>
  <c r="Q66" i="168" s="1"/>
  <c r="P58" i="168"/>
  <c r="P60" i="168" s="1"/>
  <c r="P61" i="168" s="1"/>
  <c r="P63" i="168" s="1"/>
  <c r="P65" i="168" s="1"/>
  <c r="P66" i="168" s="1"/>
  <c r="O58" i="168"/>
  <c r="O60" i="168" s="1"/>
  <c r="O61" i="168" s="1"/>
  <c r="O63" i="168" s="1"/>
  <c r="O65" i="168" s="1"/>
  <c r="O66" i="168" s="1"/>
  <c r="N58" i="168"/>
  <c r="N60" i="168" s="1"/>
  <c r="N61" i="168" s="1"/>
  <c r="N63" i="168" s="1"/>
  <c r="N65" i="168" s="1"/>
  <c r="N66" i="168" s="1"/>
  <c r="M58" i="168"/>
  <c r="M60" i="168" s="1"/>
  <c r="M61" i="168" s="1"/>
  <c r="M63" i="168" s="1"/>
  <c r="M65" i="168" s="1"/>
  <c r="M66" i="168" s="1"/>
  <c r="L58" i="168"/>
  <c r="L60" i="168" s="1"/>
  <c r="L61" i="168" s="1"/>
  <c r="L63" i="168" s="1"/>
  <c r="L65" i="168" s="1"/>
  <c r="L66" i="168" s="1"/>
  <c r="K58" i="168"/>
  <c r="J58" i="168"/>
  <c r="J60" i="168" s="1"/>
  <c r="J61" i="168" s="1"/>
  <c r="J63" i="168" s="1"/>
  <c r="J65" i="168" s="1"/>
  <c r="J66" i="168" s="1"/>
  <c r="I58" i="168"/>
  <c r="I60" i="168" s="1"/>
  <c r="I61" i="168" s="1"/>
  <c r="I63" i="168" s="1"/>
  <c r="I65" i="168" s="1"/>
  <c r="I66" i="168" s="1"/>
  <c r="H58" i="168"/>
  <c r="H60" i="168" s="1"/>
  <c r="H61" i="168" s="1"/>
  <c r="H63" i="168" s="1"/>
  <c r="H65" i="168" s="1"/>
  <c r="H66" i="168" s="1"/>
  <c r="G58" i="168"/>
  <c r="G60" i="168" s="1"/>
  <c r="G61" i="168" s="1"/>
  <c r="G63" i="168" s="1"/>
  <c r="G65" i="168" s="1"/>
  <c r="G66" i="168" s="1"/>
  <c r="F58" i="168"/>
  <c r="F60" i="168" s="1"/>
  <c r="F61" i="168" s="1"/>
  <c r="F63" i="168" s="1"/>
  <c r="F65" i="168" s="1"/>
  <c r="F66" i="168" s="1"/>
  <c r="E58" i="168"/>
  <c r="E60" i="168" s="1"/>
  <c r="AC57" i="168"/>
  <c r="AC56" i="168"/>
  <c r="AC55" i="168"/>
  <c r="AC53" i="168"/>
  <c r="AC52" i="168"/>
  <c r="AC50" i="168"/>
  <c r="AC49" i="168"/>
  <c r="AC48" i="168"/>
  <c r="X33" i="168"/>
  <c r="Y33" i="168"/>
  <c r="Z33" i="168"/>
  <c r="AA33" i="168"/>
  <c r="AB33" i="168"/>
  <c r="X34" i="168"/>
  <c r="Y34" i="168"/>
  <c r="Z34" i="168"/>
  <c r="AA34" i="168"/>
  <c r="AB34" i="168"/>
  <c r="X24" i="168"/>
  <c r="X26" i="168" s="1"/>
  <c r="X27" i="168" s="1"/>
  <c r="X29" i="168" s="1"/>
  <c r="X31" i="168" s="1"/>
  <c r="X32" i="168" s="1"/>
  <c r="Y24" i="168"/>
  <c r="Y26" i="168" s="1"/>
  <c r="Y27" i="168" s="1"/>
  <c r="Y29" i="168" s="1"/>
  <c r="Y31" i="168" s="1"/>
  <c r="Y32" i="168" s="1"/>
  <c r="Z24" i="168"/>
  <c r="Z26" i="168" s="1"/>
  <c r="Z27" i="168" s="1"/>
  <c r="Z29" i="168" s="1"/>
  <c r="Z31" i="168" s="1"/>
  <c r="Z32" i="168" s="1"/>
  <c r="AA24" i="168"/>
  <c r="AA26" i="168" s="1"/>
  <c r="AA27" i="168" s="1"/>
  <c r="AA29" i="168" s="1"/>
  <c r="AA31" i="168" s="1"/>
  <c r="AA32" i="168" s="1"/>
  <c r="AB24" i="168"/>
  <c r="AB26" i="168" s="1"/>
  <c r="AB27" i="168" s="1"/>
  <c r="AB29" i="168" s="1"/>
  <c r="AB31" i="168" s="1"/>
  <c r="AB32" i="168" s="1"/>
  <c r="X25" i="168"/>
  <c r="Y25" i="168"/>
  <c r="Z25" i="168"/>
  <c r="AA25" i="168"/>
  <c r="AB25" i="168"/>
  <c r="BW31" i="52"/>
  <c r="BX31" i="52" s="1"/>
  <c r="BX30" i="52"/>
  <c r="BW30" i="52"/>
  <c r="BZ30" i="52"/>
  <c r="BY30" i="52"/>
  <c r="X30" i="167"/>
  <c r="Y30" i="167"/>
  <c r="Z30" i="167"/>
  <c r="AA30" i="167"/>
  <c r="AA31" i="167" s="1"/>
  <c r="AB30" i="167"/>
  <c r="X31" i="167"/>
  <c r="Y31" i="167"/>
  <c r="Z31" i="167"/>
  <c r="AB31" i="167"/>
  <c r="X32" i="167"/>
  <c r="Y32" i="167"/>
  <c r="Z32" i="167"/>
  <c r="AA32" i="167"/>
  <c r="AB32" i="167"/>
  <c r="X33" i="167"/>
  <c r="Y33" i="167"/>
  <c r="Z33" i="167"/>
  <c r="AA33" i="167"/>
  <c r="AB33" i="167"/>
  <c r="X28" i="167"/>
  <c r="Y28" i="167"/>
  <c r="Z28" i="167"/>
  <c r="AA28" i="167"/>
  <c r="AB28" i="167"/>
  <c r="X23" i="167"/>
  <c r="Y23" i="167"/>
  <c r="Z23" i="167"/>
  <c r="Z25" i="167" s="1"/>
  <c r="Z26" i="167" s="1"/>
  <c r="AA23" i="167"/>
  <c r="AA25" i="167" s="1"/>
  <c r="AA26" i="167" s="1"/>
  <c r="AB23" i="167"/>
  <c r="X24" i="167"/>
  <c r="Y24" i="167"/>
  <c r="Z24" i="167"/>
  <c r="AA24" i="167"/>
  <c r="AB24" i="167"/>
  <c r="X25" i="167"/>
  <c r="Y25" i="167"/>
  <c r="Y26" i="167" s="1"/>
  <c r="AB25" i="167"/>
  <c r="X26" i="167"/>
  <c r="AB26" i="167"/>
  <c r="Q132" i="167"/>
  <c r="P132" i="167"/>
  <c r="O132" i="167"/>
  <c r="N132" i="167"/>
  <c r="M132" i="167"/>
  <c r="L132" i="167"/>
  <c r="K132" i="167"/>
  <c r="J132" i="167"/>
  <c r="I132" i="167"/>
  <c r="H132" i="167"/>
  <c r="G132" i="167"/>
  <c r="F132" i="167"/>
  <c r="E132" i="167"/>
  <c r="Q131" i="167"/>
  <c r="P131" i="167"/>
  <c r="O131" i="167"/>
  <c r="N131" i="167"/>
  <c r="M131" i="167"/>
  <c r="L131" i="167"/>
  <c r="K131" i="167"/>
  <c r="J131" i="167"/>
  <c r="I131" i="167"/>
  <c r="H131" i="167"/>
  <c r="G131" i="167"/>
  <c r="F131" i="167"/>
  <c r="E131" i="167"/>
  <c r="AC126" i="167"/>
  <c r="H124" i="167"/>
  <c r="H125" i="167" s="1"/>
  <c r="H127" i="167" s="1"/>
  <c r="H129" i="167" s="1"/>
  <c r="H130" i="167" s="1"/>
  <c r="Q123" i="167"/>
  <c r="P123" i="167"/>
  <c r="O123" i="167"/>
  <c r="N123" i="167"/>
  <c r="M123" i="167"/>
  <c r="L123" i="167"/>
  <c r="K123" i="167"/>
  <c r="J123" i="167"/>
  <c r="I123" i="167"/>
  <c r="H123" i="167"/>
  <c r="G123" i="167"/>
  <c r="F123" i="167"/>
  <c r="E123" i="167"/>
  <c r="Q122" i="167"/>
  <c r="Q124" i="167" s="1"/>
  <c r="Q125" i="167" s="1"/>
  <c r="Q127" i="167" s="1"/>
  <c r="Q129" i="167" s="1"/>
  <c r="Q130" i="167" s="1"/>
  <c r="P122" i="167"/>
  <c r="P124" i="167" s="1"/>
  <c r="P125" i="167" s="1"/>
  <c r="P127" i="167" s="1"/>
  <c r="P129" i="167" s="1"/>
  <c r="P130" i="167" s="1"/>
  <c r="O122" i="167"/>
  <c r="O124" i="167" s="1"/>
  <c r="O125" i="167" s="1"/>
  <c r="O127" i="167" s="1"/>
  <c r="O129" i="167" s="1"/>
  <c r="O130" i="167" s="1"/>
  <c r="N122" i="167"/>
  <c r="N124" i="167" s="1"/>
  <c r="N125" i="167" s="1"/>
  <c r="N127" i="167" s="1"/>
  <c r="N129" i="167" s="1"/>
  <c r="N130" i="167" s="1"/>
  <c r="M122" i="167"/>
  <c r="M124" i="167" s="1"/>
  <c r="M125" i="167" s="1"/>
  <c r="M127" i="167" s="1"/>
  <c r="M129" i="167" s="1"/>
  <c r="M130" i="167" s="1"/>
  <c r="L122" i="167"/>
  <c r="L124" i="167" s="1"/>
  <c r="L125" i="167" s="1"/>
  <c r="L127" i="167" s="1"/>
  <c r="L129" i="167" s="1"/>
  <c r="L130" i="167" s="1"/>
  <c r="K122" i="167"/>
  <c r="K124" i="167" s="1"/>
  <c r="K125" i="167" s="1"/>
  <c r="K127" i="167" s="1"/>
  <c r="K129" i="167" s="1"/>
  <c r="K130" i="167" s="1"/>
  <c r="J122" i="167"/>
  <c r="J124" i="167" s="1"/>
  <c r="J125" i="167" s="1"/>
  <c r="J127" i="167" s="1"/>
  <c r="J129" i="167" s="1"/>
  <c r="J130" i="167" s="1"/>
  <c r="I122" i="167"/>
  <c r="I124" i="167" s="1"/>
  <c r="I125" i="167" s="1"/>
  <c r="I127" i="167" s="1"/>
  <c r="I129" i="167" s="1"/>
  <c r="I130" i="167" s="1"/>
  <c r="H122" i="167"/>
  <c r="G122" i="167"/>
  <c r="G124" i="167" s="1"/>
  <c r="G125" i="167" s="1"/>
  <c r="G127" i="167" s="1"/>
  <c r="G129" i="167" s="1"/>
  <c r="G130" i="167" s="1"/>
  <c r="F122" i="167"/>
  <c r="F124" i="167" s="1"/>
  <c r="F125" i="167" s="1"/>
  <c r="F127" i="167" s="1"/>
  <c r="F129" i="167" s="1"/>
  <c r="F130" i="167" s="1"/>
  <c r="E122" i="167"/>
  <c r="E124" i="167" s="1"/>
  <c r="AC121" i="167"/>
  <c r="AC120" i="167"/>
  <c r="AC119" i="167"/>
  <c r="AC118" i="167"/>
  <c r="AC117" i="167"/>
  <c r="AC116" i="167"/>
  <c r="AC115" i="167"/>
  <c r="AC114" i="167"/>
  <c r="AC113" i="167"/>
  <c r="AC112" i="167"/>
  <c r="L99" i="167"/>
  <c r="K99" i="167"/>
  <c r="J99" i="167"/>
  <c r="I99" i="167"/>
  <c r="H99" i="167"/>
  <c r="G99" i="167"/>
  <c r="F99" i="167"/>
  <c r="E99" i="167"/>
  <c r="L98" i="167"/>
  <c r="K98" i="167"/>
  <c r="J98" i="167"/>
  <c r="I98" i="167"/>
  <c r="H98" i="167"/>
  <c r="G98" i="167"/>
  <c r="F98" i="167"/>
  <c r="E98" i="167"/>
  <c r="AC93" i="167"/>
  <c r="L90" i="167"/>
  <c r="K90" i="167"/>
  <c r="J90" i="167"/>
  <c r="I90" i="167"/>
  <c r="H90" i="167"/>
  <c r="G90" i="167"/>
  <c r="F90" i="167"/>
  <c r="E90" i="167"/>
  <c r="L89" i="167"/>
  <c r="L91" i="167" s="1"/>
  <c r="L92" i="167" s="1"/>
  <c r="L94" i="167" s="1"/>
  <c r="L96" i="167" s="1"/>
  <c r="L97" i="167" s="1"/>
  <c r="K89" i="167"/>
  <c r="K91" i="167" s="1"/>
  <c r="K92" i="167" s="1"/>
  <c r="K94" i="167" s="1"/>
  <c r="K96" i="167" s="1"/>
  <c r="K97" i="167" s="1"/>
  <c r="J89" i="167"/>
  <c r="J91" i="167" s="1"/>
  <c r="J92" i="167" s="1"/>
  <c r="J94" i="167" s="1"/>
  <c r="J96" i="167" s="1"/>
  <c r="J97" i="167" s="1"/>
  <c r="I89" i="167"/>
  <c r="I91" i="167" s="1"/>
  <c r="I92" i="167" s="1"/>
  <c r="I94" i="167" s="1"/>
  <c r="I96" i="167" s="1"/>
  <c r="I97" i="167" s="1"/>
  <c r="H89" i="167"/>
  <c r="H91" i="167" s="1"/>
  <c r="H92" i="167" s="1"/>
  <c r="H94" i="167" s="1"/>
  <c r="H96" i="167" s="1"/>
  <c r="H97" i="167" s="1"/>
  <c r="G89" i="167"/>
  <c r="G91" i="167" s="1"/>
  <c r="G92" i="167" s="1"/>
  <c r="G94" i="167" s="1"/>
  <c r="G96" i="167" s="1"/>
  <c r="G97" i="167" s="1"/>
  <c r="F89" i="167"/>
  <c r="F91" i="167" s="1"/>
  <c r="F92" i="167" s="1"/>
  <c r="F94" i="167" s="1"/>
  <c r="F96" i="167" s="1"/>
  <c r="F97" i="167" s="1"/>
  <c r="E89" i="167"/>
  <c r="E91" i="167" s="1"/>
  <c r="AC88" i="167"/>
  <c r="AC87" i="167"/>
  <c r="AC86" i="167"/>
  <c r="AC85" i="167"/>
  <c r="AC84" i="167"/>
  <c r="AC83" i="167"/>
  <c r="AC82" i="167"/>
  <c r="AC81" i="167"/>
  <c r="AC80" i="167"/>
  <c r="AC79" i="167"/>
  <c r="AC98" i="182" l="1"/>
  <c r="L99" i="182"/>
  <c r="AC99" i="182" s="1"/>
  <c r="E32" i="182"/>
  <c r="AC32" i="182" s="1"/>
  <c r="AC31" i="182"/>
  <c r="E66" i="182"/>
  <c r="AC66" i="182" s="1"/>
  <c r="AC65" i="182"/>
  <c r="E64" i="181"/>
  <c r="AC64" i="181" s="1"/>
  <c r="AC63" i="181"/>
  <c r="E65" i="181"/>
  <c r="AC96" i="181"/>
  <c r="E97" i="181"/>
  <c r="AC97" i="181" s="1"/>
  <c r="L98" i="181"/>
  <c r="E63" i="180"/>
  <c r="AC61" i="180"/>
  <c r="M68" i="180"/>
  <c r="AC68" i="180" s="1"/>
  <c r="AC50" i="180"/>
  <c r="AC94" i="180"/>
  <c r="L96" i="180"/>
  <c r="AC100" i="168"/>
  <c r="AC59" i="168"/>
  <c r="AC67" i="168"/>
  <c r="AC68" i="168"/>
  <c r="AC93" i="168"/>
  <c r="AC91" i="168"/>
  <c r="E61" i="168"/>
  <c r="AC60" i="168"/>
  <c r="AC58" i="168"/>
  <c r="AC90" i="167"/>
  <c r="AC123" i="167"/>
  <c r="AC99" i="167"/>
  <c r="AC98" i="167"/>
  <c r="AC132" i="167"/>
  <c r="AC131" i="167"/>
  <c r="E125" i="167"/>
  <c r="AC124" i="167"/>
  <c r="AC122" i="167"/>
  <c r="E92" i="167"/>
  <c r="AC91" i="167"/>
  <c r="AC89" i="167"/>
  <c r="E66" i="181" l="1"/>
  <c r="AC66" i="181" s="1"/>
  <c r="AC65" i="181"/>
  <c r="L99" i="181"/>
  <c r="AC99" i="181" s="1"/>
  <c r="AC98" i="181"/>
  <c r="E64" i="180"/>
  <c r="AC64" i="180" s="1"/>
  <c r="E65" i="180"/>
  <c r="AC63" i="180"/>
  <c r="AC96" i="180"/>
  <c r="E97" i="180"/>
  <c r="AC97" i="180" s="1"/>
  <c r="L98" i="180"/>
  <c r="AC94" i="168"/>
  <c r="AC61" i="168"/>
  <c r="E63" i="168"/>
  <c r="AC125" i="167"/>
  <c r="E127" i="167"/>
  <c r="AC92" i="167"/>
  <c r="E94" i="167"/>
  <c r="E66" i="180" l="1"/>
  <c r="AC66" i="180" s="1"/>
  <c r="AC65" i="180"/>
  <c r="L99" i="180"/>
  <c r="AC99" i="180" s="1"/>
  <c r="AC98" i="180"/>
  <c r="E97" i="168"/>
  <c r="AC97" i="168" s="1"/>
  <c r="AC96" i="168"/>
  <c r="E65" i="168"/>
  <c r="E64" i="168"/>
  <c r="AC64" i="168" s="1"/>
  <c r="AC63" i="168"/>
  <c r="AC127" i="167"/>
  <c r="E128" i="167"/>
  <c r="AC128" i="167" s="1"/>
  <c r="E129" i="167"/>
  <c r="E95" i="167"/>
  <c r="AC95" i="167" s="1"/>
  <c r="AC94" i="167"/>
  <c r="E96" i="167"/>
  <c r="AC99" i="168" l="1"/>
  <c r="AC98" i="168"/>
  <c r="E66" i="168"/>
  <c r="AC66" i="168" s="1"/>
  <c r="AC65" i="168"/>
  <c r="AC129" i="167"/>
  <c r="E130" i="167"/>
  <c r="AC130" i="167" s="1"/>
  <c r="AC96" i="167"/>
  <c r="E97" i="167"/>
  <c r="AC97" i="167" s="1"/>
  <c r="F17" i="166" l="1"/>
  <c r="G17" i="166"/>
  <c r="H17" i="166"/>
  <c r="I17" i="166"/>
  <c r="J17" i="166"/>
  <c r="K17" i="166"/>
  <c r="L17" i="166"/>
  <c r="M17" i="166"/>
  <c r="N17" i="166"/>
  <c r="O17" i="166"/>
  <c r="P17" i="166"/>
  <c r="Q17" i="166"/>
  <c r="R17" i="166"/>
  <c r="S17" i="166"/>
  <c r="T17" i="166"/>
  <c r="U17" i="166"/>
  <c r="V17" i="166"/>
  <c r="W17" i="166"/>
  <c r="X17" i="166"/>
  <c r="Y17" i="166"/>
  <c r="Z17" i="166"/>
  <c r="AA17" i="166"/>
  <c r="AB17" i="166"/>
  <c r="E17" i="166"/>
  <c r="X33" i="166" l="1"/>
  <c r="Y33" i="166"/>
  <c r="Z33" i="166"/>
  <c r="AA33" i="166"/>
  <c r="AB33" i="166"/>
  <c r="X34" i="166"/>
  <c r="Y34" i="166"/>
  <c r="Z34" i="166"/>
  <c r="AA34" i="166"/>
  <c r="AB34" i="166"/>
  <c r="X24" i="166"/>
  <c r="X26" i="166" s="1"/>
  <c r="X27" i="166" s="1"/>
  <c r="X29" i="166" s="1"/>
  <c r="X31" i="166" s="1"/>
  <c r="X32" i="166" s="1"/>
  <c r="Y24" i="166"/>
  <c r="Y26" i="166" s="1"/>
  <c r="Y27" i="166" s="1"/>
  <c r="Y29" i="166" s="1"/>
  <c r="Y31" i="166" s="1"/>
  <c r="Y32" i="166" s="1"/>
  <c r="Z24" i="166"/>
  <c r="Z26" i="166" s="1"/>
  <c r="Z27" i="166" s="1"/>
  <c r="Z29" i="166" s="1"/>
  <c r="Z31" i="166" s="1"/>
  <c r="Z32" i="166" s="1"/>
  <c r="AA24" i="166"/>
  <c r="AA26" i="166" s="1"/>
  <c r="AA27" i="166" s="1"/>
  <c r="AA29" i="166" s="1"/>
  <c r="AA31" i="166" s="1"/>
  <c r="AA32" i="166" s="1"/>
  <c r="AB24" i="166"/>
  <c r="X25" i="166"/>
  <c r="Y25" i="166"/>
  <c r="Z25" i="166"/>
  <c r="AA25" i="166"/>
  <c r="AB25" i="166"/>
  <c r="AB26" i="166"/>
  <c r="AB27" i="166" s="1"/>
  <c r="AB29" i="166" s="1"/>
  <c r="AB31" i="166" s="1"/>
  <c r="AB32" i="166" s="1"/>
  <c r="AB100" i="166" l="1"/>
  <c r="AA100" i="166"/>
  <c r="Z100" i="166"/>
  <c r="Y100" i="166"/>
  <c r="X100" i="166"/>
  <c r="W100" i="166"/>
  <c r="V100" i="166"/>
  <c r="U100" i="166"/>
  <c r="T100" i="166"/>
  <c r="S100" i="166"/>
  <c r="R100" i="166"/>
  <c r="Q100" i="166"/>
  <c r="P100" i="166"/>
  <c r="O100" i="166"/>
  <c r="N100" i="166"/>
  <c r="M100" i="166"/>
  <c r="AB99" i="166"/>
  <c r="AA99" i="166"/>
  <c r="Z99" i="166"/>
  <c r="Y99" i="166"/>
  <c r="X99" i="166"/>
  <c r="W99" i="166"/>
  <c r="V99" i="166"/>
  <c r="U99" i="166"/>
  <c r="T99" i="166"/>
  <c r="S99" i="166"/>
  <c r="R99" i="166"/>
  <c r="Q99" i="166"/>
  <c r="P99" i="166"/>
  <c r="O99" i="166"/>
  <c r="N99" i="166"/>
  <c r="M99" i="166"/>
  <c r="AC94" i="166"/>
  <c r="AB91" i="166"/>
  <c r="AA91" i="166"/>
  <c r="Z91" i="166"/>
  <c r="Y91" i="166"/>
  <c r="X91" i="166"/>
  <c r="W91" i="166"/>
  <c r="V91" i="166"/>
  <c r="U91" i="166"/>
  <c r="T91" i="166"/>
  <c r="S91" i="166"/>
  <c r="R91" i="166"/>
  <c r="Q91" i="166"/>
  <c r="P91" i="166"/>
  <c r="O91" i="166"/>
  <c r="N91" i="166"/>
  <c r="M91" i="166"/>
  <c r="AB90" i="166"/>
  <c r="AB92" i="166" s="1"/>
  <c r="AB93" i="166" s="1"/>
  <c r="AB95" i="166" s="1"/>
  <c r="AB97" i="166" s="1"/>
  <c r="AB98" i="166" s="1"/>
  <c r="AA90" i="166"/>
  <c r="AA92" i="166" s="1"/>
  <c r="AA93" i="166" s="1"/>
  <c r="AA95" i="166" s="1"/>
  <c r="AA97" i="166" s="1"/>
  <c r="AA98" i="166" s="1"/>
  <c r="Z90" i="166"/>
  <c r="Z92" i="166" s="1"/>
  <c r="Z93" i="166" s="1"/>
  <c r="Z95" i="166" s="1"/>
  <c r="Z97" i="166" s="1"/>
  <c r="Z98" i="166" s="1"/>
  <c r="Y90" i="166"/>
  <c r="Y92" i="166" s="1"/>
  <c r="Y93" i="166" s="1"/>
  <c r="Y95" i="166" s="1"/>
  <c r="Y97" i="166" s="1"/>
  <c r="Y98" i="166" s="1"/>
  <c r="X90" i="166"/>
  <c r="X92" i="166" s="1"/>
  <c r="X93" i="166" s="1"/>
  <c r="X95" i="166" s="1"/>
  <c r="X97" i="166" s="1"/>
  <c r="X98" i="166" s="1"/>
  <c r="W90" i="166"/>
  <c r="W92" i="166" s="1"/>
  <c r="W93" i="166" s="1"/>
  <c r="W95" i="166" s="1"/>
  <c r="W97" i="166" s="1"/>
  <c r="W98" i="166" s="1"/>
  <c r="V90" i="166"/>
  <c r="V92" i="166" s="1"/>
  <c r="V93" i="166" s="1"/>
  <c r="V95" i="166" s="1"/>
  <c r="V97" i="166" s="1"/>
  <c r="V98" i="166" s="1"/>
  <c r="U90" i="166"/>
  <c r="U92" i="166" s="1"/>
  <c r="U93" i="166" s="1"/>
  <c r="U95" i="166" s="1"/>
  <c r="U97" i="166" s="1"/>
  <c r="U98" i="166" s="1"/>
  <c r="T90" i="166"/>
  <c r="T92" i="166" s="1"/>
  <c r="T93" i="166" s="1"/>
  <c r="T95" i="166" s="1"/>
  <c r="T97" i="166" s="1"/>
  <c r="T98" i="166" s="1"/>
  <c r="S90" i="166"/>
  <c r="S92" i="166" s="1"/>
  <c r="S93" i="166" s="1"/>
  <c r="S95" i="166" s="1"/>
  <c r="S97" i="166" s="1"/>
  <c r="S98" i="166" s="1"/>
  <c r="R90" i="166"/>
  <c r="R92" i="166" s="1"/>
  <c r="R93" i="166" s="1"/>
  <c r="R95" i="166" s="1"/>
  <c r="R97" i="166" s="1"/>
  <c r="R98" i="166" s="1"/>
  <c r="Q90" i="166"/>
  <c r="Q92" i="166" s="1"/>
  <c r="Q93" i="166" s="1"/>
  <c r="Q95" i="166" s="1"/>
  <c r="Q97" i="166" s="1"/>
  <c r="Q98" i="166" s="1"/>
  <c r="P90" i="166"/>
  <c r="P92" i="166" s="1"/>
  <c r="P93" i="166" s="1"/>
  <c r="P95" i="166" s="1"/>
  <c r="P97" i="166" s="1"/>
  <c r="P98" i="166" s="1"/>
  <c r="O90" i="166"/>
  <c r="O92" i="166" s="1"/>
  <c r="O93" i="166" s="1"/>
  <c r="O95" i="166" s="1"/>
  <c r="O97" i="166" s="1"/>
  <c r="O98" i="166" s="1"/>
  <c r="N90" i="166"/>
  <c r="N92" i="166" s="1"/>
  <c r="N93" i="166" s="1"/>
  <c r="N95" i="166" s="1"/>
  <c r="N97" i="166" s="1"/>
  <c r="N98" i="166" s="1"/>
  <c r="M90" i="166"/>
  <c r="M92" i="166" s="1"/>
  <c r="M93" i="166" s="1"/>
  <c r="M95" i="166" s="1"/>
  <c r="M97" i="166" s="1"/>
  <c r="M98" i="166" s="1"/>
  <c r="AC89" i="166"/>
  <c r="AC88" i="166"/>
  <c r="AC87" i="166"/>
  <c r="AC86" i="166"/>
  <c r="AC85" i="166"/>
  <c r="AC84" i="166"/>
  <c r="AC83" i="166"/>
  <c r="AC82" i="166"/>
  <c r="AC81" i="166"/>
  <c r="AC80" i="166"/>
  <c r="X32" i="165"/>
  <c r="Y32" i="165"/>
  <c r="Z32" i="165"/>
  <c r="AA32" i="165"/>
  <c r="AB32" i="165"/>
  <c r="X33" i="165"/>
  <c r="Y33" i="165"/>
  <c r="Z33" i="165"/>
  <c r="AA33" i="165"/>
  <c r="AB33" i="165"/>
  <c r="AA28" i="165"/>
  <c r="AA30" i="165" s="1"/>
  <c r="AA31" i="165" s="1"/>
  <c r="X23" i="165"/>
  <c r="X25" i="165" s="1"/>
  <c r="X26" i="165" s="1"/>
  <c r="X28" i="165" s="1"/>
  <c r="X30" i="165" s="1"/>
  <c r="X31" i="165" s="1"/>
  <c r="Y23" i="165"/>
  <c r="Y25" i="165" s="1"/>
  <c r="Y26" i="165" s="1"/>
  <c r="Y28" i="165" s="1"/>
  <c r="Y30" i="165" s="1"/>
  <c r="Y31" i="165" s="1"/>
  <c r="Z23" i="165"/>
  <c r="AA23" i="165"/>
  <c r="AB23" i="165"/>
  <c r="AB25" i="165" s="1"/>
  <c r="AB26" i="165" s="1"/>
  <c r="AB28" i="165" s="1"/>
  <c r="AB30" i="165" s="1"/>
  <c r="AB31" i="165" s="1"/>
  <c r="X24" i="165"/>
  <c r="Y24" i="165"/>
  <c r="Z24" i="165"/>
  <c r="AA24" i="165"/>
  <c r="AB24" i="165"/>
  <c r="Z25" i="165"/>
  <c r="AA25" i="165"/>
  <c r="AA26" i="165" s="1"/>
  <c r="Z26" i="165"/>
  <c r="Z28" i="165" s="1"/>
  <c r="Z30" i="165" s="1"/>
  <c r="Z31" i="165" s="1"/>
  <c r="AC47" i="163"/>
  <c r="AC48" i="163"/>
  <c r="AC49" i="163"/>
  <c r="AC50" i="163"/>
  <c r="AC51" i="163"/>
  <c r="F55" i="162"/>
  <c r="G55" i="162"/>
  <c r="H55" i="162"/>
  <c r="I55" i="162"/>
  <c r="J55" i="162"/>
  <c r="K55" i="162"/>
  <c r="L55" i="162"/>
  <c r="M55" i="162"/>
  <c r="N55" i="162"/>
  <c r="O55" i="162"/>
  <c r="P55" i="162"/>
  <c r="Q55" i="162"/>
  <c r="R55" i="162"/>
  <c r="S55" i="162"/>
  <c r="T55" i="162"/>
  <c r="U55" i="162"/>
  <c r="V55" i="162"/>
  <c r="W55" i="162"/>
  <c r="X55" i="162"/>
  <c r="Y55" i="162"/>
  <c r="Z55" i="162"/>
  <c r="AA55" i="162"/>
  <c r="AB55" i="162"/>
  <c r="E55" i="162"/>
  <c r="F20" i="162"/>
  <c r="G20" i="162"/>
  <c r="H20" i="162"/>
  <c r="I20" i="162"/>
  <c r="J20" i="162"/>
  <c r="K20" i="162"/>
  <c r="L20" i="162"/>
  <c r="M20" i="162"/>
  <c r="N20" i="162"/>
  <c r="O20" i="162"/>
  <c r="P20" i="162"/>
  <c r="Q20" i="162"/>
  <c r="R20" i="162"/>
  <c r="S20" i="162"/>
  <c r="T20" i="162"/>
  <c r="U20" i="162"/>
  <c r="V20" i="162"/>
  <c r="W20" i="162"/>
  <c r="X20" i="162"/>
  <c r="Y20" i="162"/>
  <c r="Z20" i="162"/>
  <c r="AA20" i="162"/>
  <c r="AB20" i="162"/>
  <c r="E20" i="162"/>
  <c r="F17" i="162"/>
  <c r="G17" i="162"/>
  <c r="H17" i="162"/>
  <c r="I17" i="162"/>
  <c r="J17" i="162"/>
  <c r="K17" i="162"/>
  <c r="L17" i="162"/>
  <c r="M17" i="162"/>
  <c r="N17" i="162"/>
  <c r="O17" i="162"/>
  <c r="P17" i="162"/>
  <c r="Q17" i="162"/>
  <c r="R17" i="162"/>
  <c r="S17" i="162"/>
  <c r="T17" i="162"/>
  <c r="U17" i="162"/>
  <c r="V17" i="162"/>
  <c r="W17" i="162"/>
  <c r="X17" i="162"/>
  <c r="Y17" i="162"/>
  <c r="Z17" i="162"/>
  <c r="AA17" i="162"/>
  <c r="AB17" i="162"/>
  <c r="E17" i="162"/>
  <c r="AC91" i="166" l="1"/>
  <c r="AC100" i="166"/>
  <c r="AC99" i="166"/>
  <c r="AC92" i="166"/>
  <c r="AC90" i="166"/>
  <c r="AC20" i="162"/>
  <c r="AC16" i="162"/>
  <c r="AC17" i="162"/>
  <c r="AC55" i="162"/>
  <c r="AC93" i="166" l="1"/>
  <c r="AC52" i="162"/>
  <c r="E96" i="166" l="1"/>
  <c r="AC96" i="166" s="1"/>
  <c r="AC95" i="166"/>
  <c r="Q99" i="165"/>
  <c r="P99" i="165"/>
  <c r="O99" i="165"/>
  <c r="N99" i="165"/>
  <c r="M99" i="165"/>
  <c r="AC99" i="165"/>
  <c r="Q98" i="165"/>
  <c r="P98" i="165"/>
  <c r="O98" i="165"/>
  <c r="N98" i="165"/>
  <c r="M98" i="165"/>
  <c r="AC98" i="165"/>
  <c r="AC93" i="165"/>
  <c r="O91" i="165"/>
  <c r="O92" i="165" s="1"/>
  <c r="O94" i="165" s="1"/>
  <c r="O96" i="165" s="1"/>
  <c r="O97" i="165" s="1"/>
  <c r="Q90" i="165"/>
  <c r="P90" i="165"/>
  <c r="O90" i="165"/>
  <c r="N90" i="165"/>
  <c r="M90" i="165"/>
  <c r="AC90" i="165"/>
  <c r="Q89" i="165"/>
  <c r="Q91" i="165" s="1"/>
  <c r="Q92" i="165" s="1"/>
  <c r="Q94" i="165" s="1"/>
  <c r="Q96" i="165" s="1"/>
  <c r="Q97" i="165" s="1"/>
  <c r="P89" i="165"/>
  <c r="P91" i="165" s="1"/>
  <c r="P92" i="165" s="1"/>
  <c r="P94" i="165" s="1"/>
  <c r="P96" i="165" s="1"/>
  <c r="P97" i="165" s="1"/>
  <c r="O89" i="165"/>
  <c r="N89" i="165"/>
  <c r="N91" i="165" s="1"/>
  <c r="N92" i="165" s="1"/>
  <c r="N94" i="165" s="1"/>
  <c r="N96" i="165" s="1"/>
  <c r="N97" i="165" s="1"/>
  <c r="M89" i="165"/>
  <c r="M91" i="165" s="1"/>
  <c r="M92" i="165" s="1"/>
  <c r="M94" i="165" s="1"/>
  <c r="M96" i="165" s="1"/>
  <c r="M97" i="165" s="1"/>
  <c r="AC88" i="165"/>
  <c r="AC87" i="165"/>
  <c r="AC86" i="165"/>
  <c r="AC85" i="165"/>
  <c r="AC84" i="165"/>
  <c r="AC83" i="165"/>
  <c r="AC82" i="165"/>
  <c r="AC81" i="165"/>
  <c r="AC80" i="165"/>
  <c r="AC79" i="165"/>
  <c r="AC98" i="166" l="1"/>
  <c r="AC97" i="166"/>
  <c r="AC91" i="165"/>
  <c r="AC89" i="165"/>
  <c r="AC92" i="165" l="1"/>
  <c r="E95" i="165" l="1"/>
  <c r="AC95" i="165" s="1"/>
  <c r="AC94" i="165"/>
  <c r="AC97" i="165" l="1"/>
  <c r="AC96" i="165"/>
  <c r="Q99" i="164" l="1"/>
  <c r="P99" i="164"/>
  <c r="O99" i="164"/>
  <c r="AC99" i="164" s="1"/>
  <c r="N99" i="164"/>
  <c r="M99" i="164"/>
  <c r="Q98" i="164"/>
  <c r="P98" i="164"/>
  <c r="O98" i="164"/>
  <c r="N98" i="164"/>
  <c r="AC98" i="164" s="1"/>
  <c r="M98" i="164"/>
  <c r="AC93" i="164"/>
  <c r="P91" i="164"/>
  <c r="P92" i="164" s="1"/>
  <c r="P94" i="164" s="1"/>
  <c r="P96" i="164" s="1"/>
  <c r="P97" i="164" s="1"/>
  <c r="O91" i="164"/>
  <c r="O92" i="164" s="1"/>
  <c r="O94" i="164" s="1"/>
  <c r="O96" i="164" s="1"/>
  <c r="O97" i="164" s="1"/>
  <c r="Q90" i="164"/>
  <c r="P90" i="164"/>
  <c r="O90" i="164"/>
  <c r="N90" i="164"/>
  <c r="M90" i="164"/>
  <c r="AC90" i="164"/>
  <c r="Q89" i="164"/>
  <c r="Q91" i="164" s="1"/>
  <c r="Q92" i="164" s="1"/>
  <c r="Q94" i="164" s="1"/>
  <c r="Q96" i="164" s="1"/>
  <c r="Q97" i="164" s="1"/>
  <c r="P89" i="164"/>
  <c r="O89" i="164"/>
  <c r="N89" i="164"/>
  <c r="N91" i="164" s="1"/>
  <c r="N92" i="164" s="1"/>
  <c r="N94" i="164" s="1"/>
  <c r="N96" i="164" s="1"/>
  <c r="N97" i="164" s="1"/>
  <c r="M89" i="164"/>
  <c r="M91" i="164" s="1"/>
  <c r="M92" i="164" s="1"/>
  <c r="M94" i="164" s="1"/>
  <c r="M96" i="164" s="1"/>
  <c r="M97" i="164" s="1"/>
  <c r="AC88" i="164"/>
  <c r="AC87" i="164"/>
  <c r="AC86" i="164"/>
  <c r="AC85" i="164"/>
  <c r="AC84" i="164"/>
  <c r="AC83" i="164"/>
  <c r="AC82" i="164"/>
  <c r="AC81" i="164"/>
  <c r="AC80" i="164"/>
  <c r="AC79" i="164"/>
  <c r="X32" i="164"/>
  <c r="Y32" i="164"/>
  <c r="Z32" i="164"/>
  <c r="AA32" i="164"/>
  <c r="AB32" i="164"/>
  <c r="X33" i="164"/>
  <c r="Y33" i="164"/>
  <c r="Z33" i="164"/>
  <c r="AA33" i="164"/>
  <c r="AB33" i="164"/>
  <c r="X23" i="164"/>
  <c r="Y23" i="164"/>
  <c r="Z23" i="164"/>
  <c r="Z25" i="164" s="1"/>
  <c r="Z26" i="164" s="1"/>
  <c r="Z28" i="164" s="1"/>
  <c r="Z30" i="164" s="1"/>
  <c r="Z31" i="164" s="1"/>
  <c r="AA23" i="164"/>
  <c r="AA25" i="164" s="1"/>
  <c r="AA26" i="164" s="1"/>
  <c r="AA28" i="164" s="1"/>
  <c r="AA30" i="164" s="1"/>
  <c r="AA31" i="164" s="1"/>
  <c r="AB23" i="164"/>
  <c r="X24" i="164"/>
  <c r="Y24" i="164"/>
  <c r="Z24" i="164"/>
  <c r="AA24" i="164"/>
  <c r="AB24" i="164"/>
  <c r="X25" i="164"/>
  <c r="Y25" i="164"/>
  <c r="Y26" i="164" s="1"/>
  <c r="Y28" i="164" s="1"/>
  <c r="Y30" i="164" s="1"/>
  <c r="Y31" i="164" s="1"/>
  <c r="AB25" i="164"/>
  <c r="X26" i="164"/>
  <c r="X28" i="164" s="1"/>
  <c r="X30" i="164" s="1"/>
  <c r="X31" i="164" s="1"/>
  <c r="AB26" i="164"/>
  <c r="AB28" i="164" s="1"/>
  <c r="AB30" i="164" s="1"/>
  <c r="AB31" i="164" s="1"/>
  <c r="AC91" i="164" l="1"/>
  <c r="AC89" i="164"/>
  <c r="X32" i="163"/>
  <c r="Y32" i="163"/>
  <c r="Z32" i="163"/>
  <c r="AA32" i="163"/>
  <c r="AB32" i="163"/>
  <c r="X33" i="163"/>
  <c r="Y33" i="163"/>
  <c r="Z33" i="163"/>
  <c r="AA33" i="163"/>
  <c r="AB33" i="163"/>
  <c r="X23" i="163"/>
  <c r="Y23" i="163"/>
  <c r="Y25" i="163" s="1"/>
  <c r="Y26" i="163" s="1"/>
  <c r="Y28" i="163" s="1"/>
  <c r="Y30" i="163" s="1"/>
  <c r="Y31" i="163" s="1"/>
  <c r="Z23" i="163"/>
  <c r="Z25" i="163" s="1"/>
  <c r="Z26" i="163" s="1"/>
  <c r="Z28" i="163" s="1"/>
  <c r="Z30" i="163" s="1"/>
  <c r="Z31" i="163" s="1"/>
  <c r="AA23" i="163"/>
  <c r="AA25" i="163" s="1"/>
  <c r="AA26" i="163" s="1"/>
  <c r="AA28" i="163" s="1"/>
  <c r="AA30" i="163" s="1"/>
  <c r="AA31" i="163" s="1"/>
  <c r="AB23" i="163"/>
  <c r="X24" i="163"/>
  <c r="Y24" i="163"/>
  <c r="Z24" i="163"/>
  <c r="AA24" i="163"/>
  <c r="AB24" i="163"/>
  <c r="X25" i="163"/>
  <c r="AB25" i="163"/>
  <c r="AB26" i="163" s="1"/>
  <c r="AB28" i="163" s="1"/>
  <c r="AB30" i="163" s="1"/>
  <c r="AB31" i="163" s="1"/>
  <c r="X26" i="163"/>
  <c r="X28" i="163" s="1"/>
  <c r="X30" i="163" s="1"/>
  <c r="X31" i="163" s="1"/>
  <c r="AC92" i="164" l="1"/>
  <c r="AC94" i="164" l="1"/>
  <c r="E95" i="164"/>
  <c r="AC95" i="164" s="1"/>
  <c r="AC97" i="164" l="1"/>
  <c r="AC96" i="164"/>
  <c r="X34" i="162" l="1"/>
  <c r="Y34" i="162"/>
  <c r="Z34" i="162"/>
  <c r="AA34" i="162"/>
  <c r="AB34" i="162"/>
  <c r="X35" i="162"/>
  <c r="Y35" i="162"/>
  <c r="Z35" i="162"/>
  <c r="AA35" i="162"/>
  <c r="AB35" i="162"/>
  <c r="X25" i="162"/>
  <c r="X27" i="162" s="1"/>
  <c r="X28" i="162" s="1"/>
  <c r="X30" i="162" s="1"/>
  <c r="X32" i="162" s="1"/>
  <c r="X33" i="162" s="1"/>
  <c r="Y25" i="162"/>
  <c r="Y27" i="162" s="1"/>
  <c r="Y28" i="162" s="1"/>
  <c r="Y30" i="162" s="1"/>
  <c r="Y32" i="162" s="1"/>
  <c r="Y33" i="162" s="1"/>
  <c r="Z25" i="162"/>
  <c r="Z27" i="162" s="1"/>
  <c r="Z28" i="162" s="1"/>
  <c r="Z30" i="162" s="1"/>
  <c r="Z32" i="162" s="1"/>
  <c r="Z33" i="162" s="1"/>
  <c r="AA25" i="162"/>
  <c r="AB25" i="162"/>
  <c r="AB27" i="162" s="1"/>
  <c r="AB28" i="162" s="1"/>
  <c r="AB30" i="162" s="1"/>
  <c r="AB32" i="162" s="1"/>
  <c r="AB33" i="162" s="1"/>
  <c r="X26" i="162"/>
  <c r="Y26" i="162"/>
  <c r="Z26" i="162"/>
  <c r="AA26" i="162"/>
  <c r="AB26" i="162"/>
  <c r="AA27" i="162"/>
  <c r="AA28" i="162" s="1"/>
  <c r="AA30" i="162" s="1"/>
  <c r="AA32" i="162" s="1"/>
  <c r="AA33" i="162" s="1"/>
  <c r="X30" i="161"/>
  <c r="X31" i="161" s="1"/>
  <c r="Y30" i="161"/>
  <c r="Z30" i="161"/>
  <c r="AA30" i="161"/>
  <c r="AA31" i="161" s="1"/>
  <c r="AB30" i="161"/>
  <c r="AB31" i="161" s="1"/>
  <c r="Y31" i="161"/>
  <c r="Z31" i="161"/>
  <c r="X32" i="161"/>
  <c r="Y32" i="161"/>
  <c r="Z32" i="161"/>
  <c r="AA32" i="161"/>
  <c r="AB32" i="161"/>
  <c r="X33" i="161"/>
  <c r="Y33" i="161"/>
  <c r="Z33" i="161"/>
  <c r="AA33" i="161"/>
  <c r="AB33" i="161"/>
  <c r="X28" i="161"/>
  <c r="Y28" i="161"/>
  <c r="Z28" i="161"/>
  <c r="AA28" i="161"/>
  <c r="AB28" i="161"/>
  <c r="X23" i="161"/>
  <c r="Y23" i="161"/>
  <c r="Z23" i="161"/>
  <c r="Z25" i="161" s="1"/>
  <c r="Z26" i="161" s="1"/>
  <c r="AA23" i="161"/>
  <c r="AA25" i="161" s="1"/>
  <c r="AA26" i="161" s="1"/>
  <c r="AB23" i="161"/>
  <c r="X24" i="161"/>
  <c r="Y24" i="161"/>
  <c r="Z24" i="161"/>
  <c r="AA24" i="161"/>
  <c r="AB24" i="161"/>
  <c r="X25" i="161"/>
  <c r="Y25" i="161"/>
  <c r="Y26" i="161" s="1"/>
  <c r="AB25" i="161"/>
  <c r="X26" i="161"/>
  <c r="AB26" i="161"/>
  <c r="X30" i="160" l="1"/>
  <c r="Y30" i="160"/>
  <c r="Z30" i="160"/>
  <c r="AA30" i="160"/>
  <c r="AA31" i="160" s="1"/>
  <c r="AB30" i="160"/>
  <c r="X31" i="160"/>
  <c r="Y31" i="160"/>
  <c r="Z31" i="160"/>
  <c r="AB31" i="160"/>
  <c r="X32" i="160"/>
  <c r="Y32" i="160"/>
  <c r="Z32" i="160"/>
  <c r="AA32" i="160"/>
  <c r="AB32" i="160"/>
  <c r="X33" i="160"/>
  <c r="Y33" i="160"/>
  <c r="Z33" i="160"/>
  <c r="AA33" i="160"/>
  <c r="AB33" i="160"/>
  <c r="X28" i="160"/>
  <c r="Y28" i="160"/>
  <c r="Z28" i="160"/>
  <c r="AA28" i="160"/>
  <c r="AB28" i="160"/>
  <c r="X23" i="160"/>
  <c r="Y23" i="160"/>
  <c r="Z23" i="160"/>
  <c r="Z25" i="160" s="1"/>
  <c r="Z26" i="160" s="1"/>
  <c r="AA23" i="160"/>
  <c r="AA25" i="160" s="1"/>
  <c r="AA26" i="160" s="1"/>
  <c r="AB23" i="160"/>
  <c r="X24" i="160"/>
  <c r="Y24" i="160"/>
  <c r="Z24" i="160"/>
  <c r="AA24" i="160"/>
  <c r="AB24" i="160"/>
  <c r="X25" i="160"/>
  <c r="Y25" i="160"/>
  <c r="Y26" i="160" s="1"/>
  <c r="AB25" i="160"/>
  <c r="X26" i="160"/>
  <c r="AB26" i="160"/>
  <c r="X32" i="159" l="1"/>
  <c r="Y32" i="159"/>
  <c r="Z32" i="159"/>
  <c r="AA32" i="159"/>
  <c r="AB32" i="159"/>
  <c r="X33" i="159"/>
  <c r="Y33" i="159"/>
  <c r="Z33" i="159"/>
  <c r="AA33" i="159"/>
  <c r="AB33" i="159"/>
  <c r="X23" i="159"/>
  <c r="Y23" i="159"/>
  <c r="Z23" i="159"/>
  <c r="AA23" i="159"/>
  <c r="AB23" i="159"/>
  <c r="X24" i="159"/>
  <c r="Y24" i="159"/>
  <c r="Z24" i="159"/>
  <c r="AA24" i="159"/>
  <c r="AB24" i="159"/>
  <c r="X25" i="159"/>
  <c r="Y25" i="159"/>
  <c r="Z25" i="159"/>
  <c r="AA25" i="159"/>
  <c r="AA26" i="159" s="1"/>
  <c r="AA28" i="159" s="1"/>
  <c r="AA30" i="159" s="1"/>
  <c r="AA31" i="159" s="1"/>
  <c r="AB25" i="159"/>
  <c r="X26" i="159"/>
  <c r="Y26" i="159"/>
  <c r="Z26" i="159"/>
  <c r="AB26" i="159"/>
  <c r="X28" i="159"/>
  <c r="X30" i="159" s="1"/>
  <c r="X31" i="159" s="1"/>
  <c r="Y28" i="159"/>
  <c r="Y30" i="159" s="1"/>
  <c r="Y31" i="159" s="1"/>
  <c r="Z28" i="159"/>
  <c r="Z30" i="159" s="1"/>
  <c r="Z31" i="159" s="1"/>
  <c r="AB28" i="159"/>
  <c r="AB30" i="159" s="1"/>
  <c r="AB31" i="159" s="1"/>
  <c r="Z32" i="158"/>
  <c r="Z33" i="158" s="1"/>
  <c r="X34" i="158"/>
  <c r="Y34" i="158"/>
  <c r="Z34" i="158"/>
  <c r="AA34" i="158"/>
  <c r="AB34" i="158"/>
  <c r="X35" i="158"/>
  <c r="Y35" i="158"/>
  <c r="Z35" i="158"/>
  <c r="AA35" i="158"/>
  <c r="AB35" i="158"/>
  <c r="X30" i="158"/>
  <c r="X32" i="158" s="1"/>
  <c r="X33" i="158" s="1"/>
  <c r="Y30" i="158"/>
  <c r="Y32" i="158" s="1"/>
  <c r="Y33" i="158" s="1"/>
  <c r="Z30" i="158"/>
  <c r="AA30" i="158"/>
  <c r="AA32" i="158" s="1"/>
  <c r="AA33" i="158" s="1"/>
  <c r="AB30" i="158"/>
  <c r="AB32" i="158" s="1"/>
  <c r="AB33" i="158" s="1"/>
  <c r="X25" i="158" l="1"/>
  <c r="Y25" i="158"/>
  <c r="Z25" i="158"/>
  <c r="Z27" i="158" s="1"/>
  <c r="Z28" i="158" s="1"/>
  <c r="AA25" i="158"/>
  <c r="AA27" i="158" s="1"/>
  <c r="AA28" i="158" s="1"/>
  <c r="AB25" i="158"/>
  <c r="X26" i="158"/>
  <c r="Y26" i="158"/>
  <c r="Z26" i="158"/>
  <c r="AA26" i="158"/>
  <c r="AB26" i="158"/>
  <c r="X27" i="158"/>
  <c r="Y27" i="158"/>
  <c r="Y28" i="158" s="1"/>
  <c r="AB27" i="158"/>
  <c r="X28" i="158"/>
  <c r="AB28" i="158"/>
  <c r="AC55" i="158"/>
  <c r="F55" i="158"/>
  <c r="G55" i="158"/>
  <c r="H55" i="158"/>
  <c r="I55" i="158"/>
  <c r="J55" i="158"/>
  <c r="K55" i="158"/>
  <c r="L55" i="158"/>
  <c r="M55" i="158"/>
  <c r="N55" i="158"/>
  <c r="O55" i="158"/>
  <c r="P55" i="158"/>
  <c r="Q55" i="158"/>
  <c r="R55" i="158"/>
  <c r="S55" i="158"/>
  <c r="T55" i="158"/>
  <c r="U55" i="158"/>
  <c r="V55" i="158"/>
  <c r="W55" i="158"/>
  <c r="X55" i="158"/>
  <c r="Y55" i="158"/>
  <c r="Z55" i="158"/>
  <c r="AA55" i="158"/>
  <c r="AB55" i="158"/>
  <c r="E55" i="158"/>
  <c r="F52" i="158"/>
  <c r="G52" i="158"/>
  <c r="H52" i="158"/>
  <c r="I52" i="158"/>
  <c r="J52" i="158"/>
  <c r="K52" i="158"/>
  <c r="L52" i="158"/>
  <c r="M52" i="158"/>
  <c r="N52" i="158"/>
  <c r="O52" i="158"/>
  <c r="P52" i="158"/>
  <c r="Q52" i="158"/>
  <c r="R52" i="158"/>
  <c r="S52" i="158"/>
  <c r="T52" i="158"/>
  <c r="U52" i="158"/>
  <c r="V52" i="158"/>
  <c r="W52" i="158"/>
  <c r="X52" i="158"/>
  <c r="Y52" i="158"/>
  <c r="Z52" i="158"/>
  <c r="AA52" i="158"/>
  <c r="AB52" i="158"/>
  <c r="E52" i="158"/>
  <c r="AC52" i="158" s="1"/>
  <c r="F20" i="158"/>
  <c r="G20" i="158"/>
  <c r="H20" i="158"/>
  <c r="I20" i="158"/>
  <c r="J20" i="158"/>
  <c r="K20" i="158"/>
  <c r="L20" i="158"/>
  <c r="M20" i="158"/>
  <c r="N20" i="158"/>
  <c r="O20" i="158"/>
  <c r="P20" i="158"/>
  <c r="Q20" i="158"/>
  <c r="R20" i="158"/>
  <c r="S20" i="158"/>
  <c r="T20" i="158"/>
  <c r="U20" i="158"/>
  <c r="V20" i="158"/>
  <c r="W20" i="158"/>
  <c r="X20" i="158"/>
  <c r="Y20" i="158"/>
  <c r="Z20" i="158"/>
  <c r="AA20" i="158"/>
  <c r="AB20" i="158"/>
  <c r="E20" i="158"/>
  <c r="F17" i="158"/>
  <c r="G17" i="158"/>
  <c r="H17" i="158"/>
  <c r="I17" i="158"/>
  <c r="J17" i="158"/>
  <c r="K17" i="158"/>
  <c r="L17" i="158"/>
  <c r="M17" i="158"/>
  <c r="N17" i="158"/>
  <c r="O17" i="158"/>
  <c r="P17" i="158"/>
  <c r="Q17" i="158"/>
  <c r="R17" i="158"/>
  <c r="S17" i="158"/>
  <c r="T17" i="158"/>
  <c r="U17" i="158"/>
  <c r="V17" i="158"/>
  <c r="W17" i="158"/>
  <c r="X17" i="158"/>
  <c r="Y17" i="158"/>
  <c r="Z17" i="158"/>
  <c r="AA17" i="158"/>
  <c r="AB17" i="158"/>
  <c r="E17" i="158"/>
  <c r="AC17" i="158" l="1"/>
  <c r="AC20" i="158"/>
  <c r="AC17" i="157" l="1"/>
  <c r="AC52" i="157"/>
  <c r="F52" i="157"/>
  <c r="G52" i="157"/>
  <c r="H52" i="157"/>
  <c r="I52" i="157"/>
  <c r="J52" i="157"/>
  <c r="K52" i="157"/>
  <c r="L52" i="157"/>
  <c r="M52" i="157"/>
  <c r="N52" i="157"/>
  <c r="O52" i="157"/>
  <c r="P52" i="157"/>
  <c r="Q52" i="157"/>
  <c r="R52" i="157"/>
  <c r="S52" i="157"/>
  <c r="T52" i="157"/>
  <c r="U52" i="157"/>
  <c r="V52" i="157"/>
  <c r="W52" i="157"/>
  <c r="X52" i="157"/>
  <c r="Y52" i="157"/>
  <c r="Z52" i="157"/>
  <c r="AA52" i="157"/>
  <c r="AB52" i="157"/>
  <c r="E52" i="157"/>
  <c r="F20" i="157"/>
  <c r="G20" i="157"/>
  <c r="H20" i="157"/>
  <c r="I20" i="157"/>
  <c r="J20" i="157"/>
  <c r="K20" i="157"/>
  <c r="L20" i="157"/>
  <c r="M20" i="157"/>
  <c r="N20" i="157"/>
  <c r="O20" i="157"/>
  <c r="P20" i="157"/>
  <c r="Q20" i="157"/>
  <c r="R20" i="157"/>
  <c r="S20" i="157"/>
  <c r="T20" i="157"/>
  <c r="U20" i="157"/>
  <c r="V20" i="157"/>
  <c r="W20" i="157"/>
  <c r="X20" i="157"/>
  <c r="Y20" i="157"/>
  <c r="Z20" i="157"/>
  <c r="AA20" i="157"/>
  <c r="AB20" i="157"/>
  <c r="E20" i="157"/>
  <c r="AC20" i="157" s="1"/>
  <c r="F55" i="157"/>
  <c r="G55" i="157"/>
  <c r="H55" i="157"/>
  <c r="I55" i="157"/>
  <c r="J55" i="157"/>
  <c r="K55" i="157"/>
  <c r="L55" i="157"/>
  <c r="M55" i="157"/>
  <c r="N55" i="157"/>
  <c r="O55" i="157"/>
  <c r="P55" i="157"/>
  <c r="Q55" i="157"/>
  <c r="R55" i="157"/>
  <c r="S55" i="157"/>
  <c r="T55" i="157"/>
  <c r="U55" i="157"/>
  <c r="V55" i="157"/>
  <c r="W55" i="157"/>
  <c r="X55" i="157"/>
  <c r="Y55" i="157"/>
  <c r="Z55" i="157"/>
  <c r="AA55" i="157"/>
  <c r="AB55" i="157"/>
  <c r="E55" i="157"/>
  <c r="F17" i="157"/>
  <c r="G17" i="157"/>
  <c r="H17" i="157"/>
  <c r="I17" i="157"/>
  <c r="J17" i="157"/>
  <c r="K17" i="157"/>
  <c r="L17" i="157"/>
  <c r="M17" i="157"/>
  <c r="N17" i="157"/>
  <c r="O17" i="157"/>
  <c r="P17" i="157"/>
  <c r="Q17" i="157"/>
  <c r="R17" i="157"/>
  <c r="S17" i="157"/>
  <c r="T17" i="157"/>
  <c r="U17" i="157"/>
  <c r="V17" i="157"/>
  <c r="W17" i="157"/>
  <c r="X17" i="157"/>
  <c r="Y17" i="157"/>
  <c r="Z17" i="157"/>
  <c r="AA17" i="157"/>
  <c r="AB17" i="157"/>
  <c r="E17" i="157"/>
  <c r="X34" i="157"/>
  <c r="Y34" i="157"/>
  <c r="Z34" i="157"/>
  <c r="AA34" i="157"/>
  <c r="AB34" i="157"/>
  <c r="X35" i="157"/>
  <c r="Y35" i="157"/>
  <c r="Z35" i="157"/>
  <c r="AA35" i="157"/>
  <c r="AB35" i="157"/>
  <c r="X25" i="157"/>
  <c r="Y25" i="157"/>
  <c r="Z25" i="157"/>
  <c r="Z27" i="157" s="1"/>
  <c r="Z28" i="157" s="1"/>
  <c r="Z30" i="157" s="1"/>
  <c r="Z32" i="157" s="1"/>
  <c r="Z33" i="157" s="1"/>
  <c r="AA25" i="157"/>
  <c r="AA27" i="157" s="1"/>
  <c r="AA28" i="157" s="1"/>
  <c r="AA30" i="157" s="1"/>
  <c r="AA32" i="157" s="1"/>
  <c r="AA33" i="157" s="1"/>
  <c r="AB25" i="157"/>
  <c r="X26" i="157"/>
  <c r="Y26" i="157"/>
  <c r="Z26" i="157"/>
  <c r="AA26" i="157"/>
  <c r="AB26" i="157"/>
  <c r="X27" i="157"/>
  <c r="X28" i="157" s="1"/>
  <c r="X30" i="157" s="1"/>
  <c r="X32" i="157" s="1"/>
  <c r="X33" i="157" s="1"/>
  <c r="Y27" i="157"/>
  <c r="Y28" i="157" s="1"/>
  <c r="Y30" i="157" s="1"/>
  <c r="Y32" i="157" s="1"/>
  <c r="Y33" i="157" s="1"/>
  <c r="AB27" i="157"/>
  <c r="AB28" i="157" s="1"/>
  <c r="AB30" i="157" s="1"/>
  <c r="AB32" i="157" s="1"/>
  <c r="AB33" i="157" s="1"/>
  <c r="Z30" i="156"/>
  <c r="Z31" i="156" s="1"/>
  <c r="AA30" i="156"/>
  <c r="AA31" i="156" s="1"/>
  <c r="X32" i="156"/>
  <c r="Y32" i="156"/>
  <c r="Z32" i="156"/>
  <c r="AA32" i="156"/>
  <c r="AB32" i="156"/>
  <c r="X33" i="156"/>
  <c r="Y33" i="156"/>
  <c r="Z33" i="156"/>
  <c r="AA33" i="156"/>
  <c r="AB33" i="156"/>
  <c r="X28" i="156"/>
  <c r="X30" i="156" s="1"/>
  <c r="X31" i="156" s="1"/>
  <c r="Y28" i="156"/>
  <c r="Y30" i="156" s="1"/>
  <c r="Y31" i="156" s="1"/>
  <c r="Z28" i="156"/>
  <c r="AA28" i="156"/>
  <c r="AB28" i="156"/>
  <c r="AB30" i="156" s="1"/>
  <c r="AB31" i="156" s="1"/>
  <c r="X23" i="156"/>
  <c r="Y23" i="156"/>
  <c r="Z23" i="156"/>
  <c r="Z25" i="156" s="1"/>
  <c r="Z26" i="156" s="1"/>
  <c r="AA23" i="156"/>
  <c r="AA25" i="156" s="1"/>
  <c r="AA26" i="156" s="1"/>
  <c r="AB23" i="156"/>
  <c r="X24" i="156"/>
  <c r="Y24" i="156"/>
  <c r="Z24" i="156"/>
  <c r="AA24" i="156"/>
  <c r="AB24" i="156"/>
  <c r="X25" i="156"/>
  <c r="Y25" i="156"/>
  <c r="Y26" i="156" s="1"/>
  <c r="AB25" i="156"/>
  <c r="X26" i="156"/>
  <c r="AB26" i="156"/>
  <c r="AC55" i="157" l="1"/>
  <c r="AC51" i="155" l="1"/>
  <c r="F51" i="155"/>
  <c r="G51" i="155"/>
  <c r="H51" i="155"/>
  <c r="I51" i="155"/>
  <c r="J51" i="155"/>
  <c r="K51" i="155"/>
  <c r="L51" i="155"/>
  <c r="M51" i="155"/>
  <c r="N51" i="155"/>
  <c r="O51" i="155"/>
  <c r="P51" i="155"/>
  <c r="Q51" i="155"/>
  <c r="R51" i="155"/>
  <c r="S51" i="155"/>
  <c r="T51" i="155"/>
  <c r="U51" i="155"/>
  <c r="V51" i="155"/>
  <c r="W51" i="155"/>
  <c r="X51" i="155"/>
  <c r="Y51" i="155"/>
  <c r="Z51" i="155"/>
  <c r="AA51" i="155"/>
  <c r="AB51" i="155"/>
  <c r="E51" i="155"/>
  <c r="F17" i="155"/>
  <c r="G17" i="155"/>
  <c r="H17" i="155"/>
  <c r="I17" i="155"/>
  <c r="J17" i="155"/>
  <c r="K17" i="155"/>
  <c r="L17" i="155"/>
  <c r="M17" i="155"/>
  <c r="N17" i="155"/>
  <c r="O17" i="155"/>
  <c r="P17" i="155"/>
  <c r="Q17" i="155"/>
  <c r="R17" i="155"/>
  <c r="S17" i="155"/>
  <c r="T17" i="155"/>
  <c r="U17" i="155"/>
  <c r="V17" i="155"/>
  <c r="W17" i="155"/>
  <c r="X17" i="155"/>
  <c r="Y17" i="155"/>
  <c r="Z17" i="155"/>
  <c r="AA17" i="155"/>
  <c r="AB17" i="155"/>
  <c r="E17" i="155"/>
  <c r="AC17" i="155" s="1"/>
  <c r="X33" i="155"/>
  <c r="Y33" i="155"/>
  <c r="Z33" i="155"/>
  <c r="AA33" i="155"/>
  <c r="X34" i="155"/>
  <c r="Y34" i="155"/>
  <c r="Z34" i="155"/>
  <c r="AA34" i="155"/>
  <c r="X24" i="155"/>
  <c r="Y24" i="155"/>
  <c r="Z24" i="155"/>
  <c r="Z26" i="155" s="1"/>
  <c r="Z27" i="155" s="1"/>
  <c r="Z29" i="155" s="1"/>
  <c r="Z31" i="155" s="1"/>
  <c r="Z32" i="155" s="1"/>
  <c r="AA24" i="155"/>
  <c r="AA26" i="155" s="1"/>
  <c r="AA27" i="155" s="1"/>
  <c r="AA29" i="155" s="1"/>
  <c r="AA31" i="155" s="1"/>
  <c r="AA32" i="155" s="1"/>
  <c r="X25" i="155"/>
  <c r="Y25" i="155"/>
  <c r="Z25" i="155"/>
  <c r="AA25" i="155"/>
  <c r="X26" i="155"/>
  <c r="Y26" i="155"/>
  <c r="Y27" i="155" s="1"/>
  <c r="Y29" i="155" s="1"/>
  <c r="Y31" i="155" s="1"/>
  <c r="Y32" i="155" s="1"/>
  <c r="X27" i="155"/>
  <c r="X29" i="155" s="1"/>
  <c r="X31" i="155" s="1"/>
  <c r="X32" i="155" s="1"/>
  <c r="AC20" i="154" l="1"/>
  <c r="F20" i="154"/>
  <c r="G20" i="154"/>
  <c r="H20" i="154"/>
  <c r="I20" i="154"/>
  <c r="J20" i="154"/>
  <c r="K20" i="154"/>
  <c r="L20" i="154"/>
  <c r="M20" i="154"/>
  <c r="N20" i="154"/>
  <c r="O20" i="154"/>
  <c r="P20" i="154"/>
  <c r="Q20" i="154"/>
  <c r="R20" i="154"/>
  <c r="S20" i="154"/>
  <c r="T20" i="154"/>
  <c r="U20" i="154"/>
  <c r="V20" i="154"/>
  <c r="W20" i="154"/>
  <c r="X20" i="154"/>
  <c r="Y20" i="154"/>
  <c r="Z20" i="154"/>
  <c r="AA20" i="154"/>
  <c r="AB20" i="154"/>
  <c r="E20" i="154"/>
  <c r="F17" i="154"/>
  <c r="G17" i="154"/>
  <c r="H17" i="154"/>
  <c r="I17" i="154"/>
  <c r="J17" i="154"/>
  <c r="K17" i="154"/>
  <c r="L17" i="154"/>
  <c r="M17" i="154"/>
  <c r="N17" i="154"/>
  <c r="O17" i="154"/>
  <c r="P17" i="154"/>
  <c r="Q17" i="154"/>
  <c r="R17" i="154"/>
  <c r="S17" i="154"/>
  <c r="T17" i="154"/>
  <c r="U17" i="154"/>
  <c r="V17" i="154"/>
  <c r="W17" i="154"/>
  <c r="X17" i="154"/>
  <c r="Y17" i="154"/>
  <c r="Z17" i="154"/>
  <c r="AA17" i="154"/>
  <c r="AB17" i="154"/>
  <c r="E17" i="154"/>
  <c r="AC17" i="154" s="1"/>
  <c r="X34" i="154"/>
  <c r="Y34" i="154"/>
  <c r="Z34" i="154"/>
  <c r="AA34" i="154"/>
  <c r="AB34" i="154"/>
  <c r="X35" i="154"/>
  <c r="Y35" i="154"/>
  <c r="Z35" i="154"/>
  <c r="AA35" i="154"/>
  <c r="AB35" i="154"/>
  <c r="X25" i="154"/>
  <c r="Y25" i="154"/>
  <c r="Y27" i="154" s="1"/>
  <c r="Y28" i="154" s="1"/>
  <c r="Y30" i="154" s="1"/>
  <c r="Y32" i="154" s="1"/>
  <c r="Y33" i="154" s="1"/>
  <c r="Z25" i="154"/>
  <c r="Z27" i="154" s="1"/>
  <c r="Z28" i="154" s="1"/>
  <c r="Z30" i="154" s="1"/>
  <c r="Z32" i="154" s="1"/>
  <c r="Z33" i="154" s="1"/>
  <c r="AA25" i="154"/>
  <c r="AA27" i="154" s="1"/>
  <c r="AA28" i="154" s="1"/>
  <c r="AA30" i="154" s="1"/>
  <c r="AA32" i="154" s="1"/>
  <c r="AA33" i="154" s="1"/>
  <c r="AB25" i="154"/>
  <c r="X26" i="154"/>
  <c r="Y26" i="154"/>
  <c r="Z26" i="154"/>
  <c r="AA26" i="154"/>
  <c r="AB26" i="154"/>
  <c r="X27" i="154"/>
  <c r="X28" i="154" s="1"/>
  <c r="X30" i="154" s="1"/>
  <c r="X32" i="154" s="1"/>
  <c r="X33" i="154" s="1"/>
  <c r="AB27" i="154"/>
  <c r="AB28" i="154" s="1"/>
  <c r="AB30" i="154" s="1"/>
  <c r="AB32" i="154" s="1"/>
  <c r="AB33" i="154" s="1"/>
  <c r="X30" i="153" l="1"/>
  <c r="X31" i="153" s="1"/>
  <c r="Y30" i="153"/>
  <c r="Z30" i="153"/>
  <c r="AA30" i="153"/>
  <c r="AA31" i="153" s="1"/>
  <c r="AB30" i="153"/>
  <c r="AB31" i="153" s="1"/>
  <c r="Y31" i="153"/>
  <c r="Z31" i="153"/>
  <c r="X32" i="153"/>
  <c r="Y32" i="153"/>
  <c r="Z32" i="153"/>
  <c r="AA32" i="153"/>
  <c r="AB32" i="153"/>
  <c r="X33" i="153"/>
  <c r="Y33" i="153"/>
  <c r="Z33" i="153"/>
  <c r="AA33" i="153"/>
  <c r="AB33" i="153"/>
  <c r="X28" i="153"/>
  <c r="Y28" i="153"/>
  <c r="Z28" i="153"/>
  <c r="AA28" i="153"/>
  <c r="AB28" i="153"/>
  <c r="X26" i="153"/>
  <c r="Y26" i="153"/>
  <c r="Z26" i="153"/>
  <c r="AA26" i="153"/>
  <c r="AB26" i="153"/>
  <c r="X25" i="153"/>
  <c r="Y25" i="153"/>
  <c r="Z25" i="153"/>
  <c r="AA25" i="153"/>
  <c r="AB25" i="153"/>
  <c r="X23" i="153"/>
  <c r="Y23" i="153"/>
  <c r="Z23" i="153"/>
  <c r="AA23" i="153"/>
  <c r="AB23" i="153"/>
  <c r="X24" i="153"/>
  <c r="Y24" i="153"/>
  <c r="Z24" i="153"/>
  <c r="AA24" i="153"/>
  <c r="AB24" i="153"/>
  <c r="AC14" i="179" l="1"/>
  <c r="E65" i="179"/>
  <c r="F65" i="179"/>
  <c r="E66" i="179"/>
  <c r="F66" i="179"/>
  <c r="E56" i="179"/>
  <c r="F56" i="179"/>
  <c r="E57" i="179"/>
  <c r="F57" i="179"/>
  <c r="E58" i="179"/>
  <c r="F58" i="179"/>
  <c r="E59" i="179"/>
  <c r="E61" i="179" s="1"/>
  <c r="E63" i="179" s="1"/>
  <c r="E64" i="179" s="1"/>
  <c r="F59" i="179"/>
  <c r="F61" i="179" s="1"/>
  <c r="F63" i="179" s="1"/>
  <c r="F64" i="179" s="1"/>
  <c r="X30" i="179"/>
  <c r="X31" i="179" s="1"/>
  <c r="V32" i="179"/>
  <c r="W32" i="179"/>
  <c r="X32" i="179"/>
  <c r="Y32" i="179"/>
  <c r="Z32" i="179"/>
  <c r="AA32" i="179"/>
  <c r="AB32" i="179"/>
  <c r="V33" i="179"/>
  <c r="W33" i="179"/>
  <c r="X33" i="179"/>
  <c r="Y33" i="179"/>
  <c r="Z33" i="179"/>
  <c r="AA33" i="179"/>
  <c r="AB33" i="179"/>
  <c r="V23" i="179"/>
  <c r="V25" i="179" s="1"/>
  <c r="V26" i="179" s="1"/>
  <c r="V28" i="179" s="1"/>
  <c r="V30" i="179" s="1"/>
  <c r="V31" i="179" s="1"/>
  <c r="W23" i="179"/>
  <c r="X23" i="179"/>
  <c r="Y23" i="179"/>
  <c r="Y25" i="179" s="1"/>
  <c r="Y26" i="179" s="1"/>
  <c r="Y28" i="179" s="1"/>
  <c r="Y30" i="179" s="1"/>
  <c r="Y31" i="179" s="1"/>
  <c r="Z23" i="179"/>
  <c r="Z25" i="179" s="1"/>
  <c r="Z26" i="179" s="1"/>
  <c r="Z28" i="179" s="1"/>
  <c r="Z30" i="179" s="1"/>
  <c r="Z31" i="179" s="1"/>
  <c r="AA23" i="179"/>
  <c r="AB23" i="179"/>
  <c r="V24" i="179"/>
  <c r="W24" i="179"/>
  <c r="X24" i="179"/>
  <c r="Y24" i="179"/>
  <c r="Z24" i="179"/>
  <c r="AA24" i="179"/>
  <c r="AB24" i="179"/>
  <c r="W25" i="179"/>
  <c r="W26" i="179" s="1"/>
  <c r="W28" i="179" s="1"/>
  <c r="W30" i="179" s="1"/>
  <c r="W31" i="179" s="1"/>
  <c r="X25" i="179"/>
  <c r="AA25" i="179"/>
  <c r="AA26" i="179" s="1"/>
  <c r="AA28" i="179" s="1"/>
  <c r="AA30" i="179" s="1"/>
  <c r="AA31" i="179" s="1"/>
  <c r="AB25" i="179"/>
  <c r="X26" i="179"/>
  <c r="X28" i="179" s="1"/>
  <c r="AB26" i="179"/>
  <c r="AB28" i="179" s="1"/>
  <c r="AB30" i="179" s="1"/>
  <c r="AB31" i="179" s="1"/>
  <c r="W66" i="179"/>
  <c r="V66" i="179"/>
  <c r="U66" i="179"/>
  <c r="T66" i="179"/>
  <c r="S66" i="179"/>
  <c r="R66" i="179"/>
  <c r="Q66" i="179"/>
  <c r="P66" i="179"/>
  <c r="O66" i="179"/>
  <c r="N66" i="179"/>
  <c r="M66" i="179"/>
  <c r="L66" i="179"/>
  <c r="K66" i="179"/>
  <c r="J66" i="179"/>
  <c r="I66" i="179"/>
  <c r="H66" i="179"/>
  <c r="G66" i="179"/>
  <c r="W65" i="179"/>
  <c r="V65" i="179"/>
  <c r="U65" i="179"/>
  <c r="T65" i="179"/>
  <c r="S65" i="179"/>
  <c r="R65" i="179"/>
  <c r="Q65" i="179"/>
  <c r="P65" i="179"/>
  <c r="O65" i="179"/>
  <c r="N65" i="179"/>
  <c r="M65" i="179"/>
  <c r="L65" i="179"/>
  <c r="K65" i="179"/>
  <c r="J65" i="179"/>
  <c r="I65" i="179"/>
  <c r="H65" i="179"/>
  <c r="G65" i="179"/>
  <c r="AC60" i="179"/>
  <c r="AB59" i="179"/>
  <c r="AB61" i="179" s="1"/>
  <c r="AB63" i="179" s="1"/>
  <c r="AB64" i="179" s="1"/>
  <c r="T59" i="179"/>
  <c r="T61" i="179" s="1"/>
  <c r="T63" i="179" s="1"/>
  <c r="T64" i="179" s="1"/>
  <c r="P59" i="179"/>
  <c r="P61" i="179" s="1"/>
  <c r="P63" i="179" s="1"/>
  <c r="P64" i="179" s="1"/>
  <c r="L59" i="179"/>
  <c r="L61" i="179" s="1"/>
  <c r="L63" i="179" s="1"/>
  <c r="L64" i="179" s="1"/>
  <c r="H59" i="179"/>
  <c r="H61" i="179" s="1"/>
  <c r="H63" i="179" s="1"/>
  <c r="H64" i="179" s="1"/>
  <c r="AB58" i="179"/>
  <c r="AA58" i="179"/>
  <c r="AA59" i="179" s="1"/>
  <c r="AA61" i="179" s="1"/>
  <c r="AA63" i="179" s="1"/>
  <c r="AA64" i="179" s="1"/>
  <c r="W58" i="179"/>
  <c r="W59" i="179" s="1"/>
  <c r="W61" i="179" s="1"/>
  <c r="W63" i="179" s="1"/>
  <c r="W64" i="179" s="1"/>
  <c r="T58" i="179"/>
  <c r="S58" i="179"/>
  <c r="S59" i="179" s="1"/>
  <c r="S61" i="179" s="1"/>
  <c r="S63" i="179" s="1"/>
  <c r="S64" i="179" s="1"/>
  <c r="P58" i="179"/>
  <c r="O58" i="179"/>
  <c r="O59" i="179" s="1"/>
  <c r="O61" i="179" s="1"/>
  <c r="O63" i="179" s="1"/>
  <c r="O64" i="179" s="1"/>
  <c r="L58" i="179"/>
  <c r="K58" i="179"/>
  <c r="K59" i="179" s="1"/>
  <c r="K61" i="179" s="1"/>
  <c r="K63" i="179" s="1"/>
  <c r="K64" i="179" s="1"/>
  <c r="H58" i="179"/>
  <c r="G58" i="179"/>
  <c r="AB57" i="179"/>
  <c r="AA57" i="179"/>
  <c r="W57" i="179"/>
  <c r="V57" i="179"/>
  <c r="U57" i="179"/>
  <c r="T57" i="179"/>
  <c r="S57" i="179"/>
  <c r="R57" i="179"/>
  <c r="Q57" i="179"/>
  <c r="P57" i="179"/>
  <c r="O57" i="179"/>
  <c r="N57" i="179"/>
  <c r="M57" i="179"/>
  <c r="L57" i="179"/>
  <c r="K57" i="179"/>
  <c r="J57" i="179"/>
  <c r="I57" i="179"/>
  <c r="H57" i="179"/>
  <c r="G57" i="179"/>
  <c r="AB56" i="179"/>
  <c r="AA56" i="179"/>
  <c r="W56" i="179"/>
  <c r="V56" i="179"/>
  <c r="V58" i="179" s="1"/>
  <c r="V59" i="179" s="1"/>
  <c r="V61" i="179" s="1"/>
  <c r="V63" i="179" s="1"/>
  <c r="V64" i="179" s="1"/>
  <c r="U56" i="179"/>
  <c r="U58" i="179" s="1"/>
  <c r="U59" i="179" s="1"/>
  <c r="U61" i="179" s="1"/>
  <c r="U63" i="179" s="1"/>
  <c r="U64" i="179" s="1"/>
  <c r="T56" i="179"/>
  <c r="S56" i="179"/>
  <c r="R56" i="179"/>
  <c r="R58" i="179" s="1"/>
  <c r="R59" i="179" s="1"/>
  <c r="R61" i="179" s="1"/>
  <c r="R63" i="179" s="1"/>
  <c r="R64" i="179" s="1"/>
  <c r="Q56" i="179"/>
  <c r="Q58" i="179" s="1"/>
  <c r="Q59" i="179" s="1"/>
  <c r="Q61" i="179" s="1"/>
  <c r="Q63" i="179" s="1"/>
  <c r="Q64" i="179" s="1"/>
  <c r="P56" i="179"/>
  <c r="O56" i="179"/>
  <c r="N56" i="179"/>
  <c r="N58" i="179" s="1"/>
  <c r="N59" i="179" s="1"/>
  <c r="N61" i="179" s="1"/>
  <c r="N63" i="179" s="1"/>
  <c r="N64" i="179" s="1"/>
  <c r="M56" i="179"/>
  <c r="M58" i="179" s="1"/>
  <c r="M59" i="179" s="1"/>
  <c r="M61" i="179" s="1"/>
  <c r="M63" i="179" s="1"/>
  <c r="M64" i="179" s="1"/>
  <c r="L56" i="179"/>
  <c r="K56" i="179"/>
  <c r="J56" i="179"/>
  <c r="J58" i="179" s="1"/>
  <c r="J59" i="179" s="1"/>
  <c r="J61" i="179" s="1"/>
  <c r="J63" i="179" s="1"/>
  <c r="J64" i="179" s="1"/>
  <c r="I56" i="179"/>
  <c r="I58" i="179" s="1"/>
  <c r="I59" i="179" s="1"/>
  <c r="I61" i="179" s="1"/>
  <c r="I63" i="179" s="1"/>
  <c r="I64" i="179" s="1"/>
  <c r="H56" i="179"/>
  <c r="G56" i="179"/>
  <c r="AC55" i="179"/>
  <c r="AC54" i="179"/>
  <c r="AC53" i="179"/>
  <c r="AC52" i="179"/>
  <c r="AC51" i="179"/>
  <c r="AC50" i="179"/>
  <c r="AC49" i="179"/>
  <c r="AC48" i="179"/>
  <c r="AC47" i="179"/>
  <c r="AC46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U32" i="179"/>
  <c r="T32" i="179"/>
  <c r="S32" i="179"/>
  <c r="R32" i="179"/>
  <c r="Q32" i="179"/>
  <c r="P32" i="179"/>
  <c r="O32" i="179"/>
  <c r="N32" i="179"/>
  <c r="M32" i="179"/>
  <c r="L32" i="179"/>
  <c r="K32" i="179"/>
  <c r="J32" i="179"/>
  <c r="I32" i="179"/>
  <c r="H32" i="179"/>
  <c r="G32" i="179"/>
  <c r="F32" i="179"/>
  <c r="AC32" i="179"/>
  <c r="AC27" i="179"/>
  <c r="P26" i="179"/>
  <c r="P28" i="179" s="1"/>
  <c r="P30" i="179" s="1"/>
  <c r="P31" i="179" s="1"/>
  <c r="R25" i="179"/>
  <c r="R26" i="179" s="1"/>
  <c r="R28" i="179" s="1"/>
  <c r="R30" i="179" s="1"/>
  <c r="R31" i="179" s="1"/>
  <c r="F25" i="179"/>
  <c r="F26" i="179" s="1"/>
  <c r="F28" i="179" s="1"/>
  <c r="F30" i="179" s="1"/>
  <c r="F31" i="179" s="1"/>
  <c r="U24" i="179"/>
  <c r="T24" i="179"/>
  <c r="S24" i="179"/>
  <c r="R24" i="179"/>
  <c r="Q24" i="179"/>
  <c r="P24" i="179"/>
  <c r="O24" i="179"/>
  <c r="N24" i="179"/>
  <c r="M24" i="179"/>
  <c r="L24" i="179"/>
  <c r="K24" i="179"/>
  <c r="J24" i="179"/>
  <c r="I24" i="179"/>
  <c r="H24" i="179"/>
  <c r="G24" i="179"/>
  <c r="F24" i="179"/>
  <c r="AC24" i="179"/>
  <c r="U23" i="179"/>
  <c r="U25" i="179" s="1"/>
  <c r="U26" i="179" s="1"/>
  <c r="U28" i="179" s="1"/>
  <c r="U30" i="179" s="1"/>
  <c r="U31" i="179" s="1"/>
  <c r="T23" i="179"/>
  <c r="T25" i="179" s="1"/>
  <c r="T26" i="179" s="1"/>
  <c r="T28" i="179" s="1"/>
  <c r="T30" i="179" s="1"/>
  <c r="T31" i="179" s="1"/>
  <c r="S23" i="179"/>
  <c r="S25" i="179" s="1"/>
  <c r="S26" i="179" s="1"/>
  <c r="S28" i="179" s="1"/>
  <c r="S30" i="179" s="1"/>
  <c r="S31" i="179" s="1"/>
  <c r="R23" i="179"/>
  <c r="Q23" i="179"/>
  <c r="Q25" i="179" s="1"/>
  <c r="Q26" i="179" s="1"/>
  <c r="Q28" i="179" s="1"/>
  <c r="Q30" i="179" s="1"/>
  <c r="Q31" i="179" s="1"/>
  <c r="P23" i="179"/>
  <c r="P25" i="179" s="1"/>
  <c r="O23" i="179"/>
  <c r="O25" i="179" s="1"/>
  <c r="O26" i="179" s="1"/>
  <c r="O28" i="179" s="1"/>
  <c r="O30" i="179" s="1"/>
  <c r="O31" i="179" s="1"/>
  <c r="N23" i="179"/>
  <c r="N25" i="179" s="1"/>
  <c r="N26" i="179" s="1"/>
  <c r="N28" i="179" s="1"/>
  <c r="N30" i="179" s="1"/>
  <c r="N31" i="179" s="1"/>
  <c r="M23" i="179"/>
  <c r="M25" i="179" s="1"/>
  <c r="M26" i="179" s="1"/>
  <c r="M28" i="179" s="1"/>
  <c r="M30" i="179" s="1"/>
  <c r="M31" i="179" s="1"/>
  <c r="L23" i="179"/>
  <c r="L25" i="179" s="1"/>
  <c r="L26" i="179" s="1"/>
  <c r="L28" i="179" s="1"/>
  <c r="L30" i="179" s="1"/>
  <c r="L31" i="179" s="1"/>
  <c r="K23" i="179"/>
  <c r="K25" i="179" s="1"/>
  <c r="K26" i="179" s="1"/>
  <c r="K28" i="179" s="1"/>
  <c r="K30" i="179" s="1"/>
  <c r="K31" i="179" s="1"/>
  <c r="J23" i="179"/>
  <c r="J25" i="179" s="1"/>
  <c r="J26" i="179" s="1"/>
  <c r="J28" i="179" s="1"/>
  <c r="J30" i="179" s="1"/>
  <c r="J31" i="179" s="1"/>
  <c r="I23" i="179"/>
  <c r="I25" i="179" s="1"/>
  <c r="I26" i="179" s="1"/>
  <c r="I28" i="179" s="1"/>
  <c r="I30" i="179" s="1"/>
  <c r="I31" i="179" s="1"/>
  <c r="H23" i="179"/>
  <c r="H25" i="179" s="1"/>
  <c r="H26" i="179" s="1"/>
  <c r="H28" i="179" s="1"/>
  <c r="H30" i="179" s="1"/>
  <c r="H31" i="179" s="1"/>
  <c r="G23" i="179"/>
  <c r="G25" i="179" s="1"/>
  <c r="G26" i="179" s="1"/>
  <c r="G28" i="179" s="1"/>
  <c r="G30" i="179" s="1"/>
  <c r="G31" i="179" s="1"/>
  <c r="F23" i="179"/>
  <c r="AC23" i="179" s="1"/>
  <c r="AC22" i="179"/>
  <c r="AC21" i="179"/>
  <c r="AC20" i="179"/>
  <c r="AC19" i="179"/>
  <c r="AC18" i="179"/>
  <c r="AC17" i="179"/>
  <c r="AC16" i="179"/>
  <c r="AC15" i="179"/>
  <c r="AC13" i="179"/>
  <c r="E65" i="178"/>
  <c r="F65" i="178"/>
  <c r="G65" i="178"/>
  <c r="E66" i="178"/>
  <c r="F66" i="178"/>
  <c r="G66" i="178"/>
  <c r="E56" i="178"/>
  <c r="F56" i="178"/>
  <c r="G56" i="178"/>
  <c r="G58" i="178" s="1"/>
  <c r="G59" i="178" s="1"/>
  <c r="G61" i="178" s="1"/>
  <c r="G63" i="178" s="1"/>
  <c r="G64" i="178" s="1"/>
  <c r="E57" i="178"/>
  <c r="F57" i="178"/>
  <c r="G57" i="178"/>
  <c r="E58" i="178"/>
  <c r="E59" i="178" s="1"/>
  <c r="E61" i="178" s="1"/>
  <c r="E63" i="178" s="1"/>
  <c r="E64" i="178" s="1"/>
  <c r="F58" i="178"/>
  <c r="F59" i="178" s="1"/>
  <c r="F61" i="178" s="1"/>
  <c r="F63" i="178" s="1"/>
  <c r="F64" i="178" s="1"/>
  <c r="AB30" i="178"/>
  <c r="AB31" i="178" s="1"/>
  <c r="X32" i="178"/>
  <c r="Y32" i="178"/>
  <c r="Z32" i="178"/>
  <c r="AA32" i="178"/>
  <c r="AB32" i="178"/>
  <c r="X33" i="178"/>
  <c r="Y33" i="178"/>
  <c r="Z33" i="178"/>
  <c r="AA33" i="178"/>
  <c r="AB33" i="178"/>
  <c r="X23" i="178"/>
  <c r="X25" i="178" s="1"/>
  <c r="X26" i="178" s="1"/>
  <c r="X28" i="178" s="1"/>
  <c r="X30" i="178" s="1"/>
  <c r="X31" i="178" s="1"/>
  <c r="Y23" i="178"/>
  <c r="Z23" i="178"/>
  <c r="AA23" i="178"/>
  <c r="AA25" i="178" s="1"/>
  <c r="AA26" i="178" s="1"/>
  <c r="AA28" i="178" s="1"/>
  <c r="AA30" i="178" s="1"/>
  <c r="AA31" i="178" s="1"/>
  <c r="AB23" i="178"/>
  <c r="AB25" i="178" s="1"/>
  <c r="AB26" i="178" s="1"/>
  <c r="AB28" i="178" s="1"/>
  <c r="X24" i="178"/>
  <c r="Y24" i="178"/>
  <c r="Z24" i="178"/>
  <c r="AA24" i="178"/>
  <c r="AB24" i="178"/>
  <c r="Y25" i="178"/>
  <c r="Y26" i="178" s="1"/>
  <c r="Y28" i="178" s="1"/>
  <c r="Y30" i="178" s="1"/>
  <c r="Y31" i="178" s="1"/>
  <c r="Z25" i="178"/>
  <c r="Z26" i="178" s="1"/>
  <c r="Z28" i="178" s="1"/>
  <c r="Z30" i="178" s="1"/>
  <c r="Z31" i="178" s="1"/>
  <c r="V66" i="178"/>
  <c r="U66" i="178"/>
  <c r="T66" i="178"/>
  <c r="S66" i="178"/>
  <c r="R66" i="178"/>
  <c r="Q66" i="178"/>
  <c r="P66" i="178"/>
  <c r="O66" i="178"/>
  <c r="N66" i="178"/>
  <c r="M66" i="178"/>
  <c r="L66" i="178"/>
  <c r="K66" i="178"/>
  <c r="J66" i="178"/>
  <c r="I66" i="178"/>
  <c r="H66" i="178"/>
  <c r="V65" i="178"/>
  <c r="U65" i="178"/>
  <c r="T65" i="178"/>
  <c r="S65" i="178"/>
  <c r="R65" i="178"/>
  <c r="Q65" i="178"/>
  <c r="P65" i="178"/>
  <c r="O65" i="178"/>
  <c r="N65" i="178"/>
  <c r="M65" i="178"/>
  <c r="L65" i="178"/>
  <c r="K65" i="178"/>
  <c r="J65" i="178"/>
  <c r="I65" i="178"/>
  <c r="H65" i="178"/>
  <c r="AC60" i="178"/>
  <c r="V57" i="178"/>
  <c r="U57" i="178"/>
  <c r="T57" i="178"/>
  <c r="S57" i="178"/>
  <c r="R57" i="178"/>
  <c r="Q57" i="178"/>
  <c r="P57" i="178"/>
  <c r="O57" i="178"/>
  <c r="N57" i="178"/>
  <c r="M57" i="178"/>
  <c r="L57" i="178"/>
  <c r="K57" i="178"/>
  <c r="J57" i="178"/>
  <c r="I57" i="178"/>
  <c r="H57" i="178"/>
  <c r="V56" i="178"/>
  <c r="V58" i="178" s="1"/>
  <c r="V59" i="178" s="1"/>
  <c r="V61" i="178" s="1"/>
  <c r="V63" i="178" s="1"/>
  <c r="V64" i="178" s="1"/>
  <c r="U56" i="178"/>
  <c r="U58" i="178" s="1"/>
  <c r="U59" i="178" s="1"/>
  <c r="U61" i="178" s="1"/>
  <c r="U63" i="178" s="1"/>
  <c r="U64" i="178" s="1"/>
  <c r="T56" i="178"/>
  <c r="T58" i="178" s="1"/>
  <c r="T59" i="178" s="1"/>
  <c r="T61" i="178" s="1"/>
  <c r="T63" i="178" s="1"/>
  <c r="T64" i="178" s="1"/>
  <c r="S56" i="178"/>
  <c r="S58" i="178" s="1"/>
  <c r="S59" i="178" s="1"/>
  <c r="S61" i="178" s="1"/>
  <c r="S63" i="178" s="1"/>
  <c r="S64" i="178" s="1"/>
  <c r="R56" i="178"/>
  <c r="R58" i="178" s="1"/>
  <c r="R59" i="178" s="1"/>
  <c r="R61" i="178" s="1"/>
  <c r="R63" i="178" s="1"/>
  <c r="R64" i="178" s="1"/>
  <c r="Q56" i="178"/>
  <c r="Q58" i="178" s="1"/>
  <c r="Q59" i="178" s="1"/>
  <c r="Q61" i="178" s="1"/>
  <c r="Q63" i="178" s="1"/>
  <c r="Q64" i="178" s="1"/>
  <c r="P56" i="178"/>
  <c r="P58" i="178" s="1"/>
  <c r="P59" i="178" s="1"/>
  <c r="P61" i="178" s="1"/>
  <c r="P63" i="178" s="1"/>
  <c r="P64" i="178" s="1"/>
  <c r="O56" i="178"/>
  <c r="O58" i="178" s="1"/>
  <c r="O59" i="178" s="1"/>
  <c r="O61" i="178" s="1"/>
  <c r="O63" i="178" s="1"/>
  <c r="O64" i="178" s="1"/>
  <c r="N56" i="178"/>
  <c r="N58" i="178" s="1"/>
  <c r="N59" i="178" s="1"/>
  <c r="N61" i="178" s="1"/>
  <c r="N63" i="178" s="1"/>
  <c r="N64" i="178" s="1"/>
  <c r="M56" i="178"/>
  <c r="M58" i="178" s="1"/>
  <c r="M59" i="178" s="1"/>
  <c r="M61" i="178" s="1"/>
  <c r="M63" i="178" s="1"/>
  <c r="M64" i="178" s="1"/>
  <c r="L56" i="178"/>
  <c r="L58" i="178" s="1"/>
  <c r="L59" i="178" s="1"/>
  <c r="L61" i="178" s="1"/>
  <c r="L63" i="178" s="1"/>
  <c r="L64" i="178" s="1"/>
  <c r="K56" i="178"/>
  <c r="K58" i="178" s="1"/>
  <c r="K59" i="178" s="1"/>
  <c r="K61" i="178" s="1"/>
  <c r="K63" i="178" s="1"/>
  <c r="K64" i="178" s="1"/>
  <c r="J56" i="178"/>
  <c r="J58" i="178" s="1"/>
  <c r="J59" i="178" s="1"/>
  <c r="J61" i="178" s="1"/>
  <c r="J63" i="178" s="1"/>
  <c r="J64" i="178" s="1"/>
  <c r="I56" i="178"/>
  <c r="I58" i="178" s="1"/>
  <c r="I59" i="178" s="1"/>
  <c r="I61" i="178" s="1"/>
  <c r="I63" i="178" s="1"/>
  <c r="I64" i="178" s="1"/>
  <c r="H56" i="178"/>
  <c r="H58" i="178" s="1"/>
  <c r="AC55" i="178"/>
  <c r="AC54" i="178"/>
  <c r="AC53" i="178"/>
  <c r="AC52" i="178"/>
  <c r="AC51" i="178"/>
  <c r="AC50" i="178"/>
  <c r="AC49" i="178"/>
  <c r="AC48" i="178"/>
  <c r="AC47" i="178"/>
  <c r="AC46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AC33" i="178"/>
  <c r="W32" i="178"/>
  <c r="V32" i="178"/>
  <c r="U32" i="178"/>
  <c r="T32" i="178"/>
  <c r="S32" i="178"/>
  <c r="R32" i="178"/>
  <c r="Q32" i="178"/>
  <c r="P32" i="178"/>
  <c r="O32" i="178"/>
  <c r="N32" i="178"/>
  <c r="M32" i="178"/>
  <c r="L32" i="178"/>
  <c r="K32" i="178"/>
  <c r="J32" i="178"/>
  <c r="I32" i="178"/>
  <c r="AC32" i="178"/>
  <c r="AC27" i="178"/>
  <c r="W24" i="178"/>
  <c r="V24" i="178"/>
  <c r="U24" i="178"/>
  <c r="T24" i="178"/>
  <c r="S24" i="178"/>
  <c r="R24" i="178"/>
  <c r="Q24" i="178"/>
  <c r="P24" i="178"/>
  <c r="O24" i="178"/>
  <c r="N24" i="178"/>
  <c r="M24" i="178"/>
  <c r="L24" i="178"/>
  <c r="K24" i="178"/>
  <c r="J24" i="178"/>
  <c r="I24" i="178"/>
  <c r="W23" i="178"/>
  <c r="W25" i="178" s="1"/>
  <c r="W26" i="178" s="1"/>
  <c r="W28" i="178" s="1"/>
  <c r="W30" i="178" s="1"/>
  <c r="W31" i="178" s="1"/>
  <c r="V23" i="178"/>
  <c r="V25" i="178" s="1"/>
  <c r="V26" i="178" s="1"/>
  <c r="V28" i="178" s="1"/>
  <c r="V30" i="178" s="1"/>
  <c r="V31" i="178" s="1"/>
  <c r="U23" i="178"/>
  <c r="U25" i="178" s="1"/>
  <c r="U26" i="178" s="1"/>
  <c r="U28" i="178" s="1"/>
  <c r="U30" i="178" s="1"/>
  <c r="U31" i="178" s="1"/>
  <c r="T23" i="178"/>
  <c r="T25" i="178" s="1"/>
  <c r="T26" i="178" s="1"/>
  <c r="T28" i="178" s="1"/>
  <c r="T30" i="178" s="1"/>
  <c r="T31" i="178" s="1"/>
  <c r="S23" i="178"/>
  <c r="S25" i="178" s="1"/>
  <c r="S26" i="178" s="1"/>
  <c r="S28" i="178" s="1"/>
  <c r="S30" i="178" s="1"/>
  <c r="S31" i="178" s="1"/>
  <c r="R23" i="178"/>
  <c r="R25" i="178" s="1"/>
  <c r="R26" i="178" s="1"/>
  <c r="R28" i="178" s="1"/>
  <c r="R30" i="178" s="1"/>
  <c r="R31" i="178" s="1"/>
  <c r="Q23" i="178"/>
  <c r="Q25" i="178" s="1"/>
  <c r="Q26" i="178" s="1"/>
  <c r="Q28" i="178" s="1"/>
  <c r="Q30" i="178" s="1"/>
  <c r="Q31" i="178" s="1"/>
  <c r="P23" i="178"/>
  <c r="P25" i="178" s="1"/>
  <c r="P26" i="178" s="1"/>
  <c r="P28" i="178" s="1"/>
  <c r="P30" i="178" s="1"/>
  <c r="P31" i="178" s="1"/>
  <c r="O23" i="178"/>
  <c r="O25" i="178" s="1"/>
  <c r="O26" i="178" s="1"/>
  <c r="O28" i="178" s="1"/>
  <c r="O30" i="178" s="1"/>
  <c r="O31" i="178" s="1"/>
  <c r="N23" i="178"/>
  <c r="N25" i="178" s="1"/>
  <c r="N26" i="178" s="1"/>
  <c r="N28" i="178" s="1"/>
  <c r="N30" i="178" s="1"/>
  <c r="N31" i="178" s="1"/>
  <c r="M23" i="178"/>
  <c r="M25" i="178" s="1"/>
  <c r="M26" i="178" s="1"/>
  <c r="M28" i="178" s="1"/>
  <c r="M30" i="178" s="1"/>
  <c r="M31" i="178" s="1"/>
  <c r="L23" i="178"/>
  <c r="L25" i="178" s="1"/>
  <c r="L26" i="178" s="1"/>
  <c r="L28" i="178" s="1"/>
  <c r="L30" i="178" s="1"/>
  <c r="L31" i="178" s="1"/>
  <c r="K23" i="178"/>
  <c r="K25" i="178" s="1"/>
  <c r="K26" i="178" s="1"/>
  <c r="K28" i="178" s="1"/>
  <c r="K30" i="178" s="1"/>
  <c r="K31" i="178" s="1"/>
  <c r="J23" i="178"/>
  <c r="J25" i="178" s="1"/>
  <c r="J26" i="178" s="1"/>
  <c r="J28" i="178" s="1"/>
  <c r="J30" i="178" s="1"/>
  <c r="J31" i="178" s="1"/>
  <c r="I23" i="178"/>
  <c r="I25" i="178" s="1"/>
  <c r="I26" i="178" s="1"/>
  <c r="I28" i="178" s="1"/>
  <c r="I30" i="178" s="1"/>
  <c r="I31" i="178" s="1"/>
  <c r="AC22" i="178"/>
  <c r="AC21" i="178"/>
  <c r="AC20" i="178"/>
  <c r="AC19" i="178"/>
  <c r="AC18" i="178"/>
  <c r="AC17" i="178"/>
  <c r="AC16" i="178"/>
  <c r="AC15" i="178"/>
  <c r="AC14" i="178"/>
  <c r="AC13" i="178"/>
  <c r="W56" i="177"/>
  <c r="X56" i="177"/>
  <c r="Y56" i="177"/>
  <c r="Z56" i="177"/>
  <c r="AA56" i="177"/>
  <c r="AB56" i="177"/>
  <c r="W57" i="177"/>
  <c r="X57" i="177"/>
  <c r="Y57" i="177"/>
  <c r="Z57" i="177"/>
  <c r="AA57" i="177"/>
  <c r="AB57" i="177"/>
  <c r="W58" i="177"/>
  <c r="X58" i="177"/>
  <c r="Y58" i="177"/>
  <c r="Z58" i="177"/>
  <c r="Z59" i="177" s="1"/>
  <c r="Z61" i="177" s="1"/>
  <c r="Z63" i="177" s="1"/>
  <c r="Z64" i="177" s="1"/>
  <c r="AA58" i="177"/>
  <c r="AB58" i="177"/>
  <c r="W59" i="177"/>
  <c r="W61" i="177" s="1"/>
  <c r="W63" i="177" s="1"/>
  <c r="W64" i="177" s="1"/>
  <c r="X59" i="177"/>
  <c r="X61" i="177" s="1"/>
  <c r="X63" i="177" s="1"/>
  <c r="X64" i="177" s="1"/>
  <c r="Y59" i="177"/>
  <c r="AA59" i="177"/>
  <c r="AB59" i="177"/>
  <c r="AB61" i="177" s="1"/>
  <c r="AB63" i="177" s="1"/>
  <c r="AB64" i="177" s="1"/>
  <c r="W65" i="177"/>
  <c r="X65" i="177"/>
  <c r="Y65" i="177"/>
  <c r="Z65" i="177"/>
  <c r="AA65" i="177"/>
  <c r="AB65" i="177"/>
  <c r="W66" i="177"/>
  <c r="X66" i="177"/>
  <c r="Y66" i="177"/>
  <c r="Z66" i="177"/>
  <c r="AA66" i="177"/>
  <c r="AB66" i="177"/>
  <c r="Y61" i="177"/>
  <c r="Y63" i="177" s="1"/>
  <c r="Y64" i="177" s="1"/>
  <c r="AA61" i="177"/>
  <c r="AA63" i="177" s="1"/>
  <c r="AA64" i="177" s="1"/>
  <c r="V66" i="177"/>
  <c r="U66" i="177"/>
  <c r="T66" i="177"/>
  <c r="S66" i="177"/>
  <c r="R66" i="177"/>
  <c r="Q66" i="177"/>
  <c r="P66" i="177"/>
  <c r="O66" i="177"/>
  <c r="N66" i="177"/>
  <c r="M66" i="177"/>
  <c r="L66" i="177"/>
  <c r="K66" i="177"/>
  <c r="J66" i="177"/>
  <c r="I66" i="177"/>
  <c r="H66" i="177"/>
  <c r="AC66" i="177" s="1"/>
  <c r="V65" i="177"/>
  <c r="U65" i="177"/>
  <c r="T65" i="177"/>
  <c r="S65" i="177"/>
  <c r="R65" i="177"/>
  <c r="Q65" i="177"/>
  <c r="P65" i="177"/>
  <c r="O65" i="177"/>
  <c r="N65" i="177"/>
  <c r="M65" i="177"/>
  <c r="L65" i="177"/>
  <c r="K65" i="177"/>
  <c r="J65" i="177"/>
  <c r="I65" i="177"/>
  <c r="H65" i="177"/>
  <c r="AC65" i="177" s="1"/>
  <c r="AC60" i="177"/>
  <c r="S58" i="177"/>
  <c r="S59" i="177" s="1"/>
  <c r="S61" i="177" s="1"/>
  <c r="S63" i="177" s="1"/>
  <c r="S64" i="177" s="1"/>
  <c r="O58" i="177"/>
  <c r="O59" i="177" s="1"/>
  <c r="O61" i="177" s="1"/>
  <c r="O63" i="177" s="1"/>
  <c r="O64" i="177" s="1"/>
  <c r="K58" i="177"/>
  <c r="K59" i="177" s="1"/>
  <c r="K61" i="177" s="1"/>
  <c r="K63" i="177" s="1"/>
  <c r="K64" i="177" s="1"/>
  <c r="V57" i="177"/>
  <c r="U57" i="177"/>
  <c r="T57" i="177"/>
  <c r="S57" i="177"/>
  <c r="R57" i="177"/>
  <c r="Q57" i="177"/>
  <c r="P57" i="177"/>
  <c r="O57" i="177"/>
  <c r="N57" i="177"/>
  <c r="M57" i="177"/>
  <c r="L57" i="177"/>
  <c r="K57" i="177"/>
  <c r="J57" i="177"/>
  <c r="I57" i="177"/>
  <c r="H57" i="177"/>
  <c r="V56" i="177"/>
  <c r="V58" i="177" s="1"/>
  <c r="V59" i="177" s="1"/>
  <c r="V61" i="177" s="1"/>
  <c r="V63" i="177" s="1"/>
  <c r="V64" i="177" s="1"/>
  <c r="U56" i="177"/>
  <c r="U58" i="177" s="1"/>
  <c r="U59" i="177" s="1"/>
  <c r="U61" i="177" s="1"/>
  <c r="U63" i="177" s="1"/>
  <c r="U64" i="177" s="1"/>
  <c r="T56" i="177"/>
  <c r="T58" i="177" s="1"/>
  <c r="T59" i="177" s="1"/>
  <c r="T61" i="177" s="1"/>
  <c r="T63" i="177" s="1"/>
  <c r="T64" i="177" s="1"/>
  <c r="S56" i="177"/>
  <c r="R56" i="177"/>
  <c r="R58" i="177" s="1"/>
  <c r="R59" i="177" s="1"/>
  <c r="R61" i="177" s="1"/>
  <c r="R63" i="177" s="1"/>
  <c r="R64" i="177" s="1"/>
  <c r="Q56" i="177"/>
  <c r="Q58" i="177" s="1"/>
  <c r="Q59" i="177" s="1"/>
  <c r="Q61" i="177" s="1"/>
  <c r="Q63" i="177" s="1"/>
  <c r="Q64" i="177" s="1"/>
  <c r="P56" i="177"/>
  <c r="P58" i="177" s="1"/>
  <c r="P59" i="177" s="1"/>
  <c r="P61" i="177" s="1"/>
  <c r="P63" i="177" s="1"/>
  <c r="P64" i="177" s="1"/>
  <c r="O56" i="177"/>
  <c r="N56" i="177"/>
  <c r="N58" i="177" s="1"/>
  <c r="N59" i="177" s="1"/>
  <c r="N61" i="177" s="1"/>
  <c r="N63" i="177" s="1"/>
  <c r="N64" i="177" s="1"/>
  <c r="M56" i="177"/>
  <c r="M58" i="177" s="1"/>
  <c r="M59" i="177" s="1"/>
  <c r="M61" i="177" s="1"/>
  <c r="M63" i="177" s="1"/>
  <c r="M64" i="177" s="1"/>
  <c r="L56" i="177"/>
  <c r="L58" i="177" s="1"/>
  <c r="L59" i="177" s="1"/>
  <c r="L61" i="177" s="1"/>
  <c r="L63" i="177" s="1"/>
  <c r="L64" i="177" s="1"/>
  <c r="K56" i="177"/>
  <c r="J56" i="177"/>
  <c r="J58" i="177" s="1"/>
  <c r="J59" i="177" s="1"/>
  <c r="J61" i="177" s="1"/>
  <c r="J63" i="177" s="1"/>
  <c r="J64" i="177" s="1"/>
  <c r="I56" i="177"/>
  <c r="I58" i="177" s="1"/>
  <c r="I59" i="177" s="1"/>
  <c r="I61" i="177" s="1"/>
  <c r="I63" i="177" s="1"/>
  <c r="I64" i="177" s="1"/>
  <c r="H56" i="177"/>
  <c r="H58" i="177" s="1"/>
  <c r="H59" i="177" s="1"/>
  <c r="H61" i="177" s="1"/>
  <c r="AC55" i="177"/>
  <c r="AC54" i="177"/>
  <c r="AC53" i="177"/>
  <c r="AC52" i="177"/>
  <c r="AC51" i="177"/>
  <c r="AC50" i="177"/>
  <c r="AC49" i="177"/>
  <c r="AC48" i="177"/>
  <c r="AC47" i="177"/>
  <c r="AC46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W32" i="177"/>
  <c r="V32" i="177"/>
  <c r="U32" i="177"/>
  <c r="T32" i="177"/>
  <c r="S32" i="177"/>
  <c r="R32" i="177"/>
  <c r="Q32" i="177"/>
  <c r="P32" i="177"/>
  <c r="O32" i="177"/>
  <c r="N32" i="177"/>
  <c r="M32" i="177"/>
  <c r="L32" i="177"/>
  <c r="K32" i="177"/>
  <c r="J32" i="177"/>
  <c r="I32" i="177"/>
  <c r="H32" i="177"/>
  <c r="G32" i="177"/>
  <c r="F32" i="177"/>
  <c r="E32" i="177"/>
  <c r="AC27" i="177"/>
  <c r="U25" i="177"/>
  <c r="U26" i="177" s="1"/>
  <c r="U28" i="177" s="1"/>
  <c r="U30" i="177" s="1"/>
  <c r="U31" i="177" s="1"/>
  <c r="T25" i="177"/>
  <c r="T26" i="177" s="1"/>
  <c r="T28" i="177" s="1"/>
  <c r="T30" i="177" s="1"/>
  <c r="T31" i="177" s="1"/>
  <c r="Q25" i="177"/>
  <c r="Q26" i="177" s="1"/>
  <c r="Q28" i="177" s="1"/>
  <c r="Q30" i="177" s="1"/>
  <c r="Q31" i="177" s="1"/>
  <c r="P25" i="177"/>
  <c r="P26" i="177" s="1"/>
  <c r="P28" i="177" s="1"/>
  <c r="P30" i="177" s="1"/>
  <c r="P31" i="177" s="1"/>
  <c r="M25" i="177"/>
  <c r="M26" i="177" s="1"/>
  <c r="M28" i="177" s="1"/>
  <c r="M30" i="177" s="1"/>
  <c r="M31" i="177" s="1"/>
  <c r="L25" i="177"/>
  <c r="L26" i="177" s="1"/>
  <c r="L28" i="177" s="1"/>
  <c r="L30" i="177" s="1"/>
  <c r="L31" i="177" s="1"/>
  <c r="I25" i="177"/>
  <c r="I26" i="177" s="1"/>
  <c r="I28" i="177" s="1"/>
  <c r="I30" i="177" s="1"/>
  <c r="I31" i="177" s="1"/>
  <c r="H25" i="177"/>
  <c r="H26" i="177" s="1"/>
  <c r="H28" i="177" s="1"/>
  <c r="H30" i="177" s="1"/>
  <c r="H31" i="177" s="1"/>
  <c r="E25" i="177"/>
  <c r="E26" i="177" s="1"/>
  <c r="E28" i="177" s="1"/>
  <c r="W24" i="177"/>
  <c r="V24" i="177"/>
  <c r="U24" i="177"/>
  <c r="T24" i="177"/>
  <c r="S24" i="177"/>
  <c r="R24" i="177"/>
  <c r="Q24" i="177"/>
  <c r="P24" i="177"/>
  <c r="O24" i="177"/>
  <c r="N24" i="177"/>
  <c r="M24" i="177"/>
  <c r="L24" i="177"/>
  <c r="K24" i="177"/>
  <c r="J24" i="177"/>
  <c r="I24" i="177"/>
  <c r="H24" i="177"/>
  <c r="G24" i="177"/>
  <c r="F24" i="177"/>
  <c r="E24" i="177"/>
  <c r="AC24" i="177" s="1"/>
  <c r="W23" i="177"/>
  <c r="W25" i="177" s="1"/>
  <c r="W26" i="177" s="1"/>
  <c r="W28" i="177" s="1"/>
  <c r="W30" i="177" s="1"/>
  <c r="W31" i="177" s="1"/>
  <c r="V23" i="177"/>
  <c r="V25" i="177" s="1"/>
  <c r="V26" i="177" s="1"/>
  <c r="V28" i="177" s="1"/>
  <c r="V30" i="177" s="1"/>
  <c r="V31" i="177" s="1"/>
  <c r="U23" i="177"/>
  <c r="T23" i="177"/>
  <c r="S23" i="177"/>
  <c r="S25" i="177" s="1"/>
  <c r="S26" i="177" s="1"/>
  <c r="S28" i="177" s="1"/>
  <c r="S30" i="177" s="1"/>
  <c r="S31" i="177" s="1"/>
  <c r="R23" i="177"/>
  <c r="R25" i="177" s="1"/>
  <c r="R26" i="177" s="1"/>
  <c r="R28" i="177" s="1"/>
  <c r="R30" i="177" s="1"/>
  <c r="R31" i="177" s="1"/>
  <c r="Q23" i="177"/>
  <c r="P23" i="177"/>
  <c r="O23" i="177"/>
  <c r="O25" i="177" s="1"/>
  <c r="O26" i="177" s="1"/>
  <c r="O28" i="177" s="1"/>
  <c r="O30" i="177" s="1"/>
  <c r="O31" i="177" s="1"/>
  <c r="N23" i="177"/>
  <c r="N25" i="177" s="1"/>
  <c r="N26" i="177" s="1"/>
  <c r="N28" i="177" s="1"/>
  <c r="N30" i="177" s="1"/>
  <c r="N31" i="177" s="1"/>
  <c r="M23" i="177"/>
  <c r="L23" i="177"/>
  <c r="K23" i="177"/>
  <c r="K25" i="177" s="1"/>
  <c r="K26" i="177" s="1"/>
  <c r="K28" i="177" s="1"/>
  <c r="K30" i="177" s="1"/>
  <c r="K31" i="177" s="1"/>
  <c r="J23" i="177"/>
  <c r="J25" i="177" s="1"/>
  <c r="J26" i="177" s="1"/>
  <c r="J28" i="177" s="1"/>
  <c r="J30" i="177" s="1"/>
  <c r="J31" i="177" s="1"/>
  <c r="I23" i="177"/>
  <c r="H23" i="177"/>
  <c r="G23" i="177"/>
  <c r="G25" i="177" s="1"/>
  <c r="G26" i="177" s="1"/>
  <c r="G28" i="177" s="1"/>
  <c r="F23" i="177"/>
  <c r="F25" i="177" s="1"/>
  <c r="F26" i="177" s="1"/>
  <c r="F28" i="177" s="1"/>
  <c r="F30" i="177" s="1"/>
  <c r="F31" i="177" s="1"/>
  <c r="E23" i="177"/>
  <c r="AC23" i="177" s="1"/>
  <c r="AC22" i="177"/>
  <c r="AC21" i="177"/>
  <c r="AC20" i="177"/>
  <c r="AC19" i="177"/>
  <c r="AC18" i="177"/>
  <c r="AC17" i="177"/>
  <c r="AC16" i="177"/>
  <c r="AC15" i="177"/>
  <c r="AC14" i="177"/>
  <c r="AC13" i="177"/>
  <c r="X30" i="148"/>
  <c r="Y30" i="148"/>
  <c r="Z30" i="148"/>
  <c r="AA30" i="148"/>
  <c r="AA31" i="148" s="1"/>
  <c r="AB30" i="148"/>
  <c r="X31" i="148"/>
  <c r="Y31" i="148"/>
  <c r="Z31" i="148"/>
  <c r="AB31" i="148"/>
  <c r="X32" i="148"/>
  <c r="Y32" i="148"/>
  <c r="Z32" i="148"/>
  <c r="AA32" i="148"/>
  <c r="AB32" i="148"/>
  <c r="X33" i="148"/>
  <c r="Y33" i="148"/>
  <c r="Z33" i="148"/>
  <c r="AA33" i="148"/>
  <c r="AB33" i="148"/>
  <c r="X28" i="148"/>
  <c r="Y28" i="148"/>
  <c r="Z28" i="148"/>
  <c r="AA28" i="148"/>
  <c r="AB28" i="148"/>
  <c r="X23" i="148"/>
  <c r="Y23" i="148"/>
  <c r="Z23" i="148"/>
  <c r="Z25" i="148" s="1"/>
  <c r="Z26" i="148" s="1"/>
  <c r="AA23" i="148"/>
  <c r="AA25" i="148" s="1"/>
  <c r="AA26" i="148" s="1"/>
  <c r="AB23" i="148"/>
  <c r="X24" i="148"/>
  <c r="Y24" i="148"/>
  <c r="AC24" i="148" s="1"/>
  <c r="Z24" i="148"/>
  <c r="AA24" i="148"/>
  <c r="AB24" i="148"/>
  <c r="X25" i="148"/>
  <c r="Y25" i="148"/>
  <c r="Y26" i="148" s="1"/>
  <c r="AB25" i="148"/>
  <c r="X26" i="148"/>
  <c r="AB26" i="148"/>
  <c r="AC15" i="148"/>
  <c r="AC16" i="148"/>
  <c r="AC17" i="148"/>
  <c r="AC18" i="148"/>
  <c r="AC19" i="148"/>
  <c r="AC20" i="148"/>
  <c r="AC21" i="148"/>
  <c r="AC22" i="148"/>
  <c r="E23" i="148"/>
  <c r="F23" i="148"/>
  <c r="G23" i="148"/>
  <c r="H23" i="148"/>
  <c r="I23" i="148"/>
  <c r="J23" i="148"/>
  <c r="K23" i="148"/>
  <c r="L23" i="148"/>
  <c r="M23" i="148"/>
  <c r="N23" i="148"/>
  <c r="O23" i="148"/>
  <c r="P23" i="148"/>
  <c r="Q23" i="148"/>
  <c r="R23" i="148"/>
  <c r="S23" i="148"/>
  <c r="T23" i="148"/>
  <c r="U23" i="148"/>
  <c r="V23" i="148"/>
  <c r="W23" i="148"/>
  <c r="E24" i="148"/>
  <c r="F24" i="148"/>
  <c r="G24" i="148"/>
  <c r="H24" i="148"/>
  <c r="I24" i="148"/>
  <c r="J24" i="148"/>
  <c r="K24" i="148"/>
  <c r="L24" i="148"/>
  <c r="M24" i="148"/>
  <c r="N24" i="148"/>
  <c r="O24" i="148"/>
  <c r="P24" i="148"/>
  <c r="Q24" i="148"/>
  <c r="R24" i="148"/>
  <c r="S24" i="148"/>
  <c r="T24" i="148"/>
  <c r="U24" i="148"/>
  <c r="V24" i="148"/>
  <c r="W24" i="148"/>
  <c r="E25" i="148"/>
  <c r="F25" i="148"/>
  <c r="G25" i="148"/>
  <c r="H25" i="148"/>
  <c r="I25" i="148"/>
  <c r="J25" i="148"/>
  <c r="K25" i="148"/>
  <c r="L25" i="148"/>
  <c r="M25" i="148"/>
  <c r="N25" i="148"/>
  <c r="O25" i="148"/>
  <c r="P25" i="148"/>
  <c r="Q25" i="148"/>
  <c r="R25" i="148"/>
  <c r="S25" i="148"/>
  <c r="T25" i="148"/>
  <c r="U25" i="148"/>
  <c r="V25" i="148"/>
  <c r="W25" i="148"/>
  <c r="E26" i="148"/>
  <c r="F26" i="148"/>
  <c r="G26" i="148"/>
  <c r="H26" i="148"/>
  <c r="H28" i="148" s="1"/>
  <c r="H30" i="148" s="1"/>
  <c r="H31" i="148" s="1"/>
  <c r="I26" i="148"/>
  <c r="J26" i="148"/>
  <c r="K26" i="148"/>
  <c r="L26" i="148"/>
  <c r="L28" i="148" s="1"/>
  <c r="L30" i="148" s="1"/>
  <c r="L31" i="148" s="1"/>
  <c r="M26" i="148"/>
  <c r="N26" i="148"/>
  <c r="O26" i="148"/>
  <c r="P26" i="148"/>
  <c r="P28" i="148" s="1"/>
  <c r="P30" i="148" s="1"/>
  <c r="P31" i="148" s="1"/>
  <c r="Q26" i="148"/>
  <c r="R26" i="148"/>
  <c r="S26" i="148"/>
  <c r="T26" i="148"/>
  <c r="T28" i="148" s="1"/>
  <c r="T30" i="148" s="1"/>
  <c r="T31" i="148" s="1"/>
  <c r="U26" i="148"/>
  <c r="V26" i="148"/>
  <c r="W26" i="148"/>
  <c r="AC27" i="148"/>
  <c r="E28" i="148"/>
  <c r="F28" i="148"/>
  <c r="F30" i="148" s="1"/>
  <c r="F31" i="148" s="1"/>
  <c r="G28" i="148"/>
  <c r="I28" i="148"/>
  <c r="J28" i="148"/>
  <c r="K28" i="148"/>
  <c r="K30" i="148" s="1"/>
  <c r="K31" i="148" s="1"/>
  <c r="M28" i="148"/>
  <c r="M30" i="148" s="1"/>
  <c r="M31" i="148" s="1"/>
  <c r="N28" i="148"/>
  <c r="O28" i="148"/>
  <c r="O30" i="148" s="1"/>
  <c r="O31" i="148" s="1"/>
  <c r="Q28" i="148"/>
  <c r="R28" i="148"/>
  <c r="S28" i="148"/>
  <c r="S30" i="148" s="1"/>
  <c r="S31" i="148" s="1"/>
  <c r="U28" i="148"/>
  <c r="V28" i="148"/>
  <c r="V30" i="148" s="1"/>
  <c r="V31" i="148" s="1"/>
  <c r="W28" i="148"/>
  <c r="W30" i="148" s="1"/>
  <c r="W31" i="148" s="1"/>
  <c r="E30" i="148"/>
  <c r="I30" i="148"/>
  <c r="I31" i="148" s="1"/>
  <c r="J30" i="148"/>
  <c r="J31" i="148" s="1"/>
  <c r="N30" i="148"/>
  <c r="Q30" i="148"/>
  <c r="Q31" i="148" s="1"/>
  <c r="R30" i="148"/>
  <c r="R31" i="148" s="1"/>
  <c r="U30" i="148"/>
  <c r="E31" i="148"/>
  <c r="N31" i="148"/>
  <c r="U31" i="148"/>
  <c r="E32" i="148"/>
  <c r="F32" i="148"/>
  <c r="G32" i="148"/>
  <c r="H32" i="148"/>
  <c r="I32" i="148"/>
  <c r="J32" i="148"/>
  <c r="K32" i="148"/>
  <c r="L32" i="148"/>
  <c r="M32" i="148"/>
  <c r="N32" i="148"/>
  <c r="O32" i="148"/>
  <c r="P32" i="148"/>
  <c r="Q32" i="148"/>
  <c r="R32" i="148"/>
  <c r="S32" i="148"/>
  <c r="T32" i="148"/>
  <c r="U32" i="148"/>
  <c r="V32" i="148"/>
  <c r="W32" i="148"/>
  <c r="E33" i="148"/>
  <c r="F33" i="148"/>
  <c r="G33" i="148"/>
  <c r="H33" i="148"/>
  <c r="I33" i="148"/>
  <c r="J33" i="148"/>
  <c r="K33" i="148"/>
  <c r="L33" i="148"/>
  <c r="M33" i="148"/>
  <c r="N33" i="148"/>
  <c r="O33" i="148"/>
  <c r="P33" i="148"/>
  <c r="Q33" i="148"/>
  <c r="R33" i="148"/>
  <c r="S33" i="148"/>
  <c r="T33" i="148"/>
  <c r="U33" i="148"/>
  <c r="V33" i="148"/>
  <c r="W33" i="148"/>
  <c r="AC57" i="179" l="1"/>
  <c r="AC65" i="179"/>
  <c r="AC25" i="179"/>
  <c r="AC26" i="179"/>
  <c r="AC33" i="179"/>
  <c r="G59" i="179"/>
  <c r="AC58" i="179"/>
  <c r="AC66" i="179"/>
  <c r="AC31" i="179"/>
  <c r="AC30" i="179"/>
  <c r="E29" i="179"/>
  <c r="AC29" i="179" s="1"/>
  <c r="AC28" i="179"/>
  <c r="AC56" i="179"/>
  <c r="AC65" i="178"/>
  <c r="AC66" i="178"/>
  <c r="AC57" i="178"/>
  <c r="AC24" i="178"/>
  <c r="AC23" i="178"/>
  <c r="H59" i="178"/>
  <c r="AC58" i="178"/>
  <c r="AC56" i="178"/>
  <c r="AC56" i="177"/>
  <c r="AC57" i="177"/>
  <c r="G30" i="177"/>
  <c r="G31" i="177" s="1"/>
  <c r="AC28" i="177"/>
  <c r="AC61" i="177"/>
  <c r="H63" i="177"/>
  <c r="E62" i="177"/>
  <c r="AC62" i="177" s="1"/>
  <c r="E30" i="177"/>
  <c r="E29" i="177"/>
  <c r="AC29" i="177" s="1"/>
  <c r="AC32" i="177"/>
  <c r="AC33" i="177"/>
  <c r="AC26" i="177"/>
  <c r="AC58" i="177"/>
  <c r="AC59" i="177"/>
  <c r="AC25" i="177"/>
  <c r="AC25" i="148"/>
  <c r="AC23" i="148"/>
  <c r="AC33" i="148"/>
  <c r="AC32" i="148"/>
  <c r="AC28" i="148"/>
  <c r="AC26" i="148"/>
  <c r="G30" i="148"/>
  <c r="G31" i="148" s="1"/>
  <c r="AC31" i="148" s="1"/>
  <c r="E29" i="148"/>
  <c r="AC29" i="148" s="1"/>
  <c r="G61" i="179" l="1"/>
  <c r="AC59" i="179"/>
  <c r="AC59" i="178"/>
  <c r="H61" i="178"/>
  <c r="AC25" i="178"/>
  <c r="AC26" i="178"/>
  <c r="AC63" i="177"/>
  <c r="H64" i="177"/>
  <c r="AC64" i="177" s="1"/>
  <c r="AC30" i="177"/>
  <c r="E31" i="177"/>
  <c r="AC31" i="177" s="1"/>
  <c r="AC30" i="148"/>
  <c r="E62" i="179" l="1"/>
  <c r="AC62" i="179" s="1"/>
  <c r="AC61" i="179"/>
  <c r="G63" i="179"/>
  <c r="E29" i="178"/>
  <c r="AC29" i="178" s="1"/>
  <c r="AC28" i="178"/>
  <c r="E62" i="178"/>
  <c r="AC62" i="178" s="1"/>
  <c r="H63" i="178"/>
  <c r="AC61" i="178"/>
  <c r="X32" i="147"/>
  <c r="Y32" i="147"/>
  <c r="Z32" i="147"/>
  <c r="AA32" i="147"/>
  <c r="AB32" i="147"/>
  <c r="X33" i="147"/>
  <c r="Y33" i="147"/>
  <c r="Z33" i="147"/>
  <c r="AA33" i="147"/>
  <c r="AB33" i="147"/>
  <c r="X23" i="147"/>
  <c r="Y23" i="147"/>
  <c r="Z23" i="147"/>
  <c r="Z25" i="147" s="1"/>
  <c r="Z26" i="147" s="1"/>
  <c r="Z28" i="147" s="1"/>
  <c r="Z30" i="147" s="1"/>
  <c r="Z31" i="147" s="1"/>
  <c r="AA23" i="147"/>
  <c r="AA25" i="147" s="1"/>
  <c r="AA26" i="147" s="1"/>
  <c r="AA28" i="147" s="1"/>
  <c r="AA30" i="147" s="1"/>
  <c r="AA31" i="147" s="1"/>
  <c r="AB23" i="147"/>
  <c r="X24" i="147"/>
  <c r="Y24" i="147"/>
  <c r="Z24" i="147"/>
  <c r="AA24" i="147"/>
  <c r="AB24" i="147"/>
  <c r="X25" i="147"/>
  <c r="Y25" i="147"/>
  <c r="Y26" i="147" s="1"/>
  <c r="Y28" i="147" s="1"/>
  <c r="Y30" i="147" s="1"/>
  <c r="Y31" i="147" s="1"/>
  <c r="AB25" i="147"/>
  <c r="X26" i="147"/>
  <c r="X28" i="147" s="1"/>
  <c r="X30" i="147" s="1"/>
  <c r="X31" i="147" s="1"/>
  <c r="AB26" i="147"/>
  <c r="AB28" i="147" s="1"/>
  <c r="AB30" i="147" s="1"/>
  <c r="AB31" i="147" s="1"/>
  <c r="X32" i="146"/>
  <c r="Y32" i="146"/>
  <c r="Z32" i="146"/>
  <c r="AA32" i="146"/>
  <c r="AB32" i="146"/>
  <c r="X33" i="146"/>
  <c r="Y33" i="146"/>
  <c r="Z33" i="146"/>
  <c r="AA33" i="146"/>
  <c r="AB33" i="146"/>
  <c r="X23" i="146"/>
  <c r="Y23" i="146"/>
  <c r="Y25" i="146" s="1"/>
  <c r="Y26" i="146" s="1"/>
  <c r="Y28" i="146" s="1"/>
  <c r="Y30" i="146" s="1"/>
  <c r="Y31" i="146" s="1"/>
  <c r="Z23" i="146"/>
  <c r="Z25" i="146" s="1"/>
  <c r="Z26" i="146" s="1"/>
  <c r="Z28" i="146" s="1"/>
  <c r="Z30" i="146" s="1"/>
  <c r="Z31" i="146" s="1"/>
  <c r="AA23" i="146"/>
  <c r="AB23" i="146"/>
  <c r="X24" i="146"/>
  <c r="Y24" i="146"/>
  <c r="Z24" i="146"/>
  <c r="AA24" i="146"/>
  <c r="AB24" i="146"/>
  <c r="X25" i="146"/>
  <c r="X26" i="146" s="1"/>
  <c r="X28" i="146" s="1"/>
  <c r="X30" i="146" s="1"/>
  <c r="X31" i="146" s="1"/>
  <c r="AA25" i="146"/>
  <c r="AB25" i="146"/>
  <c r="AB26" i="146" s="1"/>
  <c r="AB28" i="146" s="1"/>
  <c r="AB30" i="146" s="1"/>
  <c r="AB31" i="146" s="1"/>
  <c r="AA26" i="146"/>
  <c r="AA28" i="146" s="1"/>
  <c r="AA30" i="146" s="1"/>
  <c r="AA31" i="146" s="1"/>
  <c r="AC51" i="145"/>
  <c r="L51" i="145"/>
  <c r="M51" i="145"/>
  <c r="N51" i="145"/>
  <c r="O51" i="145"/>
  <c r="P51" i="145"/>
  <c r="Q51" i="145"/>
  <c r="R51" i="145"/>
  <c r="S51" i="145"/>
  <c r="T51" i="145"/>
  <c r="U51" i="145"/>
  <c r="V51" i="145"/>
  <c r="W51" i="145"/>
  <c r="K51" i="145"/>
  <c r="F17" i="145"/>
  <c r="G17" i="145"/>
  <c r="H17" i="145"/>
  <c r="I17" i="145"/>
  <c r="J17" i="145"/>
  <c r="K17" i="145"/>
  <c r="L17" i="145"/>
  <c r="M17" i="145"/>
  <c r="N17" i="145"/>
  <c r="O17" i="145"/>
  <c r="P17" i="145"/>
  <c r="Q17" i="145"/>
  <c r="R17" i="145"/>
  <c r="S17" i="145"/>
  <c r="T17" i="145"/>
  <c r="U17" i="145"/>
  <c r="V17" i="145"/>
  <c r="W17" i="145"/>
  <c r="X17" i="145"/>
  <c r="Y17" i="145"/>
  <c r="Z17" i="145"/>
  <c r="AA17" i="145"/>
  <c r="AB17" i="145"/>
  <c r="E17" i="145"/>
  <c r="AC17" i="145" s="1"/>
  <c r="X33" i="145"/>
  <c r="Y33" i="145"/>
  <c r="Z33" i="145"/>
  <c r="AA33" i="145"/>
  <c r="AB33" i="145"/>
  <c r="X34" i="145"/>
  <c r="Y34" i="145"/>
  <c r="Z34" i="145"/>
  <c r="AA34" i="145"/>
  <c r="AB34" i="145"/>
  <c r="X24" i="145"/>
  <c r="X26" i="145" s="1"/>
  <c r="X27" i="145" s="1"/>
  <c r="X29" i="145" s="1"/>
  <c r="X31" i="145" s="1"/>
  <c r="X32" i="145" s="1"/>
  <c r="Y24" i="145"/>
  <c r="Y26" i="145" s="1"/>
  <c r="Y27" i="145" s="1"/>
  <c r="Y29" i="145" s="1"/>
  <c r="Y31" i="145" s="1"/>
  <c r="Y32" i="145" s="1"/>
  <c r="Z24" i="145"/>
  <c r="AA24" i="145"/>
  <c r="AA26" i="145" s="1"/>
  <c r="AA27" i="145" s="1"/>
  <c r="AA29" i="145" s="1"/>
  <c r="AA31" i="145" s="1"/>
  <c r="AA32" i="145" s="1"/>
  <c r="AB24" i="145"/>
  <c r="X25" i="145"/>
  <c r="Y25" i="145"/>
  <c r="Z25" i="145"/>
  <c r="AA25" i="145"/>
  <c r="AB25" i="145"/>
  <c r="Z26" i="145"/>
  <c r="Z27" i="145" s="1"/>
  <c r="Z29" i="145" s="1"/>
  <c r="Z31" i="145" s="1"/>
  <c r="Z32" i="145" s="1"/>
  <c r="AB26" i="145"/>
  <c r="AB27" i="145" s="1"/>
  <c r="AB29" i="145" s="1"/>
  <c r="AB31" i="145" s="1"/>
  <c r="AB32" i="145" s="1"/>
  <c r="G64" i="179" l="1"/>
  <c r="AC64" i="179" s="1"/>
  <c r="AC63" i="179"/>
  <c r="AC31" i="178"/>
  <c r="AC30" i="178"/>
  <c r="H64" i="178"/>
  <c r="AC64" i="178" s="1"/>
  <c r="AC63" i="178"/>
  <c r="X32" i="144"/>
  <c r="Y32" i="144"/>
  <c r="Z32" i="144"/>
  <c r="AA32" i="144"/>
  <c r="AB32" i="144"/>
  <c r="X33" i="144"/>
  <c r="Y33" i="144"/>
  <c r="Z33" i="144"/>
  <c r="AA33" i="144"/>
  <c r="AB33" i="144"/>
  <c r="X28" i="144"/>
  <c r="X30" i="144" s="1"/>
  <c r="X31" i="144" s="1"/>
  <c r="AB28" i="144"/>
  <c r="AB30" i="144" s="1"/>
  <c r="AB31" i="144" s="1"/>
  <c r="X23" i="144"/>
  <c r="Y23" i="144"/>
  <c r="Z23" i="144"/>
  <c r="Z25" i="144" s="1"/>
  <c r="Z26" i="144" s="1"/>
  <c r="Z28" i="144" s="1"/>
  <c r="Z30" i="144" s="1"/>
  <c r="Z31" i="144" s="1"/>
  <c r="AA23" i="144"/>
  <c r="AA25" i="144" s="1"/>
  <c r="AA26" i="144" s="1"/>
  <c r="AA28" i="144" s="1"/>
  <c r="AA30" i="144" s="1"/>
  <c r="AA31" i="144" s="1"/>
  <c r="AB23" i="144"/>
  <c r="X24" i="144"/>
  <c r="Y24" i="144"/>
  <c r="Z24" i="144"/>
  <c r="AA24" i="144"/>
  <c r="AB24" i="144"/>
  <c r="X25" i="144"/>
  <c r="Y25" i="144"/>
  <c r="Y26" i="144" s="1"/>
  <c r="Y28" i="144" s="1"/>
  <c r="Y30" i="144" s="1"/>
  <c r="Y31" i="144" s="1"/>
  <c r="AB25" i="144"/>
  <c r="X26" i="144"/>
  <c r="AB26" i="144"/>
  <c r="AC27" i="175" l="1"/>
  <c r="E28" i="175"/>
  <c r="F28" i="175"/>
  <c r="G28" i="175"/>
  <c r="AC28" i="175" s="1"/>
  <c r="H28" i="175"/>
  <c r="I28" i="175"/>
  <c r="J28" i="175"/>
  <c r="K28" i="175"/>
  <c r="K30" i="175" s="1"/>
  <c r="K31" i="175" s="1"/>
  <c r="L28" i="175"/>
  <c r="M28" i="175"/>
  <c r="N28" i="175"/>
  <c r="O28" i="175"/>
  <c r="O30" i="175" s="1"/>
  <c r="O31" i="175" s="1"/>
  <c r="P28" i="175"/>
  <c r="Q28" i="175"/>
  <c r="R28" i="175"/>
  <c r="S28" i="175"/>
  <c r="S30" i="175" s="1"/>
  <c r="S31" i="175" s="1"/>
  <c r="T28" i="175"/>
  <c r="U28" i="175"/>
  <c r="V28" i="175"/>
  <c r="W28" i="175"/>
  <c r="W30" i="175" s="1"/>
  <c r="W31" i="175" s="1"/>
  <c r="X28" i="175"/>
  <c r="Y28" i="175"/>
  <c r="Z28" i="175"/>
  <c r="AA28" i="175"/>
  <c r="AA30" i="175" s="1"/>
  <c r="AA31" i="175" s="1"/>
  <c r="AB28" i="175"/>
  <c r="E30" i="175"/>
  <c r="F30" i="175"/>
  <c r="H30" i="175"/>
  <c r="H31" i="175" s="1"/>
  <c r="I30" i="175"/>
  <c r="J30" i="175"/>
  <c r="L30" i="175"/>
  <c r="L31" i="175" s="1"/>
  <c r="M30" i="175"/>
  <c r="N30" i="175"/>
  <c r="P30" i="175"/>
  <c r="P31" i="175" s="1"/>
  <c r="Q30" i="175"/>
  <c r="R30" i="175"/>
  <c r="T30" i="175"/>
  <c r="T31" i="175" s="1"/>
  <c r="U30" i="175"/>
  <c r="V30" i="175"/>
  <c r="X30" i="175"/>
  <c r="X31" i="175" s="1"/>
  <c r="Y30" i="175"/>
  <c r="Z30" i="175"/>
  <c r="AB30" i="175"/>
  <c r="AB31" i="175" s="1"/>
  <c r="E31" i="175"/>
  <c r="F31" i="175"/>
  <c r="I31" i="175"/>
  <c r="J31" i="175"/>
  <c r="M31" i="175"/>
  <c r="N31" i="175"/>
  <c r="Q31" i="175"/>
  <c r="R31" i="175"/>
  <c r="U31" i="175"/>
  <c r="V31" i="175"/>
  <c r="Y31" i="175"/>
  <c r="Z31" i="175"/>
  <c r="E32" i="175"/>
  <c r="F32" i="175"/>
  <c r="AC32" i="175" s="1"/>
  <c r="G32" i="175"/>
  <c r="H32" i="175"/>
  <c r="I32" i="175"/>
  <c r="J32" i="175"/>
  <c r="K32" i="175"/>
  <c r="L32" i="175"/>
  <c r="M32" i="175"/>
  <c r="N32" i="175"/>
  <c r="O32" i="175"/>
  <c r="P32" i="175"/>
  <c r="Q32" i="175"/>
  <c r="R32" i="175"/>
  <c r="S32" i="175"/>
  <c r="T32" i="175"/>
  <c r="U32" i="175"/>
  <c r="V32" i="175"/>
  <c r="W32" i="175"/>
  <c r="X32" i="175"/>
  <c r="Y32" i="175"/>
  <c r="Z32" i="175"/>
  <c r="AA32" i="175"/>
  <c r="AB32" i="175"/>
  <c r="E33" i="175"/>
  <c r="F33" i="175"/>
  <c r="G33" i="175"/>
  <c r="H33" i="175"/>
  <c r="I33" i="175"/>
  <c r="J33" i="175"/>
  <c r="K33" i="175"/>
  <c r="L33" i="175"/>
  <c r="M33" i="175"/>
  <c r="N33" i="175"/>
  <c r="O33" i="175"/>
  <c r="P33" i="175"/>
  <c r="Q33" i="175"/>
  <c r="R33" i="175"/>
  <c r="S33" i="175"/>
  <c r="T33" i="175"/>
  <c r="U33" i="175"/>
  <c r="V33" i="175"/>
  <c r="W33" i="175"/>
  <c r="X33" i="175"/>
  <c r="Y33" i="175"/>
  <c r="Z33" i="175"/>
  <c r="AA33" i="175"/>
  <c r="AB33" i="175"/>
  <c r="AC33" i="175"/>
  <c r="AC46" i="175"/>
  <c r="AC47" i="175"/>
  <c r="AC48" i="175"/>
  <c r="AC49" i="175"/>
  <c r="AC50" i="175"/>
  <c r="X23" i="175"/>
  <c r="Y23" i="175"/>
  <c r="Z23" i="175"/>
  <c r="Z25" i="175" s="1"/>
  <c r="Z26" i="175" s="1"/>
  <c r="AA23" i="175"/>
  <c r="AA25" i="175" s="1"/>
  <c r="AA26" i="175" s="1"/>
  <c r="AB23" i="175"/>
  <c r="X24" i="175"/>
  <c r="Y24" i="175"/>
  <c r="Z24" i="175"/>
  <c r="AA24" i="175"/>
  <c r="AB24" i="175"/>
  <c r="X25" i="175"/>
  <c r="Y25" i="175"/>
  <c r="Y26" i="175" s="1"/>
  <c r="AB25" i="175"/>
  <c r="X26" i="175"/>
  <c r="AB26" i="175"/>
  <c r="AC17" i="176"/>
  <c r="F17" i="176"/>
  <c r="G17" i="176"/>
  <c r="H17" i="176"/>
  <c r="I17" i="176"/>
  <c r="J17" i="176"/>
  <c r="K17" i="176"/>
  <c r="L17" i="176"/>
  <c r="M17" i="176"/>
  <c r="N17" i="176"/>
  <c r="O17" i="176"/>
  <c r="P17" i="176"/>
  <c r="Q17" i="176"/>
  <c r="R17" i="176"/>
  <c r="S17" i="176"/>
  <c r="T17" i="176"/>
  <c r="U17" i="176"/>
  <c r="V17" i="176"/>
  <c r="W17" i="176"/>
  <c r="X17" i="176"/>
  <c r="Y17" i="176"/>
  <c r="Z17" i="176"/>
  <c r="AA17" i="176"/>
  <c r="AB17" i="176"/>
  <c r="E17" i="176"/>
  <c r="AC51" i="176"/>
  <c r="F51" i="176"/>
  <c r="G51" i="176"/>
  <c r="H51" i="176"/>
  <c r="I51" i="176"/>
  <c r="J51" i="176"/>
  <c r="K51" i="176"/>
  <c r="L51" i="176"/>
  <c r="M51" i="176"/>
  <c r="N51" i="176"/>
  <c r="O51" i="176"/>
  <c r="P51" i="176"/>
  <c r="Q51" i="176"/>
  <c r="R51" i="176"/>
  <c r="S51" i="176"/>
  <c r="T51" i="176"/>
  <c r="U51" i="176"/>
  <c r="V51" i="176"/>
  <c r="W51" i="176"/>
  <c r="X51" i="176"/>
  <c r="Y51" i="176"/>
  <c r="Z51" i="176"/>
  <c r="AA51" i="176"/>
  <c r="AB51" i="176"/>
  <c r="E51" i="176"/>
  <c r="G30" i="175" l="1"/>
  <c r="G31" i="175" s="1"/>
  <c r="AC31" i="175" s="1"/>
  <c r="E29" i="175"/>
  <c r="AC29" i="175" s="1"/>
  <c r="AC30" i="175" l="1"/>
  <c r="X34" i="176"/>
  <c r="Y34" i="176"/>
  <c r="Z34" i="176"/>
  <c r="AA34" i="176"/>
  <c r="AB34" i="176"/>
  <c r="X33" i="176"/>
  <c r="Y33" i="176"/>
  <c r="Z33" i="176"/>
  <c r="AA33" i="176"/>
  <c r="AB33" i="176"/>
  <c r="X25" i="176"/>
  <c r="Y25" i="176"/>
  <c r="Z25" i="176"/>
  <c r="AA25" i="176"/>
  <c r="AB25" i="176"/>
  <c r="X24" i="176"/>
  <c r="X26" i="176" s="1"/>
  <c r="X27" i="176" s="1"/>
  <c r="X29" i="176" s="1"/>
  <c r="X31" i="176" s="1"/>
  <c r="X32" i="176" s="1"/>
  <c r="Y24" i="176"/>
  <c r="Y26" i="176" s="1"/>
  <c r="Y27" i="176" s="1"/>
  <c r="Y29" i="176" s="1"/>
  <c r="Y31" i="176" s="1"/>
  <c r="Y32" i="176" s="1"/>
  <c r="Z24" i="176"/>
  <c r="Z26" i="176" s="1"/>
  <c r="Z27" i="176" s="1"/>
  <c r="Z29" i="176" s="1"/>
  <c r="Z31" i="176" s="1"/>
  <c r="Z32" i="176" s="1"/>
  <c r="AA24" i="176"/>
  <c r="AA26" i="176" s="1"/>
  <c r="AA27" i="176" s="1"/>
  <c r="AA29" i="176" s="1"/>
  <c r="AA31" i="176" s="1"/>
  <c r="AA32" i="176" s="1"/>
  <c r="AB24" i="176"/>
  <c r="AB26" i="176" s="1"/>
  <c r="AB27" i="176" s="1"/>
  <c r="AB29" i="176" s="1"/>
  <c r="AB31" i="176" s="1"/>
  <c r="AB32" i="176" s="1"/>
  <c r="CB3" i="52" l="1"/>
  <c r="CA3" i="52"/>
  <c r="BZ3" i="52"/>
  <c r="BY3" i="52"/>
  <c r="CC3" i="52" s="1"/>
  <c r="BX3" i="52"/>
  <c r="BW3" i="52"/>
  <c r="BV35" i="52" l="1"/>
  <c r="BU35" i="52"/>
  <c r="BT35" i="52"/>
  <c r="BS35" i="52"/>
  <c r="BR35" i="52"/>
  <c r="BQ35" i="52"/>
  <c r="BP35" i="52"/>
  <c r="BO35" i="52"/>
  <c r="BN35" i="52"/>
  <c r="BM35" i="52"/>
  <c r="BL35" i="52"/>
  <c r="BK35" i="52"/>
  <c r="BJ35" i="52"/>
  <c r="BI35" i="52"/>
  <c r="BH35" i="52"/>
  <c r="BG35" i="52"/>
  <c r="BF35" i="52"/>
  <c r="BE35" i="52"/>
  <c r="BD35" i="52"/>
  <c r="BC35" i="52"/>
  <c r="BB35" i="52"/>
  <c r="BA35" i="52"/>
  <c r="AZ35" i="52"/>
  <c r="AY35" i="52"/>
  <c r="AX35" i="52"/>
  <c r="AW35" i="52"/>
  <c r="AV35" i="52"/>
  <c r="AU35" i="52"/>
  <c r="AT35" i="52"/>
  <c r="AS35" i="52"/>
  <c r="AR35" i="52"/>
  <c r="AQ35" i="52"/>
  <c r="AP35" i="52"/>
  <c r="AO35" i="52"/>
  <c r="AN35" i="52"/>
  <c r="AM35" i="52"/>
  <c r="AL35" i="52"/>
  <c r="AK35" i="52"/>
  <c r="AJ35" i="52"/>
  <c r="AI35" i="52"/>
  <c r="AH35" i="52"/>
  <c r="AG35" i="52"/>
  <c r="AF35" i="52"/>
  <c r="AE35" i="52"/>
  <c r="AD35" i="52"/>
  <c r="AC35" i="52"/>
  <c r="AB35" i="52"/>
  <c r="AA35" i="52"/>
  <c r="Z35" i="52"/>
  <c r="Y35" i="52"/>
  <c r="X35" i="52"/>
  <c r="W35" i="52"/>
  <c r="V35" i="52"/>
  <c r="U35" i="52"/>
  <c r="T35" i="52"/>
  <c r="S35" i="52"/>
  <c r="R35" i="52"/>
  <c r="Q35" i="52"/>
  <c r="P35" i="52"/>
  <c r="O35" i="52"/>
  <c r="N35" i="52"/>
  <c r="M35" i="52"/>
  <c r="L35" i="52"/>
  <c r="K35" i="52"/>
  <c r="J35" i="52"/>
  <c r="I35" i="52"/>
  <c r="H35" i="52"/>
  <c r="G35" i="52"/>
  <c r="F35" i="52"/>
  <c r="E35" i="52"/>
  <c r="D35" i="52"/>
  <c r="C35" i="52"/>
  <c r="B35" i="52"/>
  <c r="W34" i="168" l="1"/>
  <c r="V34" i="168"/>
  <c r="U34" i="168"/>
  <c r="T34" i="168"/>
  <c r="S34" i="168"/>
  <c r="R34" i="168"/>
  <c r="Q34" i="168"/>
  <c r="P34" i="168"/>
  <c r="O34" i="168"/>
  <c r="N34" i="168"/>
  <c r="M34" i="168"/>
  <c r="L34" i="168"/>
  <c r="K34" i="168"/>
  <c r="J34" i="168"/>
  <c r="I34" i="168"/>
  <c r="H34" i="168"/>
  <c r="G34" i="168"/>
  <c r="F34" i="168"/>
  <c r="E34" i="168"/>
  <c r="W33" i="168"/>
  <c r="V33" i="168"/>
  <c r="U33" i="168"/>
  <c r="T33" i="168"/>
  <c r="S33" i="168"/>
  <c r="R33" i="168"/>
  <c r="Q33" i="168"/>
  <c r="P33" i="168"/>
  <c r="O33" i="168"/>
  <c r="N33" i="168"/>
  <c r="M33" i="168"/>
  <c r="L33" i="168"/>
  <c r="K33" i="168"/>
  <c r="J33" i="168"/>
  <c r="I33" i="168"/>
  <c r="H33" i="168"/>
  <c r="G33" i="168"/>
  <c r="F33" i="168"/>
  <c r="E33" i="168"/>
  <c r="AC33" i="168" s="1"/>
  <c r="AC28" i="168"/>
  <c r="W25" i="168"/>
  <c r="V25" i="168"/>
  <c r="U25" i="168"/>
  <c r="T25" i="168"/>
  <c r="S25" i="168"/>
  <c r="R25" i="168"/>
  <c r="Q25" i="168"/>
  <c r="P25" i="168"/>
  <c r="O25" i="168"/>
  <c r="N25" i="168"/>
  <c r="M25" i="168"/>
  <c r="L25" i="168"/>
  <c r="K25" i="168"/>
  <c r="J25" i="168"/>
  <c r="I25" i="168"/>
  <c r="H25" i="168"/>
  <c r="G25" i="168"/>
  <c r="F25" i="168"/>
  <c r="E25" i="168"/>
  <c r="W24" i="168"/>
  <c r="W26" i="168" s="1"/>
  <c r="W27" i="168" s="1"/>
  <c r="W29" i="168" s="1"/>
  <c r="W31" i="168" s="1"/>
  <c r="W32" i="168" s="1"/>
  <c r="V24" i="168"/>
  <c r="V26" i="168" s="1"/>
  <c r="V27" i="168" s="1"/>
  <c r="V29" i="168" s="1"/>
  <c r="V31" i="168" s="1"/>
  <c r="V32" i="168" s="1"/>
  <c r="U24" i="168"/>
  <c r="U26" i="168" s="1"/>
  <c r="U27" i="168" s="1"/>
  <c r="U29" i="168" s="1"/>
  <c r="U31" i="168" s="1"/>
  <c r="U32" i="168" s="1"/>
  <c r="T24" i="168"/>
  <c r="T26" i="168" s="1"/>
  <c r="T27" i="168" s="1"/>
  <c r="T29" i="168" s="1"/>
  <c r="T31" i="168" s="1"/>
  <c r="T32" i="168" s="1"/>
  <c r="S24" i="168"/>
  <c r="S26" i="168" s="1"/>
  <c r="S27" i="168" s="1"/>
  <c r="S29" i="168" s="1"/>
  <c r="S31" i="168" s="1"/>
  <c r="S32" i="168" s="1"/>
  <c r="R24" i="168"/>
  <c r="R26" i="168" s="1"/>
  <c r="R27" i="168" s="1"/>
  <c r="R29" i="168" s="1"/>
  <c r="R31" i="168" s="1"/>
  <c r="R32" i="168" s="1"/>
  <c r="Q24" i="168"/>
  <c r="Q26" i="168" s="1"/>
  <c r="Q27" i="168" s="1"/>
  <c r="Q29" i="168" s="1"/>
  <c r="Q31" i="168" s="1"/>
  <c r="Q32" i="168" s="1"/>
  <c r="P24" i="168"/>
  <c r="P26" i="168" s="1"/>
  <c r="P27" i="168" s="1"/>
  <c r="P29" i="168" s="1"/>
  <c r="P31" i="168" s="1"/>
  <c r="P32" i="168" s="1"/>
  <c r="O24" i="168"/>
  <c r="O26" i="168" s="1"/>
  <c r="O27" i="168" s="1"/>
  <c r="O29" i="168" s="1"/>
  <c r="O31" i="168" s="1"/>
  <c r="O32" i="168" s="1"/>
  <c r="N24" i="168"/>
  <c r="N26" i="168" s="1"/>
  <c r="N27" i="168" s="1"/>
  <c r="N29" i="168" s="1"/>
  <c r="N31" i="168" s="1"/>
  <c r="N32" i="168" s="1"/>
  <c r="M24" i="168"/>
  <c r="M26" i="168" s="1"/>
  <c r="M27" i="168" s="1"/>
  <c r="M29" i="168" s="1"/>
  <c r="M31" i="168" s="1"/>
  <c r="M32" i="168" s="1"/>
  <c r="L24" i="168"/>
  <c r="L26" i="168" s="1"/>
  <c r="L27" i="168" s="1"/>
  <c r="L29" i="168" s="1"/>
  <c r="L31" i="168" s="1"/>
  <c r="L32" i="168" s="1"/>
  <c r="K24" i="168"/>
  <c r="K26" i="168" s="1"/>
  <c r="K27" i="168" s="1"/>
  <c r="K29" i="168" s="1"/>
  <c r="K31" i="168" s="1"/>
  <c r="K32" i="168" s="1"/>
  <c r="J24" i="168"/>
  <c r="J26" i="168" s="1"/>
  <c r="J27" i="168" s="1"/>
  <c r="J29" i="168" s="1"/>
  <c r="J31" i="168" s="1"/>
  <c r="J32" i="168" s="1"/>
  <c r="I24" i="168"/>
  <c r="I26" i="168" s="1"/>
  <c r="I27" i="168" s="1"/>
  <c r="I29" i="168" s="1"/>
  <c r="I31" i="168" s="1"/>
  <c r="I32" i="168" s="1"/>
  <c r="H24" i="168"/>
  <c r="H26" i="168" s="1"/>
  <c r="H27" i="168" s="1"/>
  <c r="H29" i="168" s="1"/>
  <c r="H31" i="168" s="1"/>
  <c r="H32" i="168" s="1"/>
  <c r="G24" i="168"/>
  <c r="G26" i="168" s="1"/>
  <c r="G27" i="168" s="1"/>
  <c r="G29" i="168" s="1"/>
  <c r="G31" i="168" s="1"/>
  <c r="G32" i="168" s="1"/>
  <c r="F24" i="168"/>
  <c r="F26" i="168" s="1"/>
  <c r="F27" i="168" s="1"/>
  <c r="F29" i="168" s="1"/>
  <c r="F31" i="168" s="1"/>
  <c r="F32" i="168" s="1"/>
  <c r="E24" i="168"/>
  <c r="E26" i="168" s="1"/>
  <c r="AC23" i="168"/>
  <c r="AC22" i="168"/>
  <c r="AC21" i="168"/>
  <c r="AC20" i="168"/>
  <c r="AC19" i="168"/>
  <c r="AC18" i="168"/>
  <c r="AC16" i="168"/>
  <c r="AC15" i="168"/>
  <c r="AC14" i="168"/>
  <c r="AC13" i="168"/>
  <c r="AB66" i="167"/>
  <c r="AA66" i="167"/>
  <c r="Z66" i="167"/>
  <c r="Y66" i="167"/>
  <c r="X66" i="167"/>
  <c r="W66" i="167"/>
  <c r="V66" i="167"/>
  <c r="U66" i="167"/>
  <c r="T66" i="167"/>
  <c r="S66" i="167"/>
  <c r="R66" i="167"/>
  <c r="Q66" i="167"/>
  <c r="AC66" i="167"/>
  <c r="AB65" i="167"/>
  <c r="AA65" i="167"/>
  <c r="Z65" i="167"/>
  <c r="Y65" i="167"/>
  <c r="X65" i="167"/>
  <c r="W65" i="167"/>
  <c r="V65" i="167"/>
  <c r="U65" i="167"/>
  <c r="T65" i="167"/>
  <c r="S65" i="167"/>
  <c r="R65" i="167"/>
  <c r="Q65" i="167"/>
  <c r="AC65" i="167"/>
  <c r="AC60" i="167"/>
  <c r="AA58" i="167"/>
  <c r="AA59" i="167" s="1"/>
  <c r="AA61" i="167" s="1"/>
  <c r="AA63" i="167" s="1"/>
  <c r="AA64" i="167" s="1"/>
  <c r="AB57" i="167"/>
  <c r="AA57" i="167"/>
  <c r="Z57" i="167"/>
  <c r="Y57" i="167"/>
  <c r="X57" i="167"/>
  <c r="W57" i="167"/>
  <c r="V57" i="167"/>
  <c r="U57" i="167"/>
  <c r="T57" i="167"/>
  <c r="S57" i="167"/>
  <c r="R57" i="167"/>
  <c r="Q57" i="167"/>
  <c r="AB56" i="167"/>
  <c r="AB58" i="167" s="1"/>
  <c r="AB59" i="167" s="1"/>
  <c r="AB61" i="167" s="1"/>
  <c r="AB63" i="167" s="1"/>
  <c r="AB64" i="167" s="1"/>
  <c r="AA56" i="167"/>
  <c r="Z56" i="167"/>
  <c r="Z58" i="167" s="1"/>
  <c r="Z59" i="167" s="1"/>
  <c r="Z61" i="167" s="1"/>
  <c r="Z63" i="167" s="1"/>
  <c r="Z64" i="167" s="1"/>
  <c r="Y56" i="167"/>
  <c r="Y58" i="167" s="1"/>
  <c r="Y59" i="167" s="1"/>
  <c r="Y61" i="167" s="1"/>
  <c r="Y63" i="167" s="1"/>
  <c r="Y64" i="167" s="1"/>
  <c r="X56" i="167"/>
  <c r="X58" i="167" s="1"/>
  <c r="X59" i="167" s="1"/>
  <c r="X61" i="167" s="1"/>
  <c r="X63" i="167" s="1"/>
  <c r="X64" i="167" s="1"/>
  <c r="W56" i="167"/>
  <c r="W58" i="167" s="1"/>
  <c r="W59" i="167" s="1"/>
  <c r="W61" i="167" s="1"/>
  <c r="W63" i="167" s="1"/>
  <c r="W64" i="167" s="1"/>
  <c r="V56" i="167"/>
  <c r="V58" i="167" s="1"/>
  <c r="V59" i="167" s="1"/>
  <c r="V61" i="167" s="1"/>
  <c r="V63" i="167" s="1"/>
  <c r="V64" i="167" s="1"/>
  <c r="U56" i="167"/>
  <c r="U58" i="167" s="1"/>
  <c r="U59" i="167" s="1"/>
  <c r="U61" i="167" s="1"/>
  <c r="U63" i="167" s="1"/>
  <c r="U64" i="167" s="1"/>
  <c r="T56" i="167"/>
  <c r="T58" i="167" s="1"/>
  <c r="T59" i="167" s="1"/>
  <c r="T61" i="167" s="1"/>
  <c r="T63" i="167" s="1"/>
  <c r="T64" i="167" s="1"/>
  <c r="S56" i="167"/>
  <c r="S58" i="167" s="1"/>
  <c r="S59" i="167" s="1"/>
  <c r="S61" i="167" s="1"/>
  <c r="S63" i="167" s="1"/>
  <c r="S64" i="167" s="1"/>
  <c r="R56" i="167"/>
  <c r="R58" i="167" s="1"/>
  <c r="R59" i="167" s="1"/>
  <c r="R61" i="167" s="1"/>
  <c r="R63" i="167" s="1"/>
  <c r="R64" i="167" s="1"/>
  <c r="Q56" i="167"/>
  <c r="Q58" i="167" s="1"/>
  <c r="Q59" i="167" s="1"/>
  <c r="Q61" i="167" s="1"/>
  <c r="Q63" i="167" s="1"/>
  <c r="Q64" i="167" s="1"/>
  <c r="AC55" i="167"/>
  <c r="AC54" i="167"/>
  <c r="AC53" i="167"/>
  <c r="AC52" i="167"/>
  <c r="AC51" i="167"/>
  <c r="AC50" i="167"/>
  <c r="AC49" i="167"/>
  <c r="AC48" i="167"/>
  <c r="AC47" i="167"/>
  <c r="AC46" i="167"/>
  <c r="W33" i="167"/>
  <c r="V33" i="167"/>
  <c r="U33" i="167"/>
  <c r="T33" i="167"/>
  <c r="S33" i="167"/>
  <c r="R33" i="167"/>
  <c r="Q33" i="167"/>
  <c r="P33" i="167"/>
  <c r="O33" i="167"/>
  <c r="N33" i="167"/>
  <c r="M33" i="167"/>
  <c r="L33" i="167"/>
  <c r="AC33" i="167"/>
  <c r="W32" i="167"/>
  <c r="V32" i="167"/>
  <c r="U32" i="167"/>
  <c r="T32" i="167"/>
  <c r="S32" i="167"/>
  <c r="R32" i="167"/>
  <c r="Q32" i="167"/>
  <c r="P32" i="167"/>
  <c r="O32" i="167"/>
  <c r="N32" i="167"/>
  <c r="M32" i="167"/>
  <c r="L32" i="167"/>
  <c r="AC32" i="167"/>
  <c r="AC27" i="167"/>
  <c r="W24" i="167"/>
  <c r="V24" i="167"/>
  <c r="U24" i="167"/>
  <c r="T24" i="167"/>
  <c r="S24" i="167"/>
  <c r="R24" i="167"/>
  <c r="Q24" i="167"/>
  <c r="P24" i="167"/>
  <c r="O24" i="167"/>
  <c r="N24" i="167"/>
  <c r="AC24" i="167" s="1"/>
  <c r="M24" i="167"/>
  <c r="L24" i="167"/>
  <c r="W23" i="167"/>
  <c r="W25" i="167" s="1"/>
  <c r="W26" i="167" s="1"/>
  <c r="W28" i="167" s="1"/>
  <c r="W30" i="167" s="1"/>
  <c r="W31" i="167" s="1"/>
  <c r="V23" i="167"/>
  <c r="V25" i="167" s="1"/>
  <c r="V26" i="167" s="1"/>
  <c r="V28" i="167" s="1"/>
  <c r="V30" i="167" s="1"/>
  <c r="V31" i="167" s="1"/>
  <c r="U23" i="167"/>
  <c r="U25" i="167" s="1"/>
  <c r="U26" i="167" s="1"/>
  <c r="U28" i="167" s="1"/>
  <c r="U30" i="167" s="1"/>
  <c r="U31" i="167" s="1"/>
  <c r="T23" i="167"/>
  <c r="T25" i="167" s="1"/>
  <c r="T26" i="167" s="1"/>
  <c r="T28" i="167" s="1"/>
  <c r="T30" i="167" s="1"/>
  <c r="T31" i="167" s="1"/>
  <c r="S23" i="167"/>
  <c r="S25" i="167" s="1"/>
  <c r="S26" i="167" s="1"/>
  <c r="S28" i="167" s="1"/>
  <c r="S30" i="167" s="1"/>
  <c r="S31" i="167" s="1"/>
  <c r="R23" i="167"/>
  <c r="R25" i="167" s="1"/>
  <c r="R26" i="167" s="1"/>
  <c r="R28" i="167" s="1"/>
  <c r="R30" i="167" s="1"/>
  <c r="R31" i="167" s="1"/>
  <c r="Q23" i="167"/>
  <c r="Q25" i="167" s="1"/>
  <c r="Q26" i="167" s="1"/>
  <c r="Q28" i="167" s="1"/>
  <c r="Q30" i="167" s="1"/>
  <c r="Q31" i="167" s="1"/>
  <c r="P23" i="167"/>
  <c r="P25" i="167" s="1"/>
  <c r="P26" i="167" s="1"/>
  <c r="P28" i="167" s="1"/>
  <c r="P30" i="167" s="1"/>
  <c r="P31" i="167" s="1"/>
  <c r="O23" i="167"/>
  <c r="O25" i="167" s="1"/>
  <c r="O26" i="167" s="1"/>
  <c r="O28" i="167" s="1"/>
  <c r="O30" i="167" s="1"/>
  <c r="O31" i="167" s="1"/>
  <c r="N23" i="167"/>
  <c r="N25" i="167" s="1"/>
  <c r="N26" i="167" s="1"/>
  <c r="N28" i="167" s="1"/>
  <c r="N30" i="167" s="1"/>
  <c r="N31" i="167" s="1"/>
  <c r="M23" i="167"/>
  <c r="M25" i="167" s="1"/>
  <c r="M26" i="167" s="1"/>
  <c r="M28" i="167" s="1"/>
  <c r="M30" i="167" s="1"/>
  <c r="M31" i="167" s="1"/>
  <c r="L23" i="167"/>
  <c r="L25" i="167" s="1"/>
  <c r="L26" i="167" s="1"/>
  <c r="L28" i="167" s="1"/>
  <c r="L30" i="167" s="1"/>
  <c r="L31" i="167" s="1"/>
  <c r="AC22" i="167"/>
  <c r="AC21" i="167"/>
  <c r="AC20" i="167"/>
  <c r="AC19" i="167"/>
  <c r="AC18" i="167"/>
  <c r="AC17" i="167"/>
  <c r="AC16" i="167"/>
  <c r="AC15" i="167"/>
  <c r="AC14" i="167"/>
  <c r="AC13" i="167"/>
  <c r="Q67" i="166"/>
  <c r="P67" i="166"/>
  <c r="O67" i="166"/>
  <c r="N67" i="166"/>
  <c r="M67" i="166"/>
  <c r="L67" i="166"/>
  <c r="K67" i="166"/>
  <c r="J67" i="166"/>
  <c r="I67" i="166"/>
  <c r="H67" i="166"/>
  <c r="G67" i="166"/>
  <c r="F67" i="166"/>
  <c r="E67" i="166"/>
  <c r="Q66" i="166"/>
  <c r="P66" i="166"/>
  <c r="O66" i="166"/>
  <c r="N66" i="166"/>
  <c r="M66" i="166"/>
  <c r="L66" i="166"/>
  <c r="K66" i="166"/>
  <c r="J66" i="166"/>
  <c r="I66" i="166"/>
  <c r="H66" i="166"/>
  <c r="G66" i="166"/>
  <c r="F66" i="166"/>
  <c r="E66" i="166"/>
  <c r="AC61" i="166"/>
  <c r="Q58" i="166"/>
  <c r="P58" i="166"/>
  <c r="O58" i="166"/>
  <c r="N58" i="166"/>
  <c r="M58" i="166"/>
  <c r="L58" i="166"/>
  <c r="K58" i="166"/>
  <c r="J58" i="166"/>
  <c r="I58" i="166"/>
  <c r="H58" i="166"/>
  <c r="G58" i="166"/>
  <c r="F58" i="166"/>
  <c r="E58" i="166"/>
  <c r="Q57" i="166"/>
  <c r="Q59" i="166" s="1"/>
  <c r="Q60" i="166" s="1"/>
  <c r="Q62" i="166" s="1"/>
  <c r="Q64" i="166" s="1"/>
  <c r="Q65" i="166" s="1"/>
  <c r="P57" i="166"/>
  <c r="P59" i="166" s="1"/>
  <c r="P60" i="166" s="1"/>
  <c r="P62" i="166" s="1"/>
  <c r="P64" i="166" s="1"/>
  <c r="P65" i="166" s="1"/>
  <c r="O57" i="166"/>
  <c r="O59" i="166" s="1"/>
  <c r="O60" i="166" s="1"/>
  <c r="O62" i="166" s="1"/>
  <c r="O64" i="166" s="1"/>
  <c r="O65" i="166" s="1"/>
  <c r="N57" i="166"/>
  <c r="N59" i="166" s="1"/>
  <c r="N60" i="166" s="1"/>
  <c r="N62" i="166" s="1"/>
  <c r="N64" i="166" s="1"/>
  <c r="N65" i="166" s="1"/>
  <c r="M57" i="166"/>
  <c r="M59" i="166" s="1"/>
  <c r="M60" i="166" s="1"/>
  <c r="M62" i="166" s="1"/>
  <c r="M64" i="166" s="1"/>
  <c r="M65" i="166" s="1"/>
  <c r="L57" i="166"/>
  <c r="L59" i="166" s="1"/>
  <c r="L60" i="166" s="1"/>
  <c r="L62" i="166" s="1"/>
  <c r="L64" i="166" s="1"/>
  <c r="L65" i="166" s="1"/>
  <c r="K57" i="166"/>
  <c r="K59" i="166" s="1"/>
  <c r="K60" i="166" s="1"/>
  <c r="K62" i="166" s="1"/>
  <c r="K64" i="166" s="1"/>
  <c r="K65" i="166" s="1"/>
  <c r="J57" i="166"/>
  <c r="J59" i="166" s="1"/>
  <c r="J60" i="166" s="1"/>
  <c r="J62" i="166" s="1"/>
  <c r="J64" i="166" s="1"/>
  <c r="J65" i="166" s="1"/>
  <c r="I57" i="166"/>
  <c r="I59" i="166" s="1"/>
  <c r="I60" i="166" s="1"/>
  <c r="I62" i="166" s="1"/>
  <c r="I64" i="166" s="1"/>
  <c r="I65" i="166" s="1"/>
  <c r="H57" i="166"/>
  <c r="H59" i="166" s="1"/>
  <c r="H60" i="166" s="1"/>
  <c r="H62" i="166" s="1"/>
  <c r="H64" i="166" s="1"/>
  <c r="H65" i="166" s="1"/>
  <c r="G57" i="166"/>
  <c r="G59" i="166" s="1"/>
  <c r="G60" i="166" s="1"/>
  <c r="G62" i="166" s="1"/>
  <c r="G64" i="166" s="1"/>
  <c r="G65" i="166" s="1"/>
  <c r="F57" i="166"/>
  <c r="F59" i="166" s="1"/>
  <c r="F60" i="166" s="1"/>
  <c r="F62" i="166" s="1"/>
  <c r="F64" i="166" s="1"/>
  <c r="F65" i="166" s="1"/>
  <c r="E57" i="166"/>
  <c r="E59" i="166" s="1"/>
  <c r="AC56" i="166"/>
  <c r="AC55" i="166"/>
  <c r="AC54" i="166"/>
  <c r="AC53" i="166"/>
  <c r="AC52" i="166"/>
  <c r="AC51" i="166"/>
  <c r="AC50" i="166"/>
  <c r="AC49" i="166"/>
  <c r="AC48" i="166"/>
  <c r="AC47" i="166"/>
  <c r="W34" i="166"/>
  <c r="V34" i="166"/>
  <c r="U34" i="166"/>
  <c r="T34" i="166"/>
  <c r="S34" i="166"/>
  <c r="R34" i="166"/>
  <c r="Q34" i="166"/>
  <c r="P34" i="166"/>
  <c r="O34" i="166"/>
  <c r="N34" i="166"/>
  <c r="M34" i="166"/>
  <c r="L34" i="166"/>
  <c r="K34" i="166"/>
  <c r="J34" i="166"/>
  <c r="I34" i="166"/>
  <c r="H34" i="166"/>
  <c r="G34" i="166"/>
  <c r="F34" i="166"/>
  <c r="E34" i="166"/>
  <c r="W33" i="166"/>
  <c r="V33" i="166"/>
  <c r="U33" i="166"/>
  <c r="T33" i="166"/>
  <c r="S33" i="166"/>
  <c r="R33" i="166"/>
  <c r="Q33" i="166"/>
  <c r="P33" i="166"/>
  <c r="O33" i="166"/>
  <c r="N33" i="166"/>
  <c r="M33" i="166"/>
  <c r="L33" i="166"/>
  <c r="K33" i="166"/>
  <c r="J33" i="166"/>
  <c r="I33" i="166"/>
  <c r="H33" i="166"/>
  <c r="G33" i="166"/>
  <c r="F33" i="166"/>
  <c r="E33" i="166"/>
  <c r="AC28" i="166"/>
  <c r="W25" i="166"/>
  <c r="V25" i="166"/>
  <c r="U25" i="166"/>
  <c r="T25" i="166"/>
  <c r="S25" i="166"/>
  <c r="R25" i="166"/>
  <c r="Q25" i="166"/>
  <c r="P25" i="166"/>
  <c r="O25" i="166"/>
  <c r="N25" i="166"/>
  <c r="M25" i="166"/>
  <c r="L25" i="166"/>
  <c r="K25" i="166"/>
  <c r="J25" i="166"/>
  <c r="I25" i="166"/>
  <c r="H25" i="166"/>
  <c r="G25" i="166"/>
  <c r="F25" i="166"/>
  <c r="E25" i="166"/>
  <c r="W24" i="166"/>
  <c r="W26" i="166" s="1"/>
  <c r="W27" i="166" s="1"/>
  <c r="W29" i="166" s="1"/>
  <c r="W31" i="166" s="1"/>
  <c r="W32" i="166" s="1"/>
  <c r="V24" i="166"/>
  <c r="V26" i="166" s="1"/>
  <c r="V27" i="166" s="1"/>
  <c r="V29" i="166" s="1"/>
  <c r="V31" i="166" s="1"/>
  <c r="V32" i="166" s="1"/>
  <c r="U24" i="166"/>
  <c r="U26" i="166" s="1"/>
  <c r="U27" i="166" s="1"/>
  <c r="U29" i="166" s="1"/>
  <c r="U31" i="166" s="1"/>
  <c r="U32" i="166" s="1"/>
  <c r="T24" i="166"/>
  <c r="T26" i="166" s="1"/>
  <c r="T27" i="166" s="1"/>
  <c r="T29" i="166" s="1"/>
  <c r="T31" i="166" s="1"/>
  <c r="T32" i="166" s="1"/>
  <c r="S24" i="166"/>
  <c r="S26" i="166" s="1"/>
  <c r="S27" i="166" s="1"/>
  <c r="S29" i="166" s="1"/>
  <c r="S31" i="166" s="1"/>
  <c r="S32" i="166" s="1"/>
  <c r="R24" i="166"/>
  <c r="R26" i="166" s="1"/>
  <c r="R27" i="166" s="1"/>
  <c r="R29" i="166" s="1"/>
  <c r="R31" i="166" s="1"/>
  <c r="R32" i="166" s="1"/>
  <c r="Q24" i="166"/>
  <c r="Q26" i="166" s="1"/>
  <c r="Q27" i="166" s="1"/>
  <c r="Q29" i="166" s="1"/>
  <c r="Q31" i="166" s="1"/>
  <c r="Q32" i="166" s="1"/>
  <c r="P24" i="166"/>
  <c r="P26" i="166" s="1"/>
  <c r="P27" i="166" s="1"/>
  <c r="P29" i="166" s="1"/>
  <c r="P31" i="166" s="1"/>
  <c r="P32" i="166" s="1"/>
  <c r="O24" i="166"/>
  <c r="O26" i="166" s="1"/>
  <c r="O27" i="166" s="1"/>
  <c r="O29" i="166" s="1"/>
  <c r="O31" i="166" s="1"/>
  <c r="O32" i="166" s="1"/>
  <c r="N24" i="166"/>
  <c r="N26" i="166" s="1"/>
  <c r="N27" i="166" s="1"/>
  <c r="N29" i="166" s="1"/>
  <c r="N31" i="166" s="1"/>
  <c r="N32" i="166" s="1"/>
  <c r="M24" i="166"/>
  <c r="M26" i="166" s="1"/>
  <c r="M27" i="166" s="1"/>
  <c r="M29" i="166" s="1"/>
  <c r="M31" i="166" s="1"/>
  <c r="M32" i="166" s="1"/>
  <c r="L24" i="166"/>
  <c r="L26" i="166" s="1"/>
  <c r="L27" i="166" s="1"/>
  <c r="L29" i="166" s="1"/>
  <c r="L31" i="166" s="1"/>
  <c r="L32" i="166" s="1"/>
  <c r="K24" i="166"/>
  <c r="K26" i="166" s="1"/>
  <c r="K27" i="166" s="1"/>
  <c r="K29" i="166" s="1"/>
  <c r="K31" i="166" s="1"/>
  <c r="K32" i="166" s="1"/>
  <c r="J24" i="166"/>
  <c r="J26" i="166" s="1"/>
  <c r="J27" i="166" s="1"/>
  <c r="J29" i="166" s="1"/>
  <c r="J31" i="166" s="1"/>
  <c r="J32" i="166" s="1"/>
  <c r="I24" i="166"/>
  <c r="I26" i="166" s="1"/>
  <c r="I27" i="166" s="1"/>
  <c r="I29" i="166" s="1"/>
  <c r="I31" i="166" s="1"/>
  <c r="I32" i="166" s="1"/>
  <c r="H24" i="166"/>
  <c r="H26" i="166" s="1"/>
  <c r="H27" i="166" s="1"/>
  <c r="H29" i="166" s="1"/>
  <c r="H31" i="166" s="1"/>
  <c r="H32" i="166" s="1"/>
  <c r="G24" i="166"/>
  <c r="G26" i="166" s="1"/>
  <c r="G27" i="166" s="1"/>
  <c r="G29" i="166" s="1"/>
  <c r="G31" i="166" s="1"/>
  <c r="G32" i="166" s="1"/>
  <c r="F24" i="166"/>
  <c r="F26" i="166" s="1"/>
  <c r="F27" i="166" s="1"/>
  <c r="F29" i="166" s="1"/>
  <c r="F31" i="166" s="1"/>
  <c r="F32" i="166" s="1"/>
  <c r="E24" i="166"/>
  <c r="E26" i="166" s="1"/>
  <c r="AC23" i="166"/>
  <c r="AC22" i="166"/>
  <c r="AC21" i="166"/>
  <c r="AC20" i="166"/>
  <c r="AC19" i="166"/>
  <c r="AC18" i="166"/>
  <c r="AC16" i="166"/>
  <c r="AC15" i="166"/>
  <c r="AC14" i="166"/>
  <c r="AC13" i="166"/>
  <c r="AB66" i="165"/>
  <c r="AA66" i="165"/>
  <c r="Z66" i="165"/>
  <c r="Y66" i="165"/>
  <c r="X66" i="165"/>
  <c r="W66" i="165"/>
  <c r="V66" i="165"/>
  <c r="U66" i="165"/>
  <c r="T66" i="165"/>
  <c r="S66" i="165"/>
  <c r="R66" i="165"/>
  <c r="Q66" i="165"/>
  <c r="P66" i="165"/>
  <c r="O66" i="165"/>
  <c r="N66" i="165"/>
  <c r="M66" i="165"/>
  <c r="L66" i="165"/>
  <c r="K66" i="165"/>
  <c r="J66" i="165"/>
  <c r="I66" i="165"/>
  <c r="H66" i="165"/>
  <c r="G66" i="165"/>
  <c r="F66" i="165"/>
  <c r="E66" i="165"/>
  <c r="AB65" i="165"/>
  <c r="AA65" i="165"/>
  <c r="Z65" i="165"/>
  <c r="Y65" i="165"/>
  <c r="X65" i="165"/>
  <c r="W65" i="165"/>
  <c r="V65" i="165"/>
  <c r="U65" i="165"/>
  <c r="T65" i="165"/>
  <c r="S65" i="165"/>
  <c r="R65" i="165"/>
  <c r="Q65" i="165"/>
  <c r="P65" i="165"/>
  <c r="O65" i="165"/>
  <c r="N65" i="165"/>
  <c r="M65" i="165"/>
  <c r="L65" i="165"/>
  <c r="K65" i="165"/>
  <c r="J65" i="165"/>
  <c r="I65" i="165"/>
  <c r="H65" i="165"/>
  <c r="G65" i="165"/>
  <c r="F65" i="165"/>
  <c r="E65" i="165"/>
  <c r="T61" i="165"/>
  <c r="T63" i="165" s="1"/>
  <c r="T64" i="165" s="1"/>
  <c r="AC60" i="165"/>
  <c r="R59" i="165"/>
  <c r="R61" i="165" s="1"/>
  <c r="R63" i="165" s="1"/>
  <c r="R64" i="165" s="1"/>
  <c r="N59" i="165"/>
  <c r="N61" i="165" s="1"/>
  <c r="N63" i="165" s="1"/>
  <c r="N64" i="165" s="1"/>
  <c r="AB58" i="165"/>
  <c r="AB59" i="165" s="1"/>
  <c r="AB61" i="165" s="1"/>
  <c r="AB63" i="165" s="1"/>
  <c r="AB64" i="165" s="1"/>
  <c r="AA58" i="165"/>
  <c r="AA59" i="165" s="1"/>
  <c r="AA61" i="165" s="1"/>
  <c r="AA63" i="165" s="1"/>
  <c r="AA64" i="165" s="1"/>
  <c r="X58" i="165"/>
  <c r="X59" i="165" s="1"/>
  <c r="X61" i="165" s="1"/>
  <c r="X63" i="165" s="1"/>
  <c r="X64" i="165" s="1"/>
  <c r="W58" i="165"/>
  <c r="W59" i="165" s="1"/>
  <c r="W61" i="165" s="1"/>
  <c r="W63" i="165" s="1"/>
  <c r="W64" i="165" s="1"/>
  <c r="T58" i="165"/>
  <c r="T59" i="165" s="1"/>
  <c r="S58" i="165"/>
  <c r="S59" i="165" s="1"/>
  <c r="S61" i="165" s="1"/>
  <c r="S63" i="165" s="1"/>
  <c r="S64" i="165" s="1"/>
  <c r="P58" i="165"/>
  <c r="P59" i="165" s="1"/>
  <c r="P61" i="165" s="1"/>
  <c r="P63" i="165" s="1"/>
  <c r="P64" i="165" s="1"/>
  <c r="O58" i="165"/>
  <c r="O59" i="165" s="1"/>
  <c r="O61" i="165" s="1"/>
  <c r="O63" i="165" s="1"/>
  <c r="O64" i="165" s="1"/>
  <c r="L58" i="165"/>
  <c r="L59" i="165" s="1"/>
  <c r="L61" i="165" s="1"/>
  <c r="L63" i="165" s="1"/>
  <c r="L64" i="165" s="1"/>
  <c r="K58" i="165"/>
  <c r="K59" i="165" s="1"/>
  <c r="K61" i="165" s="1"/>
  <c r="K63" i="165" s="1"/>
  <c r="K64" i="165" s="1"/>
  <c r="H58" i="165"/>
  <c r="H59" i="165" s="1"/>
  <c r="H61" i="165" s="1"/>
  <c r="H63" i="165" s="1"/>
  <c r="H64" i="165" s="1"/>
  <c r="G58" i="165"/>
  <c r="G59" i="165" s="1"/>
  <c r="G61" i="165" s="1"/>
  <c r="G63" i="165" s="1"/>
  <c r="G64" i="165" s="1"/>
  <c r="AB57" i="165"/>
  <c r="AA57" i="165"/>
  <c r="Z57" i="165"/>
  <c r="Y57" i="165"/>
  <c r="X57" i="165"/>
  <c r="W57" i="165"/>
  <c r="V57" i="165"/>
  <c r="U57" i="165"/>
  <c r="T57" i="165"/>
  <c r="S57" i="165"/>
  <c r="R57" i="165"/>
  <c r="Q57" i="165"/>
  <c r="P57" i="165"/>
  <c r="O57" i="165"/>
  <c r="N57" i="165"/>
  <c r="M57" i="165"/>
  <c r="L57" i="165"/>
  <c r="K57" i="165"/>
  <c r="J57" i="165"/>
  <c r="I57" i="165"/>
  <c r="H57" i="165"/>
  <c r="G57" i="165"/>
  <c r="F57" i="165"/>
  <c r="E57" i="165"/>
  <c r="AB56" i="165"/>
  <c r="AA56" i="165"/>
  <c r="Z56" i="165"/>
  <c r="Z58" i="165" s="1"/>
  <c r="Z59" i="165" s="1"/>
  <c r="Z61" i="165" s="1"/>
  <c r="Z63" i="165" s="1"/>
  <c r="Z64" i="165" s="1"/>
  <c r="Y56" i="165"/>
  <c r="Y58" i="165" s="1"/>
  <c r="Y59" i="165" s="1"/>
  <c r="Y61" i="165" s="1"/>
  <c r="Y63" i="165" s="1"/>
  <c r="Y64" i="165" s="1"/>
  <c r="X56" i="165"/>
  <c r="W56" i="165"/>
  <c r="V56" i="165"/>
  <c r="V58" i="165" s="1"/>
  <c r="V59" i="165" s="1"/>
  <c r="V61" i="165" s="1"/>
  <c r="V63" i="165" s="1"/>
  <c r="V64" i="165" s="1"/>
  <c r="U56" i="165"/>
  <c r="U58" i="165" s="1"/>
  <c r="U59" i="165" s="1"/>
  <c r="U61" i="165" s="1"/>
  <c r="U63" i="165" s="1"/>
  <c r="U64" i="165" s="1"/>
  <c r="T56" i="165"/>
  <c r="S56" i="165"/>
  <c r="R56" i="165"/>
  <c r="R58" i="165" s="1"/>
  <c r="Q56" i="165"/>
  <c r="Q58" i="165" s="1"/>
  <c r="Q59" i="165" s="1"/>
  <c r="Q61" i="165" s="1"/>
  <c r="Q63" i="165" s="1"/>
  <c r="Q64" i="165" s="1"/>
  <c r="P56" i="165"/>
  <c r="O56" i="165"/>
  <c r="N56" i="165"/>
  <c r="N58" i="165" s="1"/>
  <c r="M56" i="165"/>
  <c r="M58" i="165" s="1"/>
  <c r="M59" i="165" s="1"/>
  <c r="M61" i="165" s="1"/>
  <c r="M63" i="165" s="1"/>
  <c r="M64" i="165" s="1"/>
  <c r="L56" i="165"/>
  <c r="K56" i="165"/>
  <c r="J56" i="165"/>
  <c r="J58" i="165" s="1"/>
  <c r="J59" i="165" s="1"/>
  <c r="J61" i="165" s="1"/>
  <c r="J63" i="165" s="1"/>
  <c r="J64" i="165" s="1"/>
  <c r="I56" i="165"/>
  <c r="I58" i="165" s="1"/>
  <c r="I59" i="165" s="1"/>
  <c r="I61" i="165" s="1"/>
  <c r="I63" i="165" s="1"/>
  <c r="I64" i="165" s="1"/>
  <c r="H56" i="165"/>
  <c r="G56" i="165"/>
  <c r="F56" i="165"/>
  <c r="F58" i="165" s="1"/>
  <c r="F59" i="165" s="1"/>
  <c r="F61" i="165" s="1"/>
  <c r="F63" i="165" s="1"/>
  <c r="F64" i="165" s="1"/>
  <c r="E56" i="165"/>
  <c r="E58" i="165" s="1"/>
  <c r="AC55" i="165"/>
  <c r="AC54" i="165"/>
  <c r="AC53" i="165"/>
  <c r="AC52" i="165"/>
  <c r="AC51" i="165"/>
  <c r="AC50" i="165"/>
  <c r="AC49" i="165"/>
  <c r="AC48" i="165"/>
  <c r="AC47" i="165"/>
  <c r="AC46" i="165"/>
  <c r="W33" i="165"/>
  <c r="V33" i="165"/>
  <c r="U33" i="165"/>
  <c r="T33" i="165"/>
  <c r="S33" i="165"/>
  <c r="R33" i="165"/>
  <c r="Q33" i="165"/>
  <c r="P33" i="165"/>
  <c r="O33" i="165"/>
  <c r="N33" i="165"/>
  <c r="M33" i="165"/>
  <c r="L33" i="165"/>
  <c r="K33" i="165"/>
  <c r="J33" i="165"/>
  <c r="I33" i="165"/>
  <c r="H33" i="165"/>
  <c r="G33" i="165"/>
  <c r="F33" i="165"/>
  <c r="E33" i="165"/>
  <c r="W32" i="165"/>
  <c r="V32" i="165"/>
  <c r="U32" i="165"/>
  <c r="T32" i="165"/>
  <c r="S32" i="165"/>
  <c r="R32" i="165"/>
  <c r="Q32" i="165"/>
  <c r="P32" i="165"/>
  <c r="O32" i="165"/>
  <c r="N32" i="165"/>
  <c r="M32" i="165"/>
  <c r="L32" i="165"/>
  <c r="K32" i="165"/>
  <c r="J32" i="165"/>
  <c r="I32" i="165"/>
  <c r="H32" i="165"/>
  <c r="G32" i="165"/>
  <c r="F32" i="165"/>
  <c r="E32" i="165"/>
  <c r="AC27" i="165"/>
  <c r="V25" i="165"/>
  <c r="V26" i="165" s="1"/>
  <c r="V28" i="165" s="1"/>
  <c r="V30" i="165" s="1"/>
  <c r="V31" i="165" s="1"/>
  <c r="J25" i="165"/>
  <c r="J26" i="165" s="1"/>
  <c r="J28" i="165" s="1"/>
  <c r="J30" i="165" s="1"/>
  <c r="J31" i="165" s="1"/>
  <c r="G25" i="165"/>
  <c r="G26" i="165" s="1"/>
  <c r="G28" i="165" s="1"/>
  <c r="G30" i="165" s="1"/>
  <c r="G31" i="165" s="1"/>
  <c r="W24" i="165"/>
  <c r="V24" i="165"/>
  <c r="U24" i="165"/>
  <c r="T24" i="165"/>
  <c r="S24" i="165"/>
  <c r="R24" i="165"/>
  <c r="Q24" i="165"/>
  <c r="P24" i="165"/>
  <c r="O24" i="165"/>
  <c r="N24" i="165"/>
  <c r="M24" i="165"/>
  <c r="L24" i="165"/>
  <c r="K24" i="165"/>
  <c r="J24" i="165"/>
  <c r="I24" i="165"/>
  <c r="H24" i="165"/>
  <c r="G24" i="165"/>
  <c r="F24" i="165"/>
  <c r="E24" i="165"/>
  <c r="AC24" i="165" s="1"/>
  <c r="W23" i="165"/>
  <c r="W25" i="165" s="1"/>
  <c r="W26" i="165" s="1"/>
  <c r="W28" i="165" s="1"/>
  <c r="W30" i="165" s="1"/>
  <c r="W31" i="165" s="1"/>
  <c r="V23" i="165"/>
  <c r="U23" i="165"/>
  <c r="U25" i="165" s="1"/>
  <c r="U26" i="165" s="1"/>
  <c r="U28" i="165" s="1"/>
  <c r="U30" i="165" s="1"/>
  <c r="U31" i="165" s="1"/>
  <c r="T23" i="165"/>
  <c r="T25" i="165" s="1"/>
  <c r="T26" i="165" s="1"/>
  <c r="T28" i="165" s="1"/>
  <c r="T30" i="165" s="1"/>
  <c r="T31" i="165" s="1"/>
  <c r="S23" i="165"/>
  <c r="S25" i="165" s="1"/>
  <c r="S26" i="165" s="1"/>
  <c r="S28" i="165" s="1"/>
  <c r="S30" i="165" s="1"/>
  <c r="S31" i="165" s="1"/>
  <c r="R23" i="165"/>
  <c r="R25" i="165" s="1"/>
  <c r="R26" i="165" s="1"/>
  <c r="R28" i="165" s="1"/>
  <c r="R30" i="165" s="1"/>
  <c r="R31" i="165" s="1"/>
  <c r="Q23" i="165"/>
  <c r="Q25" i="165" s="1"/>
  <c r="Q26" i="165" s="1"/>
  <c r="Q28" i="165" s="1"/>
  <c r="Q30" i="165" s="1"/>
  <c r="Q31" i="165" s="1"/>
  <c r="P23" i="165"/>
  <c r="P25" i="165" s="1"/>
  <c r="P26" i="165" s="1"/>
  <c r="P28" i="165" s="1"/>
  <c r="P30" i="165" s="1"/>
  <c r="P31" i="165" s="1"/>
  <c r="O23" i="165"/>
  <c r="O25" i="165" s="1"/>
  <c r="O26" i="165" s="1"/>
  <c r="O28" i="165" s="1"/>
  <c r="O30" i="165" s="1"/>
  <c r="O31" i="165" s="1"/>
  <c r="N23" i="165"/>
  <c r="N25" i="165" s="1"/>
  <c r="N26" i="165" s="1"/>
  <c r="N28" i="165" s="1"/>
  <c r="N30" i="165" s="1"/>
  <c r="N31" i="165" s="1"/>
  <c r="M23" i="165"/>
  <c r="M25" i="165" s="1"/>
  <c r="M26" i="165" s="1"/>
  <c r="M28" i="165" s="1"/>
  <c r="M30" i="165" s="1"/>
  <c r="M31" i="165" s="1"/>
  <c r="L23" i="165"/>
  <c r="L25" i="165" s="1"/>
  <c r="L26" i="165" s="1"/>
  <c r="L28" i="165" s="1"/>
  <c r="L30" i="165" s="1"/>
  <c r="L31" i="165" s="1"/>
  <c r="K23" i="165"/>
  <c r="K25" i="165" s="1"/>
  <c r="K26" i="165" s="1"/>
  <c r="K28" i="165" s="1"/>
  <c r="K30" i="165" s="1"/>
  <c r="K31" i="165" s="1"/>
  <c r="J23" i="165"/>
  <c r="I23" i="165"/>
  <c r="I25" i="165" s="1"/>
  <c r="I26" i="165" s="1"/>
  <c r="I28" i="165" s="1"/>
  <c r="I30" i="165" s="1"/>
  <c r="I31" i="165" s="1"/>
  <c r="H23" i="165"/>
  <c r="H25" i="165" s="1"/>
  <c r="H26" i="165" s="1"/>
  <c r="H28" i="165" s="1"/>
  <c r="H30" i="165" s="1"/>
  <c r="H31" i="165" s="1"/>
  <c r="G23" i="165"/>
  <c r="F23" i="165"/>
  <c r="F25" i="165" s="1"/>
  <c r="F26" i="165" s="1"/>
  <c r="F28" i="165" s="1"/>
  <c r="F30" i="165" s="1"/>
  <c r="F31" i="165" s="1"/>
  <c r="E23" i="165"/>
  <c r="E25" i="165" s="1"/>
  <c r="AC22" i="165"/>
  <c r="AC21" i="165"/>
  <c r="AC20" i="165"/>
  <c r="AC19" i="165"/>
  <c r="AC18" i="165"/>
  <c r="AC17" i="165"/>
  <c r="AC16" i="165"/>
  <c r="AC15" i="165"/>
  <c r="AC14" i="165"/>
  <c r="AC13" i="165"/>
  <c r="AB66" i="164"/>
  <c r="AA66" i="164"/>
  <c r="Z66" i="164"/>
  <c r="Y66" i="164"/>
  <c r="X66" i="164"/>
  <c r="W66" i="164"/>
  <c r="V66" i="164"/>
  <c r="U66" i="164"/>
  <c r="T66" i="164"/>
  <c r="S66" i="164"/>
  <c r="R66" i="164"/>
  <c r="Q66" i="164"/>
  <c r="P66" i="164"/>
  <c r="O66" i="164"/>
  <c r="N66" i="164"/>
  <c r="M66" i="164"/>
  <c r="L66" i="164"/>
  <c r="K66" i="164"/>
  <c r="J66" i="164"/>
  <c r="I66" i="164"/>
  <c r="H66" i="164"/>
  <c r="G66" i="164"/>
  <c r="F66" i="164"/>
  <c r="E66" i="164"/>
  <c r="AB65" i="164"/>
  <c r="AA65" i="164"/>
  <c r="Z65" i="164"/>
  <c r="Y65" i="164"/>
  <c r="X65" i="164"/>
  <c r="W65" i="164"/>
  <c r="V65" i="164"/>
  <c r="U65" i="164"/>
  <c r="T65" i="164"/>
  <c r="S65" i="164"/>
  <c r="R65" i="164"/>
  <c r="Q65" i="164"/>
  <c r="P65" i="164"/>
  <c r="O65" i="164"/>
  <c r="N65" i="164"/>
  <c r="M65" i="164"/>
  <c r="L65" i="164"/>
  <c r="K65" i="164"/>
  <c r="J65" i="164"/>
  <c r="I65" i="164"/>
  <c r="H65" i="164"/>
  <c r="G65" i="164"/>
  <c r="F65" i="164"/>
  <c r="E65" i="164"/>
  <c r="I63" i="164"/>
  <c r="I64" i="164" s="1"/>
  <c r="AC60" i="164"/>
  <c r="N59" i="164"/>
  <c r="N61" i="164" s="1"/>
  <c r="N63" i="164" s="1"/>
  <c r="N64" i="164" s="1"/>
  <c r="AB58" i="164"/>
  <c r="AB59" i="164" s="1"/>
  <c r="AB61" i="164" s="1"/>
  <c r="AB63" i="164" s="1"/>
  <c r="AB64" i="164" s="1"/>
  <c r="AA58" i="164"/>
  <c r="AA59" i="164" s="1"/>
  <c r="AA61" i="164" s="1"/>
  <c r="AA63" i="164" s="1"/>
  <c r="AA64" i="164" s="1"/>
  <c r="X58" i="164"/>
  <c r="X59" i="164" s="1"/>
  <c r="X61" i="164" s="1"/>
  <c r="X63" i="164" s="1"/>
  <c r="X64" i="164" s="1"/>
  <c r="W58" i="164"/>
  <c r="W59" i="164" s="1"/>
  <c r="W61" i="164" s="1"/>
  <c r="W63" i="164" s="1"/>
  <c r="W64" i="164" s="1"/>
  <c r="T58" i="164"/>
  <c r="T59" i="164" s="1"/>
  <c r="T61" i="164" s="1"/>
  <c r="T63" i="164" s="1"/>
  <c r="T64" i="164" s="1"/>
  <c r="S58" i="164"/>
  <c r="S59" i="164" s="1"/>
  <c r="S61" i="164" s="1"/>
  <c r="S63" i="164" s="1"/>
  <c r="S64" i="164" s="1"/>
  <c r="P58" i="164"/>
  <c r="P59" i="164" s="1"/>
  <c r="P61" i="164" s="1"/>
  <c r="P63" i="164" s="1"/>
  <c r="P64" i="164" s="1"/>
  <c r="O58" i="164"/>
  <c r="O59" i="164" s="1"/>
  <c r="O61" i="164" s="1"/>
  <c r="O63" i="164" s="1"/>
  <c r="O64" i="164" s="1"/>
  <c r="L58" i="164"/>
  <c r="L59" i="164" s="1"/>
  <c r="L61" i="164" s="1"/>
  <c r="L63" i="164" s="1"/>
  <c r="L64" i="164" s="1"/>
  <c r="K58" i="164"/>
  <c r="K59" i="164" s="1"/>
  <c r="K61" i="164" s="1"/>
  <c r="K63" i="164" s="1"/>
  <c r="K64" i="164" s="1"/>
  <c r="H58" i="164"/>
  <c r="H59" i="164" s="1"/>
  <c r="H61" i="164" s="1"/>
  <c r="H63" i="164" s="1"/>
  <c r="H64" i="164" s="1"/>
  <c r="G58" i="164"/>
  <c r="G59" i="164" s="1"/>
  <c r="G61" i="164" s="1"/>
  <c r="G63" i="164" s="1"/>
  <c r="G64" i="164" s="1"/>
  <c r="AB57" i="164"/>
  <c r="AA57" i="164"/>
  <c r="Z57" i="164"/>
  <c r="Y57" i="164"/>
  <c r="X57" i="164"/>
  <c r="W57" i="164"/>
  <c r="V57" i="164"/>
  <c r="U57" i="164"/>
  <c r="T57" i="164"/>
  <c r="S57" i="164"/>
  <c r="R57" i="164"/>
  <c r="Q57" i="164"/>
  <c r="P57" i="164"/>
  <c r="O57" i="164"/>
  <c r="N57" i="164"/>
  <c r="M57" i="164"/>
  <c r="L57" i="164"/>
  <c r="K57" i="164"/>
  <c r="J57" i="164"/>
  <c r="I57" i="164"/>
  <c r="H57" i="164"/>
  <c r="G57" i="164"/>
  <c r="F57" i="164"/>
  <c r="E57" i="164"/>
  <c r="AC57" i="164" s="1"/>
  <c r="AB56" i="164"/>
  <c r="AA56" i="164"/>
  <c r="Z56" i="164"/>
  <c r="Z58" i="164" s="1"/>
  <c r="Z59" i="164" s="1"/>
  <c r="Z61" i="164" s="1"/>
  <c r="Z63" i="164" s="1"/>
  <c r="Z64" i="164" s="1"/>
  <c r="Y56" i="164"/>
  <c r="Y58" i="164" s="1"/>
  <c r="Y59" i="164" s="1"/>
  <c r="Y61" i="164" s="1"/>
  <c r="Y63" i="164" s="1"/>
  <c r="Y64" i="164" s="1"/>
  <c r="X56" i="164"/>
  <c r="W56" i="164"/>
  <c r="V56" i="164"/>
  <c r="V58" i="164" s="1"/>
  <c r="V59" i="164" s="1"/>
  <c r="V61" i="164" s="1"/>
  <c r="V63" i="164" s="1"/>
  <c r="V64" i="164" s="1"/>
  <c r="U56" i="164"/>
  <c r="U58" i="164" s="1"/>
  <c r="U59" i="164" s="1"/>
  <c r="U61" i="164" s="1"/>
  <c r="U63" i="164" s="1"/>
  <c r="U64" i="164" s="1"/>
  <c r="T56" i="164"/>
  <c r="S56" i="164"/>
  <c r="R56" i="164"/>
  <c r="R58" i="164" s="1"/>
  <c r="R59" i="164" s="1"/>
  <c r="R61" i="164" s="1"/>
  <c r="R63" i="164" s="1"/>
  <c r="R64" i="164" s="1"/>
  <c r="Q56" i="164"/>
  <c r="Q58" i="164" s="1"/>
  <c r="Q59" i="164" s="1"/>
  <c r="Q61" i="164" s="1"/>
  <c r="Q63" i="164" s="1"/>
  <c r="Q64" i="164" s="1"/>
  <c r="P56" i="164"/>
  <c r="O56" i="164"/>
  <c r="N56" i="164"/>
  <c r="N58" i="164" s="1"/>
  <c r="M56" i="164"/>
  <c r="M58" i="164" s="1"/>
  <c r="M59" i="164" s="1"/>
  <c r="M61" i="164" s="1"/>
  <c r="M63" i="164" s="1"/>
  <c r="M64" i="164" s="1"/>
  <c r="L56" i="164"/>
  <c r="K56" i="164"/>
  <c r="J56" i="164"/>
  <c r="J58" i="164" s="1"/>
  <c r="J59" i="164" s="1"/>
  <c r="J61" i="164" s="1"/>
  <c r="J63" i="164" s="1"/>
  <c r="J64" i="164" s="1"/>
  <c r="I56" i="164"/>
  <c r="I58" i="164" s="1"/>
  <c r="I59" i="164" s="1"/>
  <c r="I61" i="164" s="1"/>
  <c r="H56" i="164"/>
  <c r="G56" i="164"/>
  <c r="F56" i="164"/>
  <c r="F58" i="164" s="1"/>
  <c r="F59" i="164" s="1"/>
  <c r="F61" i="164" s="1"/>
  <c r="F63" i="164" s="1"/>
  <c r="F64" i="164" s="1"/>
  <c r="E56" i="164"/>
  <c r="E58" i="164" s="1"/>
  <c r="AC55" i="164"/>
  <c r="AC54" i="164"/>
  <c r="AC53" i="164"/>
  <c r="AC52" i="164"/>
  <c r="AC51" i="164"/>
  <c r="AC50" i="164"/>
  <c r="AC49" i="164"/>
  <c r="AC48" i="164"/>
  <c r="AC47" i="164"/>
  <c r="AC46" i="164"/>
  <c r="W33" i="164"/>
  <c r="V33" i="164"/>
  <c r="U33" i="164"/>
  <c r="T33" i="164"/>
  <c r="S33" i="164"/>
  <c r="R33" i="164"/>
  <c r="Q33" i="164"/>
  <c r="P33" i="164"/>
  <c r="O33" i="164"/>
  <c r="N33" i="164"/>
  <c r="M33" i="164"/>
  <c r="L33" i="164"/>
  <c r="K33" i="164"/>
  <c r="J33" i="164"/>
  <c r="I33" i="164"/>
  <c r="H33" i="164"/>
  <c r="G33" i="164"/>
  <c r="F33" i="164"/>
  <c r="E33" i="164"/>
  <c r="W32" i="164"/>
  <c r="V32" i="164"/>
  <c r="U32" i="164"/>
  <c r="T32" i="164"/>
  <c r="S32" i="164"/>
  <c r="R32" i="164"/>
  <c r="Q32" i="164"/>
  <c r="P32" i="164"/>
  <c r="O32" i="164"/>
  <c r="N32" i="164"/>
  <c r="M32" i="164"/>
  <c r="L32" i="164"/>
  <c r="K32" i="164"/>
  <c r="J32" i="164"/>
  <c r="I32" i="164"/>
  <c r="H32" i="164"/>
  <c r="G32" i="164"/>
  <c r="F32" i="164"/>
  <c r="E32" i="164"/>
  <c r="AC27" i="164"/>
  <c r="W25" i="164"/>
  <c r="W26" i="164" s="1"/>
  <c r="W28" i="164" s="1"/>
  <c r="W30" i="164" s="1"/>
  <c r="W31" i="164" s="1"/>
  <c r="J25" i="164"/>
  <c r="J26" i="164" s="1"/>
  <c r="J28" i="164" s="1"/>
  <c r="J30" i="164" s="1"/>
  <c r="J31" i="164" s="1"/>
  <c r="W24" i="164"/>
  <c r="V24" i="164"/>
  <c r="U24" i="164"/>
  <c r="T24" i="164"/>
  <c r="S24" i="164"/>
  <c r="R24" i="164"/>
  <c r="Q24" i="164"/>
  <c r="P24" i="164"/>
  <c r="O24" i="164"/>
  <c r="N24" i="164"/>
  <c r="M24" i="164"/>
  <c r="L24" i="164"/>
  <c r="K24" i="164"/>
  <c r="J24" i="164"/>
  <c r="I24" i="164"/>
  <c r="H24" i="164"/>
  <c r="G24" i="164"/>
  <c r="F24" i="164"/>
  <c r="AC24" i="164" s="1"/>
  <c r="E24" i="164"/>
  <c r="W23" i="164"/>
  <c r="V23" i="164"/>
  <c r="V25" i="164" s="1"/>
  <c r="V26" i="164" s="1"/>
  <c r="V28" i="164" s="1"/>
  <c r="V30" i="164" s="1"/>
  <c r="V31" i="164" s="1"/>
  <c r="U23" i="164"/>
  <c r="U25" i="164" s="1"/>
  <c r="U26" i="164" s="1"/>
  <c r="U28" i="164" s="1"/>
  <c r="U30" i="164" s="1"/>
  <c r="U31" i="164" s="1"/>
  <c r="T23" i="164"/>
  <c r="T25" i="164" s="1"/>
  <c r="T26" i="164" s="1"/>
  <c r="T28" i="164" s="1"/>
  <c r="T30" i="164" s="1"/>
  <c r="T31" i="164" s="1"/>
  <c r="S23" i="164"/>
  <c r="S25" i="164" s="1"/>
  <c r="S26" i="164" s="1"/>
  <c r="S28" i="164" s="1"/>
  <c r="S30" i="164" s="1"/>
  <c r="S31" i="164" s="1"/>
  <c r="R23" i="164"/>
  <c r="R25" i="164" s="1"/>
  <c r="R26" i="164" s="1"/>
  <c r="R28" i="164" s="1"/>
  <c r="R30" i="164" s="1"/>
  <c r="R31" i="164" s="1"/>
  <c r="Q23" i="164"/>
  <c r="Q25" i="164" s="1"/>
  <c r="Q26" i="164" s="1"/>
  <c r="Q28" i="164" s="1"/>
  <c r="Q30" i="164" s="1"/>
  <c r="Q31" i="164" s="1"/>
  <c r="P23" i="164"/>
  <c r="P25" i="164" s="1"/>
  <c r="P26" i="164" s="1"/>
  <c r="P28" i="164" s="1"/>
  <c r="P30" i="164" s="1"/>
  <c r="P31" i="164" s="1"/>
  <c r="O23" i="164"/>
  <c r="O25" i="164" s="1"/>
  <c r="O26" i="164" s="1"/>
  <c r="O28" i="164" s="1"/>
  <c r="O30" i="164" s="1"/>
  <c r="O31" i="164" s="1"/>
  <c r="N23" i="164"/>
  <c r="N25" i="164" s="1"/>
  <c r="N26" i="164" s="1"/>
  <c r="N28" i="164" s="1"/>
  <c r="N30" i="164" s="1"/>
  <c r="N31" i="164" s="1"/>
  <c r="M23" i="164"/>
  <c r="M25" i="164" s="1"/>
  <c r="M26" i="164" s="1"/>
  <c r="M28" i="164" s="1"/>
  <c r="M30" i="164" s="1"/>
  <c r="M31" i="164" s="1"/>
  <c r="L23" i="164"/>
  <c r="L25" i="164" s="1"/>
  <c r="L26" i="164" s="1"/>
  <c r="L28" i="164" s="1"/>
  <c r="L30" i="164" s="1"/>
  <c r="L31" i="164" s="1"/>
  <c r="K23" i="164"/>
  <c r="K25" i="164" s="1"/>
  <c r="K26" i="164" s="1"/>
  <c r="K28" i="164" s="1"/>
  <c r="K30" i="164" s="1"/>
  <c r="K31" i="164" s="1"/>
  <c r="J23" i="164"/>
  <c r="I23" i="164"/>
  <c r="I25" i="164" s="1"/>
  <c r="I26" i="164" s="1"/>
  <c r="I28" i="164" s="1"/>
  <c r="I30" i="164" s="1"/>
  <c r="I31" i="164" s="1"/>
  <c r="H23" i="164"/>
  <c r="H25" i="164" s="1"/>
  <c r="H26" i="164" s="1"/>
  <c r="H28" i="164" s="1"/>
  <c r="H30" i="164" s="1"/>
  <c r="H31" i="164" s="1"/>
  <c r="G23" i="164"/>
  <c r="G25" i="164" s="1"/>
  <c r="G26" i="164" s="1"/>
  <c r="G28" i="164" s="1"/>
  <c r="G30" i="164" s="1"/>
  <c r="G31" i="164" s="1"/>
  <c r="F23" i="164"/>
  <c r="AC23" i="164" s="1"/>
  <c r="E23" i="164"/>
  <c r="E25" i="164" s="1"/>
  <c r="AC22" i="164"/>
  <c r="AC21" i="164"/>
  <c r="AC20" i="164"/>
  <c r="AC19" i="164"/>
  <c r="AC18" i="164"/>
  <c r="AC17" i="164"/>
  <c r="AC16" i="164"/>
  <c r="AC15" i="164"/>
  <c r="AC14" i="164"/>
  <c r="AC13" i="164"/>
  <c r="AB66" i="163"/>
  <c r="AA66" i="163"/>
  <c r="Z66" i="163"/>
  <c r="Y66" i="163"/>
  <c r="X66" i="163"/>
  <c r="W66" i="163"/>
  <c r="V66" i="163"/>
  <c r="U66" i="163"/>
  <c r="T66" i="163"/>
  <c r="S66" i="163"/>
  <c r="R66" i="163"/>
  <c r="Q66" i="163"/>
  <c r="P66" i="163"/>
  <c r="O66" i="163"/>
  <c r="N66" i="163"/>
  <c r="M66" i="163"/>
  <c r="L66" i="163"/>
  <c r="K66" i="163"/>
  <c r="J66" i="163"/>
  <c r="I66" i="163"/>
  <c r="H66" i="163"/>
  <c r="G66" i="163"/>
  <c r="F66" i="163"/>
  <c r="E66" i="163"/>
  <c r="AC66" i="163" s="1"/>
  <c r="AB65" i="163"/>
  <c r="AA65" i="163"/>
  <c r="Z65" i="163"/>
  <c r="Y65" i="163"/>
  <c r="X65" i="163"/>
  <c r="W65" i="163"/>
  <c r="V65" i="163"/>
  <c r="U65" i="163"/>
  <c r="T65" i="163"/>
  <c r="S65" i="163"/>
  <c r="R65" i="163"/>
  <c r="Q65" i="163"/>
  <c r="P65" i="163"/>
  <c r="O65" i="163"/>
  <c r="N65" i="163"/>
  <c r="M65" i="163"/>
  <c r="L65" i="163"/>
  <c r="K65" i="163"/>
  <c r="J65" i="163"/>
  <c r="I65" i="163"/>
  <c r="H65" i="163"/>
  <c r="G65" i="163"/>
  <c r="F65" i="163"/>
  <c r="E65" i="163"/>
  <c r="AC65" i="163" s="1"/>
  <c r="AC60" i="163"/>
  <c r="X58" i="163"/>
  <c r="X59" i="163" s="1"/>
  <c r="X61" i="163" s="1"/>
  <c r="X63" i="163" s="1"/>
  <c r="X64" i="163" s="1"/>
  <c r="P58" i="163"/>
  <c r="P59" i="163" s="1"/>
  <c r="P61" i="163" s="1"/>
  <c r="P63" i="163" s="1"/>
  <c r="P64" i="163" s="1"/>
  <c r="H58" i="163"/>
  <c r="H59" i="163" s="1"/>
  <c r="H61" i="163" s="1"/>
  <c r="H63" i="163" s="1"/>
  <c r="H64" i="163" s="1"/>
  <c r="AB57" i="163"/>
  <c r="AA57" i="163"/>
  <c r="Z57" i="163"/>
  <c r="Y57" i="163"/>
  <c r="X57" i="163"/>
  <c r="W57" i="163"/>
  <c r="V57" i="163"/>
  <c r="U57" i="163"/>
  <c r="T57" i="163"/>
  <c r="S57" i="163"/>
  <c r="R57" i="163"/>
  <c r="Q57" i="163"/>
  <c r="P57" i="163"/>
  <c r="O57" i="163"/>
  <c r="N57" i="163"/>
  <c r="M57" i="163"/>
  <c r="L57" i="163"/>
  <c r="K57" i="163"/>
  <c r="J57" i="163"/>
  <c r="I57" i="163"/>
  <c r="H57" i="163"/>
  <c r="G57" i="163"/>
  <c r="F57" i="163"/>
  <c r="E57" i="163"/>
  <c r="AB56" i="163"/>
  <c r="AB58" i="163" s="1"/>
  <c r="AB59" i="163" s="1"/>
  <c r="AB61" i="163" s="1"/>
  <c r="AB63" i="163" s="1"/>
  <c r="AB64" i="163" s="1"/>
  <c r="AA56" i="163"/>
  <c r="AA58" i="163" s="1"/>
  <c r="AA59" i="163" s="1"/>
  <c r="AA61" i="163" s="1"/>
  <c r="AA63" i="163" s="1"/>
  <c r="AA64" i="163" s="1"/>
  <c r="Z56" i="163"/>
  <c r="Z58" i="163" s="1"/>
  <c r="Z59" i="163" s="1"/>
  <c r="Z61" i="163" s="1"/>
  <c r="Z63" i="163" s="1"/>
  <c r="Z64" i="163" s="1"/>
  <c r="Y56" i="163"/>
  <c r="Y58" i="163" s="1"/>
  <c r="Y59" i="163" s="1"/>
  <c r="Y61" i="163" s="1"/>
  <c r="Y63" i="163" s="1"/>
  <c r="Y64" i="163" s="1"/>
  <c r="X56" i="163"/>
  <c r="W56" i="163"/>
  <c r="W58" i="163" s="1"/>
  <c r="W59" i="163" s="1"/>
  <c r="W61" i="163" s="1"/>
  <c r="W63" i="163" s="1"/>
  <c r="W64" i="163" s="1"/>
  <c r="V56" i="163"/>
  <c r="V58" i="163" s="1"/>
  <c r="V59" i="163" s="1"/>
  <c r="V61" i="163" s="1"/>
  <c r="V63" i="163" s="1"/>
  <c r="V64" i="163" s="1"/>
  <c r="U56" i="163"/>
  <c r="U58" i="163" s="1"/>
  <c r="U59" i="163" s="1"/>
  <c r="U61" i="163" s="1"/>
  <c r="U63" i="163" s="1"/>
  <c r="U64" i="163" s="1"/>
  <c r="T56" i="163"/>
  <c r="T58" i="163" s="1"/>
  <c r="T59" i="163" s="1"/>
  <c r="T61" i="163" s="1"/>
  <c r="T63" i="163" s="1"/>
  <c r="T64" i="163" s="1"/>
  <c r="S56" i="163"/>
  <c r="S58" i="163" s="1"/>
  <c r="S59" i="163" s="1"/>
  <c r="S61" i="163" s="1"/>
  <c r="S63" i="163" s="1"/>
  <c r="S64" i="163" s="1"/>
  <c r="R56" i="163"/>
  <c r="R58" i="163" s="1"/>
  <c r="R59" i="163" s="1"/>
  <c r="R61" i="163" s="1"/>
  <c r="R63" i="163" s="1"/>
  <c r="R64" i="163" s="1"/>
  <c r="Q56" i="163"/>
  <c r="Q58" i="163" s="1"/>
  <c r="Q59" i="163" s="1"/>
  <c r="Q61" i="163" s="1"/>
  <c r="Q63" i="163" s="1"/>
  <c r="Q64" i="163" s="1"/>
  <c r="P56" i="163"/>
  <c r="O56" i="163"/>
  <c r="O58" i="163" s="1"/>
  <c r="O59" i="163" s="1"/>
  <c r="O61" i="163" s="1"/>
  <c r="O63" i="163" s="1"/>
  <c r="O64" i="163" s="1"/>
  <c r="N56" i="163"/>
  <c r="N58" i="163" s="1"/>
  <c r="N59" i="163" s="1"/>
  <c r="N61" i="163" s="1"/>
  <c r="N63" i="163" s="1"/>
  <c r="N64" i="163" s="1"/>
  <c r="M56" i="163"/>
  <c r="M58" i="163" s="1"/>
  <c r="M59" i="163" s="1"/>
  <c r="M61" i="163" s="1"/>
  <c r="M63" i="163" s="1"/>
  <c r="M64" i="163" s="1"/>
  <c r="L56" i="163"/>
  <c r="L58" i="163" s="1"/>
  <c r="L59" i="163" s="1"/>
  <c r="L61" i="163" s="1"/>
  <c r="L63" i="163" s="1"/>
  <c r="L64" i="163" s="1"/>
  <c r="K56" i="163"/>
  <c r="K58" i="163" s="1"/>
  <c r="K59" i="163" s="1"/>
  <c r="K61" i="163" s="1"/>
  <c r="K63" i="163" s="1"/>
  <c r="K64" i="163" s="1"/>
  <c r="J56" i="163"/>
  <c r="J58" i="163" s="1"/>
  <c r="J59" i="163" s="1"/>
  <c r="J61" i="163" s="1"/>
  <c r="J63" i="163" s="1"/>
  <c r="J64" i="163" s="1"/>
  <c r="I56" i="163"/>
  <c r="I58" i="163" s="1"/>
  <c r="I59" i="163" s="1"/>
  <c r="I61" i="163" s="1"/>
  <c r="I63" i="163" s="1"/>
  <c r="I64" i="163" s="1"/>
  <c r="H56" i="163"/>
  <c r="G56" i="163"/>
  <c r="G58" i="163" s="1"/>
  <c r="G59" i="163" s="1"/>
  <c r="G61" i="163" s="1"/>
  <c r="G63" i="163" s="1"/>
  <c r="G64" i="163" s="1"/>
  <c r="F56" i="163"/>
  <c r="F58" i="163" s="1"/>
  <c r="F59" i="163" s="1"/>
  <c r="F61" i="163" s="1"/>
  <c r="F63" i="163" s="1"/>
  <c r="F64" i="163" s="1"/>
  <c r="E56" i="163"/>
  <c r="E58" i="163" s="1"/>
  <c r="AC55" i="163"/>
  <c r="AC54" i="163"/>
  <c r="AC53" i="163"/>
  <c r="AC52" i="163"/>
  <c r="AC46" i="163"/>
  <c r="W33" i="163"/>
  <c r="V33" i="163"/>
  <c r="U33" i="163"/>
  <c r="T33" i="163"/>
  <c r="S33" i="163"/>
  <c r="R33" i="163"/>
  <c r="Q33" i="163"/>
  <c r="P33" i="163"/>
  <c r="O33" i="163"/>
  <c r="N33" i="163"/>
  <c r="M33" i="163"/>
  <c r="L33" i="163"/>
  <c r="K33" i="163"/>
  <c r="J33" i="163"/>
  <c r="I33" i="163"/>
  <c r="H33" i="163"/>
  <c r="G33" i="163"/>
  <c r="AC33" i="163" s="1"/>
  <c r="F33" i="163"/>
  <c r="E33" i="163"/>
  <c r="W32" i="163"/>
  <c r="V32" i="163"/>
  <c r="U32" i="163"/>
  <c r="T32" i="163"/>
  <c r="S32" i="163"/>
  <c r="R32" i="163"/>
  <c r="Q32" i="163"/>
  <c r="P32" i="163"/>
  <c r="O32" i="163"/>
  <c r="N32" i="163"/>
  <c r="M32" i="163"/>
  <c r="L32" i="163"/>
  <c r="K32" i="163"/>
  <c r="J32" i="163"/>
  <c r="I32" i="163"/>
  <c r="H32" i="163"/>
  <c r="G32" i="163"/>
  <c r="F32" i="163"/>
  <c r="E32" i="163"/>
  <c r="AC27" i="163"/>
  <c r="W24" i="163"/>
  <c r="V24" i="163"/>
  <c r="U24" i="163"/>
  <c r="T24" i="163"/>
  <c r="S24" i="163"/>
  <c r="R24" i="163"/>
  <c r="Q24" i="163"/>
  <c r="P24" i="163"/>
  <c r="O24" i="163"/>
  <c r="N24" i="163"/>
  <c r="M24" i="163"/>
  <c r="L24" i="163"/>
  <c r="K24" i="163"/>
  <c r="J24" i="163"/>
  <c r="I24" i="163"/>
  <c r="H24" i="163"/>
  <c r="G24" i="163"/>
  <c r="F24" i="163"/>
  <c r="E24" i="163"/>
  <c r="W23" i="163"/>
  <c r="W25" i="163" s="1"/>
  <c r="W26" i="163" s="1"/>
  <c r="W28" i="163" s="1"/>
  <c r="W30" i="163" s="1"/>
  <c r="W31" i="163" s="1"/>
  <c r="V23" i="163"/>
  <c r="V25" i="163" s="1"/>
  <c r="V26" i="163" s="1"/>
  <c r="V28" i="163" s="1"/>
  <c r="V30" i="163" s="1"/>
  <c r="V31" i="163" s="1"/>
  <c r="U23" i="163"/>
  <c r="U25" i="163" s="1"/>
  <c r="U26" i="163" s="1"/>
  <c r="U28" i="163" s="1"/>
  <c r="U30" i="163" s="1"/>
  <c r="U31" i="163" s="1"/>
  <c r="T23" i="163"/>
  <c r="T25" i="163" s="1"/>
  <c r="T26" i="163" s="1"/>
  <c r="T28" i="163" s="1"/>
  <c r="T30" i="163" s="1"/>
  <c r="T31" i="163" s="1"/>
  <c r="S23" i="163"/>
  <c r="S25" i="163" s="1"/>
  <c r="S26" i="163" s="1"/>
  <c r="S28" i="163" s="1"/>
  <c r="S30" i="163" s="1"/>
  <c r="S31" i="163" s="1"/>
  <c r="R23" i="163"/>
  <c r="R25" i="163" s="1"/>
  <c r="R26" i="163" s="1"/>
  <c r="R28" i="163" s="1"/>
  <c r="R30" i="163" s="1"/>
  <c r="R31" i="163" s="1"/>
  <c r="Q23" i="163"/>
  <c r="Q25" i="163" s="1"/>
  <c r="Q26" i="163" s="1"/>
  <c r="Q28" i="163" s="1"/>
  <c r="Q30" i="163" s="1"/>
  <c r="Q31" i="163" s="1"/>
  <c r="P23" i="163"/>
  <c r="P25" i="163" s="1"/>
  <c r="P26" i="163" s="1"/>
  <c r="P28" i="163" s="1"/>
  <c r="P30" i="163" s="1"/>
  <c r="P31" i="163" s="1"/>
  <c r="O23" i="163"/>
  <c r="O25" i="163" s="1"/>
  <c r="O26" i="163" s="1"/>
  <c r="O28" i="163" s="1"/>
  <c r="O30" i="163" s="1"/>
  <c r="O31" i="163" s="1"/>
  <c r="N23" i="163"/>
  <c r="N25" i="163" s="1"/>
  <c r="N26" i="163" s="1"/>
  <c r="N28" i="163" s="1"/>
  <c r="N30" i="163" s="1"/>
  <c r="N31" i="163" s="1"/>
  <c r="M23" i="163"/>
  <c r="M25" i="163" s="1"/>
  <c r="M26" i="163" s="1"/>
  <c r="M28" i="163" s="1"/>
  <c r="M30" i="163" s="1"/>
  <c r="M31" i="163" s="1"/>
  <c r="L23" i="163"/>
  <c r="L25" i="163" s="1"/>
  <c r="L26" i="163" s="1"/>
  <c r="L28" i="163" s="1"/>
  <c r="L30" i="163" s="1"/>
  <c r="L31" i="163" s="1"/>
  <c r="K23" i="163"/>
  <c r="K25" i="163" s="1"/>
  <c r="K26" i="163" s="1"/>
  <c r="K28" i="163" s="1"/>
  <c r="K30" i="163" s="1"/>
  <c r="K31" i="163" s="1"/>
  <c r="J23" i="163"/>
  <c r="J25" i="163" s="1"/>
  <c r="J26" i="163" s="1"/>
  <c r="J28" i="163" s="1"/>
  <c r="J30" i="163" s="1"/>
  <c r="J31" i="163" s="1"/>
  <c r="I23" i="163"/>
  <c r="I25" i="163" s="1"/>
  <c r="I26" i="163" s="1"/>
  <c r="I28" i="163" s="1"/>
  <c r="I30" i="163" s="1"/>
  <c r="I31" i="163" s="1"/>
  <c r="H23" i="163"/>
  <c r="H25" i="163" s="1"/>
  <c r="H26" i="163" s="1"/>
  <c r="H28" i="163" s="1"/>
  <c r="H30" i="163" s="1"/>
  <c r="H31" i="163" s="1"/>
  <c r="G23" i="163"/>
  <c r="G25" i="163" s="1"/>
  <c r="G26" i="163" s="1"/>
  <c r="G28" i="163" s="1"/>
  <c r="G30" i="163" s="1"/>
  <c r="G31" i="163" s="1"/>
  <c r="F23" i="163"/>
  <c r="F25" i="163" s="1"/>
  <c r="F26" i="163" s="1"/>
  <c r="F28" i="163" s="1"/>
  <c r="F30" i="163" s="1"/>
  <c r="F31" i="163" s="1"/>
  <c r="E23" i="163"/>
  <c r="E25" i="163" s="1"/>
  <c r="AC22" i="163"/>
  <c r="AC21" i="163"/>
  <c r="AC20" i="163"/>
  <c r="AC19" i="163"/>
  <c r="AC18" i="163"/>
  <c r="AC17" i="163"/>
  <c r="AC16" i="163"/>
  <c r="AC15" i="163"/>
  <c r="AC14" i="163"/>
  <c r="AC13" i="163"/>
  <c r="AB70" i="162"/>
  <c r="AA70" i="162"/>
  <c r="Z70" i="162"/>
  <c r="Y70" i="162"/>
  <c r="X70" i="162"/>
  <c r="W70" i="162"/>
  <c r="V70" i="162"/>
  <c r="U70" i="162"/>
  <c r="T70" i="162"/>
  <c r="S70" i="162"/>
  <c r="R70" i="162"/>
  <c r="Q70" i="162"/>
  <c r="P70" i="162"/>
  <c r="O70" i="162"/>
  <c r="N70" i="162"/>
  <c r="M70" i="162"/>
  <c r="L70" i="162"/>
  <c r="K70" i="162"/>
  <c r="J70" i="162"/>
  <c r="I70" i="162"/>
  <c r="H70" i="162"/>
  <c r="G70" i="162"/>
  <c r="F70" i="162"/>
  <c r="E70" i="162"/>
  <c r="AB69" i="162"/>
  <c r="AA69" i="162"/>
  <c r="Z69" i="162"/>
  <c r="Y69" i="162"/>
  <c r="X69" i="162"/>
  <c r="W69" i="162"/>
  <c r="V69" i="162"/>
  <c r="U69" i="162"/>
  <c r="T69" i="162"/>
  <c r="S69" i="162"/>
  <c r="R69" i="162"/>
  <c r="Q69" i="162"/>
  <c r="P69" i="162"/>
  <c r="O69" i="162"/>
  <c r="N69" i="162"/>
  <c r="M69" i="162"/>
  <c r="L69" i="162"/>
  <c r="K69" i="162"/>
  <c r="J69" i="162"/>
  <c r="I69" i="162"/>
  <c r="H69" i="162"/>
  <c r="G69" i="162"/>
  <c r="F69" i="162"/>
  <c r="E69" i="162"/>
  <c r="AC64" i="162"/>
  <c r="AB61" i="162"/>
  <c r="AA61" i="162"/>
  <c r="Z61" i="162"/>
  <c r="Y61" i="162"/>
  <c r="X61" i="162"/>
  <c r="W61" i="162"/>
  <c r="V61" i="162"/>
  <c r="U61" i="162"/>
  <c r="T61" i="162"/>
  <c r="S61" i="162"/>
  <c r="R61" i="162"/>
  <c r="Q61" i="162"/>
  <c r="P61" i="162"/>
  <c r="O61" i="162"/>
  <c r="N61" i="162"/>
  <c r="M61" i="162"/>
  <c r="L61" i="162"/>
  <c r="K61" i="162"/>
  <c r="J61" i="162"/>
  <c r="I61" i="162"/>
  <c r="H61" i="162"/>
  <c r="G61" i="162"/>
  <c r="F61" i="162"/>
  <c r="E61" i="162"/>
  <c r="AB60" i="162"/>
  <c r="AB62" i="162" s="1"/>
  <c r="AB63" i="162" s="1"/>
  <c r="AB65" i="162" s="1"/>
  <c r="AB67" i="162" s="1"/>
  <c r="AB68" i="162" s="1"/>
  <c r="AA60" i="162"/>
  <c r="AA62" i="162" s="1"/>
  <c r="AA63" i="162" s="1"/>
  <c r="AA65" i="162" s="1"/>
  <c r="AA67" i="162" s="1"/>
  <c r="AA68" i="162" s="1"/>
  <c r="Z60" i="162"/>
  <c r="Z62" i="162" s="1"/>
  <c r="Z63" i="162" s="1"/>
  <c r="Z65" i="162" s="1"/>
  <c r="Z67" i="162" s="1"/>
  <c r="Z68" i="162" s="1"/>
  <c r="Y60" i="162"/>
  <c r="Y62" i="162" s="1"/>
  <c r="Y63" i="162" s="1"/>
  <c r="Y65" i="162" s="1"/>
  <c r="Y67" i="162" s="1"/>
  <c r="Y68" i="162" s="1"/>
  <c r="X60" i="162"/>
  <c r="X62" i="162" s="1"/>
  <c r="X63" i="162" s="1"/>
  <c r="X65" i="162" s="1"/>
  <c r="X67" i="162" s="1"/>
  <c r="X68" i="162" s="1"/>
  <c r="W60" i="162"/>
  <c r="W62" i="162" s="1"/>
  <c r="W63" i="162" s="1"/>
  <c r="W65" i="162" s="1"/>
  <c r="W67" i="162" s="1"/>
  <c r="W68" i="162" s="1"/>
  <c r="V60" i="162"/>
  <c r="V62" i="162" s="1"/>
  <c r="V63" i="162" s="1"/>
  <c r="V65" i="162" s="1"/>
  <c r="V67" i="162" s="1"/>
  <c r="V68" i="162" s="1"/>
  <c r="U60" i="162"/>
  <c r="U62" i="162" s="1"/>
  <c r="U63" i="162" s="1"/>
  <c r="U65" i="162" s="1"/>
  <c r="U67" i="162" s="1"/>
  <c r="U68" i="162" s="1"/>
  <c r="T60" i="162"/>
  <c r="T62" i="162" s="1"/>
  <c r="T63" i="162" s="1"/>
  <c r="T65" i="162" s="1"/>
  <c r="T67" i="162" s="1"/>
  <c r="T68" i="162" s="1"/>
  <c r="S60" i="162"/>
  <c r="S62" i="162" s="1"/>
  <c r="S63" i="162" s="1"/>
  <c r="S65" i="162" s="1"/>
  <c r="S67" i="162" s="1"/>
  <c r="S68" i="162" s="1"/>
  <c r="R60" i="162"/>
  <c r="R62" i="162" s="1"/>
  <c r="R63" i="162" s="1"/>
  <c r="R65" i="162" s="1"/>
  <c r="R67" i="162" s="1"/>
  <c r="R68" i="162" s="1"/>
  <c r="Q60" i="162"/>
  <c r="Q62" i="162" s="1"/>
  <c r="Q63" i="162" s="1"/>
  <c r="Q65" i="162" s="1"/>
  <c r="Q67" i="162" s="1"/>
  <c r="Q68" i="162" s="1"/>
  <c r="P60" i="162"/>
  <c r="P62" i="162" s="1"/>
  <c r="P63" i="162" s="1"/>
  <c r="P65" i="162" s="1"/>
  <c r="P67" i="162" s="1"/>
  <c r="P68" i="162" s="1"/>
  <c r="O60" i="162"/>
  <c r="O62" i="162" s="1"/>
  <c r="O63" i="162" s="1"/>
  <c r="O65" i="162" s="1"/>
  <c r="O67" i="162" s="1"/>
  <c r="O68" i="162" s="1"/>
  <c r="N60" i="162"/>
  <c r="N62" i="162" s="1"/>
  <c r="N63" i="162" s="1"/>
  <c r="N65" i="162" s="1"/>
  <c r="N67" i="162" s="1"/>
  <c r="N68" i="162" s="1"/>
  <c r="M60" i="162"/>
  <c r="M62" i="162" s="1"/>
  <c r="M63" i="162" s="1"/>
  <c r="M65" i="162" s="1"/>
  <c r="M67" i="162" s="1"/>
  <c r="M68" i="162" s="1"/>
  <c r="L60" i="162"/>
  <c r="L62" i="162" s="1"/>
  <c r="L63" i="162" s="1"/>
  <c r="L65" i="162" s="1"/>
  <c r="L67" i="162" s="1"/>
  <c r="L68" i="162" s="1"/>
  <c r="K60" i="162"/>
  <c r="K62" i="162" s="1"/>
  <c r="K63" i="162" s="1"/>
  <c r="K65" i="162" s="1"/>
  <c r="K67" i="162" s="1"/>
  <c r="K68" i="162" s="1"/>
  <c r="J60" i="162"/>
  <c r="J62" i="162" s="1"/>
  <c r="J63" i="162" s="1"/>
  <c r="J65" i="162" s="1"/>
  <c r="J67" i="162" s="1"/>
  <c r="J68" i="162" s="1"/>
  <c r="I60" i="162"/>
  <c r="I62" i="162" s="1"/>
  <c r="I63" i="162" s="1"/>
  <c r="I65" i="162" s="1"/>
  <c r="I67" i="162" s="1"/>
  <c r="I68" i="162" s="1"/>
  <c r="H60" i="162"/>
  <c r="H62" i="162" s="1"/>
  <c r="H63" i="162" s="1"/>
  <c r="H65" i="162" s="1"/>
  <c r="H67" i="162" s="1"/>
  <c r="H68" i="162" s="1"/>
  <c r="G60" i="162"/>
  <c r="G62" i="162" s="1"/>
  <c r="G63" i="162" s="1"/>
  <c r="G65" i="162" s="1"/>
  <c r="G67" i="162" s="1"/>
  <c r="G68" i="162" s="1"/>
  <c r="F60" i="162"/>
  <c r="F62" i="162" s="1"/>
  <c r="F63" i="162" s="1"/>
  <c r="F65" i="162" s="1"/>
  <c r="F67" i="162" s="1"/>
  <c r="F68" i="162" s="1"/>
  <c r="E60" i="162"/>
  <c r="E62" i="162" s="1"/>
  <c r="AC59" i="162"/>
  <c r="AC58" i="162"/>
  <c r="AC57" i="162"/>
  <c r="AC56" i="162"/>
  <c r="AC54" i="162"/>
  <c r="AC53" i="162"/>
  <c r="AC51" i="162"/>
  <c r="AC50" i="162"/>
  <c r="AC49" i="162"/>
  <c r="AC48" i="162"/>
  <c r="W35" i="162"/>
  <c r="V35" i="162"/>
  <c r="U35" i="162"/>
  <c r="T35" i="162"/>
  <c r="S35" i="162"/>
  <c r="R35" i="162"/>
  <c r="Q35" i="162"/>
  <c r="P35" i="162"/>
  <c r="O35" i="162"/>
  <c r="N35" i="162"/>
  <c r="M35" i="162"/>
  <c r="L35" i="162"/>
  <c r="K35" i="162"/>
  <c r="J35" i="162"/>
  <c r="I35" i="162"/>
  <c r="H35" i="162"/>
  <c r="G35" i="162"/>
  <c r="F35" i="162"/>
  <c r="E35" i="162"/>
  <c r="W34" i="162"/>
  <c r="V34" i="162"/>
  <c r="U34" i="162"/>
  <c r="T34" i="162"/>
  <c r="S34" i="162"/>
  <c r="R34" i="162"/>
  <c r="Q34" i="162"/>
  <c r="P34" i="162"/>
  <c r="O34" i="162"/>
  <c r="N34" i="162"/>
  <c r="M34" i="162"/>
  <c r="L34" i="162"/>
  <c r="K34" i="162"/>
  <c r="J34" i="162"/>
  <c r="I34" i="162"/>
  <c r="H34" i="162"/>
  <c r="G34" i="162"/>
  <c r="F34" i="162"/>
  <c r="E34" i="162"/>
  <c r="AC29" i="162"/>
  <c r="W26" i="162"/>
  <c r="V26" i="162"/>
  <c r="U26" i="162"/>
  <c r="T26" i="162"/>
  <c r="S26" i="162"/>
  <c r="R26" i="162"/>
  <c r="Q26" i="162"/>
  <c r="P26" i="162"/>
  <c r="O26" i="162"/>
  <c r="N26" i="162"/>
  <c r="M26" i="162"/>
  <c r="L26" i="162"/>
  <c r="K26" i="162"/>
  <c r="J26" i="162"/>
  <c r="I26" i="162"/>
  <c r="H26" i="162"/>
  <c r="G26" i="162"/>
  <c r="F26" i="162"/>
  <c r="E26" i="162"/>
  <c r="W25" i="162"/>
  <c r="W27" i="162" s="1"/>
  <c r="W28" i="162" s="1"/>
  <c r="W30" i="162" s="1"/>
  <c r="W32" i="162" s="1"/>
  <c r="W33" i="162" s="1"/>
  <c r="V25" i="162"/>
  <c r="V27" i="162" s="1"/>
  <c r="V28" i="162" s="1"/>
  <c r="V30" i="162" s="1"/>
  <c r="V32" i="162" s="1"/>
  <c r="V33" i="162" s="1"/>
  <c r="U25" i="162"/>
  <c r="U27" i="162" s="1"/>
  <c r="U28" i="162" s="1"/>
  <c r="U30" i="162" s="1"/>
  <c r="U32" i="162" s="1"/>
  <c r="U33" i="162" s="1"/>
  <c r="T25" i="162"/>
  <c r="T27" i="162" s="1"/>
  <c r="T28" i="162" s="1"/>
  <c r="T30" i="162" s="1"/>
  <c r="T32" i="162" s="1"/>
  <c r="T33" i="162" s="1"/>
  <c r="S25" i="162"/>
  <c r="S27" i="162" s="1"/>
  <c r="S28" i="162" s="1"/>
  <c r="S30" i="162" s="1"/>
  <c r="S32" i="162" s="1"/>
  <c r="S33" i="162" s="1"/>
  <c r="R25" i="162"/>
  <c r="R27" i="162" s="1"/>
  <c r="R28" i="162" s="1"/>
  <c r="R30" i="162" s="1"/>
  <c r="R32" i="162" s="1"/>
  <c r="R33" i="162" s="1"/>
  <c r="Q25" i="162"/>
  <c r="Q27" i="162" s="1"/>
  <c r="Q28" i="162" s="1"/>
  <c r="Q30" i="162" s="1"/>
  <c r="Q32" i="162" s="1"/>
  <c r="Q33" i="162" s="1"/>
  <c r="P25" i="162"/>
  <c r="P27" i="162" s="1"/>
  <c r="P28" i="162" s="1"/>
  <c r="P30" i="162" s="1"/>
  <c r="P32" i="162" s="1"/>
  <c r="P33" i="162" s="1"/>
  <c r="O25" i="162"/>
  <c r="O27" i="162" s="1"/>
  <c r="O28" i="162" s="1"/>
  <c r="O30" i="162" s="1"/>
  <c r="O32" i="162" s="1"/>
  <c r="O33" i="162" s="1"/>
  <c r="N25" i="162"/>
  <c r="N27" i="162" s="1"/>
  <c r="N28" i="162" s="1"/>
  <c r="N30" i="162" s="1"/>
  <c r="N32" i="162" s="1"/>
  <c r="N33" i="162" s="1"/>
  <c r="M25" i="162"/>
  <c r="M27" i="162" s="1"/>
  <c r="M28" i="162" s="1"/>
  <c r="M30" i="162" s="1"/>
  <c r="M32" i="162" s="1"/>
  <c r="M33" i="162" s="1"/>
  <c r="L25" i="162"/>
  <c r="L27" i="162" s="1"/>
  <c r="L28" i="162" s="1"/>
  <c r="L30" i="162" s="1"/>
  <c r="L32" i="162" s="1"/>
  <c r="L33" i="162" s="1"/>
  <c r="K25" i="162"/>
  <c r="K27" i="162" s="1"/>
  <c r="K28" i="162" s="1"/>
  <c r="K30" i="162" s="1"/>
  <c r="K32" i="162" s="1"/>
  <c r="K33" i="162" s="1"/>
  <c r="J25" i="162"/>
  <c r="J27" i="162" s="1"/>
  <c r="J28" i="162" s="1"/>
  <c r="J30" i="162" s="1"/>
  <c r="J32" i="162" s="1"/>
  <c r="J33" i="162" s="1"/>
  <c r="I25" i="162"/>
  <c r="I27" i="162" s="1"/>
  <c r="I28" i="162" s="1"/>
  <c r="I30" i="162" s="1"/>
  <c r="I32" i="162" s="1"/>
  <c r="I33" i="162" s="1"/>
  <c r="H25" i="162"/>
  <c r="H27" i="162" s="1"/>
  <c r="H28" i="162" s="1"/>
  <c r="H30" i="162" s="1"/>
  <c r="H32" i="162" s="1"/>
  <c r="H33" i="162" s="1"/>
  <c r="G25" i="162"/>
  <c r="G27" i="162" s="1"/>
  <c r="G28" i="162" s="1"/>
  <c r="G30" i="162" s="1"/>
  <c r="G32" i="162" s="1"/>
  <c r="G33" i="162" s="1"/>
  <c r="F25" i="162"/>
  <c r="F27" i="162" s="1"/>
  <c r="F28" i="162" s="1"/>
  <c r="F30" i="162" s="1"/>
  <c r="F32" i="162" s="1"/>
  <c r="F33" i="162" s="1"/>
  <c r="E25" i="162"/>
  <c r="E27" i="162" s="1"/>
  <c r="AC24" i="162"/>
  <c r="AC23" i="162"/>
  <c r="AC22" i="162"/>
  <c r="AC21" i="162"/>
  <c r="AC19" i="162"/>
  <c r="AC18" i="162"/>
  <c r="AC15" i="162"/>
  <c r="AC14" i="162"/>
  <c r="AC13" i="162"/>
  <c r="AB66" i="161"/>
  <c r="AA66" i="161"/>
  <c r="Z66" i="161"/>
  <c r="Y66" i="161"/>
  <c r="X66" i="161"/>
  <c r="W66" i="161"/>
  <c r="V66" i="161"/>
  <c r="U66" i="161"/>
  <c r="T66" i="161"/>
  <c r="S66" i="161"/>
  <c r="R66" i="161"/>
  <c r="Q66" i="161"/>
  <c r="P66" i="161"/>
  <c r="O66" i="161"/>
  <c r="N66" i="161"/>
  <c r="M66" i="161"/>
  <c r="L66" i="161"/>
  <c r="K66" i="161"/>
  <c r="J66" i="161"/>
  <c r="I66" i="161"/>
  <c r="H66" i="161"/>
  <c r="G66" i="161"/>
  <c r="F66" i="161"/>
  <c r="E66" i="161"/>
  <c r="AC66" i="161" s="1"/>
  <c r="AB65" i="161"/>
  <c r="AA65" i="161"/>
  <c r="Z65" i="161"/>
  <c r="Y65" i="161"/>
  <c r="X65" i="161"/>
  <c r="W65" i="161"/>
  <c r="V65" i="161"/>
  <c r="U65" i="161"/>
  <c r="T65" i="161"/>
  <c r="S65" i="161"/>
  <c r="R65" i="161"/>
  <c r="Q65" i="161"/>
  <c r="P65" i="161"/>
  <c r="O65" i="161"/>
  <c r="N65" i="161"/>
  <c r="M65" i="161"/>
  <c r="L65" i="161"/>
  <c r="K65" i="161"/>
  <c r="J65" i="161"/>
  <c r="I65" i="161"/>
  <c r="H65" i="161"/>
  <c r="G65" i="161"/>
  <c r="F65" i="161"/>
  <c r="E65" i="161"/>
  <c r="AC65" i="161" s="1"/>
  <c r="AC60" i="161"/>
  <c r="AA58" i="161"/>
  <c r="AA59" i="161" s="1"/>
  <c r="AA61" i="161" s="1"/>
  <c r="AA63" i="161" s="1"/>
  <c r="AA64" i="161" s="1"/>
  <c r="W58" i="161"/>
  <c r="W59" i="161" s="1"/>
  <c r="W61" i="161" s="1"/>
  <c r="W63" i="161" s="1"/>
  <c r="W64" i="161" s="1"/>
  <c r="S58" i="161"/>
  <c r="S59" i="161" s="1"/>
  <c r="S61" i="161" s="1"/>
  <c r="S63" i="161" s="1"/>
  <c r="S64" i="161" s="1"/>
  <c r="O58" i="161"/>
  <c r="O59" i="161" s="1"/>
  <c r="O61" i="161" s="1"/>
  <c r="O63" i="161" s="1"/>
  <c r="O64" i="161" s="1"/>
  <c r="K58" i="161"/>
  <c r="K59" i="161" s="1"/>
  <c r="K61" i="161" s="1"/>
  <c r="K63" i="161" s="1"/>
  <c r="K64" i="161" s="1"/>
  <c r="G58" i="161"/>
  <c r="G59" i="161" s="1"/>
  <c r="G61" i="161" s="1"/>
  <c r="G63" i="161" s="1"/>
  <c r="G64" i="161" s="1"/>
  <c r="AB57" i="161"/>
  <c r="AA57" i="161"/>
  <c r="Z57" i="161"/>
  <c r="Y57" i="161"/>
  <c r="X57" i="161"/>
  <c r="W57" i="161"/>
  <c r="V57" i="161"/>
  <c r="U57" i="161"/>
  <c r="T57" i="161"/>
  <c r="S57" i="161"/>
  <c r="R57" i="161"/>
  <c r="Q57" i="161"/>
  <c r="P57" i="161"/>
  <c r="O57" i="161"/>
  <c r="N57" i="161"/>
  <c r="M57" i="161"/>
  <c r="L57" i="161"/>
  <c r="K57" i="161"/>
  <c r="J57" i="161"/>
  <c r="I57" i="161"/>
  <c r="H57" i="161"/>
  <c r="G57" i="161"/>
  <c r="F57" i="161"/>
  <c r="E57" i="161"/>
  <c r="AC57" i="161" s="1"/>
  <c r="AB56" i="161"/>
  <c r="AB58" i="161" s="1"/>
  <c r="AB59" i="161" s="1"/>
  <c r="AB61" i="161" s="1"/>
  <c r="AB63" i="161" s="1"/>
  <c r="AB64" i="161" s="1"/>
  <c r="AA56" i="161"/>
  <c r="Z56" i="161"/>
  <c r="Z58" i="161" s="1"/>
  <c r="Z59" i="161" s="1"/>
  <c r="Z61" i="161" s="1"/>
  <c r="Z63" i="161" s="1"/>
  <c r="Z64" i="161" s="1"/>
  <c r="Y56" i="161"/>
  <c r="Y58" i="161" s="1"/>
  <c r="Y59" i="161" s="1"/>
  <c r="Y61" i="161" s="1"/>
  <c r="Y63" i="161" s="1"/>
  <c r="Y64" i="161" s="1"/>
  <c r="X56" i="161"/>
  <c r="X58" i="161" s="1"/>
  <c r="X59" i="161" s="1"/>
  <c r="X61" i="161" s="1"/>
  <c r="X63" i="161" s="1"/>
  <c r="X64" i="161" s="1"/>
  <c r="W56" i="161"/>
  <c r="V56" i="161"/>
  <c r="V58" i="161" s="1"/>
  <c r="V59" i="161" s="1"/>
  <c r="V61" i="161" s="1"/>
  <c r="V63" i="161" s="1"/>
  <c r="V64" i="161" s="1"/>
  <c r="U56" i="161"/>
  <c r="U58" i="161" s="1"/>
  <c r="U59" i="161" s="1"/>
  <c r="U61" i="161" s="1"/>
  <c r="U63" i="161" s="1"/>
  <c r="U64" i="161" s="1"/>
  <c r="T56" i="161"/>
  <c r="T58" i="161" s="1"/>
  <c r="T59" i="161" s="1"/>
  <c r="T61" i="161" s="1"/>
  <c r="T63" i="161" s="1"/>
  <c r="T64" i="161" s="1"/>
  <c r="S56" i="161"/>
  <c r="R56" i="161"/>
  <c r="R58" i="161" s="1"/>
  <c r="R59" i="161" s="1"/>
  <c r="R61" i="161" s="1"/>
  <c r="R63" i="161" s="1"/>
  <c r="R64" i="161" s="1"/>
  <c r="Q56" i="161"/>
  <c r="Q58" i="161" s="1"/>
  <c r="Q59" i="161" s="1"/>
  <c r="Q61" i="161" s="1"/>
  <c r="Q63" i="161" s="1"/>
  <c r="Q64" i="161" s="1"/>
  <c r="P56" i="161"/>
  <c r="P58" i="161" s="1"/>
  <c r="P59" i="161" s="1"/>
  <c r="P61" i="161" s="1"/>
  <c r="P63" i="161" s="1"/>
  <c r="P64" i="161" s="1"/>
  <c r="O56" i="161"/>
  <c r="N56" i="161"/>
  <c r="N58" i="161" s="1"/>
  <c r="N59" i="161" s="1"/>
  <c r="N61" i="161" s="1"/>
  <c r="N63" i="161" s="1"/>
  <c r="N64" i="161" s="1"/>
  <c r="M56" i="161"/>
  <c r="M58" i="161" s="1"/>
  <c r="M59" i="161" s="1"/>
  <c r="M61" i="161" s="1"/>
  <c r="M63" i="161" s="1"/>
  <c r="M64" i="161" s="1"/>
  <c r="L56" i="161"/>
  <c r="L58" i="161" s="1"/>
  <c r="L59" i="161" s="1"/>
  <c r="L61" i="161" s="1"/>
  <c r="L63" i="161" s="1"/>
  <c r="L64" i="161" s="1"/>
  <c r="K56" i="161"/>
  <c r="J56" i="161"/>
  <c r="J58" i="161" s="1"/>
  <c r="J59" i="161" s="1"/>
  <c r="J61" i="161" s="1"/>
  <c r="J63" i="161" s="1"/>
  <c r="J64" i="161" s="1"/>
  <c r="I56" i="161"/>
  <c r="I58" i="161" s="1"/>
  <c r="I59" i="161" s="1"/>
  <c r="I61" i="161" s="1"/>
  <c r="I63" i="161" s="1"/>
  <c r="I64" i="161" s="1"/>
  <c r="H56" i="161"/>
  <c r="H58" i="161" s="1"/>
  <c r="H59" i="161" s="1"/>
  <c r="H61" i="161" s="1"/>
  <c r="H63" i="161" s="1"/>
  <c r="H64" i="161" s="1"/>
  <c r="G56" i="161"/>
  <c r="F56" i="161"/>
  <c r="F58" i="161" s="1"/>
  <c r="F59" i="161" s="1"/>
  <c r="F61" i="161" s="1"/>
  <c r="F63" i="161" s="1"/>
  <c r="F64" i="161" s="1"/>
  <c r="E56" i="161"/>
  <c r="AC56" i="161" s="1"/>
  <c r="AC55" i="161"/>
  <c r="AC54" i="161"/>
  <c r="AC53" i="161"/>
  <c r="AC52" i="161"/>
  <c r="AC51" i="161"/>
  <c r="AC50" i="161"/>
  <c r="AC49" i="161"/>
  <c r="AC48" i="161"/>
  <c r="AC47" i="161"/>
  <c r="AC46" i="161"/>
  <c r="W33" i="161"/>
  <c r="V33" i="161"/>
  <c r="U33" i="161"/>
  <c r="T33" i="161"/>
  <c r="S33" i="161"/>
  <c r="R33" i="161"/>
  <c r="Q33" i="161"/>
  <c r="P33" i="161"/>
  <c r="O33" i="161"/>
  <c r="N33" i="161"/>
  <c r="M33" i="161"/>
  <c r="L33" i="161"/>
  <c r="K33" i="161"/>
  <c r="J33" i="161"/>
  <c r="I33" i="161"/>
  <c r="H33" i="161"/>
  <c r="G33" i="161"/>
  <c r="F33" i="161"/>
  <c r="E33" i="161"/>
  <c r="AC33" i="161" s="1"/>
  <c r="W32" i="161"/>
  <c r="V32" i="161"/>
  <c r="U32" i="161"/>
  <c r="T32" i="161"/>
  <c r="S32" i="161"/>
  <c r="R32" i="161"/>
  <c r="Q32" i="161"/>
  <c r="P32" i="161"/>
  <c r="O32" i="161"/>
  <c r="N32" i="161"/>
  <c r="M32" i="161"/>
  <c r="L32" i="161"/>
  <c r="K32" i="161"/>
  <c r="J32" i="161"/>
  <c r="I32" i="161"/>
  <c r="H32" i="161"/>
  <c r="G32" i="161"/>
  <c r="F32" i="161"/>
  <c r="E32" i="161"/>
  <c r="AC27" i="161"/>
  <c r="W24" i="161"/>
  <c r="V24" i="161"/>
  <c r="U24" i="161"/>
  <c r="T24" i="161"/>
  <c r="S24" i="161"/>
  <c r="R24" i="161"/>
  <c r="Q24" i="161"/>
  <c r="P24" i="161"/>
  <c r="O24" i="161"/>
  <c r="N24" i="161"/>
  <c r="M24" i="161"/>
  <c r="L24" i="161"/>
  <c r="K24" i="161"/>
  <c r="J24" i="161"/>
  <c r="I24" i="161"/>
  <c r="H24" i="161"/>
  <c r="G24" i="161"/>
  <c r="F24" i="161"/>
  <c r="E24" i="161"/>
  <c r="AC24" i="161" s="1"/>
  <c r="W23" i="161"/>
  <c r="W25" i="161" s="1"/>
  <c r="W26" i="161" s="1"/>
  <c r="W28" i="161" s="1"/>
  <c r="W30" i="161" s="1"/>
  <c r="W31" i="161" s="1"/>
  <c r="V23" i="161"/>
  <c r="V25" i="161" s="1"/>
  <c r="V26" i="161" s="1"/>
  <c r="V28" i="161" s="1"/>
  <c r="V30" i="161" s="1"/>
  <c r="V31" i="161" s="1"/>
  <c r="U23" i="161"/>
  <c r="U25" i="161" s="1"/>
  <c r="U26" i="161" s="1"/>
  <c r="U28" i="161" s="1"/>
  <c r="U30" i="161" s="1"/>
  <c r="U31" i="161" s="1"/>
  <c r="T23" i="161"/>
  <c r="T25" i="161" s="1"/>
  <c r="T26" i="161" s="1"/>
  <c r="T28" i="161" s="1"/>
  <c r="T30" i="161" s="1"/>
  <c r="T31" i="161" s="1"/>
  <c r="S23" i="161"/>
  <c r="S25" i="161" s="1"/>
  <c r="S26" i="161" s="1"/>
  <c r="S28" i="161" s="1"/>
  <c r="S30" i="161" s="1"/>
  <c r="S31" i="161" s="1"/>
  <c r="R23" i="161"/>
  <c r="R25" i="161" s="1"/>
  <c r="R26" i="161" s="1"/>
  <c r="R28" i="161" s="1"/>
  <c r="R30" i="161" s="1"/>
  <c r="R31" i="161" s="1"/>
  <c r="Q23" i="161"/>
  <c r="Q25" i="161" s="1"/>
  <c r="Q26" i="161" s="1"/>
  <c r="Q28" i="161" s="1"/>
  <c r="Q30" i="161" s="1"/>
  <c r="Q31" i="161" s="1"/>
  <c r="P23" i="161"/>
  <c r="P25" i="161" s="1"/>
  <c r="P26" i="161" s="1"/>
  <c r="P28" i="161" s="1"/>
  <c r="P30" i="161" s="1"/>
  <c r="P31" i="161" s="1"/>
  <c r="O23" i="161"/>
  <c r="O25" i="161" s="1"/>
  <c r="O26" i="161" s="1"/>
  <c r="O28" i="161" s="1"/>
  <c r="O30" i="161" s="1"/>
  <c r="O31" i="161" s="1"/>
  <c r="N23" i="161"/>
  <c r="N25" i="161" s="1"/>
  <c r="N26" i="161" s="1"/>
  <c r="N28" i="161" s="1"/>
  <c r="N30" i="161" s="1"/>
  <c r="N31" i="161" s="1"/>
  <c r="M23" i="161"/>
  <c r="M25" i="161" s="1"/>
  <c r="M26" i="161" s="1"/>
  <c r="M28" i="161" s="1"/>
  <c r="M30" i="161" s="1"/>
  <c r="M31" i="161" s="1"/>
  <c r="L23" i="161"/>
  <c r="L25" i="161" s="1"/>
  <c r="L26" i="161" s="1"/>
  <c r="L28" i="161" s="1"/>
  <c r="L30" i="161" s="1"/>
  <c r="L31" i="161" s="1"/>
  <c r="K23" i="161"/>
  <c r="K25" i="161" s="1"/>
  <c r="K26" i="161" s="1"/>
  <c r="K28" i="161" s="1"/>
  <c r="K30" i="161" s="1"/>
  <c r="K31" i="161" s="1"/>
  <c r="J23" i="161"/>
  <c r="J25" i="161" s="1"/>
  <c r="J26" i="161" s="1"/>
  <c r="J28" i="161" s="1"/>
  <c r="J30" i="161" s="1"/>
  <c r="J31" i="161" s="1"/>
  <c r="I23" i="161"/>
  <c r="I25" i="161" s="1"/>
  <c r="I26" i="161" s="1"/>
  <c r="I28" i="161" s="1"/>
  <c r="I30" i="161" s="1"/>
  <c r="I31" i="161" s="1"/>
  <c r="H23" i="161"/>
  <c r="H25" i="161" s="1"/>
  <c r="H26" i="161" s="1"/>
  <c r="H28" i="161" s="1"/>
  <c r="H30" i="161" s="1"/>
  <c r="H31" i="161" s="1"/>
  <c r="G23" i="161"/>
  <c r="G25" i="161" s="1"/>
  <c r="G26" i="161" s="1"/>
  <c r="G28" i="161" s="1"/>
  <c r="G30" i="161" s="1"/>
  <c r="G31" i="161" s="1"/>
  <c r="F23" i="161"/>
  <c r="F25" i="161" s="1"/>
  <c r="F26" i="161" s="1"/>
  <c r="F28" i="161" s="1"/>
  <c r="F30" i="161" s="1"/>
  <c r="F31" i="161" s="1"/>
  <c r="E23" i="161"/>
  <c r="E25" i="161" s="1"/>
  <c r="AC22" i="161"/>
  <c r="AC21" i="161"/>
  <c r="AC20" i="161"/>
  <c r="AC19" i="161"/>
  <c r="AC18" i="161"/>
  <c r="AC17" i="161"/>
  <c r="AC16" i="161"/>
  <c r="AC15" i="161"/>
  <c r="AC14" i="161"/>
  <c r="AC13" i="161"/>
  <c r="Z66" i="160"/>
  <c r="Y66" i="160"/>
  <c r="X66" i="160"/>
  <c r="W66" i="160"/>
  <c r="V66" i="160"/>
  <c r="U66" i="160"/>
  <c r="T66" i="160"/>
  <c r="S66" i="160"/>
  <c r="R66" i="160"/>
  <c r="Q66" i="160"/>
  <c r="P66" i="160"/>
  <c r="O66" i="160"/>
  <c r="N66" i="160"/>
  <c r="M66" i="160"/>
  <c r="L66" i="160"/>
  <c r="K66" i="160"/>
  <c r="J66" i="160"/>
  <c r="I66" i="160"/>
  <c r="H66" i="160"/>
  <c r="G66" i="160"/>
  <c r="F66" i="160"/>
  <c r="E66" i="160"/>
  <c r="AC66" i="160" s="1"/>
  <c r="Z65" i="160"/>
  <c r="Y65" i="160"/>
  <c r="X65" i="160"/>
  <c r="W65" i="160"/>
  <c r="V65" i="160"/>
  <c r="U65" i="160"/>
  <c r="T65" i="160"/>
  <c r="S65" i="160"/>
  <c r="R65" i="160"/>
  <c r="Q65" i="160"/>
  <c r="P65" i="160"/>
  <c r="O65" i="160"/>
  <c r="N65" i="160"/>
  <c r="M65" i="160"/>
  <c r="L65" i="160"/>
  <c r="K65" i="160"/>
  <c r="J65" i="160"/>
  <c r="I65" i="160"/>
  <c r="H65" i="160"/>
  <c r="G65" i="160"/>
  <c r="F65" i="160"/>
  <c r="E65" i="160"/>
  <c r="AC65" i="160" s="1"/>
  <c r="AC60" i="160"/>
  <c r="R59" i="160"/>
  <c r="R61" i="160" s="1"/>
  <c r="R63" i="160" s="1"/>
  <c r="R64" i="160" s="1"/>
  <c r="N59" i="160"/>
  <c r="N61" i="160" s="1"/>
  <c r="N63" i="160" s="1"/>
  <c r="N64" i="160" s="1"/>
  <c r="X58" i="160"/>
  <c r="X59" i="160" s="1"/>
  <c r="X61" i="160" s="1"/>
  <c r="X63" i="160" s="1"/>
  <c r="X64" i="160" s="1"/>
  <c r="W58" i="160"/>
  <c r="W59" i="160" s="1"/>
  <c r="W61" i="160" s="1"/>
  <c r="W63" i="160" s="1"/>
  <c r="W64" i="160" s="1"/>
  <c r="T58" i="160"/>
  <c r="T59" i="160" s="1"/>
  <c r="T61" i="160" s="1"/>
  <c r="T63" i="160" s="1"/>
  <c r="T64" i="160" s="1"/>
  <c r="S58" i="160"/>
  <c r="S59" i="160" s="1"/>
  <c r="S61" i="160" s="1"/>
  <c r="S63" i="160" s="1"/>
  <c r="S64" i="160" s="1"/>
  <c r="P58" i="160"/>
  <c r="P59" i="160" s="1"/>
  <c r="P61" i="160" s="1"/>
  <c r="P63" i="160" s="1"/>
  <c r="P64" i="160" s="1"/>
  <c r="O58" i="160"/>
  <c r="O59" i="160" s="1"/>
  <c r="O61" i="160" s="1"/>
  <c r="O63" i="160" s="1"/>
  <c r="O64" i="160" s="1"/>
  <c r="L58" i="160"/>
  <c r="L59" i="160" s="1"/>
  <c r="L61" i="160" s="1"/>
  <c r="L63" i="160" s="1"/>
  <c r="L64" i="160" s="1"/>
  <c r="K58" i="160"/>
  <c r="K59" i="160" s="1"/>
  <c r="K61" i="160" s="1"/>
  <c r="K63" i="160" s="1"/>
  <c r="K64" i="160" s="1"/>
  <c r="H58" i="160"/>
  <c r="H59" i="160" s="1"/>
  <c r="H61" i="160" s="1"/>
  <c r="H63" i="160" s="1"/>
  <c r="H64" i="160" s="1"/>
  <c r="G58" i="160"/>
  <c r="G59" i="160" s="1"/>
  <c r="G61" i="160" s="1"/>
  <c r="G63" i="160" s="1"/>
  <c r="G64" i="160" s="1"/>
  <c r="Z57" i="160"/>
  <c r="Y57" i="160"/>
  <c r="X57" i="160"/>
  <c r="W57" i="160"/>
  <c r="V57" i="160"/>
  <c r="U57" i="160"/>
  <c r="T57" i="160"/>
  <c r="S57" i="160"/>
  <c r="R57" i="160"/>
  <c r="Q57" i="160"/>
  <c r="P57" i="160"/>
  <c r="O57" i="160"/>
  <c r="N57" i="160"/>
  <c r="M57" i="160"/>
  <c r="L57" i="160"/>
  <c r="K57" i="160"/>
  <c r="J57" i="160"/>
  <c r="I57" i="160"/>
  <c r="H57" i="160"/>
  <c r="G57" i="160"/>
  <c r="F57" i="160"/>
  <c r="E57" i="160"/>
  <c r="Z56" i="160"/>
  <c r="Z58" i="160" s="1"/>
  <c r="Z59" i="160" s="1"/>
  <c r="Z61" i="160" s="1"/>
  <c r="Z63" i="160" s="1"/>
  <c r="Z64" i="160" s="1"/>
  <c r="Y56" i="160"/>
  <c r="Y58" i="160" s="1"/>
  <c r="Y59" i="160" s="1"/>
  <c r="Y61" i="160" s="1"/>
  <c r="Y63" i="160" s="1"/>
  <c r="Y64" i="160" s="1"/>
  <c r="X56" i="160"/>
  <c r="W56" i="160"/>
  <c r="V56" i="160"/>
  <c r="V58" i="160" s="1"/>
  <c r="V59" i="160" s="1"/>
  <c r="V61" i="160" s="1"/>
  <c r="V63" i="160" s="1"/>
  <c r="V64" i="160" s="1"/>
  <c r="U56" i="160"/>
  <c r="U58" i="160" s="1"/>
  <c r="U59" i="160" s="1"/>
  <c r="U61" i="160" s="1"/>
  <c r="U63" i="160" s="1"/>
  <c r="U64" i="160" s="1"/>
  <c r="T56" i="160"/>
  <c r="S56" i="160"/>
  <c r="R56" i="160"/>
  <c r="R58" i="160" s="1"/>
  <c r="Q56" i="160"/>
  <c r="Q58" i="160" s="1"/>
  <c r="Q59" i="160" s="1"/>
  <c r="Q61" i="160" s="1"/>
  <c r="Q63" i="160" s="1"/>
  <c r="Q64" i="160" s="1"/>
  <c r="P56" i="160"/>
  <c r="O56" i="160"/>
  <c r="N56" i="160"/>
  <c r="N58" i="160" s="1"/>
  <c r="M56" i="160"/>
  <c r="M58" i="160" s="1"/>
  <c r="M59" i="160" s="1"/>
  <c r="M61" i="160" s="1"/>
  <c r="M63" i="160" s="1"/>
  <c r="M64" i="160" s="1"/>
  <c r="L56" i="160"/>
  <c r="K56" i="160"/>
  <c r="J56" i="160"/>
  <c r="J58" i="160" s="1"/>
  <c r="J59" i="160" s="1"/>
  <c r="J61" i="160" s="1"/>
  <c r="J63" i="160" s="1"/>
  <c r="J64" i="160" s="1"/>
  <c r="I56" i="160"/>
  <c r="I58" i="160" s="1"/>
  <c r="I59" i="160" s="1"/>
  <c r="I61" i="160" s="1"/>
  <c r="I63" i="160" s="1"/>
  <c r="I64" i="160" s="1"/>
  <c r="H56" i="160"/>
  <c r="G56" i="160"/>
  <c r="F56" i="160"/>
  <c r="F58" i="160" s="1"/>
  <c r="F59" i="160" s="1"/>
  <c r="F61" i="160" s="1"/>
  <c r="F63" i="160" s="1"/>
  <c r="F64" i="160" s="1"/>
  <c r="E56" i="160"/>
  <c r="E58" i="160" s="1"/>
  <c r="AC55" i="160"/>
  <c r="AC54" i="160"/>
  <c r="AC53" i="160"/>
  <c r="AC52" i="160"/>
  <c r="AC51" i="160"/>
  <c r="AC50" i="160"/>
  <c r="AC49" i="160"/>
  <c r="AC48" i="160"/>
  <c r="AC47" i="160"/>
  <c r="AC46" i="160"/>
  <c r="W33" i="160"/>
  <c r="V33" i="160"/>
  <c r="U33" i="160"/>
  <c r="T33" i="160"/>
  <c r="S33" i="160"/>
  <c r="R33" i="160"/>
  <c r="Q33" i="160"/>
  <c r="P33" i="160"/>
  <c r="O33" i="160"/>
  <c r="N33" i="160"/>
  <c r="M33" i="160"/>
  <c r="L33" i="160"/>
  <c r="K33" i="160"/>
  <c r="J33" i="160"/>
  <c r="I33" i="160"/>
  <c r="H33" i="160"/>
  <c r="G33" i="160"/>
  <c r="F33" i="160"/>
  <c r="E33" i="160"/>
  <c r="W32" i="160"/>
  <c r="V32" i="160"/>
  <c r="U32" i="160"/>
  <c r="T32" i="160"/>
  <c r="S32" i="160"/>
  <c r="R32" i="160"/>
  <c r="Q32" i="160"/>
  <c r="P32" i="160"/>
  <c r="O32" i="160"/>
  <c r="N32" i="160"/>
  <c r="M32" i="160"/>
  <c r="L32" i="160"/>
  <c r="K32" i="160"/>
  <c r="J32" i="160"/>
  <c r="I32" i="160"/>
  <c r="H32" i="160"/>
  <c r="G32" i="160"/>
  <c r="F32" i="160"/>
  <c r="E32" i="160"/>
  <c r="AC32" i="160" s="1"/>
  <c r="AC27" i="160"/>
  <c r="S26" i="160"/>
  <c r="S28" i="160" s="1"/>
  <c r="S30" i="160" s="1"/>
  <c r="S31" i="160" s="1"/>
  <c r="N25" i="160"/>
  <c r="N26" i="160" s="1"/>
  <c r="N28" i="160" s="1"/>
  <c r="N30" i="160" s="1"/>
  <c r="N31" i="160" s="1"/>
  <c r="J25" i="160"/>
  <c r="J26" i="160" s="1"/>
  <c r="J28" i="160" s="1"/>
  <c r="J30" i="160" s="1"/>
  <c r="J31" i="160" s="1"/>
  <c r="W24" i="160"/>
  <c r="V24" i="160"/>
  <c r="U24" i="160"/>
  <c r="T24" i="160"/>
  <c r="S24" i="160"/>
  <c r="R24" i="160"/>
  <c r="Q24" i="160"/>
  <c r="P24" i="160"/>
  <c r="O24" i="160"/>
  <c r="N24" i="160"/>
  <c r="M24" i="160"/>
  <c r="L24" i="160"/>
  <c r="K24" i="160"/>
  <c r="J24" i="160"/>
  <c r="I24" i="160"/>
  <c r="H24" i="160"/>
  <c r="G24" i="160"/>
  <c r="F24" i="160"/>
  <c r="E24" i="160"/>
  <c r="AC24" i="160" s="1"/>
  <c r="W23" i="160"/>
  <c r="W25" i="160" s="1"/>
  <c r="W26" i="160" s="1"/>
  <c r="W28" i="160" s="1"/>
  <c r="W30" i="160" s="1"/>
  <c r="W31" i="160" s="1"/>
  <c r="V23" i="160"/>
  <c r="V25" i="160" s="1"/>
  <c r="V26" i="160" s="1"/>
  <c r="V28" i="160" s="1"/>
  <c r="V30" i="160" s="1"/>
  <c r="V31" i="160" s="1"/>
  <c r="U23" i="160"/>
  <c r="U25" i="160" s="1"/>
  <c r="U26" i="160" s="1"/>
  <c r="U28" i="160" s="1"/>
  <c r="U30" i="160" s="1"/>
  <c r="U31" i="160" s="1"/>
  <c r="T23" i="160"/>
  <c r="T25" i="160" s="1"/>
  <c r="T26" i="160" s="1"/>
  <c r="T28" i="160" s="1"/>
  <c r="T30" i="160" s="1"/>
  <c r="T31" i="160" s="1"/>
  <c r="S23" i="160"/>
  <c r="S25" i="160" s="1"/>
  <c r="R23" i="160"/>
  <c r="R25" i="160" s="1"/>
  <c r="R26" i="160" s="1"/>
  <c r="R28" i="160" s="1"/>
  <c r="R30" i="160" s="1"/>
  <c r="R31" i="160" s="1"/>
  <c r="Q23" i="160"/>
  <c r="Q25" i="160" s="1"/>
  <c r="Q26" i="160" s="1"/>
  <c r="Q28" i="160" s="1"/>
  <c r="Q30" i="160" s="1"/>
  <c r="Q31" i="160" s="1"/>
  <c r="P23" i="160"/>
  <c r="P25" i="160" s="1"/>
  <c r="P26" i="160" s="1"/>
  <c r="P28" i="160" s="1"/>
  <c r="P30" i="160" s="1"/>
  <c r="P31" i="160" s="1"/>
  <c r="O23" i="160"/>
  <c r="O25" i="160" s="1"/>
  <c r="O26" i="160" s="1"/>
  <c r="O28" i="160" s="1"/>
  <c r="O30" i="160" s="1"/>
  <c r="O31" i="160" s="1"/>
  <c r="N23" i="160"/>
  <c r="M23" i="160"/>
  <c r="M25" i="160" s="1"/>
  <c r="M26" i="160" s="1"/>
  <c r="M28" i="160" s="1"/>
  <c r="M30" i="160" s="1"/>
  <c r="M31" i="160" s="1"/>
  <c r="L23" i="160"/>
  <c r="L25" i="160" s="1"/>
  <c r="L26" i="160" s="1"/>
  <c r="L28" i="160" s="1"/>
  <c r="L30" i="160" s="1"/>
  <c r="L31" i="160" s="1"/>
  <c r="K23" i="160"/>
  <c r="K25" i="160" s="1"/>
  <c r="K26" i="160" s="1"/>
  <c r="K28" i="160" s="1"/>
  <c r="K30" i="160" s="1"/>
  <c r="K31" i="160" s="1"/>
  <c r="J23" i="160"/>
  <c r="I23" i="160"/>
  <c r="I25" i="160" s="1"/>
  <c r="I26" i="160" s="1"/>
  <c r="I28" i="160" s="1"/>
  <c r="I30" i="160" s="1"/>
  <c r="I31" i="160" s="1"/>
  <c r="H23" i="160"/>
  <c r="H25" i="160" s="1"/>
  <c r="H26" i="160" s="1"/>
  <c r="H28" i="160" s="1"/>
  <c r="H30" i="160" s="1"/>
  <c r="H31" i="160" s="1"/>
  <c r="G23" i="160"/>
  <c r="G25" i="160" s="1"/>
  <c r="G26" i="160" s="1"/>
  <c r="G28" i="160" s="1"/>
  <c r="G30" i="160" s="1"/>
  <c r="G31" i="160" s="1"/>
  <c r="F23" i="160"/>
  <c r="F25" i="160" s="1"/>
  <c r="F26" i="160" s="1"/>
  <c r="F28" i="160" s="1"/>
  <c r="F30" i="160" s="1"/>
  <c r="F31" i="160" s="1"/>
  <c r="E23" i="160"/>
  <c r="E25" i="160" s="1"/>
  <c r="AC22" i="160"/>
  <c r="AC21" i="160"/>
  <c r="AC20" i="160"/>
  <c r="AC19" i="160"/>
  <c r="AC18" i="160"/>
  <c r="AC17" i="160"/>
  <c r="AC16" i="160"/>
  <c r="AC15" i="160"/>
  <c r="AC14" i="160"/>
  <c r="AC13" i="160"/>
  <c r="AB66" i="159"/>
  <c r="AA66" i="159"/>
  <c r="Z66" i="159"/>
  <c r="Y66" i="159"/>
  <c r="X66" i="159"/>
  <c r="W66" i="159"/>
  <c r="V66" i="159"/>
  <c r="U66" i="159"/>
  <c r="T66" i="159"/>
  <c r="S66" i="159"/>
  <c r="R66" i="159"/>
  <c r="Q66" i="159"/>
  <c r="P66" i="159"/>
  <c r="O66" i="159"/>
  <c r="N66" i="159"/>
  <c r="M66" i="159"/>
  <c r="L66" i="159"/>
  <c r="K66" i="159"/>
  <c r="J66" i="159"/>
  <c r="I66" i="159"/>
  <c r="H66" i="159"/>
  <c r="G66" i="159"/>
  <c r="F66" i="159"/>
  <c r="E66" i="159"/>
  <c r="AB65" i="159"/>
  <c r="AA65" i="159"/>
  <c r="Z65" i="159"/>
  <c r="Y65" i="159"/>
  <c r="X65" i="159"/>
  <c r="W65" i="159"/>
  <c r="V65" i="159"/>
  <c r="U65" i="159"/>
  <c r="T65" i="159"/>
  <c r="S65" i="159"/>
  <c r="R65" i="159"/>
  <c r="Q65" i="159"/>
  <c r="P65" i="159"/>
  <c r="O65" i="159"/>
  <c r="N65" i="159"/>
  <c r="M65" i="159"/>
  <c r="L65" i="159"/>
  <c r="K65" i="159"/>
  <c r="J65" i="159"/>
  <c r="I65" i="159"/>
  <c r="H65" i="159"/>
  <c r="G65" i="159"/>
  <c r="F65" i="159"/>
  <c r="E65" i="159"/>
  <c r="I63" i="159"/>
  <c r="I64" i="159" s="1"/>
  <c r="AC60" i="159"/>
  <c r="R59" i="159"/>
  <c r="R61" i="159" s="1"/>
  <c r="R63" i="159" s="1"/>
  <c r="R64" i="159" s="1"/>
  <c r="N59" i="159"/>
  <c r="N61" i="159" s="1"/>
  <c r="N63" i="159" s="1"/>
  <c r="N64" i="159" s="1"/>
  <c r="AB58" i="159"/>
  <c r="AB59" i="159" s="1"/>
  <c r="AB61" i="159" s="1"/>
  <c r="AB63" i="159" s="1"/>
  <c r="AB64" i="159" s="1"/>
  <c r="AA58" i="159"/>
  <c r="AA59" i="159" s="1"/>
  <c r="AA61" i="159" s="1"/>
  <c r="AA63" i="159" s="1"/>
  <c r="AA64" i="159" s="1"/>
  <c r="X58" i="159"/>
  <c r="X59" i="159" s="1"/>
  <c r="X61" i="159" s="1"/>
  <c r="X63" i="159" s="1"/>
  <c r="X64" i="159" s="1"/>
  <c r="W58" i="159"/>
  <c r="W59" i="159" s="1"/>
  <c r="W61" i="159" s="1"/>
  <c r="W63" i="159" s="1"/>
  <c r="W64" i="159" s="1"/>
  <c r="T58" i="159"/>
  <c r="T59" i="159" s="1"/>
  <c r="T61" i="159" s="1"/>
  <c r="T63" i="159" s="1"/>
  <c r="T64" i="159" s="1"/>
  <c r="S58" i="159"/>
  <c r="S59" i="159" s="1"/>
  <c r="S61" i="159" s="1"/>
  <c r="S63" i="159" s="1"/>
  <c r="S64" i="159" s="1"/>
  <c r="P58" i="159"/>
  <c r="P59" i="159" s="1"/>
  <c r="P61" i="159" s="1"/>
  <c r="P63" i="159" s="1"/>
  <c r="P64" i="159" s="1"/>
  <c r="O58" i="159"/>
  <c r="O59" i="159" s="1"/>
  <c r="O61" i="159" s="1"/>
  <c r="O63" i="159" s="1"/>
  <c r="O64" i="159" s="1"/>
  <c r="L58" i="159"/>
  <c r="L59" i="159" s="1"/>
  <c r="L61" i="159" s="1"/>
  <c r="L63" i="159" s="1"/>
  <c r="L64" i="159" s="1"/>
  <c r="K58" i="159"/>
  <c r="K59" i="159" s="1"/>
  <c r="K61" i="159" s="1"/>
  <c r="K63" i="159" s="1"/>
  <c r="K64" i="159" s="1"/>
  <c r="H58" i="159"/>
  <c r="H59" i="159" s="1"/>
  <c r="H61" i="159" s="1"/>
  <c r="H63" i="159" s="1"/>
  <c r="H64" i="159" s="1"/>
  <c r="G58" i="159"/>
  <c r="G59" i="159" s="1"/>
  <c r="G61" i="159" s="1"/>
  <c r="G63" i="159" s="1"/>
  <c r="G64" i="159" s="1"/>
  <c r="AB57" i="159"/>
  <c r="AA57" i="159"/>
  <c r="Z57" i="159"/>
  <c r="Y57" i="159"/>
  <c r="X57" i="159"/>
  <c r="W57" i="159"/>
  <c r="V57" i="159"/>
  <c r="U57" i="159"/>
  <c r="T57" i="159"/>
  <c r="S57" i="159"/>
  <c r="R57" i="159"/>
  <c r="Q57" i="159"/>
  <c r="P57" i="159"/>
  <c r="O57" i="159"/>
  <c r="N57" i="159"/>
  <c r="M57" i="159"/>
  <c r="L57" i="159"/>
  <c r="K57" i="159"/>
  <c r="J57" i="159"/>
  <c r="I57" i="159"/>
  <c r="H57" i="159"/>
  <c r="G57" i="159"/>
  <c r="F57" i="159"/>
  <c r="E57" i="159"/>
  <c r="AB56" i="159"/>
  <c r="AA56" i="159"/>
  <c r="Z56" i="159"/>
  <c r="Z58" i="159" s="1"/>
  <c r="Z59" i="159" s="1"/>
  <c r="Z61" i="159" s="1"/>
  <c r="Z63" i="159" s="1"/>
  <c r="Z64" i="159" s="1"/>
  <c r="Y56" i="159"/>
  <c r="Y58" i="159" s="1"/>
  <c r="Y59" i="159" s="1"/>
  <c r="Y61" i="159" s="1"/>
  <c r="Y63" i="159" s="1"/>
  <c r="Y64" i="159" s="1"/>
  <c r="X56" i="159"/>
  <c r="W56" i="159"/>
  <c r="V56" i="159"/>
  <c r="V58" i="159" s="1"/>
  <c r="V59" i="159" s="1"/>
  <c r="V61" i="159" s="1"/>
  <c r="V63" i="159" s="1"/>
  <c r="V64" i="159" s="1"/>
  <c r="U56" i="159"/>
  <c r="U58" i="159" s="1"/>
  <c r="U59" i="159" s="1"/>
  <c r="U61" i="159" s="1"/>
  <c r="U63" i="159" s="1"/>
  <c r="U64" i="159" s="1"/>
  <c r="T56" i="159"/>
  <c r="S56" i="159"/>
  <c r="R56" i="159"/>
  <c r="R58" i="159" s="1"/>
  <c r="Q56" i="159"/>
  <c r="Q58" i="159" s="1"/>
  <c r="Q59" i="159" s="1"/>
  <c r="Q61" i="159" s="1"/>
  <c r="Q63" i="159" s="1"/>
  <c r="Q64" i="159" s="1"/>
  <c r="P56" i="159"/>
  <c r="O56" i="159"/>
  <c r="N56" i="159"/>
  <c r="N58" i="159" s="1"/>
  <c r="M56" i="159"/>
  <c r="M58" i="159" s="1"/>
  <c r="M59" i="159" s="1"/>
  <c r="M61" i="159" s="1"/>
  <c r="M63" i="159" s="1"/>
  <c r="M64" i="159" s="1"/>
  <c r="L56" i="159"/>
  <c r="K56" i="159"/>
  <c r="J56" i="159"/>
  <c r="J58" i="159" s="1"/>
  <c r="J59" i="159" s="1"/>
  <c r="J61" i="159" s="1"/>
  <c r="J63" i="159" s="1"/>
  <c r="J64" i="159" s="1"/>
  <c r="I56" i="159"/>
  <c r="I58" i="159" s="1"/>
  <c r="I59" i="159" s="1"/>
  <c r="I61" i="159" s="1"/>
  <c r="H56" i="159"/>
  <c r="G56" i="159"/>
  <c r="F56" i="159"/>
  <c r="F58" i="159" s="1"/>
  <c r="F59" i="159" s="1"/>
  <c r="F61" i="159" s="1"/>
  <c r="F63" i="159" s="1"/>
  <c r="F64" i="159" s="1"/>
  <c r="E56" i="159"/>
  <c r="E58" i="159" s="1"/>
  <c r="AC55" i="159"/>
  <c r="AC54" i="159"/>
  <c r="AC53" i="159"/>
  <c r="AC52" i="159"/>
  <c r="AC51" i="159"/>
  <c r="AC50" i="159"/>
  <c r="AC49" i="159"/>
  <c r="AC48" i="159"/>
  <c r="AC47" i="159"/>
  <c r="AC46" i="159"/>
  <c r="W33" i="159"/>
  <c r="V33" i="159"/>
  <c r="U33" i="159"/>
  <c r="T33" i="159"/>
  <c r="S33" i="159"/>
  <c r="R33" i="159"/>
  <c r="Q33" i="159"/>
  <c r="P33" i="159"/>
  <c r="O33" i="159"/>
  <c r="N33" i="159"/>
  <c r="M33" i="159"/>
  <c r="L33" i="159"/>
  <c r="K33" i="159"/>
  <c r="J33" i="159"/>
  <c r="I33" i="159"/>
  <c r="H33" i="159"/>
  <c r="G33" i="159"/>
  <c r="F33" i="159"/>
  <c r="E33" i="159"/>
  <c r="W32" i="159"/>
  <c r="V32" i="159"/>
  <c r="U32" i="159"/>
  <c r="T32" i="159"/>
  <c r="S32" i="159"/>
  <c r="R32" i="159"/>
  <c r="Q32" i="159"/>
  <c r="P32" i="159"/>
  <c r="O32" i="159"/>
  <c r="N32" i="159"/>
  <c r="M32" i="159"/>
  <c r="L32" i="159"/>
  <c r="K32" i="159"/>
  <c r="J32" i="159"/>
  <c r="I32" i="159"/>
  <c r="H32" i="159"/>
  <c r="G32" i="159"/>
  <c r="F32" i="159"/>
  <c r="E32" i="159"/>
  <c r="AC27" i="159"/>
  <c r="V25" i="159"/>
  <c r="V26" i="159" s="1"/>
  <c r="V28" i="159" s="1"/>
  <c r="V30" i="159" s="1"/>
  <c r="V31" i="159" s="1"/>
  <c r="K25" i="159"/>
  <c r="K26" i="159" s="1"/>
  <c r="K28" i="159" s="1"/>
  <c r="K30" i="159" s="1"/>
  <c r="K31" i="159" s="1"/>
  <c r="J25" i="159"/>
  <c r="J26" i="159" s="1"/>
  <c r="J28" i="159" s="1"/>
  <c r="J30" i="159" s="1"/>
  <c r="J31" i="159" s="1"/>
  <c r="W24" i="159"/>
  <c r="V24" i="159"/>
  <c r="U24" i="159"/>
  <c r="T24" i="159"/>
  <c r="S24" i="159"/>
  <c r="R24" i="159"/>
  <c r="Q24" i="159"/>
  <c r="P24" i="159"/>
  <c r="O24" i="159"/>
  <c r="N24" i="159"/>
  <c r="M24" i="159"/>
  <c r="L24" i="159"/>
  <c r="K24" i="159"/>
  <c r="J24" i="159"/>
  <c r="I24" i="159"/>
  <c r="H24" i="159"/>
  <c r="G24" i="159"/>
  <c r="F24" i="159"/>
  <c r="E24" i="159"/>
  <c r="AC24" i="159" s="1"/>
  <c r="W23" i="159"/>
  <c r="W25" i="159" s="1"/>
  <c r="W26" i="159" s="1"/>
  <c r="W28" i="159" s="1"/>
  <c r="W30" i="159" s="1"/>
  <c r="W31" i="159" s="1"/>
  <c r="V23" i="159"/>
  <c r="U23" i="159"/>
  <c r="U25" i="159" s="1"/>
  <c r="U26" i="159" s="1"/>
  <c r="U28" i="159" s="1"/>
  <c r="U30" i="159" s="1"/>
  <c r="U31" i="159" s="1"/>
  <c r="T23" i="159"/>
  <c r="T25" i="159" s="1"/>
  <c r="T26" i="159" s="1"/>
  <c r="T28" i="159" s="1"/>
  <c r="T30" i="159" s="1"/>
  <c r="T31" i="159" s="1"/>
  <c r="S23" i="159"/>
  <c r="S25" i="159" s="1"/>
  <c r="S26" i="159" s="1"/>
  <c r="S28" i="159" s="1"/>
  <c r="S30" i="159" s="1"/>
  <c r="S31" i="159" s="1"/>
  <c r="R23" i="159"/>
  <c r="R25" i="159" s="1"/>
  <c r="R26" i="159" s="1"/>
  <c r="R28" i="159" s="1"/>
  <c r="R30" i="159" s="1"/>
  <c r="R31" i="159" s="1"/>
  <c r="Q23" i="159"/>
  <c r="Q25" i="159" s="1"/>
  <c r="Q26" i="159" s="1"/>
  <c r="Q28" i="159" s="1"/>
  <c r="Q30" i="159" s="1"/>
  <c r="Q31" i="159" s="1"/>
  <c r="P23" i="159"/>
  <c r="P25" i="159" s="1"/>
  <c r="P26" i="159" s="1"/>
  <c r="P28" i="159" s="1"/>
  <c r="P30" i="159" s="1"/>
  <c r="P31" i="159" s="1"/>
  <c r="O23" i="159"/>
  <c r="O25" i="159" s="1"/>
  <c r="O26" i="159" s="1"/>
  <c r="O28" i="159" s="1"/>
  <c r="O30" i="159" s="1"/>
  <c r="O31" i="159" s="1"/>
  <c r="N23" i="159"/>
  <c r="N25" i="159" s="1"/>
  <c r="N26" i="159" s="1"/>
  <c r="N28" i="159" s="1"/>
  <c r="N30" i="159" s="1"/>
  <c r="N31" i="159" s="1"/>
  <c r="M23" i="159"/>
  <c r="M25" i="159" s="1"/>
  <c r="M26" i="159" s="1"/>
  <c r="M28" i="159" s="1"/>
  <c r="M30" i="159" s="1"/>
  <c r="M31" i="159" s="1"/>
  <c r="L23" i="159"/>
  <c r="L25" i="159" s="1"/>
  <c r="L26" i="159" s="1"/>
  <c r="L28" i="159" s="1"/>
  <c r="L30" i="159" s="1"/>
  <c r="L31" i="159" s="1"/>
  <c r="K23" i="159"/>
  <c r="J23" i="159"/>
  <c r="I23" i="159"/>
  <c r="I25" i="159" s="1"/>
  <c r="I26" i="159" s="1"/>
  <c r="I28" i="159" s="1"/>
  <c r="I30" i="159" s="1"/>
  <c r="I31" i="159" s="1"/>
  <c r="H23" i="159"/>
  <c r="H25" i="159" s="1"/>
  <c r="H26" i="159" s="1"/>
  <c r="H28" i="159" s="1"/>
  <c r="H30" i="159" s="1"/>
  <c r="H31" i="159" s="1"/>
  <c r="G23" i="159"/>
  <c r="G25" i="159" s="1"/>
  <c r="G26" i="159" s="1"/>
  <c r="G28" i="159" s="1"/>
  <c r="G30" i="159" s="1"/>
  <c r="G31" i="159" s="1"/>
  <c r="F23" i="159"/>
  <c r="F25" i="159" s="1"/>
  <c r="F26" i="159" s="1"/>
  <c r="F28" i="159" s="1"/>
  <c r="F30" i="159" s="1"/>
  <c r="F31" i="159" s="1"/>
  <c r="E23" i="159"/>
  <c r="E25" i="159" s="1"/>
  <c r="AC22" i="159"/>
  <c r="AC21" i="159"/>
  <c r="AC20" i="159"/>
  <c r="AC19" i="159"/>
  <c r="AC18" i="159"/>
  <c r="AC17" i="159"/>
  <c r="AC16" i="159"/>
  <c r="AC15" i="159"/>
  <c r="AC14" i="159"/>
  <c r="AC13" i="159"/>
  <c r="AB70" i="158"/>
  <c r="AA70" i="158"/>
  <c r="Z70" i="158"/>
  <c r="Y70" i="158"/>
  <c r="X70" i="158"/>
  <c r="W70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AB69" i="158"/>
  <c r="AA69" i="158"/>
  <c r="Z69" i="158"/>
  <c r="Y69" i="158"/>
  <c r="X69" i="158"/>
  <c r="W69" i="158"/>
  <c r="V69" i="158"/>
  <c r="U69" i="158"/>
  <c r="T69" i="158"/>
  <c r="S69" i="158"/>
  <c r="R69" i="158"/>
  <c r="Q69" i="158"/>
  <c r="P69" i="158"/>
  <c r="O69" i="158"/>
  <c r="N69" i="158"/>
  <c r="M69" i="158"/>
  <c r="L69" i="158"/>
  <c r="K69" i="158"/>
  <c r="J69" i="158"/>
  <c r="I69" i="158"/>
  <c r="H69" i="158"/>
  <c r="G69" i="158"/>
  <c r="F69" i="158"/>
  <c r="E69" i="158"/>
  <c r="AC64" i="158"/>
  <c r="AB61" i="158"/>
  <c r="AA61" i="158"/>
  <c r="Z61" i="158"/>
  <c r="Y61" i="158"/>
  <c r="X61" i="158"/>
  <c r="W61" i="158"/>
  <c r="V61" i="158"/>
  <c r="U61" i="158"/>
  <c r="T61" i="158"/>
  <c r="S61" i="158"/>
  <c r="R61" i="158"/>
  <c r="Q61" i="158"/>
  <c r="P61" i="158"/>
  <c r="O61" i="158"/>
  <c r="N61" i="158"/>
  <c r="M61" i="158"/>
  <c r="L61" i="158"/>
  <c r="K61" i="158"/>
  <c r="J61" i="158"/>
  <c r="I61" i="158"/>
  <c r="H61" i="158"/>
  <c r="G61" i="158"/>
  <c r="F61" i="158"/>
  <c r="E61" i="158"/>
  <c r="AB60" i="158"/>
  <c r="AB62" i="158" s="1"/>
  <c r="AB63" i="158" s="1"/>
  <c r="AB65" i="158" s="1"/>
  <c r="AB67" i="158" s="1"/>
  <c r="AB68" i="158" s="1"/>
  <c r="AA60" i="158"/>
  <c r="AA62" i="158" s="1"/>
  <c r="AA63" i="158" s="1"/>
  <c r="AA65" i="158" s="1"/>
  <c r="AA67" i="158" s="1"/>
  <c r="AA68" i="158" s="1"/>
  <c r="Z60" i="158"/>
  <c r="Z62" i="158" s="1"/>
  <c r="Z63" i="158" s="1"/>
  <c r="Z65" i="158" s="1"/>
  <c r="Z67" i="158" s="1"/>
  <c r="Z68" i="158" s="1"/>
  <c r="Y60" i="158"/>
  <c r="Y62" i="158" s="1"/>
  <c r="Y63" i="158" s="1"/>
  <c r="Y65" i="158" s="1"/>
  <c r="Y67" i="158" s="1"/>
  <c r="Y68" i="158" s="1"/>
  <c r="X60" i="158"/>
  <c r="X62" i="158" s="1"/>
  <c r="X63" i="158" s="1"/>
  <c r="X65" i="158" s="1"/>
  <c r="X67" i="158" s="1"/>
  <c r="X68" i="158" s="1"/>
  <c r="W60" i="158"/>
  <c r="W62" i="158" s="1"/>
  <c r="W63" i="158" s="1"/>
  <c r="W65" i="158" s="1"/>
  <c r="W67" i="158" s="1"/>
  <c r="W68" i="158" s="1"/>
  <c r="V60" i="158"/>
  <c r="V62" i="158" s="1"/>
  <c r="V63" i="158" s="1"/>
  <c r="V65" i="158" s="1"/>
  <c r="V67" i="158" s="1"/>
  <c r="V68" i="158" s="1"/>
  <c r="U60" i="158"/>
  <c r="U62" i="158" s="1"/>
  <c r="U63" i="158" s="1"/>
  <c r="U65" i="158" s="1"/>
  <c r="U67" i="158" s="1"/>
  <c r="U68" i="158" s="1"/>
  <c r="T60" i="158"/>
  <c r="T62" i="158" s="1"/>
  <c r="T63" i="158" s="1"/>
  <c r="T65" i="158" s="1"/>
  <c r="T67" i="158" s="1"/>
  <c r="T68" i="158" s="1"/>
  <c r="S60" i="158"/>
  <c r="S62" i="158" s="1"/>
  <c r="S63" i="158" s="1"/>
  <c r="S65" i="158" s="1"/>
  <c r="S67" i="158" s="1"/>
  <c r="S68" i="158" s="1"/>
  <c r="R60" i="158"/>
  <c r="R62" i="158" s="1"/>
  <c r="R63" i="158" s="1"/>
  <c r="R65" i="158" s="1"/>
  <c r="R67" i="158" s="1"/>
  <c r="R68" i="158" s="1"/>
  <c r="Q60" i="158"/>
  <c r="Q62" i="158" s="1"/>
  <c r="Q63" i="158" s="1"/>
  <c r="Q65" i="158" s="1"/>
  <c r="Q67" i="158" s="1"/>
  <c r="Q68" i="158" s="1"/>
  <c r="P60" i="158"/>
  <c r="P62" i="158" s="1"/>
  <c r="P63" i="158" s="1"/>
  <c r="P65" i="158" s="1"/>
  <c r="P67" i="158" s="1"/>
  <c r="P68" i="158" s="1"/>
  <c r="O60" i="158"/>
  <c r="O62" i="158" s="1"/>
  <c r="O63" i="158" s="1"/>
  <c r="O65" i="158" s="1"/>
  <c r="O67" i="158" s="1"/>
  <c r="O68" i="158" s="1"/>
  <c r="N60" i="158"/>
  <c r="N62" i="158" s="1"/>
  <c r="N63" i="158" s="1"/>
  <c r="N65" i="158" s="1"/>
  <c r="N67" i="158" s="1"/>
  <c r="N68" i="158" s="1"/>
  <c r="M60" i="158"/>
  <c r="M62" i="158" s="1"/>
  <c r="M63" i="158" s="1"/>
  <c r="M65" i="158" s="1"/>
  <c r="M67" i="158" s="1"/>
  <c r="M68" i="158" s="1"/>
  <c r="L60" i="158"/>
  <c r="L62" i="158" s="1"/>
  <c r="L63" i="158" s="1"/>
  <c r="L65" i="158" s="1"/>
  <c r="L67" i="158" s="1"/>
  <c r="L68" i="158" s="1"/>
  <c r="K60" i="158"/>
  <c r="K62" i="158" s="1"/>
  <c r="K63" i="158" s="1"/>
  <c r="K65" i="158" s="1"/>
  <c r="K67" i="158" s="1"/>
  <c r="K68" i="158" s="1"/>
  <c r="J60" i="158"/>
  <c r="J62" i="158" s="1"/>
  <c r="J63" i="158" s="1"/>
  <c r="J65" i="158" s="1"/>
  <c r="J67" i="158" s="1"/>
  <c r="J68" i="158" s="1"/>
  <c r="I60" i="158"/>
  <c r="I62" i="158" s="1"/>
  <c r="I63" i="158" s="1"/>
  <c r="I65" i="158" s="1"/>
  <c r="I67" i="158" s="1"/>
  <c r="I68" i="158" s="1"/>
  <c r="H60" i="158"/>
  <c r="H62" i="158" s="1"/>
  <c r="H63" i="158" s="1"/>
  <c r="H65" i="158" s="1"/>
  <c r="H67" i="158" s="1"/>
  <c r="H68" i="158" s="1"/>
  <c r="G60" i="158"/>
  <c r="G62" i="158" s="1"/>
  <c r="G63" i="158" s="1"/>
  <c r="G65" i="158" s="1"/>
  <c r="G67" i="158" s="1"/>
  <c r="G68" i="158" s="1"/>
  <c r="F60" i="158"/>
  <c r="F62" i="158" s="1"/>
  <c r="F63" i="158" s="1"/>
  <c r="F65" i="158" s="1"/>
  <c r="F67" i="158" s="1"/>
  <c r="F68" i="158" s="1"/>
  <c r="E60" i="158"/>
  <c r="E62" i="158" s="1"/>
  <c r="AC59" i="158"/>
  <c r="AC58" i="158"/>
  <c r="AC57" i="158"/>
  <c r="AC56" i="158"/>
  <c r="AC54" i="158"/>
  <c r="AC53" i="158"/>
  <c r="AC51" i="158"/>
  <c r="AC50" i="158"/>
  <c r="AC49" i="158"/>
  <c r="AC48" i="158"/>
  <c r="W35" i="158"/>
  <c r="V35" i="158"/>
  <c r="U35" i="158"/>
  <c r="T35" i="158"/>
  <c r="S35" i="158"/>
  <c r="R35" i="158"/>
  <c r="Q35" i="158"/>
  <c r="P35" i="158"/>
  <c r="O35" i="158"/>
  <c r="N35" i="158"/>
  <c r="M35" i="158"/>
  <c r="L35" i="158"/>
  <c r="K35" i="158"/>
  <c r="J35" i="158"/>
  <c r="I35" i="158"/>
  <c r="H35" i="158"/>
  <c r="G35" i="158"/>
  <c r="F35" i="158"/>
  <c r="E35" i="158"/>
  <c r="W34" i="158"/>
  <c r="V34" i="158"/>
  <c r="U34" i="158"/>
  <c r="T34" i="158"/>
  <c r="S34" i="158"/>
  <c r="R34" i="158"/>
  <c r="Q34" i="158"/>
  <c r="P34" i="158"/>
  <c r="O34" i="158"/>
  <c r="N34" i="158"/>
  <c r="M34" i="158"/>
  <c r="L34" i="158"/>
  <c r="K34" i="158"/>
  <c r="J34" i="158"/>
  <c r="I34" i="158"/>
  <c r="H34" i="158"/>
  <c r="G34" i="158"/>
  <c r="F34" i="158"/>
  <c r="E34" i="158"/>
  <c r="AC29" i="158"/>
  <c r="W26" i="158"/>
  <c r="V26" i="158"/>
  <c r="U26" i="158"/>
  <c r="T26" i="158"/>
  <c r="S26" i="158"/>
  <c r="R26" i="158"/>
  <c r="Q26" i="158"/>
  <c r="P26" i="158"/>
  <c r="O26" i="158"/>
  <c r="N26" i="158"/>
  <c r="M26" i="158"/>
  <c r="L26" i="158"/>
  <c r="K26" i="158"/>
  <c r="J26" i="158"/>
  <c r="I26" i="158"/>
  <c r="H26" i="158"/>
  <c r="G26" i="158"/>
  <c r="F26" i="158"/>
  <c r="E26" i="158"/>
  <c r="W25" i="158"/>
  <c r="W27" i="158" s="1"/>
  <c r="W28" i="158" s="1"/>
  <c r="W30" i="158" s="1"/>
  <c r="W32" i="158" s="1"/>
  <c r="W33" i="158" s="1"/>
  <c r="V25" i="158"/>
  <c r="V27" i="158" s="1"/>
  <c r="V28" i="158" s="1"/>
  <c r="V30" i="158" s="1"/>
  <c r="V32" i="158" s="1"/>
  <c r="V33" i="158" s="1"/>
  <c r="U25" i="158"/>
  <c r="U27" i="158" s="1"/>
  <c r="U28" i="158" s="1"/>
  <c r="U30" i="158" s="1"/>
  <c r="U32" i="158" s="1"/>
  <c r="U33" i="158" s="1"/>
  <c r="T25" i="158"/>
  <c r="T27" i="158" s="1"/>
  <c r="T28" i="158" s="1"/>
  <c r="T30" i="158" s="1"/>
  <c r="T32" i="158" s="1"/>
  <c r="T33" i="158" s="1"/>
  <c r="S25" i="158"/>
  <c r="S27" i="158" s="1"/>
  <c r="S28" i="158" s="1"/>
  <c r="S30" i="158" s="1"/>
  <c r="S32" i="158" s="1"/>
  <c r="S33" i="158" s="1"/>
  <c r="R25" i="158"/>
  <c r="R27" i="158" s="1"/>
  <c r="R28" i="158" s="1"/>
  <c r="R30" i="158" s="1"/>
  <c r="R32" i="158" s="1"/>
  <c r="R33" i="158" s="1"/>
  <c r="Q25" i="158"/>
  <c r="Q27" i="158" s="1"/>
  <c r="Q28" i="158" s="1"/>
  <c r="Q30" i="158" s="1"/>
  <c r="Q32" i="158" s="1"/>
  <c r="Q33" i="158" s="1"/>
  <c r="P25" i="158"/>
  <c r="P27" i="158" s="1"/>
  <c r="P28" i="158" s="1"/>
  <c r="P30" i="158" s="1"/>
  <c r="P32" i="158" s="1"/>
  <c r="P33" i="158" s="1"/>
  <c r="O25" i="158"/>
  <c r="O27" i="158" s="1"/>
  <c r="O28" i="158" s="1"/>
  <c r="O30" i="158" s="1"/>
  <c r="O32" i="158" s="1"/>
  <c r="O33" i="158" s="1"/>
  <c r="N25" i="158"/>
  <c r="N27" i="158" s="1"/>
  <c r="N28" i="158" s="1"/>
  <c r="N30" i="158" s="1"/>
  <c r="N32" i="158" s="1"/>
  <c r="N33" i="158" s="1"/>
  <c r="M25" i="158"/>
  <c r="M27" i="158" s="1"/>
  <c r="M28" i="158" s="1"/>
  <c r="M30" i="158" s="1"/>
  <c r="M32" i="158" s="1"/>
  <c r="M33" i="158" s="1"/>
  <c r="L25" i="158"/>
  <c r="L27" i="158" s="1"/>
  <c r="L28" i="158" s="1"/>
  <c r="L30" i="158" s="1"/>
  <c r="L32" i="158" s="1"/>
  <c r="L33" i="158" s="1"/>
  <c r="K25" i="158"/>
  <c r="K27" i="158" s="1"/>
  <c r="K28" i="158" s="1"/>
  <c r="K30" i="158" s="1"/>
  <c r="K32" i="158" s="1"/>
  <c r="K33" i="158" s="1"/>
  <c r="J25" i="158"/>
  <c r="J27" i="158" s="1"/>
  <c r="J28" i="158" s="1"/>
  <c r="J30" i="158" s="1"/>
  <c r="J32" i="158" s="1"/>
  <c r="J33" i="158" s="1"/>
  <c r="I25" i="158"/>
  <c r="I27" i="158" s="1"/>
  <c r="I28" i="158" s="1"/>
  <c r="I30" i="158" s="1"/>
  <c r="I32" i="158" s="1"/>
  <c r="I33" i="158" s="1"/>
  <c r="H25" i="158"/>
  <c r="H27" i="158" s="1"/>
  <c r="H28" i="158" s="1"/>
  <c r="H30" i="158" s="1"/>
  <c r="H32" i="158" s="1"/>
  <c r="H33" i="158" s="1"/>
  <c r="G25" i="158"/>
  <c r="G27" i="158" s="1"/>
  <c r="G28" i="158" s="1"/>
  <c r="G30" i="158" s="1"/>
  <c r="G32" i="158" s="1"/>
  <c r="G33" i="158" s="1"/>
  <c r="F25" i="158"/>
  <c r="F27" i="158" s="1"/>
  <c r="F28" i="158" s="1"/>
  <c r="F30" i="158" s="1"/>
  <c r="F32" i="158" s="1"/>
  <c r="F33" i="158" s="1"/>
  <c r="E25" i="158"/>
  <c r="AC24" i="158"/>
  <c r="AC23" i="158"/>
  <c r="AC22" i="158"/>
  <c r="AC21" i="158"/>
  <c r="AC19" i="158"/>
  <c r="AC18" i="158"/>
  <c r="AC16" i="158"/>
  <c r="AC15" i="158"/>
  <c r="AC14" i="158"/>
  <c r="AC13" i="158"/>
  <c r="AB70" i="157"/>
  <c r="AA70" i="157"/>
  <c r="Z70" i="157"/>
  <c r="Y70" i="157"/>
  <c r="X70" i="157"/>
  <c r="W70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AB69" i="157"/>
  <c r="AA69" i="157"/>
  <c r="Z69" i="157"/>
  <c r="Y69" i="157"/>
  <c r="X69" i="157"/>
  <c r="W69" i="157"/>
  <c r="V69" i="157"/>
  <c r="U69" i="157"/>
  <c r="T69" i="157"/>
  <c r="S69" i="157"/>
  <c r="R69" i="157"/>
  <c r="Q69" i="157"/>
  <c r="P69" i="157"/>
  <c r="O69" i="157"/>
  <c r="N69" i="157"/>
  <c r="M69" i="157"/>
  <c r="L69" i="157"/>
  <c r="K69" i="157"/>
  <c r="J69" i="157"/>
  <c r="I69" i="157"/>
  <c r="H69" i="157"/>
  <c r="G69" i="157"/>
  <c r="F69" i="157"/>
  <c r="E69" i="157"/>
  <c r="AC64" i="157"/>
  <c r="AB61" i="157"/>
  <c r="AA61" i="157"/>
  <c r="Z61" i="157"/>
  <c r="Y61" i="157"/>
  <c r="X61" i="157"/>
  <c r="W61" i="157"/>
  <c r="V61" i="157"/>
  <c r="U61" i="157"/>
  <c r="T61" i="157"/>
  <c r="S61" i="157"/>
  <c r="R61" i="157"/>
  <c r="Q61" i="157"/>
  <c r="P61" i="157"/>
  <c r="O61" i="157"/>
  <c r="N61" i="157"/>
  <c r="M61" i="157"/>
  <c r="L61" i="157"/>
  <c r="K61" i="157"/>
  <c r="J61" i="157"/>
  <c r="I61" i="157"/>
  <c r="H61" i="157"/>
  <c r="G61" i="157"/>
  <c r="F61" i="157"/>
  <c r="E61" i="157"/>
  <c r="AB60" i="157"/>
  <c r="AB62" i="157" s="1"/>
  <c r="AB63" i="157" s="1"/>
  <c r="AB65" i="157" s="1"/>
  <c r="AB67" i="157" s="1"/>
  <c r="AB68" i="157" s="1"/>
  <c r="AA60" i="157"/>
  <c r="AA62" i="157" s="1"/>
  <c r="AA63" i="157" s="1"/>
  <c r="AA65" i="157" s="1"/>
  <c r="AA67" i="157" s="1"/>
  <c r="AA68" i="157" s="1"/>
  <c r="Z60" i="157"/>
  <c r="Z62" i="157" s="1"/>
  <c r="Z63" i="157" s="1"/>
  <c r="Z65" i="157" s="1"/>
  <c r="Z67" i="157" s="1"/>
  <c r="Z68" i="157" s="1"/>
  <c r="Y60" i="157"/>
  <c r="Y62" i="157" s="1"/>
  <c r="Y63" i="157" s="1"/>
  <c r="Y65" i="157" s="1"/>
  <c r="Y67" i="157" s="1"/>
  <c r="Y68" i="157" s="1"/>
  <c r="X60" i="157"/>
  <c r="X62" i="157" s="1"/>
  <c r="X63" i="157" s="1"/>
  <c r="X65" i="157" s="1"/>
  <c r="X67" i="157" s="1"/>
  <c r="X68" i="157" s="1"/>
  <c r="W60" i="157"/>
  <c r="W62" i="157" s="1"/>
  <c r="W63" i="157" s="1"/>
  <c r="W65" i="157" s="1"/>
  <c r="W67" i="157" s="1"/>
  <c r="W68" i="157" s="1"/>
  <c r="V60" i="157"/>
  <c r="V62" i="157" s="1"/>
  <c r="V63" i="157" s="1"/>
  <c r="V65" i="157" s="1"/>
  <c r="V67" i="157" s="1"/>
  <c r="V68" i="157" s="1"/>
  <c r="U60" i="157"/>
  <c r="U62" i="157" s="1"/>
  <c r="U63" i="157" s="1"/>
  <c r="U65" i="157" s="1"/>
  <c r="U67" i="157" s="1"/>
  <c r="U68" i="157" s="1"/>
  <c r="T60" i="157"/>
  <c r="T62" i="157" s="1"/>
  <c r="T63" i="157" s="1"/>
  <c r="T65" i="157" s="1"/>
  <c r="T67" i="157" s="1"/>
  <c r="T68" i="157" s="1"/>
  <c r="S60" i="157"/>
  <c r="S62" i="157" s="1"/>
  <c r="S63" i="157" s="1"/>
  <c r="S65" i="157" s="1"/>
  <c r="S67" i="157" s="1"/>
  <c r="S68" i="157" s="1"/>
  <c r="R60" i="157"/>
  <c r="R62" i="157" s="1"/>
  <c r="R63" i="157" s="1"/>
  <c r="R65" i="157" s="1"/>
  <c r="R67" i="157" s="1"/>
  <c r="R68" i="157" s="1"/>
  <c r="Q60" i="157"/>
  <c r="Q62" i="157" s="1"/>
  <c r="Q63" i="157" s="1"/>
  <c r="Q65" i="157" s="1"/>
  <c r="Q67" i="157" s="1"/>
  <c r="Q68" i="157" s="1"/>
  <c r="P60" i="157"/>
  <c r="P62" i="157" s="1"/>
  <c r="P63" i="157" s="1"/>
  <c r="P65" i="157" s="1"/>
  <c r="P67" i="157" s="1"/>
  <c r="P68" i="157" s="1"/>
  <c r="O60" i="157"/>
  <c r="O62" i="157" s="1"/>
  <c r="O63" i="157" s="1"/>
  <c r="O65" i="157" s="1"/>
  <c r="O67" i="157" s="1"/>
  <c r="O68" i="157" s="1"/>
  <c r="N60" i="157"/>
  <c r="N62" i="157" s="1"/>
  <c r="N63" i="157" s="1"/>
  <c r="N65" i="157" s="1"/>
  <c r="N67" i="157" s="1"/>
  <c r="N68" i="157" s="1"/>
  <c r="M60" i="157"/>
  <c r="M62" i="157" s="1"/>
  <c r="M63" i="157" s="1"/>
  <c r="M65" i="157" s="1"/>
  <c r="M67" i="157" s="1"/>
  <c r="M68" i="157" s="1"/>
  <c r="L60" i="157"/>
  <c r="L62" i="157" s="1"/>
  <c r="L63" i="157" s="1"/>
  <c r="L65" i="157" s="1"/>
  <c r="L67" i="157" s="1"/>
  <c r="L68" i="157" s="1"/>
  <c r="K60" i="157"/>
  <c r="K62" i="157" s="1"/>
  <c r="K63" i="157" s="1"/>
  <c r="K65" i="157" s="1"/>
  <c r="K67" i="157" s="1"/>
  <c r="K68" i="157" s="1"/>
  <c r="J60" i="157"/>
  <c r="J62" i="157" s="1"/>
  <c r="J63" i="157" s="1"/>
  <c r="J65" i="157" s="1"/>
  <c r="J67" i="157" s="1"/>
  <c r="J68" i="157" s="1"/>
  <c r="I60" i="157"/>
  <c r="I62" i="157" s="1"/>
  <c r="I63" i="157" s="1"/>
  <c r="I65" i="157" s="1"/>
  <c r="I67" i="157" s="1"/>
  <c r="I68" i="157" s="1"/>
  <c r="H60" i="157"/>
  <c r="H62" i="157" s="1"/>
  <c r="H63" i="157" s="1"/>
  <c r="H65" i="157" s="1"/>
  <c r="H67" i="157" s="1"/>
  <c r="H68" i="157" s="1"/>
  <c r="G60" i="157"/>
  <c r="G62" i="157" s="1"/>
  <c r="G63" i="157" s="1"/>
  <c r="G65" i="157" s="1"/>
  <c r="G67" i="157" s="1"/>
  <c r="G68" i="157" s="1"/>
  <c r="F60" i="157"/>
  <c r="F62" i="157" s="1"/>
  <c r="F63" i="157" s="1"/>
  <c r="F65" i="157" s="1"/>
  <c r="F67" i="157" s="1"/>
  <c r="F68" i="157" s="1"/>
  <c r="E60" i="157"/>
  <c r="AC59" i="157"/>
  <c r="AC58" i="157"/>
  <c r="AC57" i="157"/>
  <c r="AC56" i="157"/>
  <c r="AC54" i="157"/>
  <c r="AC53" i="157"/>
  <c r="AC51" i="157"/>
  <c r="AC50" i="157"/>
  <c r="AC49" i="157"/>
  <c r="AC48" i="157"/>
  <c r="W35" i="157"/>
  <c r="V35" i="157"/>
  <c r="U35" i="157"/>
  <c r="T35" i="157"/>
  <c r="S35" i="157"/>
  <c r="R35" i="157"/>
  <c r="Q35" i="157"/>
  <c r="P35" i="157"/>
  <c r="O35" i="157"/>
  <c r="N35" i="157"/>
  <c r="M35" i="157"/>
  <c r="L35" i="157"/>
  <c r="K35" i="157"/>
  <c r="J35" i="157"/>
  <c r="I35" i="157"/>
  <c r="H35" i="157"/>
  <c r="G35" i="157"/>
  <c r="F35" i="157"/>
  <c r="E35" i="157"/>
  <c r="W34" i="157"/>
  <c r="V34" i="157"/>
  <c r="U34" i="157"/>
  <c r="T34" i="157"/>
  <c r="S34" i="157"/>
  <c r="R34" i="157"/>
  <c r="Q34" i="157"/>
  <c r="P34" i="157"/>
  <c r="O34" i="157"/>
  <c r="N34" i="157"/>
  <c r="M34" i="157"/>
  <c r="L34" i="157"/>
  <c r="K34" i="157"/>
  <c r="J34" i="157"/>
  <c r="I34" i="157"/>
  <c r="H34" i="157"/>
  <c r="G34" i="157"/>
  <c r="F34" i="157"/>
  <c r="E34" i="157"/>
  <c r="AC29" i="157"/>
  <c r="W26" i="157"/>
  <c r="V26" i="157"/>
  <c r="U26" i="157"/>
  <c r="T26" i="157"/>
  <c r="S26" i="157"/>
  <c r="R26" i="157"/>
  <c r="Q26" i="157"/>
  <c r="P26" i="157"/>
  <c r="O26" i="157"/>
  <c r="N26" i="157"/>
  <c r="M26" i="157"/>
  <c r="L26" i="157"/>
  <c r="K26" i="157"/>
  <c r="J26" i="157"/>
  <c r="I26" i="157"/>
  <c r="H26" i="157"/>
  <c r="G26" i="157"/>
  <c r="F26" i="157"/>
  <c r="E26" i="157"/>
  <c r="W25" i="157"/>
  <c r="W27" i="157" s="1"/>
  <c r="W28" i="157" s="1"/>
  <c r="W30" i="157" s="1"/>
  <c r="W32" i="157" s="1"/>
  <c r="W33" i="157" s="1"/>
  <c r="V25" i="157"/>
  <c r="V27" i="157" s="1"/>
  <c r="V28" i="157" s="1"/>
  <c r="V30" i="157" s="1"/>
  <c r="V32" i="157" s="1"/>
  <c r="V33" i="157" s="1"/>
  <c r="U25" i="157"/>
  <c r="U27" i="157" s="1"/>
  <c r="U28" i="157" s="1"/>
  <c r="U30" i="157" s="1"/>
  <c r="U32" i="157" s="1"/>
  <c r="U33" i="157" s="1"/>
  <c r="T25" i="157"/>
  <c r="T27" i="157" s="1"/>
  <c r="T28" i="157" s="1"/>
  <c r="T30" i="157" s="1"/>
  <c r="T32" i="157" s="1"/>
  <c r="T33" i="157" s="1"/>
  <c r="S25" i="157"/>
  <c r="S27" i="157" s="1"/>
  <c r="S28" i="157" s="1"/>
  <c r="S30" i="157" s="1"/>
  <c r="S32" i="157" s="1"/>
  <c r="S33" i="157" s="1"/>
  <c r="R25" i="157"/>
  <c r="R27" i="157" s="1"/>
  <c r="R28" i="157" s="1"/>
  <c r="R30" i="157" s="1"/>
  <c r="R32" i="157" s="1"/>
  <c r="R33" i="157" s="1"/>
  <c r="Q25" i="157"/>
  <c r="Q27" i="157" s="1"/>
  <c r="Q28" i="157" s="1"/>
  <c r="Q30" i="157" s="1"/>
  <c r="Q32" i="157" s="1"/>
  <c r="Q33" i="157" s="1"/>
  <c r="P25" i="157"/>
  <c r="P27" i="157" s="1"/>
  <c r="P28" i="157" s="1"/>
  <c r="P30" i="157" s="1"/>
  <c r="P32" i="157" s="1"/>
  <c r="P33" i="157" s="1"/>
  <c r="O25" i="157"/>
  <c r="O27" i="157" s="1"/>
  <c r="O28" i="157" s="1"/>
  <c r="O30" i="157" s="1"/>
  <c r="O32" i="157" s="1"/>
  <c r="O33" i="157" s="1"/>
  <c r="N25" i="157"/>
  <c r="N27" i="157" s="1"/>
  <c r="N28" i="157" s="1"/>
  <c r="N30" i="157" s="1"/>
  <c r="N32" i="157" s="1"/>
  <c r="N33" i="157" s="1"/>
  <c r="M25" i="157"/>
  <c r="M27" i="157" s="1"/>
  <c r="M28" i="157" s="1"/>
  <c r="M30" i="157" s="1"/>
  <c r="M32" i="157" s="1"/>
  <c r="M33" i="157" s="1"/>
  <c r="L25" i="157"/>
  <c r="L27" i="157" s="1"/>
  <c r="K25" i="157"/>
  <c r="K27" i="157" s="1"/>
  <c r="K28" i="157" s="1"/>
  <c r="K30" i="157" s="1"/>
  <c r="K32" i="157" s="1"/>
  <c r="K33" i="157" s="1"/>
  <c r="J25" i="157"/>
  <c r="J27" i="157" s="1"/>
  <c r="J28" i="157" s="1"/>
  <c r="J30" i="157" s="1"/>
  <c r="J32" i="157" s="1"/>
  <c r="J33" i="157" s="1"/>
  <c r="I25" i="157"/>
  <c r="I27" i="157" s="1"/>
  <c r="I28" i="157" s="1"/>
  <c r="I30" i="157" s="1"/>
  <c r="I32" i="157" s="1"/>
  <c r="I33" i="157" s="1"/>
  <c r="H25" i="157"/>
  <c r="H27" i="157" s="1"/>
  <c r="H28" i="157" s="1"/>
  <c r="H30" i="157" s="1"/>
  <c r="H32" i="157" s="1"/>
  <c r="H33" i="157" s="1"/>
  <c r="G25" i="157"/>
  <c r="G27" i="157" s="1"/>
  <c r="G28" i="157" s="1"/>
  <c r="G30" i="157" s="1"/>
  <c r="G32" i="157" s="1"/>
  <c r="G33" i="157" s="1"/>
  <c r="F25" i="157"/>
  <c r="F27" i="157" s="1"/>
  <c r="F28" i="157" s="1"/>
  <c r="F30" i="157" s="1"/>
  <c r="F32" i="157" s="1"/>
  <c r="F33" i="157" s="1"/>
  <c r="E25" i="157"/>
  <c r="E27" i="157" s="1"/>
  <c r="AC24" i="157"/>
  <c r="AC23" i="157"/>
  <c r="AC22" i="157"/>
  <c r="AC21" i="157"/>
  <c r="AC19" i="157"/>
  <c r="AC18" i="157"/>
  <c r="AC16" i="157"/>
  <c r="AC15" i="157"/>
  <c r="AC14" i="157"/>
  <c r="AC13" i="157"/>
  <c r="AB66" i="156"/>
  <c r="AA66" i="156"/>
  <c r="Z66" i="156"/>
  <c r="Y66" i="156"/>
  <c r="X66" i="156"/>
  <c r="W66" i="156"/>
  <c r="V66" i="156"/>
  <c r="U66" i="156"/>
  <c r="T66" i="156"/>
  <c r="S66" i="156"/>
  <c r="R66" i="156"/>
  <c r="Q66" i="156"/>
  <c r="P66" i="156"/>
  <c r="O66" i="156"/>
  <c r="N66" i="156"/>
  <c r="M66" i="156"/>
  <c r="L66" i="156"/>
  <c r="K66" i="156"/>
  <c r="J66" i="156"/>
  <c r="I66" i="156"/>
  <c r="H66" i="156"/>
  <c r="G66" i="156"/>
  <c r="F66" i="156"/>
  <c r="E66" i="156"/>
  <c r="AB65" i="156"/>
  <c r="AA65" i="156"/>
  <c r="Z65" i="156"/>
  <c r="Y65" i="156"/>
  <c r="X65" i="156"/>
  <c r="W65" i="156"/>
  <c r="V65" i="156"/>
  <c r="U65" i="156"/>
  <c r="T65" i="156"/>
  <c r="S65" i="156"/>
  <c r="R65" i="156"/>
  <c r="Q65" i="156"/>
  <c r="P65" i="156"/>
  <c r="O65" i="156"/>
  <c r="N65" i="156"/>
  <c r="M65" i="156"/>
  <c r="L65" i="156"/>
  <c r="K65" i="156"/>
  <c r="J65" i="156"/>
  <c r="I65" i="156"/>
  <c r="H65" i="156"/>
  <c r="G65" i="156"/>
  <c r="F65" i="156"/>
  <c r="E65" i="156"/>
  <c r="AC60" i="156"/>
  <c r="AA58" i="156"/>
  <c r="AA59" i="156" s="1"/>
  <c r="AA61" i="156" s="1"/>
  <c r="AA63" i="156" s="1"/>
  <c r="AA64" i="156" s="1"/>
  <c r="W58" i="156"/>
  <c r="W59" i="156" s="1"/>
  <c r="W61" i="156" s="1"/>
  <c r="W63" i="156" s="1"/>
  <c r="W64" i="156" s="1"/>
  <c r="S58" i="156"/>
  <c r="S59" i="156" s="1"/>
  <c r="S61" i="156" s="1"/>
  <c r="S63" i="156" s="1"/>
  <c r="S64" i="156" s="1"/>
  <c r="O58" i="156"/>
  <c r="O59" i="156" s="1"/>
  <c r="O61" i="156" s="1"/>
  <c r="O63" i="156" s="1"/>
  <c r="O64" i="156" s="1"/>
  <c r="K58" i="156"/>
  <c r="K59" i="156" s="1"/>
  <c r="K61" i="156" s="1"/>
  <c r="K63" i="156" s="1"/>
  <c r="K64" i="156" s="1"/>
  <c r="G58" i="156"/>
  <c r="G59" i="156" s="1"/>
  <c r="G61" i="156" s="1"/>
  <c r="G63" i="156" s="1"/>
  <c r="G64" i="156" s="1"/>
  <c r="AB57" i="156"/>
  <c r="AA57" i="156"/>
  <c r="Z57" i="156"/>
  <c r="Y57" i="156"/>
  <c r="X57" i="156"/>
  <c r="W57" i="156"/>
  <c r="V57" i="156"/>
  <c r="U57" i="156"/>
  <c r="T57" i="156"/>
  <c r="S57" i="156"/>
  <c r="R57" i="156"/>
  <c r="Q57" i="156"/>
  <c r="P57" i="156"/>
  <c r="O57" i="156"/>
  <c r="N57" i="156"/>
  <c r="M57" i="156"/>
  <c r="L57" i="156"/>
  <c r="K57" i="156"/>
  <c r="J57" i="156"/>
  <c r="I57" i="156"/>
  <c r="H57" i="156"/>
  <c r="G57" i="156"/>
  <c r="F57" i="156"/>
  <c r="E57" i="156"/>
  <c r="AC57" i="156" s="1"/>
  <c r="AB56" i="156"/>
  <c r="AB58" i="156" s="1"/>
  <c r="AB59" i="156" s="1"/>
  <c r="AB61" i="156" s="1"/>
  <c r="AB63" i="156" s="1"/>
  <c r="AB64" i="156" s="1"/>
  <c r="AA56" i="156"/>
  <c r="Z56" i="156"/>
  <c r="Z58" i="156" s="1"/>
  <c r="Z59" i="156" s="1"/>
  <c r="Z61" i="156" s="1"/>
  <c r="Z63" i="156" s="1"/>
  <c r="Z64" i="156" s="1"/>
  <c r="Y56" i="156"/>
  <c r="Y58" i="156" s="1"/>
  <c r="Y59" i="156" s="1"/>
  <c r="Y61" i="156" s="1"/>
  <c r="Y63" i="156" s="1"/>
  <c r="Y64" i="156" s="1"/>
  <c r="X56" i="156"/>
  <c r="X58" i="156" s="1"/>
  <c r="X59" i="156" s="1"/>
  <c r="X61" i="156" s="1"/>
  <c r="X63" i="156" s="1"/>
  <c r="X64" i="156" s="1"/>
  <c r="W56" i="156"/>
  <c r="V56" i="156"/>
  <c r="V58" i="156" s="1"/>
  <c r="V59" i="156" s="1"/>
  <c r="V61" i="156" s="1"/>
  <c r="V63" i="156" s="1"/>
  <c r="V64" i="156" s="1"/>
  <c r="U56" i="156"/>
  <c r="U58" i="156" s="1"/>
  <c r="U59" i="156" s="1"/>
  <c r="U61" i="156" s="1"/>
  <c r="U63" i="156" s="1"/>
  <c r="U64" i="156" s="1"/>
  <c r="T56" i="156"/>
  <c r="T58" i="156" s="1"/>
  <c r="T59" i="156" s="1"/>
  <c r="T61" i="156" s="1"/>
  <c r="T63" i="156" s="1"/>
  <c r="T64" i="156" s="1"/>
  <c r="S56" i="156"/>
  <c r="R56" i="156"/>
  <c r="R58" i="156" s="1"/>
  <c r="R59" i="156" s="1"/>
  <c r="R61" i="156" s="1"/>
  <c r="R63" i="156" s="1"/>
  <c r="R64" i="156" s="1"/>
  <c r="Q56" i="156"/>
  <c r="Q58" i="156" s="1"/>
  <c r="Q59" i="156" s="1"/>
  <c r="Q61" i="156" s="1"/>
  <c r="Q63" i="156" s="1"/>
  <c r="Q64" i="156" s="1"/>
  <c r="P56" i="156"/>
  <c r="P58" i="156" s="1"/>
  <c r="P59" i="156" s="1"/>
  <c r="P61" i="156" s="1"/>
  <c r="P63" i="156" s="1"/>
  <c r="P64" i="156" s="1"/>
  <c r="O56" i="156"/>
  <c r="N56" i="156"/>
  <c r="N58" i="156" s="1"/>
  <c r="N59" i="156" s="1"/>
  <c r="N61" i="156" s="1"/>
  <c r="N63" i="156" s="1"/>
  <c r="N64" i="156" s="1"/>
  <c r="M56" i="156"/>
  <c r="M58" i="156" s="1"/>
  <c r="M59" i="156" s="1"/>
  <c r="M61" i="156" s="1"/>
  <c r="M63" i="156" s="1"/>
  <c r="M64" i="156" s="1"/>
  <c r="L56" i="156"/>
  <c r="L58" i="156" s="1"/>
  <c r="L59" i="156" s="1"/>
  <c r="L61" i="156" s="1"/>
  <c r="L63" i="156" s="1"/>
  <c r="L64" i="156" s="1"/>
  <c r="K56" i="156"/>
  <c r="J56" i="156"/>
  <c r="J58" i="156" s="1"/>
  <c r="J59" i="156" s="1"/>
  <c r="J61" i="156" s="1"/>
  <c r="J63" i="156" s="1"/>
  <c r="J64" i="156" s="1"/>
  <c r="I56" i="156"/>
  <c r="I58" i="156" s="1"/>
  <c r="I59" i="156" s="1"/>
  <c r="I61" i="156" s="1"/>
  <c r="I63" i="156" s="1"/>
  <c r="I64" i="156" s="1"/>
  <c r="H56" i="156"/>
  <c r="H58" i="156" s="1"/>
  <c r="H59" i="156" s="1"/>
  <c r="H61" i="156" s="1"/>
  <c r="H63" i="156" s="1"/>
  <c r="H64" i="156" s="1"/>
  <c r="G56" i="156"/>
  <c r="F56" i="156"/>
  <c r="F58" i="156" s="1"/>
  <c r="F59" i="156" s="1"/>
  <c r="F61" i="156" s="1"/>
  <c r="F63" i="156" s="1"/>
  <c r="F64" i="156" s="1"/>
  <c r="E56" i="156"/>
  <c r="E58" i="156" s="1"/>
  <c r="AC55" i="156"/>
  <c r="AC54" i="156"/>
  <c r="AC53" i="156"/>
  <c r="AC52" i="156"/>
  <c r="AC51" i="156"/>
  <c r="AC50" i="156"/>
  <c r="AC49" i="156"/>
  <c r="AC48" i="156"/>
  <c r="AC47" i="156"/>
  <c r="AC46" i="156"/>
  <c r="W33" i="156"/>
  <c r="V33" i="156"/>
  <c r="U33" i="156"/>
  <c r="T33" i="156"/>
  <c r="S33" i="156"/>
  <c r="R33" i="156"/>
  <c r="Q33" i="156"/>
  <c r="P33" i="156"/>
  <c r="O33" i="156"/>
  <c r="N33" i="156"/>
  <c r="M33" i="156"/>
  <c r="L33" i="156"/>
  <c r="K33" i="156"/>
  <c r="J33" i="156"/>
  <c r="I33" i="156"/>
  <c r="H33" i="156"/>
  <c r="G33" i="156"/>
  <c r="F33" i="156"/>
  <c r="E33" i="156"/>
  <c r="W32" i="156"/>
  <c r="V32" i="156"/>
  <c r="U32" i="156"/>
  <c r="T32" i="156"/>
  <c r="S32" i="156"/>
  <c r="R32" i="156"/>
  <c r="Q32" i="156"/>
  <c r="P32" i="156"/>
  <c r="O32" i="156"/>
  <c r="N32" i="156"/>
  <c r="M32" i="156"/>
  <c r="L32" i="156"/>
  <c r="K32" i="156"/>
  <c r="J32" i="156"/>
  <c r="I32" i="156"/>
  <c r="H32" i="156"/>
  <c r="G32" i="156"/>
  <c r="F32" i="156"/>
  <c r="E32" i="156"/>
  <c r="AC27" i="156"/>
  <c r="W24" i="156"/>
  <c r="V24" i="156"/>
  <c r="U24" i="156"/>
  <c r="T24" i="156"/>
  <c r="S24" i="156"/>
  <c r="R24" i="156"/>
  <c r="Q24" i="156"/>
  <c r="P24" i="156"/>
  <c r="O24" i="156"/>
  <c r="N24" i="156"/>
  <c r="M24" i="156"/>
  <c r="L24" i="156"/>
  <c r="K24" i="156"/>
  <c r="J24" i="156"/>
  <c r="I24" i="156"/>
  <c r="H24" i="156"/>
  <c r="G24" i="156"/>
  <c r="F24" i="156"/>
  <c r="E24" i="156"/>
  <c r="AC24" i="156" s="1"/>
  <c r="W23" i="156"/>
  <c r="W25" i="156" s="1"/>
  <c r="W26" i="156" s="1"/>
  <c r="W28" i="156" s="1"/>
  <c r="W30" i="156" s="1"/>
  <c r="W31" i="156" s="1"/>
  <c r="V23" i="156"/>
  <c r="V25" i="156" s="1"/>
  <c r="V26" i="156" s="1"/>
  <c r="V28" i="156" s="1"/>
  <c r="V30" i="156" s="1"/>
  <c r="V31" i="156" s="1"/>
  <c r="U23" i="156"/>
  <c r="U25" i="156" s="1"/>
  <c r="U26" i="156" s="1"/>
  <c r="U28" i="156" s="1"/>
  <c r="U30" i="156" s="1"/>
  <c r="U31" i="156" s="1"/>
  <c r="T23" i="156"/>
  <c r="T25" i="156" s="1"/>
  <c r="T26" i="156" s="1"/>
  <c r="T28" i="156" s="1"/>
  <c r="T30" i="156" s="1"/>
  <c r="T31" i="156" s="1"/>
  <c r="S23" i="156"/>
  <c r="S25" i="156" s="1"/>
  <c r="S26" i="156" s="1"/>
  <c r="S28" i="156" s="1"/>
  <c r="S30" i="156" s="1"/>
  <c r="S31" i="156" s="1"/>
  <c r="R23" i="156"/>
  <c r="R25" i="156" s="1"/>
  <c r="R26" i="156" s="1"/>
  <c r="R28" i="156" s="1"/>
  <c r="R30" i="156" s="1"/>
  <c r="R31" i="156" s="1"/>
  <c r="Q23" i="156"/>
  <c r="Q25" i="156" s="1"/>
  <c r="Q26" i="156" s="1"/>
  <c r="Q28" i="156" s="1"/>
  <c r="Q30" i="156" s="1"/>
  <c r="Q31" i="156" s="1"/>
  <c r="P23" i="156"/>
  <c r="P25" i="156" s="1"/>
  <c r="P26" i="156" s="1"/>
  <c r="P28" i="156" s="1"/>
  <c r="P30" i="156" s="1"/>
  <c r="P31" i="156" s="1"/>
  <c r="O23" i="156"/>
  <c r="O25" i="156" s="1"/>
  <c r="O26" i="156" s="1"/>
  <c r="O28" i="156" s="1"/>
  <c r="O30" i="156" s="1"/>
  <c r="O31" i="156" s="1"/>
  <c r="N23" i="156"/>
  <c r="N25" i="156" s="1"/>
  <c r="N26" i="156" s="1"/>
  <c r="N28" i="156" s="1"/>
  <c r="N30" i="156" s="1"/>
  <c r="N31" i="156" s="1"/>
  <c r="M23" i="156"/>
  <c r="M25" i="156" s="1"/>
  <c r="M26" i="156" s="1"/>
  <c r="M28" i="156" s="1"/>
  <c r="M30" i="156" s="1"/>
  <c r="M31" i="156" s="1"/>
  <c r="L23" i="156"/>
  <c r="L25" i="156" s="1"/>
  <c r="L26" i="156" s="1"/>
  <c r="L28" i="156" s="1"/>
  <c r="L30" i="156" s="1"/>
  <c r="L31" i="156" s="1"/>
  <c r="K23" i="156"/>
  <c r="K25" i="156" s="1"/>
  <c r="K26" i="156" s="1"/>
  <c r="K28" i="156" s="1"/>
  <c r="K30" i="156" s="1"/>
  <c r="K31" i="156" s="1"/>
  <c r="J23" i="156"/>
  <c r="J25" i="156" s="1"/>
  <c r="J26" i="156" s="1"/>
  <c r="J28" i="156" s="1"/>
  <c r="J30" i="156" s="1"/>
  <c r="J31" i="156" s="1"/>
  <c r="I23" i="156"/>
  <c r="I25" i="156" s="1"/>
  <c r="I26" i="156" s="1"/>
  <c r="I28" i="156" s="1"/>
  <c r="I30" i="156" s="1"/>
  <c r="I31" i="156" s="1"/>
  <c r="H23" i="156"/>
  <c r="H25" i="156" s="1"/>
  <c r="H26" i="156" s="1"/>
  <c r="H28" i="156" s="1"/>
  <c r="H30" i="156" s="1"/>
  <c r="H31" i="156" s="1"/>
  <c r="G23" i="156"/>
  <c r="G25" i="156" s="1"/>
  <c r="G26" i="156" s="1"/>
  <c r="G28" i="156" s="1"/>
  <c r="G30" i="156" s="1"/>
  <c r="G31" i="156" s="1"/>
  <c r="F23" i="156"/>
  <c r="F25" i="156" s="1"/>
  <c r="F26" i="156" s="1"/>
  <c r="F28" i="156" s="1"/>
  <c r="F30" i="156" s="1"/>
  <c r="F31" i="156" s="1"/>
  <c r="E23" i="156"/>
  <c r="E25" i="156" s="1"/>
  <c r="AC22" i="156"/>
  <c r="AC21" i="156"/>
  <c r="AC20" i="156"/>
  <c r="AC19" i="156"/>
  <c r="AC18" i="156"/>
  <c r="AC17" i="156"/>
  <c r="AC16" i="156"/>
  <c r="AC15" i="156"/>
  <c r="AC14" i="156"/>
  <c r="AC13" i="156"/>
  <c r="AB68" i="155"/>
  <c r="AA68" i="155"/>
  <c r="Z68" i="155"/>
  <c r="Y68" i="155"/>
  <c r="X68" i="155"/>
  <c r="W68" i="155"/>
  <c r="V68" i="155"/>
  <c r="U68" i="155"/>
  <c r="T68" i="155"/>
  <c r="S68" i="155"/>
  <c r="R68" i="155"/>
  <c r="Q68" i="155"/>
  <c r="P68" i="155"/>
  <c r="O68" i="155"/>
  <c r="N68" i="155"/>
  <c r="M68" i="155"/>
  <c r="L68" i="155"/>
  <c r="K68" i="155"/>
  <c r="J68" i="155"/>
  <c r="I68" i="155"/>
  <c r="H68" i="155"/>
  <c r="G68" i="155"/>
  <c r="F68" i="155"/>
  <c r="E68" i="155"/>
  <c r="AB67" i="155"/>
  <c r="AA67" i="155"/>
  <c r="Z67" i="155"/>
  <c r="Y67" i="155"/>
  <c r="X67" i="155"/>
  <c r="W67" i="155"/>
  <c r="V67" i="155"/>
  <c r="U67" i="155"/>
  <c r="T67" i="155"/>
  <c r="S67" i="155"/>
  <c r="R67" i="155"/>
  <c r="Q67" i="155"/>
  <c r="P67" i="155"/>
  <c r="O67" i="155"/>
  <c r="N67" i="155"/>
  <c r="M67" i="155"/>
  <c r="L67" i="155"/>
  <c r="K67" i="155"/>
  <c r="J67" i="155"/>
  <c r="I67" i="155"/>
  <c r="H67" i="155"/>
  <c r="G67" i="155"/>
  <c r="F67" i="155"/>
  <c r="E67" i="155"/>
  <c r="AC62" i="155"/>
  <c r="AB59" i="155"/>
  <c r="AA59" i="155"/>
  <c r="Z59" i="155"/>
  <c r="Y59" i="155"/>
  <c r="X59" i="155"/>
  <c r="W59" i="155"/>
  <c r="V59" i="155"/>
  <c r="U59" i="155"/>
  <c r="T59" i="155"/>
  <c r="S59" i="155"/>
  <c r="R59" i="155"/>
  <c r="Q59" i="155"/>
  <c r="P59" i="155"/>
  <c r="O59" i="155"/>
  <c r="N59" i="155"/>
  <c r="M59" i="155"/>
  <c r="L59" i="155"/>
  <c r="K59" i="155"/>
  <c r="J59" i="155"/>
  <c r="I59" i="155"/>
  <c r="H59" i="155"/>
  <c r="G59" i="155"/>
  <c r="F59" i="155"/>
  <c r="E59" i="155"/>
  <c r="AB58" i="155"/>
  <c r="AB60" i="155" s="1"/>
  <c r="AB61" i="155" s="1"/>
  <c r="AB63" i="155" s="1"/>
  <c r="AB65" i="155" s="1"/>
  <c r="AB66" i="155" s="1"/>
  <c r="AA58" i="155"/>
  <c r="AA60" i="155" s="1"/>
  <c r="AA61" i="155" s="1"/>
  <c r="AA63" i="155" s="1"/>
  <c r="AA65" i="155" s="1"/>
  <c r="AA66" i="155" s="1"/>
  <c r="Z58" i="155"/>
  <c r="Z60" i="155" s="1"/>
  <c r="Z61" i="155" s="1"/>
  <c r="Z63" i="155" s="1"/>
  <c r="Z65" i="155" s="1"/>
  <c r="Z66" i="155" s="1"/>
  <c r="Y58" i="155"/>
  <c r="Y60" i="155" s="1"/>
  <c r="Y61" i="155" s="1"/>
  <c r="Y63" i="155" s="1"/>
  <c r="Y65" i="155" s="1"/>
  <c r="Y66" i="155" s="1"/>
  <c r="X58" i="155"/>
  <c r="X60" i="155" s="1"/>
  <c r="X61" i="155" s="1"/>
  <c r="X63" i="155" s="1"/>
  <c r="X65" i="155" s="1"/>
  <c r="X66" i="155" s="1"/>
  <c r="W58" i="155"/>
  <c r="W60" i="155" s="1"/>
  <c r="W61" i="155" s="1"/>
  <c r="W63" i="155" s="1"/>
  <c r="W65" i="155" s="1"/>
  <c r="W66" i="155" s="1"/>
  <c r="V58" i="155"/>
  <c r="V60" i="155" s="1"/>
  <c r="V61" i="155" s="1"/>
  <c r="V63" i="155" s="1"/>
  <c r="V65" i="155" s="1"/>
  <c r="V66" i="155" s="1"/>
  <c r="U58" i="155"/>
  <c r="U60" i="155" s="1"/>
  <c r="U61" i="155" s="1"/>
  <c r="U63" i="155" s="1"/>
  <c r="U65" i="155" s="1"/>
  <c r="U66" i="155" s="1"/>
  <c r="T58" i="155"/>
  <c r="T60" i="155" s="1"/>
  <c r="T61" i="155" s="1"/>
  <c r="T63" i="155" s="1"/>
  <c r="T65" i="155" s="1"/>
  <c r="T66" i="155" s="1"/>
  <c r="S58" i="155"/>
  <c r="S60" i="155" s="1"/>
  <c r="S61" i="155" s="1"/>
  <c r="S63" i="155" s="1"/>
  <c r="S65" i="155" s="1"/>
  <c r="S66" i="155" s="1"/>
  <c r="R58" i="155"/>
  <c r="R60" i="155" s="1"/>
  <c r="R61" i="155" s="1"/>
  <c r="R63" i="155" s="1"/>
  <c r="R65" i="155" s="1"/>
  <c r="R66" i="155" s="1"/>
  <c r="Q58" i="155"/>
  <c r="Q60" i="155" s="1"/>
  <c r="Q61" i="155" s="1"/>
  <c r="Q63" i="155" s="1"/>
  <c r="Q65" i="155" s="1"/>
  <c r="Q66" i="155" s="1"/>
  <c r="P58" i="155"/>
  <c r="P60" i="155" s="1"/>
  <c r="P61" i="155" s="1"/>
  <c r="P63" i="155" s="1"/>
  <c r="P65" i="155" s="1"/>
  <c r="P66" i="155" s="1"/>
  <c r="O58" i="155"/>
  <c r="O60" i="155" s="1"/>
  <c r="O61" i="155" s="1"/>
  <c r="O63" i="155" s="1"/>
  <c r="O65" i="155" s="1"/>
  <c r="O66" i="155" s="1"/>
  <c r="N58" i="155"/>
  <c r="N60" i="155" s="1"/>
  <c r="N61" i="155" s="1"/>
  <c r="N63" i="155" s="1"/>
  <c r="N65" i="155" s="1"/>
  <c r="N66" i="155" s="1"/>
  <c r="M58" i="155"/>
  <c r="M60" i="155" s="1"/>
  <c r="M61" i="155" s="1"/>
  <c r="M63" i="155" s="1"/>
  <c r="M65" i="155" s="1"/>
  <c r="M66" i="155" s="1"/>
  <c r="L58" i="155"/>
  <c r="L60" i="155" s="1"/>
  <c r="L61" i="155" s="1"/>
  <c r="L63" i="155" s="1"/>
  <c r="L65" i="155" s="1"/>
  <c r="L66" i="155" s="1"/>
  <c r="K58" i="155"/>
  <c r="K60" i="155" s="1"/>
  <c r="K61" i="155" s="1"/>
  <c r="K63" i="155" s="1"/>
  <c r="K65" i="155" s="1"/>
  <c r="K66" i="155" s="1"/>
  <c r="J58" i="155"/>
  <c r="J60" i="155" s="1"/>
  <c r="J61" i="155" s="1"/>
  <c r="J63" i="155" s="1"/>
  <c r="J65" i="155" s="1"/>
  <c r="J66" i="155" s="1"/>
  <c r="I58" i="155"/>
  <c r="I60" i="155" s="1"/>
  <c r="I61" i="155" s="1"/>
  <c r="I63" i="155" s="1"/>
  <c r="I65" i="155" s="1"/>
  <c r="I66" i="155" s="1"/>
  <c r="H58" i="155"/>
  <c r="H60" i="155" s="1"/>
  <c r="H61" i="155" s="1"/>
  <c r="H63" i="155" s="1"/>
  <c r="H65" i="155" s="1"/>
  <c r="H66" i="155" s="1"/>
  <c r="G58" i="155"/>
  <c r="G60" i="155" s="1"/>
  <c r="G61" i="155" s="1"/>
  <c r="G63" i="155" s="1"/>
  <c r="G65" i="155" s="1"/>
  <c r="G66" i="155" s="1"/>
  <c r="F58" i="155"/>
  <c r="F60" i="155" s="1"/>
  <c r="F61" i="155" s="1"/>
  <c r="F63" i="155" s="1"/>
  <c r="F65" i="155" s="1"/>
  <c r="F66" i="155" s="1"/>
  <c r="E58" i="155"/>
  <c r="E60" i="155" s="1"/>
  <c r="AC57" i="155"/>
  <c r="AC56" i="155"/>
  <c r="AC55" i="155"/>
  <c r="AC54" i="155"/>
  <c r="AC53" i="155"/>
  <c r="AC52" i="155"/>
  <c r="AC50" i="155"/>
  <c r="AC49" i="155"/>
  <c r="AC48" i="155"/>
  <c r="AC47" i="155"/>
  <c r="W34" i="155"/>
  <c r="V34" i="155"/>
  <c r="U34" i="155"/>
  <c r="T34" i="155"/>
  <c r="S34" i="155"/>
  <c r="R34" i="155"/>
  <c r="Q34" i="155"/>
  <c r="P34" i="155"/>
  <c r="O34" i="155"/>
  <c r="N34" i="155"/>
  <c r="M34" i="155"/>
  <c r="L34" i="155"/>
  <c r="K34" i="155"/>
  <c r="J34" i="155"/>
  <c r="I34" i="155"/>
  <c r="H34" i="155"/>
  <c r="G34" i="155"/>
  <c r="F34" i="155"/>
  <c r="E34" i="155"/>
  <c r="W33" i="155"/>
  <c r="V33" i="155"/>
  <c r="U33" i="155"/>
  <c r="T33" i="155"/>
  <c r="S33" i="155"/>
  <c r="R33" i="155"/>
  <c r="Q33" i="155"/>
  <c r="P33" i="155"/>
  <c r="O33" i="155"/>
  <c r="N33" i="155"/>
  <c r="M33" i="155"/>
  <c r="L33" i="155"/>
  <c r="K33" i="155"/>
  <c r="J33" i="155"/>
  <c r="I33" i="155"/>
  <c r="H33" i="155"/>
  <c r="G33" i="155"/>
  <c r="F33" i="155"/>
  <c r="E33" i="155"/>
  <c r="AC28" i="155"/>
  <c r="W25" i="155"/>
  <c r="V25" i="155"/>
  <c r="U25" i="155"/>
  <c r="T25" i="155"/>
  <c r="S25" i="155"/>
  <c r="R25" i="155"/>
  <c r="Q25" i="155"/>
  <c r="P25" i="155"/>
  <c r="O25" i="155"/>
  <c r="N25" i="155"/>
  <c r="M25" i="155"/>
  <c r="L25" i="155"/>
  <c r="K25" i="155"/>
  <c r="J25" i="155"/>
  <c r="I25" i="155"/>
  <c r="H25" i="155"/>
  <c r="G25" i="155"/>
  <c r="F25" i="155"/>
  <c r="E25" i="155"/>
  <c r="W24" i="155"/>
  <c r="W26" i="155" s="1"/>
  <c r="W27" i="155" s="1"/>
  <c r="W29" i="155" s="1"/>
  <c r="W31" i="155" s="1"/>
  <c r="W32" i="155" s="1"/>
  <c r="V24" i="155"/>
  <c r="V26" i="155" s="1"/>
  <c r="V27" i="155" s="1"/>
  <c r="V29" i="155" s="1"/>
  <c r="V31" i="155" s="1"/>
  <c r="V32" i="155" s="1"/>
  <c r="U24" i="155"/>
  <c r="U26" i="155" s="1"/>
  <c r="U27" i="155" s="1"/>
  <c r="U29" i="155" s="1"/>
  <c r="U31" i="155" s="1"/>
  <c r="U32" i="155" s="1"/>
  <c r="T24" i="155"/>
  <c r="T26" i="155" s="1"/>
  <c r="T27" i="155" s="1"/>
  <c r="T29" i="155" s="1"/>
  <c r="T31" i="155" s="1"/>
  <c r="T32" i="155" s="1"/>
  <c r="S24" i="155"/>
  <c r="S26" i="155" s="1"/>
  <c r="S27" i="155" s="1"/>
  <c r="S29" i="155" s="1"/>
  <c r="S31" i="155" s="1"/>
  <c r="S32" i="155" s="1"/>
  <c r="R24" i="155"/>
  <c r="R26" i="155" s="1"/>
  <c r="R27" i="155" s="1"/>
  <c r="R29" i="155" s="1"/>
  <c r="R31" i="155" s="1"/>
  <c r="R32" i="155" s="1"/>
  <c r="Q24" i="155"/>
  <c r="Q26" i="155" s="1"/>
  <c r="Q27" i="155" s="1"/>
  <c r="Q29" i="155" s="1"/>
  <c r="Q31" i="155" s="1"/>
  <c r="Q32" i="155" s="1"/>
  <c r="P24" i="155"/>
  <c r="P26" i="155" s="1"/>
  <c r="P27" i="155" s="1"/>
  <c r="P29" i="155" s="1"/>
  <c r="P31" i="155" s="1"/>
  <c r="P32" i="155" s="1"/>
  <c r="O24" i="155"/>
  <c r="O26" i="155" s="1"/>
  <c r="O27" i="155" s="1"/>
  <c r="O29" i="155" s="1"/>
  <c r="O31" i="155" s="1"/>
  <c r="O32" i="155" s="1"/>
  <c r="N24" i="155"/>
  <c r="N26" i="155" s="1"/>
  <c r="N27" i="155" s="1"/>
  <c r="N29" i="155" s="1"/>
  <c r="N31" i="155" s="1"/>
  <c r="N32" i="155" s="1"/>
  <c r="M24" i="155"/>
  <c r="M26" i="155" s="1"/>
  <c r="M27" i="155" s="1"/>
  <c r="M29" i="155" s="1"/>
  <c r="M31" i="155" s="1"/>
  <c r="M32" i="155" s="1"/>
  <c r="L24" i="155"/>
  <c r="L26" i="155" s="1"/>
  <c r="L27" i="155" s="1"/>
  <c r="L29" i="155" s="1"/>
  <c r="L31" i="155" s="1"/>
  <c r="L32" i="155" s="1"/>
  <c r="K24" i="155"/>
  <c r="K26" i="155" s="1"/>
  <c r="K27" i="155" s="1"/>
  <c r="K29" i="155" s="1"/>
  <c r="K31" i="155" s="1"/>
  <c r="K32" i="155" s="1"/>
  <c r="J24" i="155"/>
  <c r="J26" i="155" s="1"/>
  <c r="J27" i="155" s="1"/>
  <c r="J29" i="155" s="1"/>
  <c r="J31" i="155" s="1"/>
  <c r="J32" i="155" s="1"/>
  <c r="I24" i="155"/>
  <c r="I26" i="155" s="1"/>
  <c r="I27" i="155" s="1"/>
  <c r="I29" i="155" s="1"/>
  <c r="I31" i="155" s="1"/>
  <c r="I32" i="155" s="1"/>
  <c r="H24" i="155"/>
  <c r="H26" i="155" s="1"/>
  <c r="H27" i="155" s="1"/>
  <c r="H29" i="155" s="1"/>
  <c r="H31" i="155" s="1"/>
  <c r="H32" i="155" s="1"/>
  <c r="G24" i="155"/>
  <c r="G26" i="155" s="1"/>
  <c r="G27" i="155" s="1"/>
  <c r="G29" i="155" s="1"/>
  <c r="G31" i="155" s="1"/>
  <c r="G32" i="155" s="1"/>
  <c r="F24" i="155"/>
  <c r="F26" i="155" s="1"/>
  <c r="F27" i="155" s="1"/>
  <c r="F29" i="155" s="1"/>
  <c r="F31" i="155" s="1"/>
  <c r="F32" i="155" s="1"/>
  <c r="E24" i="155"/>
  <c r="E26" i="155" s="1"/>
  <c r="AC23" i="155"/>
  <c r="AC22" i="155"/>
  <c r="AC21" i="155"/>
  <c r="AC20" i="155"/>
  <c r="AC19" i="155"/>
  <c r="AC18" i="155"/>
  <c r="AC16" i="155"/>
  <c r="AC15" i="155"/>
  <c r="AC14" i="155"/>
  <c r="AC13" i="155"/>
  <c r="AB68" i="154"/>
  <c r="AA68" i="154"/>
  <c r="V68" i="154"/>
  <c r="U68" i="154"/>
  <c r="T68" i="154"/>
  <c r="S68" i="154"/>
  <c r="R68" i="154"/>
  <c r="Q68" i="154"/>
  <c r="P68" i="154"/>
  <c r="O68" i="154"/>
  <c r="N68" i="154"/>
  <c r="M68" i="154"/>
  <c r="L68" i="154"/>
  <c r="K68" i="154"/>
  <c r="J68" i="154"/>
  <c r="I68" i="154"/>
  <c r="H68" i="154"/>
  <c r="G68" i="154"/>
  <c r="F68" i="154"/>
  <c r="E68" i="154"/>
  <c r="AB67" i="154"/>
  <c r="AA67" i="154"/>
  <c r="V67" i="154"/>
  <c r="U67" i="154"/>
  <c r="T67" i="154"/>
  <c r="S67" i="154"/>
  <c r="R67" i="154"/>
  <c r="Q67" i="154"/>
  <c r="P67" i="154"/>
  <c r="O67" i="154"/>
  <c r="N67" i="154"/>
  <c r="M67" i="154"/>
  <c r="L67" i="154"/>
  <c r="K67" i="154"/>
  <c r="J67" i="154"/>
  <c r="I67" i="154"/>
  <c r="H67" i="154"/>
  <c r="G67" i="154"/>
  <c r="F67" i="154"/>
  <c r="E67" i="154"/>
  <c r="AC62" i="154"/>
  <c r="AB60" i="154"/>
  <c r="AB61" i="154" s="1"/>
  <c r="AB63" i="154" s="1"/>
  <c r="AB65" i="154" s="1"/>
  <c r="AB66" i="154" s="1"/>
  <c r="P60" i="154"/>
  <c r="P61" i="154" s="1"/>
  <c r="P63" i="154" s="1"/>
  <c r="P65" i="154" s="1"/>
  <c r="P66" i="154" s="1"/>
  <c r="AB59" i="154"/>
  <c r="AA59" i="154"/>
  <c r="V59" i="154"/>
  <c r="U59" i="154"/>
  <c r="T59" i="154"/>
  <c r="S59" i="154"/>
  <c r="R59" i="154"/>
  <c r="Q59" i="154"/>
  <c r="P59" i="154"/>
  <c r="O59" i="154"/>
  <c r="N59" i="154"/>
  <c r="M59" i="154"/>
  <c r="L59" i="154"/>
  <c r="K59" i="154"/>
  <c r="J59" i="154"/>
  <c r="I59" i="154"/>
  <c r="H59" i="154"/>
  <c r="G59" i="154"/>
  <c r="F59" i="154"/>
  <c r="E59" i="154"/>
  <c r="AB58" i="154"/>
  <c r="AA58" i="154"/>
  <c r="AA60" i="154" s="1"/>
  <c r="AA61" i="154" s="1"/>
  <c r="AA63" i="154" s="1"/>
  <c r="AA65" i="154" s="1"/>
  <c r="AA66" i="154" s="1"/>
  <c r="V58" i="154"/>
  <c r="V60" i="154" s="1"/>
  <c r="V61" i="154" s="1"/>
  <c r="V63" i="154" s="1"/>
  <c r="V65" i="154" s="1"/>
  <c r="V66" i="154" s="1"/>
  <c r="U58" i="154"/>
  <c r="U60" i="154" s="1"/>
  <c r="U61" i="154" s="1"/>
  <c r="U63" i="154" s="1"/>
  <c r="U65" i="154" s="1"/>
  <c r="U66" i="154" s="1"/>
  <c r="T58" i="154"/>
  <c r="T60" i="154" s="1"/>
  <c r="T61" i="154" s="1"/>
  <c r="T63" i="154" s="1"/>
  <c r="T65" i="154" s="1"/>
  <c r="T66" i="154" s="1"/>
  <c r="S58" i="154"/>
  <c r="S60" i="154" s="1"/>
  <c r="S61" i="154" s="1"/>
  <c r="S63" i="154" s="1"/>
  <c r="S65" i="154" s="1"/>
  <c r="S66" i="154" s="1"/>
  <c r="R58" i="154"/>
  <c r="R60" i="154" s="1"/>
  <c r="R61" i="154" s="1"/>
  <c r="R63" i="154" s="1"/>
  <c r="R65" i="154" s="1"/>
  <c r="R66" i="154" s="1"/>
  <c r="Q58" i="154"/>
  <c r="Q60" i="154" s="1"/>
  <c r="Q61" i="154" s="1"/>
  <c r="Q63" i="154" s="1"/>
  <c r="Q65" i="154" s="1"/>
  <c r="Q66" i="154" s="1"/>
  <c r="P58" i="154"/>
  <c r="O58" i="154"/>
  <c r="O60" i="154" s="1"/>
  <c r="O61" i="154" s="1"/>
  <c r="O63" i="154" s="1"/>
  <c r="O65" i="154" s="1"/>
  <c r="O66" i="154" s="1"/>
  <c r="N58" i="154"/>
  <c r="N60" i="154" s="1"/>
  <c r="N61" i="154" s="1"/>
  <c r="N63" i="154" s="1"/>
  <c r="N65" i="154" s="1"/>
  <c r="N66" i="154" s="1"/>
  <c r="M58" i="154"/>
  <c r="M60" i="154" s="1"/>
  <c r="M61" i="154" s="1"/>
  <c r="M63" i="154" s="1"/>
  <c r="M65" i="154" s="1"/>
  <c r="M66" i="154" s="1"/>
  <c r="L58" i="154"/>
  <c r="L60" i="154" s="1"/>
  <c r="L61" i="154" s="1"/>
  <c r="L63" i="154" s="1"/>
  <c r="L65" i="154" s="1"/>
  <c r="L66" i="154" s="1"/>
  <c r="K58" i="154"/>
  <c r="K60" i="154" s="1"/>
  <c r="K61" i="154" s="1"/>
  <c r="K63" i="154" s="1"/>
  <c r="K65" i="154" s="1"/>
  <c r="K66" i="154" s="1"/>
  <c r="J58" i="154"/>
  <c r="J60" i="154" s="1"/>
  <c r="J61" i="154" s="1"/>
  <c r="J63" i="154" s="1"/>
  <c r="J65" i="154" s="1"/>
  <c r="J66" i="154" s="1"/>
  <c r="I58" i="154"/>
  <c r="I60" i="154" s="1"/>
  <c r="I61" i="154" s="1"/>
  <c r="I63" i="154" s="1"/>
  <c r="I65" i="154" s="1"/>
  <c r="I66" i="154" s="1"/>
  <c r="H58" i="154"/>
  <c r="H60" i="154" s="1"/>
  <c r="H61" i="154" s="1"/>
  <c r="H63" i="154" s="1"/>
  <c r="H65" i="154" s="1"/>
  <c r="H66" i="154" s="1"/>
  <c r="G58" i="154"/>
  <c r="G60" i="154" s="1"/>
  <c r="G61" i="154" s="1"/>
  <c r="G63" i="154" s="1"/>
  <c r="G65" i="154" s="1"/>
  <c r="G66" i="154" s="1"/>
  <c r="F58" i="154"/>
  <c r="F60" i="154" s="1"/>
  <c r="F61" i="154" s="1"/>
  <c r="F63" i="154" s="1"/>
  <c r="F65" i="154" s="1"/>
  <c r="F66" i="154" s="1"/>
  <c r="E58" i="154"/>
  <c r="E60" i="154" s="1"/>
  <c r="AC57" i="154"/>
  <c r="AC56" i="154"/>
  <c r="AC55" i="154"/>
  <c r="AC54" i="154"/>
  <c r="AC53" i="154"/>
  <c r="AC52" i="154"/>
  <c r="AC51" i="154"/>
  <c r="AC50" i="154"/>
  <c r="AC49" i="154"/>
  <c r="AC48" i="154"/>
  <c r="W35" i="154"/>
  <c r="V35" i="154"/>
  <c r="U35" i="154"/>
  <c r="T35" i="154"/>
  <c r="S35" i="154"/>
  <c r="R35" i="154"/>
  <c r="Q35" i="154"/>
  <c r="P35" i="154"/>
  <c r="O35" i="154"/>
  <c r="N35" i="154"/>
  <c r="M35" i="154"/>
  <c r="L35" i="154"/>
  <c r="K35" i="154"/>
  <c r="J35" i="154"/>
  <c r="I35" i="154"/>
  <c r="H35" i="154"/>
  <c r="G35" i="154"/>
  <c r="F35" i="154"/>
  <c r="E35" i="154"/>
  <c r="W34" i="154"/>
  <c r="V34" i="154"/>
  <c r="U34" i="154"/>
  <c r="T34" i="154"/>
  <c r="S34" i="154"/>
  <c r="R34" i="154"/>
  <c r="Q34" i="154"/>
  <c r="P34" i="154"/>
  <c r="O34" i="154"/>
  <c r="N34" i="154"/>
  <c r="M34" i="154"/>
  <c r="L34" i="154"/>
  <c r="K34" i="154"/>
  <c r="J34" i="154"/>
  <c r="I34" i="154"/>
  <c r="H34" i="154"/>
  <c r="G34" i="154"/>
  <c r="F34" i="154"/>
  <c r="E34" i="154"/>
  <c r="AC29" i="154"/>
  <c r="N27" i="154"/>
  <c r="N28" i="154" s="1"/>
  <c r="N30" i="154" s="1"/>
  <c r="N32" i="154" s="1"/>
  <c r="N33" i="154" s="1"/>
  <c r="J27" i="154"/>
  <c r="J28" i="154" s="1"/>
  <c r="J30" i="154" s="1"/>
  <c r="J32" i="154" s="1"/>
  <c r="J33" i="154" s="1"/>
  <c r="W26" i="154"/>
  <c r="V26" i="154"/>
  <c r="U26" i="154"/>
  <c r="T26" i="154"/>
  <c r="S26" i="154"/>
  <c r="R26" i="154"/>
  <c r="Q26" i="154"/>
  <c r="P26" i="154"/>
  <c r="O26" i="154"/>
  <c r="N26" i="154"/>
  <c r="M26" i="154"/>
  <c r="L26" i="154"/>
  <c r="K26" i="154"/>
  <c r="J26" i="154"/>
  <c r="I26" i="154"/>
  <c r="H26" i="154"/>
  <c r="G26" i="154"/>
  <c r="F26" i="154"/>
  <c r="E26" i="154"/>
  <c r="W25" i="154"/>
  <c r="W27" i="154" s="1"/>
  <c r="W28" i="154" s="1"/>
  <c r="W30" i="154" s="1"/>
  <c r="W32" i="154" s="1"/>
  <c r="W33" i="154" s="1"/>
  <c r="V25" i="154"/>
  <c r="V27" i="154" s="1"/>
  <c r="V28" i="154" s="1"/>
  <c r="V30" i="154" s="1"/>
  <c r="V32" i="154" s="1"/>
  <c r="V33" i="154" s="1"/>
  <c r="U25" i="154"/>
  <c r="U27" i="154" s="1"/>
  <c r="U28" i="154" s="1"/>
  <c r="U30" i="154" s="1"/>
  <c r="U32" i="154" s="1"/>
  <c r="U33" i="154" s="1"/>
  <c r="T25" i="154"/>
  <c r="T27" i="154" s="1"/>
  <c r="T28" i="154" s="1"/>
  <c r="T30" i="154" s="1"/>
  <c r="T32" i="154" s="1"/>
  <c r="T33" i="154" s="1"/>
  <c r="S25" i="154"/>
  <c r="S27" i="154" s="1"/>
  <c r="S28" i="154" s="1"/>
  <c r="S30" i="154" s="1"/>
  <c r="S32" i="154" s="1"/>
  <c r="S33" i="154" s="1"/>
  <c r="R25" i="154"/>
  <c r="R27" i="154" s="1"/>
  <c r="R28" i="154" s="1"/>
  <c r="R30" i="154" s="1"/>
  <c r="R32" i="154" s="1"/>
  <c r="R33" i="154" s="1"/>
  <c r="Q25" i="154"/>
  <c r="Q27" i="154" s="1"/>
  <c r="Q28" i="154" s="1"/>
  <c r="Q30" i="154" s="1"/>
  <c r="Q32" i="154" s="1"/>
  <c r="Q33" i="154" s="1"/>
  <c r="P25" i="154"/>
  <c r="P27" i="154" s="1"/>
  <c r="P28" i="154" s="1"/>
  <c r="P30" i="154" s="1"/>
  <c r="P32" i="154" s="1"/>
  <c r="P33" i="154" s="1"/>
  <c r="O25" i="154"/>
  <c r="O27" i="154" s="1"/>
  <c r="O28" i="154" s="1"/>
  <c r="O30" i="154" s="1"/>
  <c r="O32" i="154" s="1"/>
  <c r="O33" i="154" s="1"/>
  <c r="N25" i="154"/>
  <c r="M25" i="154"/>
  <c r="M27" i="154" s="1"/>
  <c r="M28" i="154" s="1"/>
  <c r="M30" i="154" s="1"/>
  <c r="M32" i="154" s="1"/>
  <c r="M33" i="154" s="1"/>
  <c r="L25" i="154"/>
  <c r="L27" i="154" s="1"/>
  <c r="L28" i="154" s="1"/>
  <c r="L30" i="154" s="1"/>
  <c r="L32" i="154" s="1"/>
  <c r="L33" i="154" s="1"/>
  <c r="K25" i="154"/>
  <c r="K27" i="154" s="1"/>
  <c r="K28" i="154" s="1"/>
  <c r="K30" i="154" s="1"/>
  <c r="K32" i="154" s="1"/>
  <c r="K33" i="154" s="1"/>
  <c r="J25" i="154"/>
  <c r="I25" i="154"/>
  <c r="I27" i="154" s="1"/>
  <c r="I28" i="154" s="1"/>
  <c r="I30" i="154" s="1"/>
  <c r="I32" i="154" s="1"/>
  <c r="I33" i="154" s="1"/>
  <c r="H25" i="154"/>
  <c r="H27" i="154" s="1"/>
  <c r="H28" i="154" s="1"/>
  <c r="H30" i="154" s="1"/>
  <c r="H32" i="154" s="1"/>
  <c r="H33" i="154" s="1"/>
  <c r="G25" i="154"/>
  <c r="G27" i="154" s="1"/>
  <c r="G28" i="154" s="1"/>
  <c r="G30" i="154" s="1"/>
  <c r="G32" i="154" s="1"/>
  <c r="G33" i="154" s="1"/>
  <c r="F25" i="154"/>
  <c r="E25" i="154"/>
  <c r="E27" i="154" s="1"/>
  <c r="AC24" i="154"/>
  <c r="AC23" i="154"/>
  <c r="AC22" i="154"/>
  <c r="AC21" i="154"/>
  <c r="AC19" i="154"/>
  <c r="AC18" i="154"/>
  <c r="AC16" i="154"/>
  <c r="AC15" i="154"/>
  <c r="AC14" i="154"/>
  <c r="AC13" i="154"/>
  <c r="AB66" i="153"/>
  <c r="AA66" i="153"/>
  <c r="Z66" i="153"/>
  <c r="Y66" i="153"/>
  <c r="X66" i="153"/>
  <c r="W66" i="153"/>
  <c r="V66" i="153"/>
  <c r="U66" i="153"/>
  <c r="T66" i="153"/>
  <c r="S66" i="153"/>
  <c r="R66" i="153"/>
  <c r="Q66" i="153"/>
  <c r="P66" i="153"/>
  <c r="O66" i="153"/>
  <c r="N66" i="153"/>
  <c r="M66" i="153"/>
  <c r="L66" i="153"/>
  <c r="K66" i="153"/>
  <c r="J66" i="153"/>
  <c r="I66" i="153"/>
  <c r="H66" i="153"/>
  <c r="G66" i="153"/>
  <c r="F66" i="153"/>
  <c r="E66" i="153"/>
  <c r="AB65" i="153"/>
  <c r="AA65" i="153"/>
  <c r="Z65" i="153"/>
  <c r="Y65" i="153"/>
  <c r="X65" i="153"/>
  <c r="W65" i="153"/>
  <c r="V65" i="153"/>
  <c r="U65" i="153"/>
  <c r="T65" i="153"/>
  <c r="S65" i="153"/>
  <c r="R65" i="153"/>
  <c r="Q65" i="153"/>
  <c r="P65" i="153"/>
  <c r="O65" i="153"/>
  <c r="N65" i="153"/>
  <c r="M65" i="153"/>
  <c r="L65" i="153"/>
  <c r="K65" i="153"/>
  <c r="J65" i="153"/>
  <c r="I65" i="153"/>
  <c r="H65" i="153"/>
  <c r="G65" i="153"/>
  <c r="F65" i="153"/>
  <c r="E65" i="153"/>
  <c r="AC60" i="153"/>
  <c r="AA58" i="153"/>
  <c r="AA59" i="153" s="1"/>
  <c r="AA61" i="153" s="1"/>
  <c r="AA63" i="153" s="1"/>
  <c r="AA64" i="153" s="1"/>
  <c r="W58" i="153"/>
  <c r="W59" i="153" s="1"/>
  <c r="W61" i="153" s="1"/>
  <c r="W63" i="153" s="1"/>
  <c r="W64" i="153" s="1"/>
  <c r="S58" i="153"/>
  <c r="S59" i="153" s="1"/>
  <c r="S61" i="153" s="1"/>
  <c r="S63" i="153" s="1"/>
  <c r="S64" i="153" s="1"/>
  <c r="O58" i="153"/>
  <c r="O59" i="153" s="1"/>
  <c r="O61" i="153" s="1"/>
  <c r="O63" i="153" s="1"/>
  <c r="O64" i="153" s="1"/>
  <c r="K58" i="153"/>
  <c r="K59" i="153" s="1"/>
  <c r="K61" i="153" s="1"/>
  <c r="K63" i="153" s="1"/>
  <c r="K64" i="153" s="1"/>
  <c r="G58" i="153"/>
  <c r="G59" i="153" s="1"/>
  <c r="G61" i="153" s="1"/>
  <c r="G63" i="153" s="1"/>
  <c r="G64" i="153" s="1"/>
  <c r="AB57" i="153"/>
  <c r="AA57" i="153"/>
  <c r="Z57" i="153"/>
  <c r="Y57" i="153"/>
  <c r="X57" i="153"/>
  <c r="W57" i="153"/>
  <c r="V57" i="153"/>
  <c r="U57" i="153"/>
  <c r="T57" i="153"/>
  <c r="S57" i="153"/>
  <c r="R57" i="153"/>
  <c r="Q57" i="153"/>
  <c r="P57" i="153"/>
  <c r="O57" i="153"/>
  <c r="N57" i="153"/>
  <c r="M57" i="153"/>
  <c r="L57" i="153"/>
  <c r="K57" i="153"/>
  <c r="J57" i="153"/>
  <c r="I57" i="153"/>
  <c r="H57" i="153"/>
  <c r="G57" i="153"/>
  <c r="F57" i="153"/>
  <c r="E57" i="153"/>
  <c r="AC57" i="153" s="1"/>
  <c r="AB56" i="153"/>
  <c r="AB58" i="153" s="1"/>
  <c r="AB59" i="153" s="1"/>
  <c r="AB61" i="153" s="1"/>
  <c r="AB63" i="153" s="1"/>
  <c r="AB64" i="153" s="1"/>
  <c r="AA56" i="153"/>
  <c r="Z56" i="153"/>
  <c r="Z58" i="153" s="1"/>
  <c r="Z59" i="153" s="1"/>
  <c r="Z61" i="153" s="1"/>
  <c r="Z63" i="153" s="1"/>
  <c r="Z64" i="153" s="1"/>
  <c r="Y56" i="153"/>
  <c r="Y58" i="153" s="1"/>
  <c r="Y59" i="153" s="1"/>
  <c r="Y61" i="153" s="1"/>
  <c r="Y63" i="153" s="1"/>
  <c r="Y64" i="153" s="1"/>
  <c r="X56" i="153"/>
  <c r="X58" i="153" s="1"/>
  <c r="X59" i="153" s="1"/>
  <c r="X61" i="153" s="1"/>
  <c r="X63" i="153" s="1"/>
  <c r="X64" i="153" s="1"/>
  <c r="W56" i="153"/>
  <c r="V56" i="153"/>
  <c r="V58" i="153" s="1"/>
  <c r="V59" i="153" s="1"/>
  <c r="V61" i="153" s="1"/>
  <c r="V63" i="153" s="1"/>
  <c r="V64" i="153" s="1"/>
  <c r="U56" i="153"/>
  <c r="U58" i="153" s="1"/>
  <c r="U59" i="153" s="1"/>
  <c r="U61" i="153" s="1"/>
  <c r="U63" i="153" s="1"/>
  <c r="U64" i="153" s="1"/>
  <c r="T56" i="153"/>
  <c r="T58" i="153" s="1"/>
  <c r="T59" i="153" s="1"/>
  <c r="T61" i="153" s="1"/>
  <c r="T63" i="153" s="1"/>
  <c r="T64" i="153" s="1"/>
  <c r="S56" i="153"/>
  <c r="R56" i="153"/>
  <c r="R58" i="153" s="1"/>
  <c r="R59" i="153" s="1"/>
  <c r="R61" i="153" s="1"/>
  <c r="R63" i="153" s="1"/>
  <c r="R64" i="153" s="1"/>
  <c r="Q56" i="153"/>
  <c r="Q58" i="153" s="1"/>
  <c r="Q59" i="153" s="1"/>
  <c r="Q61" i="153" s="1"/>
  <c r="Q63" i="153" s="1"/>
  <c r="Q64" i="153" s="1"/>
  <c r="P56" i="153"/>
  <c r="P58" i="153" s="1"/>
  <c r="P59" i="153" s="1"/>
  <c r="P61" i="153" s="1"/>
  <c r="P63" i="153" s="1"/>
  <c r="P64" i="153" s="1"/>
  <c r="O56" i="153"/>
  <c r="N56" i="153"/>
  <c r="N58" i="153" s="1"/>
  <c r="N59" i="153" s="1"/>
  <c r="N61" i="153" s="1"/>
  <c r="N63" i="153" s="1"/>
  <c r="N64" i="153" s="1"/>
  <c r="M56" i="153"/>
  <c r="M58" i="153" s="1"/>
  <c r="M59" i="153" s="1"/>
  <c r="M61" i="153" s="1"/>
  <c r="M63" i="153" s="1"/>
  <c r="M64" i="153" s="1"/>
  <c r="L56" i="153"/>
  <c r="L58" i="153" s="1"/>
  <c r="L59" i="153" s="1"/>
  <c r="L61" i="153" s="1"/>
  <c r="L63" i="153" s="1"/>
  <c r="L64" i="153" s="1"/>
  <c r="K56" i="153"/>
  <c r="J56" i="153"/>
  <c r="J58" i="153" s="1"/>
  <c r="J59" i="153" s="1"/>
  <c r="J61" i="153" s="1"/>
  <c r="J63" i="153" s="1"/>
  <c r="J64" i="153" s="1"/>
  <c r="I56" i="153"/>
  <c r="I58" i="153" s="1"/>
  <c r="I59" i="153" s="1"/>
  <c r="I61" i="153" s="1"/>
  <c r="I63" i="153" s="1"/>
  <c r="I64" i="153" s="1"/>
  <c r="H56" i="153"/>
  <c r="H58" i="153" s="1"/>
  <c r="H59" i="153" s="1"/>
  <c r="H61" i="153" s="1"/>
  <c r="H63" i="153" s="1"/>
  <c r="H64" i="153" s="1"/>
  <c r="G56" i="153"/>
  <c r="F56" i="153"/>
  <c r="F58" i="153" s="1"/>
  <c r="F59" i="153" s="1"/>
  <c r="F61" i="153" s="1"/>
  <c r="F63" i="153" s="1"/>
  <c r="F64" i="153" s="1"/>
  <c r="E56" i="153"/>
  <c r="E58" i="153" s="1"/>
  <c r="AC55" i="153"/>
  <c r="AC54" i="153"/>
  <c r="AC53" i="153"/>
  <c r="AC52" i="153"/>
  <c r="AC51" i="153"/>
  <c r="AC50" i="153"/>
  <c r="AC49" i="153"/>
  <c r="AC48" i="153"/>
  <c r="AC47" i="153"/>
  <c r="AC46" i="153"/>
  <c r="W33" i="153"/>
  <c r="V33" i="153"/>
  <c r="U33" i="153"/>
  <c r="T33" i="153"/>
  <c r="S33" i="153"/>
  <c r="R33" i="153"/>
  <c r="Q33" i="153"/>
  <c r="P33" i="153"/>
  <c r="O33" i="153"/>
  <c r="N33" i="153"/>
  <c r="M33" i="153"/>
  <c r="L33" i="153"/>
  <c r="K33" i="153"/>
  <c r="J33" i="153"/>
  <c r="I33" i="153"/>
  <c r="H33" i="153"/>
  <c r="G33" i="153"/>
  <c r="F33" i="153"/>
  <c r="E33" i="153"/>
  <c r="W32" i="153"/>
  <c r="V32" i="153"/>
  <c r="U32" i="153"/>
  <c r="T32" i="153"/>
  <c r="S32" i="153"/>
  <c r="R32" i="153"/>
  <c r="Q32" i="153"/>
  <c r="P32" i="153"/>
  <c r="O32" i="153"/>
  <c r="N32" i="153"/>
  <c r="M32" i="153"/>
  <c r="L32" i="153"/>
  <c r="K32" i="153"/>
  <c r="J32" i="153"/>
  <c r="I32" i="153"/>
  <c r="H32" i="153"/>
  <c r="G32" i="153"/>
  <c r="F32" i="153"/>
  <c r="E32" i="153"/>
  <c r="AC27" i="153"/>
  <c r="W24" i="153"/>
  <c r="V24" i="153"/>
  <c r="U24" i="153"/>
  <c r="T24" i="153"/>
  <c r="S24" i="153"/>
  <c r="R24" i="153"/>
  <c r="Q24" i="153"/>
  <c r="P24" i="153"/>
  <c r="O24" i="153"/>
  <c r="N24" i="153"/>
  <c r="M24" i="153"/>
  <c r="L24" i="153"/>
  <c r="K24" i="153"/>
  <c r="J24" i="153"/>
  <c r="I24" i="153"/>
  <c r="H24" i="153"/>
  <c r="G24" i="153"/>
  <c r="F24" i="153"/>
  <c r="E24" i="153"/>
  <c r="AC24" i="153" s="1"/>
  <c r="W23" i="153"/>
  <c r="W25" i="153" s="1"/>
  <c r="W26" i="153" s="1"/>
  <c r="W28" i="153" s="1"/>
  <c r="W30" i="153" s="1"/>
  <c r="W31" i="153" s="1"/>
  <c r="V23" i="153"/>
  <c r="V25" i="153" s="1"/>
  <c r="V26" i="153" s="1"/>
  <c r="V28" i="153" s="1"/>
  <c r="V30" i="153" s="1"/>
  <c r="V31" i="153" s="1"/>
  <c r="U23" i="153"/>
  <c r="U25" i="153" s="1"/>
  <c r="U26" i="153" s="1"/>
  <c r="U28" i="153" s="1"/>
  <c r="U30" i="153" s="1"/>
  <c r="U31" i="153" s="1"/>
  <c r="T23" i="153"/>
  <c r="T25" i="153" s="1"/>
  <c r="T26" i="153" s="1"/>
  <c r="T28" i="153" s="1"/>
  <c r="T30" i="153" s="1"/>
  <c r="T31" i="153" s="1"/>
  <c r="S23" i="153"/>
  <c r="S25" i="153" s="1"/>
  <c r="S26" i="153" s="1"/>
  <c r="S28" i="153" s="1"/>
  <c r="S30" i="153" s="1"/>
  <c r="S31" i="153" s="1"/>
  <c r="R23" i="153"/>
  <c r="R25" i="153" s="1"/>
  <c r="R26" i="153" s="1"/>
  <c r="R28" i="153" s="1"/>
  <c r="R30" i="153" s="1"/>
  <c r="R31" i="153" s="1"/>
  <c r="Q23" i="153"/>
  <c r="Q25" i="153" s="1"/>
  <c r="Q26" i="153" s="1"/>
  <c r="Q28" i="153" s="1"/>
  <c r="Q30" i="153" s="1"/>
  <c r="Q31" i="153" s="1"/>
  <c r="P23" i="153"/>
  <c r="P25" i="153" s="1"/>
  <c r="P26" i="153" s="1"/>
  <c r="P28" i="153" s="1"/>
  <c r="P30" i="153" s="1"/>
  <c r="P31" i="153" s="1"/>
  <c r="O23" i="153"/>
  <c r="O25" i="153" s="1"/>
  <c r="O26" i="153" s="1"/>
  <c r="O28" i="153" s="1"/>
  <c r="O30" i="153" s="1"/>
  <c r="O31" i="153" s="1"/>
  <c r="N23" i="153"/>
  <c r="N25" i="153" s="1"/>
  <c r="N26" i="153" s="1"/>
  <c r="N28" i="153" s="1"/>
  <c r="N30" i="153" s="1"/>
  <c r="N31" i="153" s="1"/>
  <c r="M23" i="153"/>
  <c r="M25" i="153" s="1"/>
  <c r="M26" i="153" s="1"/>
  <c r="M28" i="153" s="1"/>
  <c r="M30" i="153" s="1"/>
  <c r="M31" i="153" s="1"/>
  <c r="L23" i="153"/>
  <c r="L25" i="153" s="1"/>
  <c r="L26" i="153" s="1"/>
  <c r="L28" i="153" s="1"/>
  <c r="L30" i="153" s="1"/>
  <c r="L31" i="153" s="1"/>
  <c r="K23" i="153"/>
  <c r="K25" i="153" s="1"/>
  <c r="K26" i="153" s="1"/>
  <c r="K28" i="153" s="1"/>
  <c r="K30" i="153" s="1"/>
  <c r="K31" i="153" s="1"/>
  <c r="J23" i="153"/>
  <c r="J25" i="153" s="1"/>
  <c r="J26" i="153" s="1"/>
  <c r="J28" i="153" s="1"/>
  <c r="J30" i="153" s="1"/>
  <c r="J31" i="153" s="1"/>
  <c r="I23" i="153"/>
  <c r="I25" i="153" s="1"/>
  <c r="I26" i="153" s="1"/>
  <c r="I28" i="153" s="1"/>
  <c r="I30" i="153" s="1"/>
  <c r="I31" i="153" s="1"/>
  <c r="H23" i="153"/>
  <c r="H25" i="153" s="1"/>
  <c r="H26" i="153" s="1"/>
  <c r="H28" i="153" s="1"/>
  <c r="H30" i="153" s="1"/>
  <c r="H31" i="153" s="1"/>
  <c r="G23" i="153"/>
  <c r="G25" i="153" s="1"/>
  <c r="G26" i="153" s="1"/>
  <c r="G28" i="153" s="1"/>
  <c r="G30" i="153" s="1"/>
  <c r="G31" i="153" s="1"/>
  <c r="F23" i="153"/>
  <c r="F25" i="153" s="1"/>
  <c r="F26" i="153" s="1"/>
  <c r="F28" i="153" s="1"/>
  <c r="F30" i="153" s="1"/>
  <c r="F31" i="153" s="1"/>
  <c r="E23" i="153"/>
  <c r="E25" i="153" s="1"/>
  <c r="AC22" i="153"/>
  <c r="AC21" i="153"/>
  <c r="AC20" i="153"/>
  <c r="AC19" i="153"/>
  <c r="AC18" i="153"/>
  <c r="AC17" i="153"/>
  <c r="AC16" i="153"/>
  <c r="AC15" i="153"/>
  <c r="AC14" i="153"/>
  <c r="AC13" i="153"/>
  <c r="AB66" i="151"/>
  <c r="AA66" i="151"/>
  <c r="Z66" i="151"/>
  <c r="Y66" i="151"/>
  <c r="X66" i="151"/>
  <c r="W66" i="151"/>
  <c r="V66" i="151"/>
  <c r="U66" i="151"/>
  <c r="T66" i="151"/>
  <c r="S66" i="151"/>
  <c r="R66" i="151"/>
  <c r="Q66" i="151"/>
  <c r="P66" i="151"/>
  <c r="O66" i="151"/>
  <c r="N66" i="151"/>
  <c r="M66" i="151"/>
  <c r="L66" i="151"/>
  <c r="K66" i="151"/>
  <c r="J66" i="151"/>
  <c r="I66" i="151"/>
  <c r="H66" i="151"/>
  <c r="G66" i="151"/>
  <c r="AC66" i="151"/>
  <c r="AB65" i="151"/>
  <c r="AA65" i="151"/>
  <c r="Z65" i="151"/>
  <c r="Y65" i="151"/>
  <c r="X65" i="151"/>
  <c r="W65" i="151"/>
  <c r="V65" i="151"/>
  <c r="U65" i="151"/>
  <c r="T65" i="151"/>
  <c r="S65" i="151"/>
  <c r="R65" i="151"/>
  <c r="Q65" i="151"/>
  <c r="P65" i="151"/>
  <c r="O65" i="151"/>
  <c r="N65" i="151"/>
  <c r="M65" i="151"/>
  <c r="L65" i="151"/>
  <c r="K65" i="151"/>
  <c r="J65" i="151"/>
  <c r="I65" i="151"/>
  <c r="H65" i="151"/>
  <c r="G65" i="151"/>
  <c r="AC65" i="151"/>
  <c r="AC60" i="151"/>
  <c r="AA58" i="151"/>
  <c r="AA59" i="151" s="1"/>
  <c r="AA61" i="151" s="1"/>
  <c r="AA63" i="151" s="1"/>
  <c r="AA64" i="151" s="1"/>
  <c r="W58" i="151"/>
  <c r="W59" i="151" s="1"/>
  <c r="W61" i="151" s="1"/>
  <c r="W63" i="151" s="1"/>
  <c r="W64" i="151" s="1"/>
  <c r="S58" i="151"/>
  <c r="S59" i="151" s="1"/>
  <c r="S61" i="151" s="1"/>
  <c r="S63" i="151" s="1"/>
  <c r="S64" i="151" s="1"/>
  <c r="O58" i="151"/>
  <c r="O59" i="151" s="1"/>
  <c r="O61" i="151" s="1"/>
  <c r="O63" i="151" s="1"/>
  <c r="O64" i="151" s="1"/>
  <c r="K58" i="151"/>
  <c r="K59" i="151" s="1"/>
  <c r="K61" i="151" s="1"/>
  <c r="K63" i="151" s="1"/>
  <c r="K64" i="151" s="1"/>
  <c r="G58" i="151"/>
  <c r="G59" i="151" s="1"/>
  <c r="G61" i="151" s="1"/>
  <c r="G63" i="151" s="1"/>
  <c r="G64" i="151" s="1"/>
  <c r="AB57" i="151"/>
  <c r="AA57" i="151"/>
  <c r="Z57" i="151"/>
  <c r="Y57" i="151"/>
  <c r="X57" i="151"/>
  <c r="W57" i="151"/>
  <c r="V57" i="151"/>
  <c r="U57" i="151"/>
  <c r="T57" i="151"/>
  <c r="S57" i="151"/>
  <c r="R57" i="151"/>
  <c r="Q57" i="151"/>
  <c r="P57" i="151"/>
  <c r="O57" i="151"/>
  <c r="N57" i="151"/>
  <c r="M57" i="151"/>
  <c r="L57" i="151"/>
  <c r="K57" i="151"/>
  <c r="J57" i="151"/>
  <c r="I57" i="151"/>
  <c r="H57" i="151"/>
  <c r="G57" i="151"/>
  <c r="AC57" i="151"/>
  <c r="AB56" i="151"/>
  <c r="AB58" i="151" s="1"/>
  <c r="AB59" i="151" s="1"/>
  <c r="AB61" i="151" s="1"/>
  <c r="AB63" i="151" s="1"/>
  <c r="AB64" i="151" s="1"/>
  <c r="AA56" i="151"/>
  <c r="Z56" i="151"/>
  <c r="Z58" i="151" s="1"/>
  <c r="Z59" i="151" s="1"/>
  <c r="Z61" i="151" s="1"/>
  <c r="Z63" i="151" s="1"/>
  <c r="Z64" i="151" s="1"/>
  <c r="Y56" i="151"/>
  <c r="Y58" i="151" s="1"/>
  <c r="Y59" i="151" s="1"/>
  <c r="Y61" i="151" s="1"/>
  <c r="Y63" i="151" s="1"/>
  <c r="Y64" i="151" s="1"/>
  <c r="X56" i="151"/>
  <c r="X58" i="151" s="1"/>
  <c r="X59" i="151" s="1"/>
  <c r="X61" i="151" s="1"/>
  <c r="X63" i="151" s="1"/>
  <c r="X64" i="151" s="1"/>
  <c r="W56" i="151"/>
  <c r="V56" i="151"/>
  <c r="V58" i="151" s="1"/>
  <c r="V59" i="151" s="1"/>
  <c r="V61" i="151" s="1"/>
  <c r="V63" i="151" s="1"/>
  <c r="V64" i="151" s="1"/>
  <c r="U56" i="151"/>
  <c r="U58" i="151" s="1"/>
  <c r="U59" i="151" s="1"/>
  <c r="U61" i="151" s="1"/>
  <c r="U63" i="151" s="1"/>
  <c r="U64" i="151" s="1"/>
  <c r="T56" i="151"/>
  <c r="T58" i="151" s="1"/>
  <c r="T59" i="151" s="1"/>
  <c r="T61" i="151" s="1"/>
  <c r="T63" i="151" s="1"/>
  <c r="T64" i="151" s="1"/>
  <c r="S56" i="151"/>
  <c r="R56" i="151"/>
  <c r="R58" i="151" s="1"/>
  <c r="R59" i="151" s="1"/>
  <c r="R61" i="151" s="1"/>
  <c r="R63" i="151" s="1"/>
  <c r="R64" i="151" s="1"/>
  <c r="Q56" i="151"/>
  <c r="Q58" i="151" s="1"/>
  <c r="Q59" i="151" s="1"/>
  <c r="Q61" i="151" s="1"/>
  <c r="Q63" i="151" s="1"/>
  <c r="Q64" i="151" s="1"/>
  <c r="P56" i="151"/>
  <c r="P58" i="151" s="1"/>
  <c r="P59" i="151" s="1"/>
  <c r="P61" i="151" s="1"/>
  <c r="P63" i="151" s="1"/>
  <c r="P64" i="151" s="1"/>
  <c r="O56" i="151"/>
  <c r="N56" i="151"/>
  <c r="N58" i="151" s="1"/>
  <c r="N59" i="151" s="1"/>
  <c r="N61" i="151" s="1"/>
  <c r="N63" i="151" s="1"/>
  <c r="N64" i="151" s="1"/>
  <c r="M56" i="151"/>
  <c r="M58" i="151" s="1"/>
  <c r="M59" i="151" s="1"/>
  <c r="M61" i="151" s="1"/>
  <c r="M63" i="151" s="1"/>
  <c r="M64" i="151" s="1"/>
  <c r="L56" i="151"/>
  <c r="L58" i="151" s="1"/>
  <c r="L59" i="151" s="1"/>
  <c r="L61" i="151" s="1"/>
  <c r="L63" i="151" s="1"/>
  <c r="L64" i="151" s="1"/>
  <c r="K56" i="151"/>
  <c r="J56" i="151"/>
  <c r="J58" i="151" s="1"/>
  <c r="J59" i="151" s="1"/>
  <c r="J61" i="151" s="1"/>
  <c r="J63" i="151" s="1"/>
  <c r="J64" i="151" s="1"/>
  <c r="I56" i="151"/>
  <c r="I58" i="151" s="1"/>
  <c r="I59" i="151" s="1"/>
  <c r="I61" i="151" s="1"/>
  <c r="I63" i="151" s="1"/>
  <c r="I64" i="151" s="1"/>
  <c r="H56" i="151"/>
  <c r="H58" i="151" s="1"/>
  <c r="H59" i="151" s="1"/>
  <c r="H61" i="151" s="1"/>
  <c r="H63" i="151" s="1"/>
  <c r="H64" i="151" s="1"/>
  <c r="G56" i="151"/>
  <c r="AC55" i="151"/>
  <c r="AC54" i="151"/>
  <c r="AC53" i="151"/>
  <c r="AC52" i="151"/>
  <c r="AC51" i="151"/>
  <c r="AC50" i="151"/>
  <c r="AC49" i="151"/>
  <c r="AC48" i="151"/>
  <c r="AC47" i="151"/>
  <c r="AC46" i="151"/>
  <c r="U33" i="151"/>
  <c r="T33" i="151"/>
  <c r="S33" i="151"/>
  <c r="R33" i="151"/>
  <c r="Q33" i="151"/>
  <c r="P33" i="151"/>
  <c r="O33" i="151"/>
  <c r="N33" i="151"/>
  <c r="M33" i="151"/>
  <c r="L33" i="151"/>
  <c r="K33" i="151"/>
  <c r="J33" i="151"/>
  <c r="I33" i="151"/>
  <c r="H33" i="151"/>
  <c r="G33" i="151"/>
  <c r="F33" i="151"/>
  <c r="E33" i="151"/>
  <c r="U32" i="151"/>
  <c r="T32" i="151"/>
  <c r="S32" i="151"/>
  <c r="R32" i="151"/>
  <c r="Q32" i="151"/>
  <c r="P32" i="151"/>
  <c r="O32" i="151"/>
  <c r="N32" i="151"/>
  <c r="M32" i="151"/>
  <c r="L32" i="151"/>
  <c r="K32" i="151"/>
  <c r="J32" i="151"/>
  <c r="I32" i="151"/>
  <c r="H32" i="151"/>
  <c r="G32" i="151"/>
  <c r="F32" i="151"/>
  <c r="E32" i="151"/>
  <c r="AC27" i="151"/>
  <c r="U24" i="151"/>
  <c r="T24" i="151"/>
  <c r="S24" i="151"/>
  <c r="R24" i="151"/>
  <c r="Q24" i="151"/>
  <c r="P24" i="151"/>
  <c r="O24" i="151"/>
  <c r="N24" i="151"/>
  <c r="M24" i="151"/>
  <c r="L24" i="151"/>
  <c r="K24" i="151"/>
  <c r="J24" i="151"/>
  <c r="I24" i="151"/>
  <c r="H24" i="151"/>
  <c r="G24" i="151"/>
  <c r="F24" i="151"/>
  <c r="E24" i="151"/>
  <c r="AC24" i="151" s="1"/>
  <c r="U23" i="151"/>
  <c r="U25" i="151" s="1"/>
  <c r="U26" i="151" s="1"/>
  <c r="U28" i="151" s="1"/>
  <c r="U30" i="151" s="1"/>
  <c r="U31" i="151" s="1"/>
  <c r="T23" i="151"/>
  <c r="T25" i="151" s="1"/>
  <c r="T26" i="151" s="1"/>
  <c r="T28" i="151" s="1"/>
  <c r="T30" i="151" s="1"/>
  <c r="T31" i="151" s="1"/>
  <c r="S23" i="151"/>
  <c r="S25" i="151" s="1"/>
  <c r="S26" i="151" s="1"/>
  <c r="S28" i="151" s="1"/>
  <c r="S30" i="151" s="1"/>
  <c r="S31" i="151" s="1"/>
  <c r="R23" i="151"/>
  <c r="R25" i="151" s="1"/>
  <c r="R26" i="151" s="1"/>
  <c r="R28" i="151" s="1"/>
  <c r="R30" i="151" s="1"/>
  <c r="R31" i="151" s="1"/>
  <c r="Q23" i="151"/>
  <c r="Q25" i="151" s="1"/>
  <c r="Q26" i="151" s="1"/>
  <c r="Q28" i="151" s="1"/>
  <c r="Q30" i="151" s="1"/>
  <c r="Q31" i="151" s="1"/>
  <c r="P23" i="151"/>
  <c r="P25" i="151" s="1"/>
  <c r="P26" i="151" s="1"/>
  <c r="P28" i="151" s="1"/>
  <c r="P30" i="151" s="1"/>
  <c r="P31" i="151" s="1"/>
  <c r="O23" i="151"/>
  <c r="O25" i="151" s="1"/>
  <c r="O26" i="151" s="1"/>
  <c r="O28" i="151" s="1"/>
  <c r="O30" i="151" s="1"/>
  <c r="O31" i="151" s="1"/>
  <c r="N23" i="151"/>
  <c r="N25" i="151" s="1"/>
  <c r="N26" i="151" s="1"/>
  <c r="N28" i="151" s="1"/>
  <c r="N30" i="151" s="1"/>
  <c r="N31" i="151" s="1"/>
  <c r="M23" i="151"/>
  <c r="M25" i="151" s="1"/>
  <c r="M26" i="151" s="1"/>
  <c r="M28" i="151" s="1"/>
  <c r="M30" i="151" s="1"/>
  <c r="M31" i="151" s="1"/>
  <c r="L23" i="151"/>
  <c r="L25" i="151" s="1"/>
  <c r="L26" i="151" s="1"/>
  <c r="L28" i="151" s="1"/>
  <c r="L30" i="151" s="1"/>
  <c r="L31" i="151" s="1"/>
  <c r="K23" i="151"/>
  <c r="K25" i="151" s="1"/>
  <c r="K26" i="151" s="1"/>
  <c r="K28" i="151" s="1"/>
  <c r="K30" i="151" s="1"/>
  <c r="K31" i="151" s="1"/>
  <c r="J23" i="151"/>
  <c r="J25" i="151" s="1"/>
  <c r="J26" i="151" s="1"/>
  <c r="J28" i="151" s="1"/>
  <c r="J30" i="151" s="1"/>
  <c r="J31" i="151" s="1"/>
  <c r="I23" i="151"/>
  <c r="I25" i="151" s="1"/>
  <c r="I26" i="151" s="1"/>
  <c r="I28" i="151" s="1"/>
  <c r="I30" i="151" s="1"/>
  <c r="I31" i="151" s="1"/>
  <c r="H23" i="151"/>
  <c r="H25" i="151" s="1"/>
  <c r="H26" i="151" s="1"/>
  <c r="H28" i="151" s="1"/>
  <c r="H30" i="151" s="1"/>
  <c r="H31" i="151" s="1"/>
  <c r="G23" i="151"/>
  <c r="G25" i="151" s="1"/>
  <c r="G26" i="151" s="1"/>
  <c r="G28" i="151" s="1"/>
  <c r="G30" i="151" s="1"/>
  <c r="G31" i="151" s="1"/>
  <c r="F23" i="151"/>
  <c r="F25" i="151" s="1"/>
  <c r="F26" i="151" s="1"/>
  <c r="F28" i="151" s="1"/>
  <c r="F30" i="151" s="1"/>
  <c r="F31" i="151" s="1"/>
  <c r="E23" i="151"/>
  <c r="E25" i="151" s="1"/>
  <c r="AC22" i="151"/>
  <c r="AC21" i="151"/>
  <c r="AC20" i="151"/>
  <c r="AC19" i="151"/>
  <c r="AC18" i="151"/>
  <c r="AC17" i="151"/>
  <c r="AC16" i="151"/>
  <c r="AC15" i="151"/>
  <c r="AC14" i="151"/>
  <c r="AC13" i="151"/>
  <c r="V66" i="148"/>
  <c r="U66" i="148"/>
  <c r="T66" i="148"/>
  <c r="AC66" i="148" s="1"/>
  <c r="S66" i="148"/>
  <c r="R66" i="148"/>
  <c r="Q66" i="148"/>
  <c r="P66" i="148"/>
  <c r="O66" i="148"/>
  <c r="N66" i="148"/>
  <c r="M66" i="148"/>
  <c r="L66" i="148"/>
  <c r="K66" i="148"/>
  <c r="J66" i="148"/>
  <c r="I66" i="148"/>
  <c r="H66" i="148"/>
  <c r="V65" i="148"/>
  <c r="AC65" i="148" s="1"/>
  <c r="U65" i="148"/>
  <c r="T65" i="148"/>
  <c r="S65" i="148"/>
  <c r="R65" i="148"/>
  <c r="Q65" i="148"/>
  <c r="P65" i="148"/>
  <c r="O65" i="148"/>
  <c r="N65" i="148"/>
  <c r="M65" i="148"/>
  <c r="L65" i="148"/>
  <c r="K65" i="148"/>
  <c r="J65" i="148"/>
  <c r="I65" i="148"/>
  <c r="H65" i="148"/>
  <c r="AC60" i="148"/>
  <c r="S58" i="148"/>
  <c r="S59" i="148" s="1"/>
  <c r="S61" i="148" s="1"/>
  <c r="S63" i="148" s="1"/>
  <c r="S64" i="148" s="1"/>
  <c r="O58" i="148"/>
  <c r="O59" i="148" s="1"/>
  <c r="O61" i="148" s="1"/>
  <c r="O63" i="148" s="1"/>
  <c r="O64" i="148" s="1"/>
  <c r="K58" i="148"/>
  <c r="K59" i="148" s="1"/>
  <c r="K61" i="148" s="1"/>
  <c r="K63" i="148" s="1"/>
  <c r="K64" i="148" s="1"/>
  <c r="V57" i="148"/>
  <c r="U57" i="148"/>
  <c r="T57" i="148"/>
  <c r="S57" i="148"/>
  <c r="R57" i="148"/>
  <c r="Q57" i="148"/>
  <c r="P57" i="148"/>
  <c r="O57" i="148"/>
  <c r="N57" i="148"/>
  <c r="M57" i="148"/>
  <c r="L57" i="148"/>
  <c r="K57" i="148"/>
  <c r="J57" i="148"/>
  <c r="I57" i="148"/>
  <c r="H57" i="148"/>
  <c r="AC57" i="148"/>
  <c r="V56" i="148"/>
  <c r="V58" i="148" s="1"/>
  <c r="V59" i="148" s="1"/>
  <c r="V61" i="148" s="1"/>
  <c r="V63" i="148" s="1"/>
  <c r="V64" i="148" s="1"/>
  <c r="U56" i="148"/>
  <c r="U58" i="148" s="1"/>
  <c r="U59" i="148" s="1"/>
  <c r="U61" i="148" s="1"/>
  <c r="U63" i="148" s="1"/>
  <c r="U64" i="148" s="1"/>
  <c r="T56" i="148"/>
  <c r="T58" i="148" s="1"/>
  <c r="T59" i="148" s="1"/>
  <c r="T61" i="148" s="1"/>
  <c r="T63" i="148" s="1"/>
  <c r="T64" i="148" s="1"/>
  <c r="S56" i="148"/>
  <c r="R56" i="148"/>
  <c r="R58" i="148" s="1"/>
  <c r="R59" i="148" s="1"/>
  <c r="R61" i="148" s="1"/>
  <c r="R63" i="148" s="1"/>
  <c r="R64" i="148" s="1"/>
  <c r="Q56" i="148"/>
  <c r="Q58" i="148" s="1"/>
  <c r="Q59" i="148" s="1"/>
  <c r="Q61" i="148" s="1"/>
  <c r="Q63" i="148" s="1"/>
  <c r="Q64" i="148" s="1"/>
  <c r="P56" i="148"/>
  <c r="P58" i="148" s="1"/>
  <c r="P59" i="148" s="1"/>
  <c r="P61" i="148" s="1"/>
  <c r="P63" i="148" s="1"/>
  <c r="P64" i="148" s="1"/>
  <c r="O56" i="148"/>
  <c r="N56" i="148"/>
  <c r="N58" i="148" s="1"/>
  <c r="N59" i="148" s="1"/>
  <c r="N61" i="148" s="1"/>
  <c r="N63" i="148" s="1"/>
  <c r="N64" i="148" s="1"/>
  <c r="M56" i="148"/>
  <c r="M58" i="148" s="1"/>
  <c r="M59" i="148" s="1"/>
  <c r="M61" i="148" s="1"/>
  <c r="M63" i="148" s="1"/>
  <c r="M64" i="148" s="1"/>
  <c r="L56" i="148"/>
  <c r="L58" i="148" s="1"/>
  <c r="L59" i="148" s="1"/>
  <c r="L61" i="148" s="1"/>
  <c r="L63" i="148" s="1"/>
  <c r="L64" i="148" s="1"/>
  <c r="K56" i="148"/>
  <c r="J56" i="148"/>
  <c r="J58" i="148" s="1"/>
  <c r="J59" i="148" s="1"/>
  <c r="J61" i="148" s="1"/>
  <c r="J63" i="148" s="1"/>
  <c r="J64" i="148" s="1"/>
  <c r="I56" i="148"/>
  <c r="I58" i="148" s="1"/>
  <c r="I59" i="148" s="1"/>
  <c r="I61" i="148" s="1"/>
  <c r="I63" i="148" s="1"/>
  <c r="I64" i="148" s="1"/>
  <c r="H56" i="148"/>
  <c r="H58" i="148" s="1"/>
  <c r="H59" i="148" s="1"/>
  <c r="H61" i="148" s="1"/>
  <c r="H63" i="148" s="1"/>
  <c r="H64" i="148" s="1"/>
  <c r="AC55" i="148"/>
  <c r="AC54" i="148"/>
  <c r="AC53" i="148"/>
  <c r="AC52" i="148"/>
  <c r="AC51" i="148"/>
  <c r="AC50" i="148"/>
  <c r="AC49" i="148"/>
  <c r="AC48" i="148"/>
  <c r="AC47" i="148"/>
  <c r="AC46" i="148"/>
  <c r="AC14" i="148"/>
  <c r="AC13" i="148"/>
  <c r="V66" i="147"/>
  <c r="U66" i="147"/>
  <c r="T66" i="147"/>
  <c r="S66" i="147"/>
  <c r="R66" i="147"/>
  <c r="Q66" i="147"/>
  <c r="P66" i="147"/>
  <c r="O66" i="147"/>
  <c r="N66" i="147"/>
  <c r="M66" i="147"/>
  <c r="AC66" i="147"/>
  <c r="V65" i="147"/>
  <c r="U65" i="147"/>
  <c r="T65" i="147"/>
  <c r="S65" i="147"/>
  <c r="R65" i="147"/>
  <c r="Q65" i="147"/>
  <c r="P65" i="147"/>
  <c r="O65" i="147"/>
  <c r="N65" i="147"/>
  <c r="M65" i="147"/>
  <c r="AC65" i="147"/>
  <c r="AC60" i="147"/>
  <c r="S58" i="147"/>
  <c r="S59" i="147" s="1"/>
  <c r="S61" i="147" s="1"/>
  <c r="S63" i="147" s="1"/>
  <c r="S64" i="147" s="1"/>
  <c r="O58" i="147"/>
  <c r="O59" i="147" s="1"/>
  <c r="O61" i="147" s="1"/>
  <c r="O63" i="147" s="1"/>
  <c r="O64" i="147" s="1"/>
  <c r="V57" i="147"/>
  <c r="U57" i="147"/>
  <c r="T57" i="147"/>
  <c r="S57" i="147"/>
  <c r="R57" i="147"/>
  <c r="Q57" i="147"/>
  <c r="P57" i="147"/>
  <c r="O57" i="147"/>
  <c r="N57" i="147"/>
  <c r="M57" i="147"/>
  <c r="AC57" i="147"/>
  <c r="V56" i="147"/>
  <c r="V58" i="147" s="1"/>
  <c r="V59" i="147" s="1"/>
  <c r="V61" i="147" s="1"/>
  <c r="V63" i="147" s="1"/>
  <c r="V64" i="147" s="1"/>
  <c r="U56" i="147"/>
  <c r="U58" i="147" s="1"/>
  <c r="U59" i="147" s="1"/>
  <c r="U61" i="147" s="1"/>
  <c r="U63" i="147" s="1"/>
  <c r="U64" i="147" s="1"/>
  <c r="T56" i="147"/>
  <c r="T58" i="147" s="1"/>
  <c r="T59" i="147" s="1"/>
  <c r="T61" i="147" s="1"/>
  <c r="T63" i="147" s="1"/>
  <c r="T64" i="147" s="1"/>
  <c r="S56" i="147"/>
  <c r="R56" i="147"/>
  <c r="R58" i="147" s="1"/>
  <c r="R59" i="147" s="1"/>
  <c r="R61" i="147" s="1"/>
  <c r="R63" i="147" s="1"/>
  <c r="R64" i="147" s="1"/>
  <c r="Q56" i="147"/>
  <c r="Q58" i="147" s="1"/>
  <c r="Q59" i="147" s="1"/>
  <c r="Q61" i="147" s="1"/>
  <c r="Q63" i="147" s="1"/>
  <c r="Q64" i="147" s="1"/>
  <c r="P56" i="147"/>
  <c r="P58" i="147" s="1"/>
  <c r="P59" i="147" s="1"/>
  <c r="P61" i="147" s="1"/>
  <c r="P63" i="147" s="1"/>
  <c r="P64" i="147" s="1"/>
  <c r="O56" i="147"/>
  <c r="N56" i="147"/>
  <c r="N58" i="147" s="1"/>
  <c r="N59" i="147" s="1"/>
  <c r="N61" i="147" s="1"/>
  <c r="N63" i="147" s="1"/>
  <c r="N64" i="147" s="1"/>
  <c r="M56" i="147"/>
  <c r="M58" i="147" s="1"/>
  <c r="M59" i="147" s="1"/>
  <c r="M61" i="147" s="1"/>
  <c r="M63" i="147" s="1"/>
  <c r="M64" i="147" s="1"/>
  <c r="AC56" i="147"/>
  <c r="AC55" i="147"/>
  <c r="AC54" i="147"/>
  <c r="AC53" i="147"/>
  <c r="AC52" i="147"/>
  <c r="AC51" i="147"/>
  <c r="AC50" i="147"/>
  <c r="AC49" i="147"/>
  <c r="AC48" i="147"/>
  <c r="AC47" i="147"/>
  <c r="AC46" i="147"/>
  <c r="W33" i="147"/>
  <c r="V33" i="147"/>
  <c r="U33" i="147"/>
  <c r="T33" i="147"/>
  <c r="S33" i="147"/>
  <c r="R33" i="147"/>
  <c r="Q33" i="147"/>
  <c r="P33" i="147"/>
  <c r="O33" i="147"/>
  <c r="N33" i="147"/>
  <c r="M33" i="147"/>
  <c r="L33" i="147"/>
  <c r="K33" i="147"/>
  <c r="J33" i="147"/>
  <c r="I33" i="147"/>
  <c r="H33" i="147"/>
  <c r="G33" i="147"/>
  <c r="F33" i="147"/>
  <c r="E33" i="147"/>
  <c r="W32" i="147"/>
  <c r="V32" i="147"/>
  <c r="U32" i="147"/>
  <c r="T32" i="147"/>
  <c r="S32" i="147"/>
  <c r="R32" i="147"/>
  <c r="Q32" i="147"/>
  <c r="P32" i="147"/>
  <c r="O32" i="147"/>
  <c r="N32" i="147"/>
  <c r="M32" i="147"/>
  <c r="L32" i="147"/>
  <c r="K32" i="147"/>
  <c r="J32" i="147"/>
  <c r="I32" i="147"/>
  <c r="H32" i="147"/>
  <c r="G32" i="147"/>
  <c r="F32" i="147"/>
  <c r="E32" i="147"/>
  <c r="AC27" i="147"/>
  <c r="W24" i="147"/>
  <c r="V24" i="147"/>
  <c r="U24" i="147"/>
  <c r="T24" i="147"/>
  <c r="S24" i="147"/>
  <c r="R24" i="147"/>
  <c r="Q24" i="147"/>
  <c r="P24" i="147"/>
  <c r="O24" i="147"/>
  <c r="N24" i="147"/>
  <c r="M24" i="147"/>
  <c r="L24" i="147"/>
  <c r="K24" i="147"/>
  <c r="J24" i="147"/>
  <c r="I24" i="147"/>
  <c r="H24" i="147"/>
  <c r="G24" i="147"/>
  <c r="F24" i="147"/>
  <c r="E24" i="147"/>
  <c r="AC24" i="147" s="1"/>
  <c r="W23" i="147"/>
  <c r="W25" i="147" s="1"/>
  <c r="W26" i="147" s="1"/>
  <c r="W28" i="147" s="1"/>
  <c r="W30" i="147" s="1"/>
  <c r="W31" i="147" s="1"/>
  <c r="V23" i="147"/>
  <c r="V25" i="147" s="1"/>
  <c r="V26" i="147" s="1"/>
  <c r="V28" i="147" s="1"/>
  <c r="V30" i="147" s="1"/>
  <c r="V31" i="147" s="1"/>
  <c r="U23" i="147"/>
  <c r="U25" i="147" s="1"/>
  <c r="U26" i="147" s="1"/>
  <c r="U28" i="147" s="1"/>
  <c r="U30" i="147" s="1"/>
  <c r="U31" i="147" s="1"/>
  <c r="T23" i="147"/>
  <c r="T25" i="147" s="1"/>
  <c r="T26" i="147" s="1"/>
  <c r="T28" i="147" s="1"/>
  <c r="T30" i="147" s="1"/>
  <c r="T31" i="147" s="1"/>
  <c r="S23" i="147"/>
  <c r="S25" i="147" s="1"/>
  <c r="S26" i="147" s="1"/>
  <c r="S28" i="147" s="1"/>
  <c r="S30" i="147" s="1"/>
  <c r="S31" i="147" s="1"/>
  <c r="R23" i="147"/>
  <c r="R25" i="147" s="1"/>
  <c r="R26" i="147" s="1"/>
  <c r="R28" i="147" s="1"/>
  <c r="R30" i="147" s="1"/>
  <c r="R31" i="147" s="1"/>
  <c r="Q23" i="147"/>
  <c r="Q25" i="147" s="1"/>
  <c r="Q26" i="147" s="1"/>
  <c r="Q28" i="147" s="1"/>
  <c r="Q30" i="147" s="1"/>
  <c r="Q31" i="147" s="1"/>
  <c r="P23" i="147"/>
  <c r="P25" i="147" s="1"/>
  <c r="P26" i="147" s="1"/>
  <c r="P28" i="147" s="1"/>
  <c r="P30" i="147" s="1"/>
  <c r="P31" i="147" s="1"/>
  <c r="O23" i="147"/>
  <c r="O25" i="147" s="1"/>
  <c r="O26" i="147" s="1"/>
  <c r="O28" i="147" s="1"/>
  <c r="O30" i="147" s="1"/>
  <c r="O31" i="147" s="1"/>
  <c r="N23" i="147"/>
  <c r="N25" i="147" s="1"/>
  <c r="N26" i="147" s="1"/>
  <c r="N28" i="147" s="1"/>
  <c r="N30" i="147" s="1"/>
  <c r="N31" i="147" s="1"/>
  <c r="M23" i="147"/>
  <c r="M25" i="147" s="1"/>
  <c r="M26" i="147" s="1"/>
  <c r="M28" i="147" s="1"/>
  <c r="M30" i="147" s="1"/>
  <c r="M31" i="147" s="1"/>
  <c r="L23" i="147"/>
  <c r="L25" i="147" s="1"/>
  <c r="L26" i="147" s="1"/>
  <c r="L28" i="147" s="1"/>
  <c r="L30" i="147" s="1"/>
  <c r="L31" i="147" s="1"/>
  <c r="K23" i="147"/>
  <c r="K25" i="147" s="1"/>
  <c r="K26" i="147" s="1"/>
  <c r="K28" i="147" s="1"/>
  <c r="K30" i="147" s="1"/>
  <c r="K31" i="147" s="1"/>
  <c r="J23" i="147"/>
  <c r="J25" i="147" s="1"/>
  <c r="J26" i="147" s="1"/>
  <c r="J28" i="147" s="1"/>
  <c r="J30" i="147" s="1"/>
  <c r="J31" i="147" s="1"/>
  <c r="I23" i="147"/>
  <c r="I25" i="147" s="1"/>
  <c r="I26" i="147" s="1"/>
  <c r="I28" i="147" s="1"/>
  <c r="I30" i="147" s="1"/>
  <c r="I31" i="147" s="1"/>
  <c r="H23" i="147"/>
  <c r="H25" i="147" s="1"/>
  <c r="H26" i="147" s="1"/>
  <c r="H28" i="147" s="1"/>
  <c r="H30" i="147" s="1"/>
  <c r="H31" i="147" s="1"/>
  <c r="G23" i="147"/>
  <c r="G25" i="147" s="1"/>
  <c r="G26" i="147" s="1"/>
  <c r="G28" i="147" s="1"/>
  <c r="G30" i="147" s="1"/>
  <c r="G31" i="147" s="1"/>
  <c r="F23" i="147"/>
  <c r="F25" i="147" s="1"/>
  <c r="F26" i="147" s="1"/>
  <c r="F28" i="147" s="1"/>
  <c r="F30" i="147" s="1"/>
  <c r="F31" i="147" s="1"/>
  <c r="E23" i="147"/>
  <c r="E25" i="147" s="1"/>
  <c r="AC22" i="147"/>
  <c r="AC21" i="147"/>
  <c r="AC20" i="147"/>
  <c r="AC19" i="147"/>
  <c r="AC18" i="147"/>
  <c r="AC17" i="147"/>
  <c r="AC16" i="147"/>
  <c r="AC15" i="147"/>
  <c r="AC14" i="147"/>
  <c r="AC13" i="147"/>
  <c r="W66" i="146"/>
  <c r="V66" i="146"/>
  <c r="U66" i="146"/>
  <c r="T66" i="146"/>
  <c r="S66" i="146"/>
  <c r="R66" i="146"/>
  <c r="Q66" i="146"/>
  <c r="P66" i="146"/>
  <c r="O66" i="146"/>
  <c r="N66" i="146"/>
  <c r="M66" i="146"/>
  <c r="W65" i="146"/>
  <c r="V65" i="146"/>
  <c r="U65" i="146"/>
  <c r="T65" i="146"/>
  <c r="S65" i="146"/>
  <c r="R65" i="146"/>
  <c r="Q65" i="146"/>
  <c r="P65" i="146"/>
  <c r="O65" i="146"/>
  <c r="N65" i="146"/>
  <c r="M65" i="146"/>
  <c r="AC60" i="146"/>
  <c r="W58" i="146"/>
  <c r="W59" i="146" s="1"/>
  <c r="W63" i="146" s="1"/>
  <c r="W64" i="146" s="1"/>
  <c r="S58" i="146"/>
  <c r="S59" i="146" s="1"/>
  <c r="S61" i="146" s="1"/>
  <c r="S63" i="146" s="1"/>
  <c r="S64" i="146" s="1"/>
  <c r="O58" i="146"/>
  <c r="O59" i="146" s="1"/>
  <c r="O61" i="146" s="1"/>
  <c r="O63" i="146" s="1"/>
  <c r="O64" i="146" s="1"/>
  <c r="W57" i="146"/>
  <c r="V57" i="146"/>
  <c r="U57" i="146"/>
  <c r="T57" i="146"/>
  <c r="S57" i="146"/>
  <c r="R57" i="146"/>
  <c r="Q57" i="146"/>
  <c r="P57" i="146"/>
  <c r="O57" i="146"/>
  <c r="N57" i="146"/>
  <c r="M57" i="146"/>
  <c r="AC57" i="146" s="1"/>
  <c r="W56" i="146"/>
  <c r="V56" i="146"/>
  <c r="V58" i="146" s="1"/>
  <c r="V59" i="146" s="1"/>
  <c r="V61" i="146" s="1"/>
  <c r="V63" i="146" s="1"/>
  <c r="V64" i="146" s="1"/>
  <c r="U56" i="146"/>
  <c r="U58" i="146" s="1"/>
  <c r="U59" i="146" s="1"/>
  <c r="U61" i="146" s="1"/>
  <c r="U63" i="146" s="1"/>
  <c r="U64" i="146" s="1"/>
  <c r="T56" i="146"/>
  <c r="T58" i="146" s="1"/>
  <c r="T59" i="146" s="1"/>
  <c r="T61" i="146" s="1"/>
  <c r="T63" i="146" s="1"/>
  <c r="T64" i="146" s="1"/>
  <c r="S56" i="146"/>
  <c r="R56" i="146"/>
  <c r="R58" i="146" s="1"/>
  <c r="R59" i="146" s="1"/>
  <c r="R61" i="146" s="1"/>
  <c r="R63" i="146" s="1"/>
  <c r="R64" i="146" s="1"/>
  <c r="Q56" i="146"/>
  <c r="Q58" i="146" s="1"/>
  <c r="Q59" i="146" s="1"/>
  <c r="Q61" i="146" s="1"/>
  <c r="Q63" i="146" s="1"/>
  <c r="Q64" i="146" s="1"/>
  <c r="P56" i="146"/>
  <c r="P58" i="146" s="1"/>
  <c r="P59" i="146" s="1"/>
  <c r="P61" i="146" s="1"/>
  <c r="P63" i="146" s="1"/>
  <c r="P64" i="146" s="1"/>
  <c r="O56" i="146"/>
  <c r="N56" i="146"/>
  <c r="N58" i="146" s="1"/>
  <c r="N59" i="146" s="1"/>
  <c r="N61" i="146" s="1"/>
  <c r="N63" i="146" s="1"/>
  <c r="N64" i="146" s="1"/>
  <c r="M56" i="146"/>
  <c r="M58" i="146" s="1"/>
  <c r="M59" i="146" s="1"/>
  <c r="M61" i="146" s="1"/>
  <c r="M63" i="146" s="1"/>
  <c r="M64" i="146" s="1"/>
  <c r="AC55" i="146"/>
  <c r="AC54" i="146"/>
  <c r="AC53" i="146"/>
  <c r="AC52" i="146"/>
  <c r="AC51" i="146"/>
  <c r="AC50" i="146"/>
  <c r="AC49" i="146"/>
  <c r="AC48" i="146"/>
  <c r="AC47" i="146"/>
  <c r="AC46" i="146"/>
  <c r="W33" i="146"/>
  <c r="V33" i="146"/>
  <c r="U33" i="146"/>
  <c r="T33" i="146"/>
  <c r="S33" i="146"/>
  <c r="R33" i="146"/>
  <c r="Q33" i="146"/>
  <c r="P33" i="146"/>
  <c r="O33" i="146"/>
  <c r="N33" i="146"/>
  <c r="M33" i="146"/>
  <c r="L33" i="146"/>
  <c r="K33" i="146"/>
  <c r="J33" i="146"/>
  <c r="I33" i="146"/>
  <c r="H33" i="146"/>
  <c r="G33" i="146"/>
  <c r="F33" i="146"/>
  <c r="E33" i="146"/>
  <c r="W32" i="146"/>
  <c r="V32" i="146"/>
  <c r="U32" i="146"/>
  <c r="T32" i="146"/>
  <c r="S32" i="146"/>
  <c r="R32" i="146"/>
  <c r="Q32" i="146"/>
  <c r="P32" i="146"/>
  <c r="O32" i="146"/>
  <c r="N32" i="146"/>
  <c r="M32" i="146"/>
  <c r="L32" i="146"/>
  <c r="K32" i="146"/>
  <c r="J32" i="146"/>
  <c r="I32" i="146"/>
  <c r="H32" i="146"/>
  <c r="G32" i="146"/>
  <c r="F32" i="146"/>
  <c r="E32" i="146"/>
  <c r="AC27" i="146"/>
  <c r="W24" i="146"/>
  <c r="V24" i="146"/>
  <c r="U24" i="146"/>
  <c r="T24" i="146"/>
  <c r="S24" i="146"/>
  <c r="R24" i="146"/>
  <c r="Q24" i="146"/>
  <c r="P24" i="146"/>
  <c r="O24" i="146"/>
  <c r="N24" i="146"/>
  <c r="M24" i="146"/>
  <c r="L24" i="146"/>
  <c r="K24" i="146"/>
  <c r="J24" i="146"/>
  <c r="I24" i="146"/>
  <c r="H24" i="146"/>
  <c r="G24" i="146"/>
  <c r="F24" i="146"/>
  <c r="E24" i="146"/>
  <c r="W23" i="146"/>
  <c r="W25" i="146" s="1"/>
  <c r="W26" i="146" s="1"/>
  <c r="W28" i="146" s="1"/>
  <c r="W30" i="146" s="1"/>
  <c r="W31" i="146" s="1"/>
  <c r="V23" i="146"/>
  <c r="V25" i="146" s="1"/>
  <c r="V26" i="146" s="1"/>
  <c r="V28" i="146" s="1"/>
  <c r="V30" i="146" s="1"/>
  <c r="V31" i="146" s="1"/>
  <c r="U23" i="146"/>
  <c r="U25" i="146" s="1"/>
  <c r="U26" i="146" s="1"/>
  <c r="U28" i="146" s="1"/>
  <c r="U30" i="146" s="1"/>
  <c r="U31" i="146" s="1"/>
  <c r="T23" i="146"/>
  <c r="T25" i="146" s="1"/>
  <c r="T26" i="146" s="1"/>
  <c r="T28" i="146" s="1"/>
  <c r="T30" i="146" s="1"/>
  <c r="T31" i="146" s="1"/>
  <c r="S23" i="146"/>
  <c r="S25" i="146" s="1"/>
  <c r="S26" i="146" s="1"/>
  <c r="S28" i="146" s="1"/>
  <c r="S30" i="146" s="1"/>
  <c r="S31" i="146" s="1"/>
  <c r="R23" i="146"/>
  <c r="R25" i="146" s="1"/>
  <c r="R26" i="146" s="1"/>
  <c r="R28" i="146" s="1"/>
  <c r="R30" i="146" s="1"/>
  <c r="R31" i="146" s="1"/>
  <c r="Q23" i="146"/>
  <c r="Q25" i="146" s="1"/>
  <c r="Q26" i="146" s="1"/>
  <c r="Q28" i="146" s="1"/>
  <c r="Q30" i="146" s="1"/>
  <c r="Q31" i="146" s="1"/>
  <c r="P23" i="146"/>
  <c r="P25" i="146" s="1"/>
  <c r="P26" i="146" s="1"/>
  <c r="P28" i="146" s="1"/>
  <c r="P30" i="146" s="1"/>
  <c r="P31" i="146" s="1"/>
  <c r="O23" i="146"/>
  <c r="O25" i="146" s="1"/>
  <c r="O26" i="146" s="1"/>
  <c r="O28" i="146" s="1"/>
  <c r="O30" i="146" s="1"/>
  <c r="O31" i="146" s="1"/>
  <c r="N23" i="146"/>
  <c r="N25" i="146" s="1"/>
  <c r="N26" i="146" s="1"/>
  <c r="N28" i="146" s="1"/>
  <c r="N30" i="146" s="1"/>
  <c r="N31" i="146" s="1"/>
  <c r="M23" i="146"/>
  <c r="M25" i="146" s="1"/>
  <c r="M26" i="146" s="1"/>
  <c r="M28" i="146" s="1"/>
  <c r="M30" i="146" s="1"/>
  <c r="M31" i="146" s="1"/>
  <c r="L23" i="146"/>
  <c r="L25" i="146" s="1"/>
  <c r="L26" i="146" s="1"/>
  <c r="L28" i="146" s="1"/>
  <c r="L30" i="146" s="1"/>
  <c r="L31" i="146" s="1"/>
  <c r="K23" i="146"/>
  <c r="K25" i="146" s="1"/>
  <c r="K26" i="146" s="1"/>
  <c r="K28" i="146" s="1"/>
  <c r="K30" i="146" s="1"/>
  <c r="K31" i="146" s="1"/>
  <c r="J23" i="146"/>
  <c r="J25" i="146" s="1"/>
  <c r="J26" i="146" s="1"/>
  <c r="J28" i="146" s="1"/>
  <c r="J30" i="146" s="1"/>
  <c r="J31" i="146" s="1"/>
  <c r="I23" i="146"/>
  <c r="I25" i="146" s="1"/>
  <c r="I26" i="146" s="1"/>
  <c r="I28" i="146" s="1"/>
  <c r="I30" i="146" s="1"/>
  <c r="I31" i="146" s="1"/>
  <c r="H23" i="146"/>
  <c r="H25" i="146" s="1"/>
  <c r="H26" i="146" s="1"/>
  <c r="H28" i="146" s="1"/>
  <c r="H30" i="146" s="1"/>
  <c r="H31" i="146" s="1"/>
  <c r="G23" i="146"/>
  <c r="G25" i="146" s="1"/>
  <c r="G26" i="146" s="1"/>
  <c r="G28" i="146" s="1"/>
  <c r="G30" i="146" s="1"/>
  <c r="G31" i="146" s="1"/>
  <c r="F23" i="146"/>
  <c r="F25" i="146" s="1"/>
  <c r="F26" i="146" s="1"/>
  <c r="F28" i="146" s="1"/>
  <c r="F30" i="146" s="1"/>
  <c r="F31" i="146" s="1"/>
  <c r="E23" i="146"/>
  <c r="E25" i="146" s="1"/>
  <c r="AC22" i="146"/>
  <c r="AC21" i="146"/>
  <c r="AC20" i="146"/>
  <c r="AC19" i="146"/>
  <c r="AC18" i="146"/>
  <c r="AC17" i="146"/>
  <c r="AC16" i="146"/>
  <c r="AC15" i="146"/>
  <c r="AC14" i="146"/>
  <c r="AC13" i="146"/>
  <c r="W68" i="145"/>
  <c r="V68" i="145"/>
  <c r="U68" i="145"/>
  <c r="T68" i="145"/>
  <c r="S68" i="145"/>
  <c r="R68" i="145"/>
  <c r="Q68" i="145"/>
  <c r="P68" i="145"/>
  <c r="O68" i="145"/>
  <c r="N68" i="145"/>
  <c r="M68" i="145"/>
  <c r="L68" i="145"/>
  <c r="K68" i="145"/>
  <c r="W67" i="145"/>
  <c r="V67" i="145"/>
  <c r="U67" i="145"/>
  <c r="T67" i="145"/>
  <c r="S67" i="145"/>
  <c r="R67" i="145"/>
  <c r="Q67" i="145"/>
  <c r="P67" i="145"/>
  <c r="O67" i="145"/>
  <c r="N67" i="145"/>
  <c r="M67" i="145"/>
  <c r="L67" i="145"/>
  <c r="K67" i="145"/>
  <c r="AC62" i="145"/>
  <c r="W59" i="145"/>
  <c r="V59" i="145"/>
  <c r="U59" i="145"/>
  <c r="T59" i="145"/>
  <c r="S59" i="145"/>
  <c r="R59" i="145"/>
  <c r="Q59" i="145"/>
  <c r="P59" i="145"/>
  <c r="O59" i="145"/>
  <c r="N59" i="145"/>
  <c r="M59" i="145"/>
  <c r="L59" i="145"/>
  <c r="K59" i="145"/>
  <c r="W58" i="145"/>
  <c r="W60" i="145" s="1"/>
  <c r="W61" i="145" s="1"/>
  <c r="W63" i="145" s="1"/>
  <c r="W65" i="145" s="1"/>
  <c r="W66" i="145" s="1"/>
  <c r="V58" i="145"/>
  <c r="V60" i="145" s="1"/>
  <c r="V61" i="145" s="1"/>
  <c r="V63" i="145" s="1"/>
  <c r="V65" i="145" s="1"/>
  <c r="V66" i="145" s="1"/>
  <c r="U58" i="145"/>
  <c r="U60" i="145" s="1"/>
  <c r="U61" i="145" s="1"/>
  <c r="U63" i="145" s="1"/>
  <c r="U65" i="145" s="1"/>
  <c r="U66" i="145" s="1"/>
  <c r="T58" i="145"/>
  <c r="T60" i="145" s="1"/>
  <c r="T61" i="145" s="1"/>
  <c r="T63" i="145" s="1"/>
  <c r="T65" i="145" s="1"/>
  <c r="T66" i="145" s="1"/>
  <c r="S58" i="145"/>
  <c r="S60" i="145" s="1"/>
  <c r="S61" i="145" s="1"/>
  <c r="S63" i="145" s="1"/>
  <c r="S65" i="145" s="1"/>
  <c r="S66" i="145" s="1"/>
  <c r="R58" i="145"/>
  <c r="R60" i="145" s="1"/>
  <c r="R61" i="145" s="1"/>
  <c r="R63" i="145" s="1"/>
  <c r="R65" i="145" s="1"/>
  <c r="R66" i="145" s="1"/>
  <c r="Q58" i="145"/>
  <c r="Q60" i="145" s="1"/>
  <c r="Q61" i="145" s="1"/>
  <c r="Q63" i="145" s="1"/>
  <c r="Q65" i="145" s="1"/>
  <c r="Q66" i="145" s="1"/>
  <c r="P58" i="145"/>
  <c r="P60" i="145" s="1"/>
  <c r="P61" i="145" s="1"/>
  <c r="P63" i="145" s="1"/>
  <c r="P65" i="145" s="1"/>
  <c r="P66" i="145" s="1"/>
  <c r="O58" i="145"/>
  <c r="O60" i="145" s="1"/>
  <c r="O61" i="145" s="1"/>
  <c r="O63" i="145" s="1"/>
  <c r="O65" i="145" s="1"/>
  <c r="O66" i="145" s="1"/>
  <c r="N58" i="145"/>
  <c r="N60" i="145" s="1"/>
  <c r="N61" i="145" s="1"/>
  <c r="N63" i="145" s="1"/>
  <c r="N65" i="145" s="1"/>
  <c r="N66" i="145" s="1"/>
  <c r="M58" i="145"/>
  <c r="M60" i="145" s="1"/>
  <c r="M61" i="145" s="1"/>
  <c r="M63" i="145" s="1"/>
  <c r="M65" i="145" s="1"/>
  <c r="M66" i="145" s="1"/>
  <c r="L58" i="145"/>
  <c r="L60" i="145" s="1"/>
  <c r="L61" i="145" s="1"/>
  <c r="L63" i="145" s="1"/>
  <c r="L65" i="145" s="1"/>
  <c r="L66" i="145" s="1"/>
  <c r="K58" i="145"/>
  <c r="K60" i="145" s="1"/>
  <c r="K61" i="145" s="1"/>
  <c r="K63" i="145" s="1"/>
  <c r="K65" i="145" s="1"/>
  <c r="K66" i="145" s="1"/>
  <c r="AC57" i="145"/>
  <c r="AC56" i="145"/>
  <c r="AC55" i="145"/>
  <c r="AC54" i="145"/>
  <c r="AC53" i="145"/>
  <c r="AC52" i="145"/>
  <c r="AC50" i="145"/>
  <c r="AC49" i="145"/>
  <c r="AC48" i="145"/>
  <c r="AC47" i="145"/>
  <c r="W34" i="145"/>
  <c r="V34" i="145"/>
  <c r="U34" i="145"/>
  <c r="T34" i="145"/>
  <c r="S34" i="145"/>
  <c r="R34" i="145"/>
  <c r="Q34" i="145"/>
  <c r="P34" i="145"/>
  <c r="O34" i="145"/>
  <c r="N34" i="145"/>
  <c r="M34" i="145"/>
  <c r="L34" i="145"/>
  <c r="K34" i="145"/>
  <c r="J34" i="145"/>
  <c r="I34" i="145"/>
  <c r="H34" i="145"/>
  <c r="G34" i="145"/>
  <c r="F34" i="145"/>
  <c r="E34" i="145"/>
  <c r="W33" i="145"/>
  <c r="V33" i="145"/>
  <c r="U33" i="145"/>
  <c r="T33" i="145"/>
  <c r="S33" i="145"/>
  <c r="R33" i="145"/>
  <c r="Q33" i="145"/>
  <c r="P33" i="145"/>
  <c r="O33" i="145"/>
  <c r="N33" i="145"/>
  <c r="M33" i="145"/>
  <c r="L33" i="145"/>
  <c r="K33" i="145"/>
  <c r="J33" i="145"/>
  <c r="I33" i="145"/>
  <c r="H33" i="145"/>
  <c r="G33" i="145"/>
  <c r="F33" i="145"/>
  <c r="E33" i="145"/>
  <c r="AC28" i="145"/>
  <c r="W25" i="145"/>
  <c r="V25" i="145"/>
  <c r="U25" i="145"/>
  <c r="T25" i="145"/>
  <c r="S25" i="145"/>
  <c r="R25" i="145"/>
  <c r="Q25" i="145"/>
  <c r="P25" i="145"/>
  <c r="O25" i="145"/>
  <c r="N25" i="145"/>
  <c r="M25" i="145"/>
  <c r="L25" i="145"/>
  <c r="K25" i="145"/>
  <c r="J25" i="145"/>
  <c r="I25" i="145"/>
  <c r="H25" i="145"/>
  <c r="G25" i="145"/>
  <c r="F25" i="145"/>
  <c r="E25" i="145"/>
  <c r="W24" i="145"/>
  <c r="W26" i="145" s="1"/>
  <c r="W27" i="145" s="1"/>
  <c r="W29" i="145" s="1"/>
  <c r="W31" i="145" s="1"/>
  <c r="W32" i="145" s="1"/>
  <c r="V24" i="145"/>
  <c r="V26" i="145" s="1"/>
  <c r="V27" i="145" s="1"/>
  <c r="V29" i="145" s="1"/>
  <c r="V31" i="145" s="1"/>
  <c r="V32" i="145" s="1"/>
  <c r="U24" i="145"/>
  <c r="U26" i="145" s="1"/>
  <c r="U27" i="145" s="1"/>
  <c r="U29" i="145" s="1"/>
  <c r="U31" i="145" s="1"/>
  <c r="U32" i="145" s="1"/>
  <c r="T24" i="145"/>
  <c r="T26" i="145" s="1"/>
  <c r="T27" i="145" s="1"/>
  <c r="T29" i="145" s="1"/>
  <c r="T31" i="145" s="1"/>
  <c r="T32" i="145" s="1"/>
  <c r="S24" i="145"/>
  <c r="S26" i="145" s="1"/>
  <c r="S27" i="145" s="1"/>
  <c r="S29" i="145" s="1"/>
  <c r="S31" i="145" s="1"/>
  <c r="S32" i="145" s="1"/>
  <c r="R24" i="145"/>
  <c r="R26" i="145" s="1"/>
  <c r="R27" i="145" s="1"/>
  <c r="R29" i="145" s="1"/>
  <c r="R31" i="145" s="1"/>
  <c r="R32" i="145" s="1"/>
  <c r="Q24" i="145"/>
  <c r="Q26" i="145" s="1"/>
  <c r="Q27" i="145" s="1"/>
  <c r="Q29" i="145" s="1"/>
  <c r="Q31" i="145" s="1"/>
  <c r="Q32" i="145" s="1"/>
  <c r="P24" i="145"/>
  <c r="P26" i="145" s="1"/>
  <c r="P27" i="145" s="1"/>
  <c r="P29" i="145" s="1"/>
  <c r="P31" i="145" s="1"/>
  <c r="P32" i="145" s="1"/>
  <c r="O24" i="145"/>
  <c r="O26" i="145" s="1"/>
  <c r="O27" i="145" s="1"/>
  <c r="O29" i="145" s="1"/>
  <c r="O31" i="145" s="1"/>
  <c r="O32" i="145" s="1"/>
  <c r="N24" i="145"/>
  <c r="N26" i="145" s="1"/>
  <c r="N27" i="145" s="1"/>
  <c r="N29" i="145" s="1"/>
  <c r="N31" i="145" s="1"/>
  <c r="N32" i="145" s="1"/>
  <c r="M24" i="145"/>
  <c r="M26" i="145" s="1"/>
  <c r="M27" i="145" s="1"/>
  <c r="M29" i="145" s="1"/>
  <c r="M31" i="145" s="1"/>
  <c r="M32" i="145" s="1"/>
  <c r="L24" i="145"/>
  <c r="L26" i="145" s="1"/>
  <c r="L27" i="145" s="1"/>
  <c r="L29" i="145" s="1"/>
  <c r="L31" i="145" s="1"/>
  <c r="L32" i="145" s="1"/>
  <c r="K24" i="145"/>
  <c r="K26" i="145" s="1"/>
  <c r="K27" i="145" s="1"/>
  <c r="K29" i="145" s="1"/>
  <c r="K31" i="145" s="1"/>
  <c r="K32" i="145" s="1"/>
  <c r="J24" i="145"/>
  <c r="J26" i="145" s="1"/>
  <c r="J27" i="145" s="1"/>
  <c r="J29" i="145" s="1"/>
  <c r="J31" i="145" s="1"/>
  <c r="J32" i="145" s="1"/>
  <c r="I24" i="145"/>
  <c r="I26" i="145" s="1"/>
  <c r="I27" i="145" s="1"/>
  <c r="I29" i="145" s="1"/>
  <c r="I31" i="145" s="1"/>
  <c r="I32" i="145" s="1"/>
  <c r="H24" i="145"/>
  <c r="H26" i="145" s="1"/>
  <c r="H27" i="145" s="1"/>
  <c r="H29" i="145" s="1"/>
  <c r="H31" i="145" s="1"/>
  <c r="H32" i="145" s="1"/>
  <c r="G24" i="145"/>
  <c r="G26" i="145" s="1"/>
  <c r="G27" i="145" s="1"/>
  <c r="G29" i="145" s="1"/>
  <c r="G31" i="145" s="1"/>
  <c r="G32" i="145" s="1"/>
  <c r="F24" i="145"/>
  <c r="F26" i="145" s="1"/>
  <c r="F27" i="145" s="1"/>
  <c r="F29" i="145" s="1"/>
  <c r="F31" i="145" s="1"/>
  <c r="F32" i="145" s="1"/>
  <c r="E24" i="145"/>
  <c r="E26" i="145" s="1"/>
  <c r="AC23" i="145"/>
  <c r="AC22" i="145"/>
  <c r="AC21" i="145"/>
  <c r="AC20" i="145"/>
  <c r="AC19" i="145"/>
  <c r="AC18" i="145"/>
  <c r="AC16" i="145"/>
  <c r="AC15" i="145"/>
  <c r="AC14" i="145"/>
  <c r="AC13" i="145"/>
  <c r="W66" i="144"/>
  <c r="V66" i="144"/>
  <c r="U66" i="144"/>
  <c r="T66" i="144"/>
  <c r="S66" i="144"/>
  <c r="R66" i="144"/>
  <c r="Q66" i="144"/>
  <c r="P66" i="144"/>
  <c r="O66" i="144"/>
  <c r="N66" i="144"/>
  <c r="M66" i="144"/>
  <c r="L66" i="144"/>
  <c r="K66" i="144"/>
  <c r="J66" i="144"/>
  <c r="I66" i="144"/>
  <c r="H66" i="144"/>
  <c r="G66" i="144"/>
  <c r="F66" i="144"/>
  <c r="E66" i="144"/>
  <c r="W65" i="144"/>
  <c r="V65" i="144"/>
  <c r="U65" i="144"/>
  <c r="T65" i="144"/>
  <c r="S65" i="144"/>
  <c r="R65" i="144"/>
  <c r="Q65" i="144"/>
  <c r="P65" i="144"/>
  <c r="O65" i="144"/>
  <c r="N65" i="144"/>
  <c r="M65" i="144"/>
  <c r="L65" i="144"/>
  <c r="K65" i="144"/>
  <c r="J65" i="144"/>
  <c r="I65" i="144"/>
  <c r="H65" i="144"/>
  <c r="G65" i="144"/>
  <c r="F65" i="144"/>
  <c r="E65" i="144"/>
  <c r="AC60" i="144"/>
  <c r="W58" i="144"/>
  <c r="W59" i="144" s="1"/>
  <c r="W61" i="144" s="1"/>
  <c r="W63" i="144" s="1"/>
  <c r="W64" i="144" s="1"/>
  <c r="S58" i="144"/>
  <c r="S59" i="144" s="1"/>
  <c r="S61" i="144" s="1"/>
  <c r="S63" i="144" s="1"/>
  <c r="S64" i="144" s="1"/>
  <c r="O58" i="144"/>
  <c r="O59" i="144" s="1"/>
  <c r="O61" i="144" s="1"/>
  <c r="O63" i="144" s="1"/>
  <c r="O64" i="144" s="1"/>
  <c r="K58" i="144"/>
  <c r="K59" i="144" s="1"/>
  <c r="K61" i="144" s="1"/>
  <c r="K63" i="144" s="1"/>
  <c r="K64" i="144" s="1"/>
  <c r="G58" i="144"/>
  <c r="G59" i="144" s="1"/>
  <c r="G61" i="144" s="1"/>
  <c r="G63" i="144" s="1"/>
  <c r="G64" i="144" s="1"/>
  <c r="W57" i="144"/>
  <c r="V57" i="144"/>
  <c r="U57" i="144"/>
  <c r="T57" i="144"/>
  <c r="S57" i="144"/>
  <c r="R57" i="144"/>
  <c r="Q57" i="144"/>
  <c r="P57" i="144"/>
  <c r="O57" i="144"/>
  <c r="N57" i="144"/>
  <c r="M57" i="144"/>
  <c r="L57" i="144"/>
  <c r="K57" i="144"/>
  <c r="J57" i="144"/>
  <c r="I57" i="144"/>
  <c r="H57" i="144"/>
  <c r="G57" i="144"/>
  <c r="F57" i="144"/>
  <c r="E57" i="144"/>
  <c r="AC57" i="144" s="1"/>
  <c r="W56" i="144"/>
  <c r="V56" i="144"/>
  <c r="V58" i="144" s="1"/>
  <c r="V59" i="144" s="1"/>
  <c r="V61" i="144" s="1"/>
  <c r="V63" i="144" s="1"/>
  <c r="V64" i="144" s="1"/>
  <c r="U56" i="144"/>
  <c r="U58" i="144" s="1"/>
  <c r="U59" i="144" s="1"/>
  <c r="U61" i="144" s="1"/>
  <c r="U63" i="144" s="1"/>
  <c r="U64" i="144" s="1"/>
  <c r="T56" i="144"/>
  <c r="T58" i="144" s="1"/>
  <c r="T59" i="144" s="1"/>
  <c r="T61" i="144" s="1"/>
  <c r="T63" i="144" s="1"/>
  <c r="T64" i="144" s="1"/>
  <c r="S56" i="144"/>
  <c r="R56" i="144"/>
  <c r="R58" i="144" s="1"/>
  <c r="R59" i="144" s="1"/>
  <c r="R61" i="144" s="1"/>
  <c r="R63" i="144" s="1"/>
  <c r="R64" i="144" s="1"/>
  <c r="Q56" i="144"/>
  <c r="Q58" i="144" s="1"/>
  <c r="Q59" i="144" s="1"/>
  <c r="Q61" i="144" s="1"/>
  <c r="Q63" i="144" s="1"/>
  <c r="Q64" i="144" s="1"/>
  <c r="P56" i="144"/>
  <c r="P58" i="144" s="1"/>
  <c r="P59" i="144" s="1"/>
  <c r="P61" i="144" s="1"/>
  <c r="P63" i="144" s="1"/>
  <c r="P64" i="144" s="1"/>
  <c r="O56" i="144"/>
  <c r="N56" i="144"/>
  <c r="N58" i="144" s="1"/>
  <c r="N59" i="144" s="1"/>
  <c r="N61" i="144" s="1"/>
  <c r="N63" i="144" s="1"/>
  <c r="N64" i="144" s="1"/>
  <c r="M56" i="144"/>
  <c r="M58" i="144" s="1"/>
  <c r="M59" i="144" s="1"/>
  <c r="M61" i="144" s="1"/>
  <c r="M63" i="144" s="1"/>
  <c r="M64" i="144" s="1"/>
  <c r="L56" i="144"/>
  <c r="L58" i="144" s="1"/>
  <c r="L59" i="144" s="1"/>
  <c r="L61" i="144" s="1"/>
  <c r="L63" i="144" s="1"/>
  <c r="L64" i="144" s="1"/>
  <c r="K56" i="144"/>
  <c r="J56" i="144"/>
  <c r="J58" i="144" s="1"/>
  <c r="J59" i="144" s="1"/>
  <c r="J61" i="144" s="1"/>
  <c r="J63" i="144" s="1"/>
  <c r="J64" i="144" s="1"/>
  <c r="I56" i="144"/>
  <c r="I58" i="144" s="1"/>
  <c r="I59" i="144" s="1"/>
  <c r="I61" i="144" s="1"/>
  <c r="I63" i="144" s="1"/>
  <c r="I64" i="144" s="1"/>
  <c r="H56" i="144"/>
  <c r="H58" i="144" s="1"/>
  <c r="H59" i="144" s="1"/>
  <c r="H61" i="144" s="1"/>
  <c r="H63" i="144" s="1"/>
  <c r="H64" i="144" s="1"/>
  <c r="G56" i="144"/>
  <c r="F56" i="144"/>
  <c r="F58" i="144" s="1"/>
  <c r="F59" i="144" s="1"/>
  <c r="F61" i="144" s="1"/>
  <c r="F63" i="144" s="1"/>
  <c r="F64" i="144" s="1"/>
  <c r="E56" i="144"/>
  <c r="E58" i="144" s="1"/>
  <c r="AC55" i="144"/>
  <c r="AC54" i="144"/>
  <c r="AC53" i="144"/>
  <c r="AC52" i="144"/>
  <c r="AC51" i="144"/>
  <c r="AC50" i="144"/>
  <c r="AC49" i="144"/>
  <c r="AC48" i="144"/>
  <c r="AC47" i="144"/>
  <c r="AC46" i="144"/>
  <c r="W33" i="144"/>
  <c r="V33" i="144"/>
  <c r="U33" i="144"/>
  <c r="T33" i="144"/>
  <c r="S33" i="144"/>
  <c r="R33" i="144"/>
  <c r="Q33" i="144"/>
  <c r="P33" i="144"/>
  <c r="O33" i="144"/>
  <c r="N33" i="144"/>
  <c r="M33" i="144"/>
  <c r="L33" i="144"/>
  <c r="K33" i="144"/>
  <c r="J33" i="144"/>
  <c r="I33" i="144"/>
  <c r="AC33" i="144"/>
  <c r="W32" i="144"/>
  <c r="V32" i="144"/>
  <c r="U32" i="144"/>
  <c r="T32" i="144"/>
  <c r="S32" i="144"/>
  <c r="R32" i="144"/>
  <c r="Q32" i="144"/>
  <c r="P32" i="144"/>
  <c r="O32" i="144"/>
  <c r="N32" i="144"/>
  <c r="M32" i="144"/>
  <c r="L32" i="144"/>
  <c r="K32" i="144"/>
  <c r="J32" i="144"/>
  <c r="I32" i="144"/>
  <c r="AC32" i="144"/>
  <c r="AC27" i="144"/>
  <c r="W24" i="144"/>
  <c r="V24" i="144"/>
  <c r="U24" i="144"/>
  <c r="T24" i="144"/>
  <c r="S24" i="144"/>
  <c r="R24" i="144"/>
  <c r="Q24" i="144"/>
  <c r="P24" i="144"/>
  <c r="O24" i="144"/>
  <c r="N24" i="144"/>
  <c r="M24" i="144"/>
  <c r="L24" i="144"/>
  <c r="K24" i="144"/>
  <c r="J24" i="144"/>
  <c r="I24" i="144"/>
  <c r="AC24" i="144"/>
  <c r="W23" i="144"/>
  <c r="W25" i="144" s="1"/>
  <c r="W26" i="144" s="1"/>
  <c r="W28" i="144" s="1"/>
  <c r="W30" i="144" s="1"/>
  <c r="W31" i="144" s="1"/>
  <c r="V23" i="144"/>
  <c r="V25" i="144" s="1"/>
  <c r="V26" i="144" s="1"/>
  <c r="V28" i="144" s="1"/>
  <c r="V30" i="144" s="1"/>
  <c r="V31" i="144" s="1"/>
  <c r="U23" i="144"/>
  <c r="U25" i="144" s="1"/>
  <c r="U26" i="144" s="1"/>
  <c r="U28" i="144" s="1"/>
  <c r="U30" i="144" s="1"/>
  <c r="U31" i="144" s="1"/>
  <c r="T23" i="144"/>
  <c r="T25" i="144" s="1"/>
  <c r="T26" i="144" s="1"/>
  <c r="T28" i="144" s="1"/>
  <c r="T30" i="144" s="1"/>
  <c r="T31" i="144" s="1"/>
  <c r="S23" i="144"/>
  <c r="S25" i="144" s="1"/>
  <c r="S26" i="144" s="1"/>
  <c r="S28" i="144" s="1"/>
  <c r="S30" i="144" s="1"/>
  <c r="S31" i="144" s="1"/>
  <c r="R23" i="144"/>
  <c r="R25" i="144" s="1"/>
  <c r="R26" i="144" s="1"/>
  <c r="R28" i="144" s="1"/>
  <c r="R30" i="144" s="1"/>
  <c r="R31" i="144" s="1"/>
  <c r="Q23" i="144"/>
  <c r="Q25" i="144" s="1"/>
  <c r="Q26" i="144" s="1"/>
  <c r="Q28" i="144" s="1"/>
  <c r="Q30" i="144" s="1"/>
  <c r="Q31" i="144" s="1"/>
  <c r="P23" i="144"/>
  <c r="P25" i="144" s="1"/>
  <c r="P26" i="144" s="1"/>
  <c r="P28" i="144" s="1"/>
  <c r="P30" i="144" s="1"/>
  <c r="P31" i="144" s="1"/>
  <c r="O23" i="144"/>
  <c r="O25" i="144" s="1"/>
  <c r="O26" i="144" s="1"/>
  <c r="O28" i="144" s="1"/>
  <c r="O30" i="144" s="1"/>
  <c r="O31" i="144" s="1"/>
  <c r="N23" i="144"/>
  <c r="N25" i="144" s="1"/>
  <c r="N26" i="144" s="1"/>
  <c r="N28" i="144" s="1"/>
  <c r="N30" i="144" s="1"/>
  <c r="N31" i="144" s="1"/>
  <c r="M23" i="144"/>
  <c r="M25" i="144" s="1"/>
  <c r="M26" i="144" s="1"/>
  <c r="M28" i="144" s="1"/>
  <c r="M30" i="144" s="1"/>
  <c r="M31" i="144" s="1"/>
  <c r="L23" i="144"/>
  <c r="L25" i="144" s="1"/>
  <c r="L26" i="144" s="1"/>
  <c r="L28" i="144" s="1"/>
  <c r="L30" i="144" s="1"/>
  <c r="L31" i="144" s="1"/>
  <c r="K23" i="144"/>
  <c r="K25" i="144" s="1"/>
  <c r="K26" i="144" s="1"/>
  <c r="K28" i="144" s="1"/>
  <c r="K30" i="144" s="1"/>
  <c r="K31" i="144" s="1"/>
  <c r="J23" i="144"/>
  <c r="J25" i="144" s="1"/>
  <c r="J26" i="144" s="1"/>
  <c r="J28" i="144" s="1"/>
  <c r="J30" i="144" s="1"/>
  <c r="J31" i="144" s="1"/>
  <c r="I23" i="144"/>
  <c r="I25" i="144" s="1"/>
  <c r="I26" i="144" s="1"/>
  <c r="I28" i="144" s="1"/>
  <c r="I30" i="144" s="1"/>
  <c r="I31" i="144" s="1"/>
  <c r="AC22" i="144"/>
  <c r="AC21" i="144"/>
  <c r="AC20" i="144"/>
  <c r="AC19" i="144"/>
  <c r="AC18" i="144"/>
  <c r="AC17" i="144"/>
  <c r="AC16" i="144"/>
  <c r="AC15" i="144"/>
  <c r="AC14" i="144"/>
  <c r="AC13" i="144"/>
  <c r="AB66" i="143"/>
  <c r="AA66" i="143"/>
  <c r="Z66" i="143"/>
  <c r="Y66" i="143"/>
  <c r="X66" i="143"/>
  <c r="W66" i="143"/>
  <c r="V66" i="143"/>
  <c r="U66" i="143"/>
  <c r="T66" i="143"/>
  <c r="S66" i="143"/>
  <c r="R66" i="143"/>
  <c r="Q66" i="143"/>
  <c r="P66" i="143"/>
  <c r="O66" i="143"/>
  <c r="N66" i="143"/>
  <c r="M66" i="143"/>
  <c r="L66" i="143"/>
  <c r="K66" i="143"/>
  <c r="J66" i="143"/>
  <c r="I66" i="143"/>
  <c r="H66" i="143"/>
  <c r="G66" i="143"/>
  <c r="F66" i="143"/>
  <c r="E66" i="143"/>
  <c r="AB65" i="143"/>
  <c r="AA65" i="143"/>
  <c r="Z65" i="143"/>
  <c r="Y65" i="143"/>
  <c r="X65" i="143"/>
  <c r="W65" i="143"/>
  <c r="V65" i="143"/>
  <c r="U65" i="143"/>
  <c r="T65" i="143"/>
  <c r="S65" i="143"/>
  <c r="R65" i="143"/>
  <c r="Q65" i="143"/>
  <c r="P65" i="143"/>
  <c r="O65" i="143"/>
  <c r="N65" i="143"/>
  <c r="M65" i="143"/>
  <c r="L65" i="143"/>
  <c r="K65" i="143"/>
  <c r="J65" i="143"/>
  <c r="I65" i="143"/>
  <c r="H65" i="143"/>
  <c r="G65" i="143"/>
  <c r="F65" i="143"/>
  <c r="E65" i="143"/>
  <c r="AC60" i="143"/>
  <c r="AA58" i="143"/>
  <c r="AA59" i="143" s="1"/>
  <c r="AA61" i="143" s="1"/>
  <c r="AA63" i="143" s="1"/>
  <c r="AA64" i="143" s="1"/>
  <c r="W58" i="143"/>
  <c r="W59" i="143" s="1"/>
  <c r="W61" i="143" s="1"/>
  <c r="W63" i="143" s="1"/>
  <c r="W64" i="143" s="1"/>
  <c r="S58" i="143"/>
  <c r="S59" i="143" s="1"/>
  <c r="S61" i="143" s="1"/>
  <c r="S63" i="143" s="1"/>
  <c r="S64" i="143" s="1"/>
  <c r="O58" i="143"/>
  <c r="O59" i="143" s="1"/>
  <c r="O61" i="143" s="1"/>
  <c r="O63" i="143" s="1"/>
  <c r="O64" i="143" s="1"/>
  <c r="K58" i="143"/>
  <c r="K59" i="143" s="1"/>
  <c r="K61" i="143" s="1"/>
  <c r="K63" i="143" s="1"/>
  <c r="K64" i="143" s="1"/>
  <c r="G58" i="143"/>
  <c r="G59" i="143" s="1"/>
  <c r="G61" i="143" s="1"/>
  <c r="G63" i="143" s="1"/>
  <c r="G64" i="143" s="1"/>
  <c r="AB57" i="143"/>
  <c r="AA57" i="143"/>
  <c r="Z57" i="143"/>
  <c r="Y57" i="143"/>
  <c r="X57" i="143"/>
  <c r="W57" i="143"/>
  <c r="V57" i="143"/>
  <c r="U57" i="143"/>
  <c r="T57" i="143"/>
  <c r="S57" i="143"/>
  <c r="R57" i="143"/>
  <c r="Q57" i="143"/>
  <c r="P57" i="143"/>
  <c r="O57" i="143"/>
  <c r="N57" i="143"/>
  <c r="M57" i="143"/>
  <c r="L57" i="143"/>
  <c r="K57" i="143"/>
  <c r="J57" i="143"/>
  <c r="I57" i="143"/>
  <c r="H57" i="143"/>
  <c r="G57" i="143"/>
  <c r="F57" i="143"/>
  <c r="E57" i="143"/>
  <c r="AC57" i="143" s="1"/>
  <c r="AB56" i="143"/>
  <c r="AB58" i="143" s="1"/>
  <c r="AB59" i="143" s="1"/>
  <c r="AB61" i="143" s="1"/>
  <c r="AB63" i="143" s="1"/>
  <c r="AB64" i="143" s="1"/>
  <c r="AA56" i="143"/>
  <c r="Z56" i="143"/>
  <c r="Z58" i="143" s="1"/>
  <c r="Z59" i="143" s="1"/>
  <c r="Z61" i="143" s="1"/>
  <c r="Z63" i="143" s="1"/>
  <c r="Z64" i="143" s="1"/>
  <c r="Y56" i="143"/>
  <c r="Y58" i="143" s="1"/>
  <c r="Y59" i="143" s="1"/>
  <c r="Y61" i="143" s="1"/>
  <c r="Y63" i="143" s="1"/>
  <c r="Y64" i="143" s="1"/>
  <c r="X56" i="143"/>
  <c r="X58" i="143" s="1"/>
  <c r="X59" i="143" s="1"/>
  <c r="X61" i="143" s="1"/>
  <c r="X63" i="143" s="1"/>
  <c r="X64" i="143" s="1"/>
  <c r="W56" i="143"/>
  <c r="V56" i="143"/>
  <c r="V58" i="143" s="1"/>
  <c r="V59" i="143" s="1"/>
  <c r="V61" i="143" s="1"/>
  <c r="V63" i="143" s="1"/>
  <c r="V64" i="143" s="1"/>
  <c r="U56" i="143"/>
  <c r="U58" i="143" s="1"/>
  <c r="U59" i="143" s="1"/>
  <c r="U61" i="143" s="1"/>
  <c r="U63" i="143" s="1"/>
  <c r="U64" i="143" s="1"/>
  <c r="T56" i="143"/>
  <c r="T58" i="143" s="1"/>
  <c r="T59" i="143" s="1"/>
  <c r="T61" i="143" s="1"/>
  <c r="T63" i="143" s="1"/>
  <c r="T64" i="143" s="1"/>
  <c r="S56" i="143"/>
  <c r="R56" i="143"/>
  <c r="R58" i="143" s="1"/>
  <c r="R59" i="143" s="1"/>
  <c r="R61" i="143" s="1"/>
  <c r="R63" i="143" s="1"/>
  <c r="R64" i="143" s="1"/>
  <c r="Q56" i="143"/>
  <c r="Q58" i="143" s="1"/>
  <c r="Q59" i="143" s="1"/>
  <c r="Q61" i="143" s="1"/>
  <c r="Q63" i="143" s="1"/>
  <c r="Q64" i="143" s="1"/>
  <c r="P56" i="143"/>
  <c r="P58" i="143" s="1"/>
  <c r="P59" i="143" s="1"/>
  <c r="P61" i="143" s="1"/>
  <c r="P63" i="143" s="1"/>
  <c r="P64" i="143" s="1"/>
  <c r="O56" i="143"/>
  <c r="N56" i="143"/>
  <c r="N58" i="143" s="1"/>
  <c r="N59" i="143" s="1"/>
  <c r="N61" i="143" s="1"/>
  <c r="N63" i="143" s="1"/>
  <c r="N64" i="143" s="1"/>
  <c r="M56" i="143"/>
  <c r="M58" i="143" s="1"/>
  <c r="M59" i="143" s="1"/>
  <c r="M61" i="143" s="1"/>
  <c r="M63" i="143" s="1"/>
  <c r="M64" i="143" s="1"/>
  <c r="L56" i="143"/>
  <c r="L58" i="143" s="1"/>
  <c r="L59" i="143" s="1"/>
  <c r="L61" i="143" s="1"/>
  <c r="L63" i="143" s="1"/>
  <c r="L64" i="143" s="1"/>
  <c r="K56" i="143"/>
  <c r="J56" i="143"/>
  <c r="J58" i="143" s="1"/>
  <c r="J59" i="143" s="1"/>
  <c r="J61" i="143" s="1"/>
  <c r="J63" i="143" s="1"/>
  <c r="J64" i="143" s="1"/>
  <c r="I56" i="143"/>
  <c r="I58" i="143" s="1"/>
  <c r="I59" i="143" s="1"/>
  <c r="I61" i="143" s="1"/>
  <c r="I63" i="143" s="1"/>
  <c r="I64" i="143" s="1"/>
  <c r="H56" i="143"/>
  <c r="H58" i="143" s="1"/>
  <c r="H59" i="143" s="1"/>
  <c r="H61" i="143" s="1"/>
  <c r="H63" i="143" s="1"/>
  <c r="H64" i="143" s="1"/>
  <c r="G56" i="143"/>
  <c r="F56" i="143"/>
  <c r="F58" i="143" s="1"/>
  <c r="F59" i="143" s="1"/>
  <c r="F61" i="143" s="1"/>
  <c r="F63" i="143" s="1"/>
  <c r="F64" i="143" s="1"/>
  <c r="E56" i="143"/>
  <c r="AC56" i="143" s="1"/>
  <c r="AC55" i="143"/>
  <c r="AC54" i="143"/>
  <c r="AC53" i="143"/>
  <c r="AC52" i="143"/>
  <c r="AC51" i="143"/>
  <c r="AC50" i="143"/>
  <c r="AC49" i="143"/>
  <c r="AC48" i="143"/>
  <c r="AC47" i="143"/>
  <c r="AC46" i="143"/>
  <c r="V33" i="143"/>
  <c r="U33" i="143"/>
  <c r="T33" i="143"/>
  <c r="S33" i="143"/>
  <c r="R33" i="143"/>
  <c r="Q33" i="143"/>
  <c r="P33" i="143"/>
  <c r="O33" i="143"/>
  <c r="N33" i="143"/>
  <c r="M33" i="143"/>
  <c r="L33" i="143"/>
  <c r="K33" i="143"/>
  <c r="J33" i="143"/>
  <c r="I33" i="143"/>
  <c r="H33" i="143"/>
  <c r="G33" i="143"/>
  <c r="F33" i="143"/>
  <c r="E33" i="143"/>
  <c r="V32" i="143"/>
  <c r="U32" i="143"/>
  <c r="T32" i="143"/>
  <c r="S32" i="143"/>
  <c r="R32" i="143"/>
  <c r="Q32" i="143"/>
  <c r="P32" i="143"/>
  <c r="O32" i="143"/>
  <c r="N32" i="143"/>
  <c r="M32" i="143"/>
  <c r="L32" i="143"/>
  <c r="K32" i="143"/>
  <c r="J32" i="143"/>
  <c r="I32" i="143"/>
  <c r="H32" i="143"/>
  <c r="G32" i="143"/>
  <c r="F32" i="143"/>
  <c r="E32" i="143"/>
  <c r="AC27" i="143"/>
  <c r="V24" i="143"/>
  <c r="U24" i="143"/>
  <c r="T24" i="143"/>
  <c r="S24" i="143"/>
  <c r="R24" i="143"/>
  <c r="Q24" i="143"/>
  <c r="P24" i="143"/>
  <c r="O24" i="143"/>
  <c r="N24" i="143"/>
  <c r="M24" i="143"/>
  <c r="L24" i="143"/>
  <c r="K24" i="143"/>
  <c r="J24" i="143"/>
  <c r="I24" i="143"/>
  <c r="H24" i="143"/>
  <c r="G24" i="143"/>
  <c r="F24" i="143"/>
  <c r="E24" i="143"/>
  <c r="AC24" i="143" s="1"/>
  <c r="V23" i="143"/>
  <c r="V25" i="143" s="1"/>
  <c r="V26" i="143" s="1"/>
  <c r="V28" i="143" s="1"/>
  <c r="V30" i="143" s="1"/>
  <c r="V31" i="143" s="1"/>
  <c r="U23" i="143"/>
  <c r="U25" i="143" s="1"/>
  <c r="U26" i="143" s="1"/>
  <c r="U28" i="143" s="1"/>
  <c r="U30" i="143" s="1"/>
  <c r="U31" i="143" s="1"/>
  <c r="T23" i="143"/>
  <c r="T25" i="143" s="1"/>
  <c r="T26" i="143" s="1"/>
  <c r="T28" i="143" s="1"/>
  <c r="T30" i="143" s="1"/>
  <c r="T31" i="143" s="1"/>
  <c r="S23" i="143"/>
  <c r="S25" i="143" s="1"/>
  <c r="S26" i="143" s="1"/>
  <c r="S28" i="143" s="1"/>
  <c r="S30" i="143" s="1"/>
  <c r="S31" i="143" s="1"/>
  <c r="R23" i="143"/>
  <c r="R25" i="143" s="1"/>
  <c r="R26" i="143" s="1"/>
  <c r="R28" i="143" s="1"/>
  <c r="R30" i="143" s="1"/>
  <c r="R31" i="143" s="1"/>
  <c r="Q23" i="143"/>
  <c r="Q25" i="143" s="1"/>
  <c r="Q26" i="143" s="1"/>
  <c r="Q28" i="143" s="1"/>
  <c r="Q30" i="143" s="1"/>
  <c r="Q31" i="143" s="1"/>
  <c r="P23" i="143"/>
  <c r="P25" i="143" s="1"/>
  <c r="P26" i="143" s="1"/>
  <c r="P28" i="143" s="1"/>
  <c r="P30" i="143" s="1"/>
  <c r="P31" i="143" s="1"/>
  <c r="O23" i="143"/>
  <c r="O25" i="143" s="1"/>
  <c r="O26" i="143" s="1"/>
  <c r="O28" i="143" s="1"/>
  <c r="O30" i="143" s="1"/>
  <c r="O31" i="143" s="1"/>
  <c r="N23" i="143"/>
  <c r="N25" i="143" s="1"/>
  <c r="N26" i="143" s="1"/>
  <c r="N28" i="143" s="1"/>
  <c r="N30" i="143" s="1"/>
  <c r="N31" i="143" s="1"/>
  <c r="M23" i="143"/>
  <c r="M25" i="143" s="1"/>
  <c r="M26" i="143" s="1"/>
  <c r="M28" i="143" s="1"/>
  <c r="M30" i="143" s="1"/>
  <c r="M31" i="143" s="1"/>
  <c r="L23" i="143"/>
  <c r="L25" i="143" s="1"/>
  <c r="L26" i="143" s="1"/>
  <c r="L28" i="143" s="1"/>
  <c r="L30" i="143" s="1"/>
  <c r="L31" i="143" s="1"/>
  <c r="K23" i="143"/>
  <c r="K25" i="143" s="1"/>
  <c r="K26" i="143" s="1"/>
  <c r="K28" i="143" s="1"/>
  <c r="K30" i="143" s="1"/>
  <c r="K31" i="143" s="1"/>
  <c r="J23" i="143"/>
  <c r="J25" i="143" s="1"/>
  <c r="J26" i="143" s="1"/>
  <c r="J28" i="143" s="1"/>
  <c r="J30" i="143" s="1"/>
  <c r="J31" i="143" s="1"/>
  <c r="I23" i="143"/>
  <c r="I25" i="143" s="1"/>
  <c r="I26" i="143" s="1"/>
  <c r="I28" i="143" s="1"/>
  <c r="I30" i="143" s="1"/>
  <c r="I31" i="143" s="1"/>
  <c r="H23" i="143"/>
  <c r="H25" i="143" s="1"/>
  <c r="H26" i="143" s="1"/>
  <c r="H28" i="143" s="1"/>
  <c r="H30" i="143" s="1"/>
  <c r="H31" i="143" s="1"/>
  <c r="G23" i="143"/>
  <c r="G25" i="143" s="1"/>
  <c r="G26" i="143" s="1"/>
  <c r="G28" i="143" s="1"/>
  <c r="G30" i="143" s="1"/>
  <c r="G31" i="143" s="1"/>
  <c r="F23" i="143"/>
  <c r="F25" i="143" s="1"/>
  <c r="F26" i="143" s="1"/>
  <c r="F28" i="143" s="1"/>
  <c r="F30" i="143" s="1"/>
  <c r="F31" i="143" s="1"/>
  <c r="E23" i="143"/>
  <c r="E25" i="143" s="1"/>
  <c r="AC22" i="143"/>
  <c r="AC21" i="143"/>
  <c r="AC20" i="143"/>
  <c r="AC19" i="143"/>
  <c r="AC18" i="143"/>
  <c r="AC17" i="143"/>
  <c r="AC16" i="143"/>
  <c r="AC15" i="143"/>
  <c r="AC14" i="143"/>
  <c r="AC13" i="143"/>
  <c r="AB66" i="175"/>
  <c r="AA66" i="175"/>
  <c r="Z66" i="175"/>
  <c r="Y66" i="175"/>
  <c r="X66" i="175"/>
  <c r="W66" i="175"/>
  <c r="V66" i="175"/>
  <c r="U66" i="175"/>
  <c r="T66" i="175"/>
  <c r="S66" i="175"/>
  <c r="R66" i="175"/>
  <c r="Q66" i="175"/>
  <c r="P66" i="175"/>
  <c r="O66" i="175"/>
  <c r="N66" i="175"/>
  <c r="M66" i="175"/>
  <c r="L66" i="175"/>
  <c r="K66" i="175"/>
  <c r="J66" i="175"/>
  <c r="I66" i="175"/>
  <c r="H66" i="175"/>
  <c r="G66" i="175"/>
  <c r="F66" i="175"/>
  <c r="E66" i="175"/>
  <c r="AB65" i="175"/>
  <c r="AA65" i="175"/>
  <c r="Z65" i="175"/>
  <c r="Y65" i="175"/>
  <c r="X65" i="175"/>
  <c r="W65" i="175"/>
  <c r="V65" i="175"/>
  <c r="U65" i="175"/>
  <c r="T65" i="175"/>
  <c r="S65" i="175"/>
  <c r="R65" i="175"/>
  <c r="Q65" i="175"/>
  <c r="P65" i="175"/>
  <c r="O65" i="175"/>
  <c r="N65" i="175"/>
  <c r="M65" i="175"/>
  <c r="L65" i="175"/>
  <c r="K65" i="175"/>
  <c r="J65" i="175"/>
  <c r="I65" i="175"/>
  <c r="H65" i="175"/>
  <c r="G65" i="175"/>
  <c r="F65" i="175"/>
  <c r="E65" i="175"/>
  <c r="AC60" i="175"/>
  <c r="AA58" i="175"/>
  <c r="AA59" i="175" s="1"/>
  <c r="AA61" i="175" s="1"/>
  <c r="AA63" i="175" s="1"/>
  <c r="AA64" i="175" s="1"/>
  <c r="W58" i="175"/>
  <c r="W59" i="175" s="1"/>
  <c r="W61" i="175" s="1"/>
  <c r="W63" i="175" s="1"/>
  <c r="W64" i="175" s="1"/>
  <c r="S58" i="175"/>
  <c r="S59" i="175" s="1"/>
  <c r="S61" i="175" s="1"/>
  <c r="S63" i="175" s="1"/>
  <c r="S64" i="175" s="1"/>
  <c r="O58" i="175"/>
  <c r="O59" i="175" s="1"/>
  <c r="O61" i="175" s="1"/>
  <c r="O63" i="175" s="1"/>
  <c r="O64" i="175" s="1"/>
  <c r="K58" i="175"/>
  <c r="K59" i="175" s="1"/>
  <c r="K61" i="175" s="1"/>
  <c r="K63" i="175" s="1"/>
  <c r="K64" i="175" s="1"/>
  <c r="G58" i="175"/>
  <c r="G59" i="175" s="1"/>
  <c r="G61" i="175" s="1"/>
  <c r="G63" i="175" s="1"/>
  <c r="G64" i="175" s="1"/>
  <c r="AB57" i="175"/>
  <c r="AA57" i="175"/>
  <c r="Z57" i="175"/>
  <c r="Y57" i="175"/>
  <c r="X57" i="175"/>
  <c r="W57" i="175"/>
  <c r="V57" i="175"/>
  <c r="U57" i="175"/>
  <c r="T57" i="175"/>
  <c r="S57" i="175"/>
  <c r="R57" i="175"/>
  <c r="Q57" i="175"/>
  <c r="P57" i="175"/>
  <c r="O57" i="175"/>
  <c r="N57" i="175"/>
  <c r="M57" i="175"/>
  <c r="L57" i="175"/>
  <c r="K57" i="175"/>
  <c r="J57" i="175"/>
  <c r="I57" i="175"/>
  <c r="H57" i="175"/>
  <c r="G57" i="175"/>
  <c r="F57" i="175"/>
  <c r="E57" i="175"/>
  <c r="AC57" i="175" s="1"/>
  <c r="AB56" i="175"/>
  <c r="AB58" i="175" s="1"/>
  <c r="AB59" i="175" s="1"/>
  <c r="AB61" i="175" s="1"/>
  <c r="AB63" i="175" s="1"/>
  <c r="AB64" i="175" s="1"/>
  <c r="AA56" i="175"/>
  <c r="Z56" i="175"/>
  <c r="Z58" i="175" s="1"/>
  <c r="Z59" i="175" s="1"/>
  <c r="Z61" i="175" s="1"/>
  <c r="Z63" i="175" s="1"/>
  <c r="Z64" i="175" s="1"/>
  <c r="Y56" i="175"/>
  <c r="Y58" i="175" s="1"/>
  <c r="Y59" i="175" s="1"/>
  <c r="Y61" i="175" s="1"/>
  <c r="Y63" i="175" s="1"/>
  <c r="Y64" i="175" s="1"/>
  <c r="X56" i="175"/>
  <c r="X58" i="175" s="1"/>
  <c r="X59" i="175" s="1"/>
  <c r="X61" i="175" s="1"/>
  <c r="X63" i="175" s="1"/>
  <c r="X64" i="175" s="1"/>
  <c r="W56" i="175"/>
  <c r="V56" i="175"/>
  <c r="V58" i="175" s="1"/>
  <c r="V59" i="175" s="1"/>
  <c r="V61" i="175" s="1"/>
  <c r="V63" i="175" s="1"/>
  <c r="V64" i="175" s="1"/>
  <c r="U56" i="175"/>
  <c r="U58" i="175" s="1"/>
  <c r="U59" i="175" s="1"/>
  <c r="U61" i="175" s="1"/>
  <c r="U63" i="175" s="1"/>
  <c r="U64" i="175" s="1"/>
  <c r="T56" i="175"/>
  <c r="T58" i="175" s="1"/>
  <c r="T59" i="175" s="1"/>
  <c r="T61" i="175" s="1"/>
  <c r="T63" i="175" s="1"/>
  <c r="T64" i="175" s="1"/>
  <c r="S56" i="175"/>
  <c r="R56" i="175"/>
  <c r="R58" i="175" s="1"/>
  <c r="R59" i="175" s="1"/>
  <c r="R61" i="175" s="1"/>
  <c r="R63" i="175" s="1"/>
  <c r="R64" i="175" s="1"/>
  <c r="Q56" i="175"/>
  <c r="Q58" i="175" s="1"/>
  <c r="Q59" i="175" s="1"/>
  <c r="Q61" i="175" s="1"/>
  <c r="Q63" i="175" s="1"/>
  <c r="Q64" i="175" s="1"/>
  <c r="P56" i="175"/>
  <c r="P58" i="175" s="1"/>
  <c r="P59" i="175" s="1"/>
  <c r="P61" i="175" s="1"/>
  <c r="P63" i="175" s="1"/>
  <c r="P64" i="175" s="1"/>
  <c r="O56" i="175"/>
  <c r="N56" i="175"/>
  <c r="N58" i="175" s="1"/>
  <c r="N59" i="175" s="1"/>
  <c r="N61" i="175" s="1"/>
  <c r="N63" i="175" s="1"/>
  <c r="N64" i="175" s="1"/>
  <c r="M56" i="175"/>
  <c r="M58" i="175" s="1"/>
  <c r="M59" i="175" s="1"/>
  <c r="M61" i="175" s="1"/>
  <c r="M63" i="175" s="1"/>
  <c r="M64" i="175" s="1"/>
  <c r="L56" i="175"/>
  <c r="L58" i="175" s="1"/>
  <c r="L59" i="175" s="1"/>
  <c r="L61" i="175" s="1"/>
  <c r="L63" i="175" s="1"/>
  <c r="L64" i="175" s="1"/>
  <c r="K56" i="175"/>
  <c r="J56" i="175"/>
  <c r="J58" i="175" s="1"/>
  <c r="J59" i="175" s="1"/>
  <c r="J61" i="175" s="1"/>
  <c r="J63" i="175" s="1"/>
  <c r="J64" i="175" s="1"/>
  <c r="I56" i="175"/>
  <c r="I58" i="175" s="1"/>
  <c r="I59" i="175" s="1"/>
  <c r="I61" i="175" s="1"/>
  <c r="I63" i="175" s="1"/>
  <c r="I64" i="175" s="1"/>
  <c r="H56" i="175"/>
  <c r="H58" i="175" s="1"/>
  <c r="H59" i="175" s="1"/>
  <c r="H61" i="175" s="1"/>
  <c r="H63" i="175" s="1"/>
  <c r="H64" i="175" s="1"/>
  <c r="G56" i="175"/>
  <c r="F56" i="175"/>
  <c r="F58" i="175" s="1"/>
  <c r="F59" i="175" s="1"/>
  <c r="F61" i="175" s="1"/>
  <c r="F63" i="175" s="1"/>
  <c r="F64" i="175" s="1"/>
  <c r="E56" i="175"/>
  <c r="E58" i="175" s="1"/>
  <c r="AC55" i="175"/>
  <c r="AC54" i="175"/>
  <c r="AC53" i="175"/>
  <c r="AC52" i="175"/>
  <c r="AC51" i="175"/>
  <c r="W24" i="175"/>
  <c r="V24" i="175"/>
  <c r="U24" i="175"/>
  <c r="T24" i="175"/>
  <c r="S24" i="175"/>
  <c r="R24" i="175"/>
  <c r="Q24" i="175"/>
  <c r="P24" i="175"/>
  <c r="O24" i="175"/>
  <c r="N24" i="175"/>
  <c r="M24" i="175"/>
  <c r="L24" i="175"/>
  <c r="K24" i="175"/>
  <c r="J24" i="175"/>
  <c r="I24" i="175"/>
  <c r="H24" i="175"/>
  <c r="G24" i="175"/>
  <c r="F24" i="175"/>
  <c r="E24" i="175"/>
  <c r="AC24" i="175" s="1"/>
  <c r="W23" i="175"/>
  <c r="W25" i="175" s="1"/>
  <c r="W26" i="175" s="1"/>
  <c r="V23" i="175"/>
  <c r="V25" i="175" s="1"/>
  <c r="V26" i="175" s="1"/>
  <c r="U23" i="175"/>
  <c r="U25" i="175" s="1"/>
  <c r="U26" i="175" s="1"/>
  <c r="T23" i="175"/>
  <c r="T25" i="175" s="1"/>
  <c r="T26" i="175" s="1"/>
  <c r="S23" i="175"/>
  <c r="S25" i="175" s="1"/>
  <c r="S26" i="175" s="1"/>
  <c r="R23" i="175"/>
  <c r="R25" i="175" s="1"/>
  <c r="R26" i="175" s="1"/>
  <c r="Q23" i="175"/>
  <c r="Q25" i="175" s="1"/>
  <c r="Q26" i="175" s="1"/>
  <c r="P23" i="175"/>
  <c r="P25" i="175" s="1"/>
  <c r="P26" i="175" s="1"/>
  <c r="O23" i="175"/>
  <c r="O25" i="175" s="1"/>
  <c r="O26" i="175" s="1"/>
  <c r="N23" i="175"/>
  <c r="N25" i="175" s="1"/>
  <c r="N26" i="175" s="1"/>
  <c r="M23" i="175"/>
  <c r="M25" i="175" s="1"/>
  <c r="M26" i="175" s="1"/>
  <c r="L23" i="175"/>
  <c r="L25" i="175" s="1"/>
  <c r="L26" i="175" s="1"/>
  <c r="K23" i="175"/>
  <c r="K25" i="175" s="1"/>
  <c r="K26" i="175" s="1"/>
  <c r="J23" i="175"/>
  <c r="J25" i="175" s="1"/>
  <c r="J26" i="175" s="1"/>
  <c r="I23" i="175"/>
  <c r="I25" i="175" s="1"/>
  <c r="I26" i="175" s="1"/>
  <c r="H23" i="175"/>
  <c r="H25" i="175" s="1"/>
  <c r="H26" i="175" s="1"/>
  <c r="G23" i="175"/>
  <c r="G25" i="175" s="1"/>
  <c r="G26" i="175" s="1"/>
  <c r="F23" i="175"/>
  <c r="F25" i="175" s="1"/>
  <c r="F26" i="175" s="1"/>
  <c r="E23" i="175"/>
  <c r="E25" i="175" s="1"/>
  <c r="AC22" i="175"/>
  <c r="AC21" i="175"/>
  <c r="AC20" i="175"/>
  <c r="AC19" i="175"/>
  <c r="AC18" i="175"/>
  <c r="AC17" i="175"/>
  <c r="AC16" i="175"/>
  <c r="AC15" i="175"/>
  <c r="AC14" i="175"/>
  <c r="AC13" i="175"/>
  <c r="AC34" i="168" l="1"/>
  <c r="AC25" i="168"/>
  <c r="AC57" i="167"/>
  <c r="AC25" i="166"/>
  <c r="AC58" i="166"/>
  <c r="AC66" i="166"/>
  <c r="AC67" i="166"/>
  <c r="AC33" i="166"/>
  <c r="AC34" i="166"/>
  <c r="AC65" i="165"/>
  <c r="AC66" i="165"/>
  <c r="AC32" i="165"/>
  <c r="AC33" i="165"/>
  <c r="AC65" i="164"/>
  <c r="AC66" i="164"/>
  <c r="AC32" i="164"/>
  <c r="AC33" i="164"/>
  <c r="AC24" i="163"/>
  <c r="AC57" i="163"/>
  <c r="AC32" i="163"/>
  <c r="AC69" i="162"/>
  <c r="AC26" i="162"/>
  <c r="AC61" i="162"/>
  <c r="AC70" i="162"/>
  <c r="AC34" i="162"/>
  <c r="AC35" i="162"/>
  <c r="AC32" i="161"/>
  <c r="AC33" i="160"/>
  <c r="AC65" i="159"/>
  <c r="AC66" i="159"/>
  <c r="AC32" i="159"/>
  <c r="AC33" i="159"/>
  <c r="AC70" i="158"/>
  <c r="AC69" i="158"/>
  <c r="AC35" i="158"/>
  <c r="AC34" i="158"/>
  <c r="AC61" i="158"/>
  <c r="AC25" i="158"/>
  <c r="L28" i="157"/>
  <c r="L30" i="157" s="1"/>
  <c r="L32" i="157" s="1"/>
  <c r="L33" i="157" s="1"/>
  <c r="AC26" i="157"/>
  <c r="AC60" i="157"/>
  <c r="AC61" i="157"/>
  <c r="AC70" i="157"/>
  <c r="AC69" i="157"/>
  <c r="AC35" i="157"/>
  <c r="AC34" i="157"/>
  <c r="AC66" i="156"/>
  <c r="AC65" i="156"/>
  <c r="AC33" i="156"/>
  <c r="AC32" i="156"/>
  <c r="AC25" i="155"/>
  <c r="AC59" i="155"/>
  <c r="AC34" i="155"/>
  <c r="AC33" i="155"/>
  <c r="AC68" i="155"/>
  <c r="AC67" i="155"/>
  <c r="AC26" i="154"/>
  <c r="AC25" i="154"/>
  <c r="AC68" i="154"/>
  <c r="AC67" i="154"/>
  <c r="AC35" i="154"/>
  <c r="AC34" i="154"/>
  <c r="AC66" i="153"/>
  <c r="AC65" i="153"/>
  <c r="AC33" i="153"/>
  <c r="AC32" i="153"/>
  <c r="AC33" i="151"/>
  <c r="AC32" i="151"/>
  <c r="AC32" i="147"/>
  <c r="AC33" i="147"/>
  <c r="AC66" i="146"/>
  <c r="AC65" i="146"/>
  <c r="AC24" i="146"/>
  <c r="AC33" i="146"/>
  <c r="AC32" i="146"/>
  <c r="AC59" i="145"/>
  <c r="AC25" i="145"/>
  <c r="AC68" i="145"/>
  <c r="AC67" i="145"/>
  <c r="AC34" i="145"/>
  <c r="AC33" i="145"/>
  <c r="AC66" i="144"/>
  <c r="AC65" i="144"/>
  <c r="AC66" i="143"/>
  <c r="AC65" i="143"/>
  <c r="AC33" i="143"/>
  <c r="AC32" i="143"/>
  <c r="AC66" i="175"/>
  <c r="AC65" i="175"/>
  <c r="E27" i="168"/>
  <c r="AC26" i="168"/>
  <c r="AC24" i="168"/>
  <c r="AC25" i="167"/>
  <c r="AC58" i="167"/>
  <c r="AC56" i="167"/>
  <c r="AC23" i="167"/>
  <c r="E60" i="166"/>
  <c r="AC59" i="166"/>
  <c r="E27" i="166"/>
  <c r="AC26" i="166"/>
  <c r="AC57" i="166"/>
  <c r="AC24" i="166"/>
  <c r="E26" i="165"/>
  <c r="AC25" i="165"/>
  <c r="AC57" i="165"/>
  <c r="E59" i="165"/>
  <c r="AC58" i="165"/>
  <c r="AC56" i="165"/>
  <c r="AC23" i="165"/>
  <c r="E26" i="164"/>
  <c r="E59" i="164"/>
  <c r="AC58" i="164"/>
  <c r="AC56" i="164"/>
  <c r="F25" i="164"/>
  <c r="F26" i="164" s="1"/>
  <c r="F28" i="164" s="1"/>
  <c r="F30" i="164" s="1"/>
  <c r="F31" i="164" s="1"/>
  <c r="E26" i="163"/>
  <c r="AC25" i="163"/>
  <c r="E59" i="163"/>
  <c r="AC58" i="163"/>
  <c r="AC56" i="163"/>
  <c r="AC23" i="163"/>
  <c r="E28" i="162"/>
  <c r="AC27" i="162"/>
  <c r="E63" i="162"/>
  <c r="AC62" i="162"/>
  <c r="AC60" i="162"/>
  <c r="AC25" i="162"/>
  <c r="E26" i="161"/>
  <c r="AC25" i="161"/>
  <c r="AC23" i="161"/>
  <c r="E58" i="161"/>
  <c r="E26" i="160"/>
  <c r="AC25" i="160"/>
  <c r="E59" i="160"/>
  <c r="AC58" i="160"/>
  <c r="AC57" i="160"/>
  <c r="AC56" i="160"/>
  <c r="AC23" i="160"/>
  <c r="E26" i="159"/>
  <c r="AC25" i="159"/>
  <c r="E59" i="159"/>
  <c r="AC58" i="159"/>
  <c r="AC56" i="159"/>
  <c r="AC57" i="159"/>
  <c r="AC23" i="159"/>
  <c r="AC62" i="158"/>
  <c r="E63" i="158"/>
  <c r="E27" i="158"/>
  <c r="AC26" i="158"/>
  <c r="AC60" i="158"/>
  <c r="E28" i="157"/>
  <c r="AC27" i="157"/>
  <c r="AC25" i="157"/>
  <c r="E62" i="157"/>
  <c r="E26" i="156"/>
  <c r="AC25" i="156"/>
  <c r="E59" i="156"/>
  <c r="AC58" i="156"/>
  <c r="AC56" i="156"/>
  <c r="AC23" i="156"/>
  <c r="E27" i="155"/>
  <c r="AC26" i="155"/>
  <c r="E61" i="155"/>
  <c r="AC60" i="155"/>
  <c r="AC58" i="155"/>
  <c r="AC24" i="155"/>
  <c r="E28" i="154"/>
  <c r="E61" i="154"/>
  <c r="AC60" i="154"/>
  <c r="AC58" i="154"/>
  <c r="AC59" i="154"/>
  <c r="F27" i="154"/>
  <c r="F28" i="154" s="1"/>
  <c r="F30" i="154" s="1"/>
  <c r="F32" i="154" s="1"/>
  <c r="F33" i="154" s="1"/>
  <c r="E59" i="153"/>
  <c r="AC58" i="153"/>
  <c r="E26" i="153"/>
  <c r="AC25" i="153"/>
  <c r="AC56" i="153"/>
  <c r="AC23" i="153"/>
  <c r="AC58" i="151"/>
  <c r="E26" i="151"/>
  <c r="AC25" i="151"/>
  <c r="AC56" i="151"/>
  <c r="AC23" i="151"/>
  <c r="AC58" i="148"/>
  <c r="AC56" i="148"/>
  <c r="E26" i="147"/>
  <c r="AC25" i="147"/>
  <c r="AC23" i="147"/>
  <c r="E26" i="146"/>
  <c r="AC25" i="146"/>
  <c r="AC58" i="146"/>
  <c r="AC56" i="146"/>
  <c r="AC23" i="146"/>
  <c r="E27" i="145"/>
  <c r="AC26" i="145"/>
  <c r="AC60" i="145"/>
  <c r="AC58" i="145"/>
  <c r="AC24" i="145"/>
  <c r="E59" i="144"/>
  <c r="AC58" i="144"/>
  <c r="AC25" i="144"/>
  <c r="AC56" i="144"/>
  <c r="AC23" i="144"/>
  <c r="E26" i="143"/>
  <c r="AC25" i="143"/>
  <c r="AC23" i="143"/>
  <c r="E58" i="143"/>
  <c r="E26" i="175"/>
  <c r="AC25" i="175"/>
  <c r="E59" i="175"/>
  <c r="AC58" i="175"/>
  <c r="AC56" i="175"/>
  <c r="AC23" i="175"/>
  <c r="E29" i="168" l="1"/>
  <c r="AC27" i="168"/>
  <c r="AC59" i="167"/>
  <c r="AC26" i="167"/>
  <c r="E29" i="166"/>
  <c r="AC27" i="166"/>
  <c r="AC60" i="166"/>
  <c r="E62" i="166"/>
  <c r="AC59" i="165"/>
  <c r="E61" i="165"/>
  <c r="AC26" i="165"/>
  <c r="E28" i="165"/>
  <c r="AC59" i="164"/>
  <c r="E61" i="164"/>
  <c r="AC25" i="164"/>
  <c r="AC26" i="164"/>
  <c r="E28" i="164"/>
  <c r="AC59" i="163"/>
  <c r="E61" i="163"/>
  <c r="AC26" i="163"/>
  <c r="E28" i="163"/>
  <c r="AC63" i="162"/>
  <c r="E65" i="162"/>
  <c r="AC28" i="162"/>
  <c r="E30" i="162"/>
  <c r="E59" i="161"/>
  <c r="AC58" i="161"/>
  <c r="AC26" i="161"/>
  <c r="E28" i="161"/>
  <c r="AC59" i="160"/>
  <c r="E61" i="160"/>
  <c r="AC26" i="160"/>
  <c r="E28" i="160"/>
  <c r="AC59" i="159"/>
  <c r="E61" i="159"/>
  <c r="AC26" i="159"/>
  <c r="E28" i="159"/>
  <c r="E65" i="158"/>
  <c r="AC63" i="158"/>
  <c r="AC27" i="158"/>
  <c r="E28" i="158"/>
  <c r="E63" i="157"/>
  <c r="AC62" i="157"/>
  <c r="AC28" i="157"/>
  <c r="E30" i="157"/>
  <c r="AC59" i="156"/>
  <c r="E61" i="156"/>
  <c r="AC26" i="156"/>
  <c r="E28" i="156"/>
  <c r="AC61" i="155"/>
  <c r="E63" i="155"/>
  <c r="E29" i="155"/>
  <c r="AC27" i="155"/>
  <c r="AC27" i="154"/>
  <c r="AC61" i="154"/>
  <c r="E63" i="154"/>
  <c r="AC28" i="154"/>
  <c r="E30" i="154"/>
  <c r="AC26" i="153"/>
  <c r="E28" i="153"/>
  <c r="AC59" i="153"/>
  <c r="E61" i="153"/>
  <c r="AC26" i="151"/>
  <c r="E28" i="151"/>
  <c r="AC59" i="151"/>
  <c r="AC59" i="148"/>
  <c r="AC58" i="147"/>
  <c r="AC26" i="147"/>
  <c r="E28" i="147"/>
  <c r="AC59" i="146"/>
  <c r="E28" i="146"/>
  <c r="AC26" i="146"/>
  <c r="AC61" i="145"/>
  <c r="AC27" i="145"/>
  <c r="E29" i="145"/>
  <c r="AC26" i="144"/>
  <c r="AC59" i="144"/>
  <c r="E61" i="144"/>
  <c r="E59" i="143"/>
  <c r="AC58" i="143"/>
  <c r="AC26" i="143"/>
  <c r="E28" i="143"/>
  <c r="AC59" i="175"/>
  <c r="E61" i="175"/>
  <c r="AC26" i="175"/>
  <c r="AC29" i="168" l="1"/>
  <c r="E31" i="168"/>
  <c r="E30" i="168"/>
  <c r="AC30" i="168" s="1"/>
  <c r="AC28" i="167"/>
  <c r="E29" i="167"/>
  <c r="AC29" i="167" s="1"/>
  <c r="E62" i="167"/>
  <c r="AC62" i="167" s="1"/>
  <c r="AC61" i="167"/>
  <c r="AC29" i="166"/>
  <c r="E31" i="166"/>
  <c r="E30" i="166"/>
  <c r="AC30" i="166" s="1"/>
  <c r="E63" i="166"/>
  <c r="AC63" i="166" s="1"/>
  <c r="E64" i="166"/>
  <c r="AC62" i="166"/>
  <c r="AC28" i="165"/>
  <c r="E30" i="165"/>
  <c r="E29" i="165"/>
  <c r="AC29" i="165" s="1"/>
  <c r="AC61" i="165"/>
  <c r="E62" i="165"/>
  <c r="AC62" i="165" s="1"/>
  <c r="E63" i="165"/>
  <c r="E62" i="164"/>
  <c r="AC62" i="164" s="1"/>
  <c r="AC61" i="164"/>
  <c r="E63" i="164"/>
  <c r="AC28" i="164"/>
  <c r="E30" i="164"/>
  <c r="E29" i="164"/>
  <c r="AC29" i="164" s="1"/>
  <c r="AC28" i="163"/>
  <c r="E30" i="163"/>
  <c r="E29" i="163"/>
  <c r="AC29" i="163" s="1"/>
  <c r="E62" i="163"/>
  <c r="AC62" i="163" s="1"/>
  <c r="E63" i="163"/>
  <c r="AC61" i="163"/>
  <c r="E67" i="162"/>
  <c r="E66" i="162"/>
  <c r="AC66" i="162" s="1"/>
  <c r="AC65" i="162"/>
  <c r="AC30" i="162"/>
  <c r="E32" i="162"/>
  <c r="E31" i="162"/>
  <c r="AC31" i="162" s="1"/>
  <c r="AC28" i="161"/>
  <c r="E30" i="161"/>
  <c r="E29" i="161"/>
  <c r="AC29" i="161" s="1"/>
  <c r="AC59" i="161"/>
  <c r="E61" i="161"/>
  <c r="AC28" i="160"/>
  <c r="E30" i="160"/>
  <c r="E29" i="160"/>
  <c r="AC29" i="160" s="1"/>
  <c r="AC61" i="160"/>
  <c r="E62" i="160"/>
  <c r="AC62" i="160" s="1"/>
  <c r="E63" i="160"/>
  <c r="AC28" i="159"/>
  <c r="E30" i="159"/>
  <c r="E29" i="159"/>
  <c r="AC29" i="159" s="1"/>
  <c r="AC61" i="159"/>
  <c r="E62" i="159"/>
  <c r="AC62" i="159" s="1"/>
  <c r="E63" i="159"/>
  <c r="AC28" i="158"/>
  <c r="E30" i="158"/>
  <c r="E66" i="158"/>
  <c r="AC66" i="158" s="1"/>
  <c r="AC65" i="158"/>
  <c r="E67" i="158"/>
  <c r="AC63" i="157"/>
  <c r="E65" i="157"/>
  <c r="AC30" i="157"/>
  <c r="E31" i="157"/>
  <c r="AC31" i="157" s="1"/>
  <c r="E32" i="157"/>
  <c r="AC28" i="156"/>
  <c r="E30" i="156"/>
  <c r="E29" i="156"/>
  <c r="AC29" i="156" s="1"/>
  <c r="E63" i="156"/>
  <c r="E62" i="156"/>
  <c r="AC62" i="156" s="1"/>
  <c r="AC61" i="156"/>
  <c r="AC29" i="155"/>
  <c r="E31" i="155"/>
  <c r="E30" i="155"/>
  <c r="AC30" i="155" s="1"/>
  <c r="E64" i="155"/>
  <c r="AC64" i="155" s="1"/>
  <c r="E65" i="155"/>
  <c r="AC63" i="155"/>
  <c r="AC63" i="154"/>
  <c r="E64" i="154"/>
  <c r="AC64" i="154" s="1"/>
  <c r="E65" i="154"/>
  <c r="AC30" i="154"/>
  <c r="E32" i="154"/>
  <c r="E31" i="154"/>
  <c r="AC31" i="154" s="1"/>
  <c r="AC28" i="153"/>
  <c r="E30" i="153"/>
  <c r="E29" i="153"/>
  <c r="AC29" i="153" s="1"/>
  <c r="E63" i="153"/>
  <c r="E62" i="153"/>
  <c r="AC62" i="153" s="1"/>
  <c r="AC61" i="153"/>
  <c r="E62" i="151"/>
  <c r="AC62" i="151" s="1"/>
  <c r="AC61" i="151"/>
  <c r="AC28" i="151"/>
  <c r="E29" i="151"/>
  <c r="AC29" i="151" s="1"/>
  <c r="E30" i="151"/>
  <c r="E62" i="148"/>
  <c r="AC62" i="148" s="1"/>
  <c r="AC61" i="148"/>
  <c r="AC28" i="147"/>
  <c r="E29" i="147"/>
  <c r="AC29" i="147" s="1"/>
  <c r="E30" i="147"/>
  <c r="AC59" i="147"/>
  <c r="AC28" i="146"/>
  <c r="E29" i="146"/>
  <c r="AC29" i="146" s="1"/>
  <c r="E30" i="146"/>
  <c r="E62" i="146"/>
  <c r="AC62" i="146" s="1"/>
  <c r="AC61" i="146"/>
  <c r="E64" i="145"/>
  <c r="AC64" i="145" s="1"/>
  <c r="AC63" i="145"/>
  <c r="AC29" i="145"/>
  <c r="E31" i="145"/>
  <c r="E30" i="145"/>
  <c r="AC30" i="145" s="1"/>
  <c r="E63" i="144"/>
  <c r="E62" i="144"/>
  <c r="AC62" i="144" s="1"/>
  <c r="AC61" i="144"/>
  <c r="AC28" i="144"/>
  <c r="E29" i="144"/>
  <c r="AC29" i="144" s="1"/>
  <c r="AC28" i="143"/>
  <c r="E29" i="143"/>
  <c r="AC29" i="143" s="1"/>
  <c r="E30" i="143"/>
  <c r="AC59" i="143"/>
  <c r="E61" i="143"/>
  <c r="E62" i="175"/>
  <c r="AC62" i="175" s="1"/>
  <c r="AC61" i="175"/>
  <c r="E63" i="175"/>
  <c r="E32" i="168" l="1"/>
  <c r="AC32" i="168" s="1"/>
  <c r="AC31" i="168"/>
  <c r="AC63" i="167"/>
  <c r="AC64" i="167"/>
  <c r="AC31" i="167"/>
  <c r="AC30" i="167"/>
  <c r="AC64" i="166"/>
  <c r="E65" i="166"/>
  <c r="AC65" i="166" s="1"/>
  <c r="E32" i="166"/>
  <c r="AC32" i="166" s="1"/>
  <c r="AC31" i="166"/>
  <c r="E64" i="165"/>
  <c r="AC64" i="165" s="1"/>
  <c r="AC63" i="165"/>
  <c r="E31" i="165"/>
  <c r="AC31" i="165" s="1"/>
  <c r="AC30" i="165"/>
  <c r="E64" i="164"/>
  <c r="AC64" i="164" s="1"/>
  <c r="AC63" i="164"/>
  <c r="E31" i="164"/>
  <c r="AC31" i="164" s="1"/>
  <c r="AC30" i="164"/>
  <c r="E31" i="163"/>
  <c r="AC31" i="163" s="1"/>
  <c r="AC30" i="163"/>
  <c r="AC63" i="163"/>
  <c r="E64" i="163"/>
  <c r="AC64" i="163" s="1"/>
  <c r="E33" i="162"/>
  <c r="AC33" i="162" s="1"/>
  <c r="AC32" i="162"/>
  <c r="E68" i="162"/>
  <c r="AC68" i="162" s="1"/>
  <c r="AC67" i="162"/>
  <c r="E31" i="161"/>
  <c r="AC31" i="161" s="1"/>
  <c r="AC30" i="161"/>
  <c r="E62" i="161"/>
  <c r="AC62" i="161" s="1"/>
  <c r="AC61" i="161"/>
  <c r="E63" i="161"/>
  <c r="E64" i="160"/>
  <c r="AC64" i="160" s="1"/>
  <c r="AC63" i="160"/>
  <c r="E31" i="160"/>
  <c r="AC31" i="160" s="1"/>
  <c r="AC30" i="160"/>
  <c r="E64" i="159"/>
  <c r="AC64" i="159" s="1"/>
  <c r="AC63" i="159"/>
  <c r="AC30" i="159"/>
  <c r="E31" i="159"/>
  <c r="AC31" i="159" s="1"/>
  <c r="E32" i="158"/>
  <c r="E31" i="158"/>
  <c r="AC31" i="158" s="1"/>
  <c r="AC30" i="158"/>
  <c r="AC67" i="158"/>
  <c r="E68" i="158"/>
  <c r="AC68" i="158" s="1"/>
  <c r="E33" i="157"/>
  <c r="AC33" i="157" s="1"/>
  <c r="AC32" i="157"/>
  <c r="E66" i="157"/>
  <c r="AC66" i="157" s="1"/>
  <c r="AC65" i="157"/>
  <c r="E67" i="157"/>
  <c r="AC63" i="156"/>
  <c r="E64" i="156"/>
  <c r="AC64" i="156" s="1"/>
  <c r="E31" i="156"/>
  <c r="AC31" i="156" s="1"/>
  <c r="AC30" i="156"/>
  <c r="E32" i="155"/>
  <c r="AC32" i="155" s="1"/>
  <c r="AC31" i="155"/>
  <c r="E66" i="155"/>
  <c r="AC66" i="155" s="1"/>
  <c r="AC65" i="155"/>
  <c r="E66" i="154"/>
  <c r="AC66" i="154" s="1"/>
  <c r="AC65" i="154"/>
  <c r="E33" i="154"/>
  <c r="AC33" i="154" s="1"/>
  <c r="AC32" i="154"/>
  <c r="AC63" i="153"/>
  <c r="E64" i="153"/>
  <c r="AC64" i="153" s="1"/>
  <c r="E31" i="153"/>
  <c r="AC31" i="153" s="1"/>
  <c r="AC30" i="153"/>
  <c r="E31" i="151"/>
  <c r="AC31" i="151" s="1"/>
  <c r="AC30" i="151"/>
  <c r="AC63" i="151"/>
  <c r="AC64" i="151"/>
  <c r="AC63" i="148"/>
  <c r="AC64" i="148"/>
  <c r="E31" i="147"/>
  <c r="AC31" i="147" s="1"/>
  <c r="AC30" i="147"/>
  <c r="E62" i="147"/>
  <c r="AC62" i="147" s="1"/>
  <c r="AC61" i="147"/>
  <c r="AC64" i="146"/>
  <c r="AC63" i="146"/>
  <c r="E31" i="146"/>
  <c r="AC31" i="146" s="1"/>
  <c r="AC30" i="146"/>
  <c r="AC65" i="145"/>
  <c r="AC66" i="145"/>
  <c r="E32" i="145"/>
  <c r="AC32" i="145" s="1"/>
  <c r="AC31" i="145"/>
  <c r="AC31" i="144"/>
  <c r="AC30" i="144"/>
  <c r="AC63" i="144"/>
  <c r="E64" i="144"/>
  <c r="AC64" i="144" s="1"/>
  <c r="E31" i="143"/>
  <c r="AC31" i="143" s="1"/>
  <c r="AC30" i="143"/>
  <c r="E62" i="143"/>
  <c r="AC62" i="143" s="1"/>
  <c r="E63" i="143"/>
  <c r="AC61" i="143"/>
  <c r="AC63" i="175"/>
  <c r="E64" i="175"/>
  <c r="AC64" i="175" s="1"/>
  <c r="AC63" i="161" l="1"/>
  <c r="E64" i="161"/>
  <c r="AC64" i="161" s="1"/>
  <c r="E33" i="158"/>
  <c r="AC33" i="158" s="1"/>
  <c r="AC32" i="158"/>
  <c r="AC67" i="157"/>
  <c r="E68" i="157"/>
  <c r="AC68" i="157" s="1"/>
  <c r="AC63" i="147"/>
  <c r="AC64" i="147"/>
  <c r="E64" i="143"/>
  <c r="AC64" i="143" s="1"/>
  <c r="AC63" i="143"/>
  <c r="BY5" i="52" l="1"/>
  <c r="BY6" i="52"/>
  <c r="BY7" i="52"/>
  <c r="BY8" i="52"/>
  <c r="BY9" i="52"/>
  <c r="BY10" i="52"/>
  <c r="BY11" i="52"/>
  <c r="BZ8" i="52" l="1"/>
  <c r="CA8" i="52"/>
  <c r="CB8" i="52"/>
  <c r="CA9" i="52"/>
  <c r="CB9" i="52"/>
  <c r="CA10" i="52"/>
  <c r="CB10" i="52"/>
  <c r="CA11" i="52"/>
  <c r="CB11" i="52"/>
  <c r="CA12" i="52"/>
  <c r="CB12" i="52"/>
  <c r="CA13" i="52"/>
  <c r="CB13" i="52"/>
  <c r="CA14" i="52"/>
  <c r="CB14" i="52"/>
  <c r="CA15" i="52"/>
  <c r="CB15" i="52"/>
  <c r="CA16" i="52"/>
  <c r="CB16" i="52"/>
  <c r="CA17" i="52"/>
  <c r="CB17" i="52"/>
  <c r="CA18" i="52"/>
  <c r="CB18" i="52"/>
  <c r="CA19" i="52"/>
  <c r="CB19" i="52"/>
  <c r="CA20" i="52"/>
  <c r="CB20" i="52"/>
  <c r="CA21" i="52"/>
  <c r="CB21" i="52"/>
  <c r="CA22" i="52"/>
  <c r="CB22" i="52"/>
  <c r="CA23" i="52"/>
  <c r="CB23" i="52"/>
  <c r="CA24" i="52"/>
  <c r="CB24" i="52"/>
  <c r="CA25" i="52"/>
  <c r="CB25" i="52"/>
  <c r="CA26" i="52"/>
  <c r="CB26" i="52"/>
  <c r="CA27" i="52"/>
  <c r="CB27" i="52"/>
  <c r="CA28" i="52"/>
  <c r="CB28" i="52"/>
  <c r="CA29" i="52"/>
  <c r="CB29" i="52"/>
  <c r="CA31" i="52"/>
  <c r="CB31" i="52"/>
  <c r="CA32" i="52"/>
  <c r="CB32" i="52"/>
  <c r="BZ9" i="52"/>
  <c r="BY12" i="52"/>
  <c r="BY13" i="52"/>
  <c r="BY14" i="52"/>
  <c r="BY15" i="52"/>
  <c r="BY16" i="52"/>
  <c r="BY17" i="52"/>
  <c r="BY18" i="52"/>
  <c r="BY19" i="52"/>
  <c r="BY20" i="52"/>
  <c r="BY21" i="52"/>
  <c r="BY22" i="52"/>
  <c r="BY23" i="52"/>
  <c r="BY24" i="52"/>
  <c r="BY25" i="52"/>
  <c r="BY26" i="52"/>
  <c r="BY27" i="52"/>
  <c r="BY28" i="52"/>
  <c r="BY29" i="52"/>
  <c r="BY31" i="52"/>
  <c r="BZ31" i="52" s="1"/>
  <c r="BY32" i="52"/>
  <c r="BW9" i="52"/>
  <c r="BW10" i="52"/>
  <c r="BW11" i="52"/>
  <c r="BW12" i="52"/>
  <c r="BW13" i="52"/>
  <c r="BW14" i="52"/>
  <c r="BW15" i="52"/>
  <c r="BW16" i="52"/>
  <c r="BW17" i="52"/>
  <c r="BW18" i="52"/>
  <c r="BW19" i="52"/>
  <c r="BW20" i="52"/>
  <c r="BW21" i="52"/>
  <c r="BW22" i="52"/>
  <c r="BW23" i="52"/>
  <c r="BW24" i="52"/>
  <c r="BW25" i="52"/>
  <c r="BW26" i="52"/>
  <c r="BW27" i="52"/>
  <c r="BW28" i="52"/>
  <c r="BW29" i="52"/>
  <c r="BW32" i="52"/>
  <c r="BX32" i="52" s="1"/>
  <c r="BY35" i="52" l="1"/>
  <c r="CC32" i="52"/>
  <c r="BZ28" i="52"/>
  <c r="CC29" i="52"/>
  <c r="CC25" i="52"/>
  <c r="CC31" i="52"/>
  <c r="BX29" i="52"/>
  <c r="BZ32" i="52"/>
  <c r="BX27" i="52"/>
  <c r="CC26" i="52"/>
  <c r="CC27" i="52"/>
  <c r="BX16" i="52"/>
  <c r="BZ27" i="52"/>
  <c r="CC28" i="52"/>
  <c r="BX28" i="52"/>
  <c r="CC17" i="52"/>
  <c r="CC23" i="52"/>
  <c r="CC19" i="52"/>
  <c r="BZ29" i="52"/>
  <c r="CC18" i="52"/>
  <c r="CC14" i="52"/>
  <c r="BX26" i="52"/>
  <c r="BX25" i="52"/>
  <c r="BZ25" i="52"/>
  <c r="BZ26" i="52"/>
  <c r="CC24" i="52"/>
  <c r="BX24" i="52"/>
  <c r="BX23" i="52"/>
  <c r="BZ24" i="52"/>
  <c r="BZ23" i="52"/>
  <c r="CC22" i="52"/>
  <c r="BZ22" i="52"/>
  <c r="BX22" i="52"/>
  <c r="CC21" i="52"/>
  <c r="BX21" i="52"/>
  <c r="CC20" i="52"/>
  <c r="BX20" i="52"/>
  <c r="BZ21" i="52"/>
  <c r="BX19" i="52"/>
  <c r="BZ20" i="52"/>
  <c r="BZ19" i="52"/>
  <c r="BZ18" i="52"/>
  <c r="BX18" i="52"/>
  <c r="CC16" i="52"/>
  <c r="BX17" i="52"/>
  <c r="BZ16" i="52"/>
  <c r="BZ17" i="52"/>
  <c r="CC15" i="52"/>
  <c r="BX15" i="52"/>
  <c r="BX14" i="52"/>
  <c r="BZ15" i="52"/>
  <c r="BZ14" i="52"/>
  <c r="CC13" i="52"/>
  <c r="BX13" i="52"/>
  <c r="CC12" i="52"/>
  <c r="BX12" i="52"/>
  <c r="BZ13" i="52"/>
  <c r="BZ12" i="52"/>
  <c r="BX11" i="52"/>
  <c r="BZ11" i="52"/>
  <c r="CC11" i="52"/>
  <c r="CC10" i="52"/>
  <c r="CC9" i="52"/>
  <c r="BX10" i="52"/>
  <c r="BZ10" i="52"/>
  <c r="BW7" i="52" l="1"/>
  <c r="BZ7" i="52"/>
  <c r="BZ35" i="52" s="1"/>
  <c r="CA7" i="52"/>
  <c r="CA35" i="52" s="1"/>
  <c r="CB7" i="52"/>
  <c r="CB35" i="52" s="1"/>
  <c r="BW8" i="52"/>
  <c r="BW35" i="52" l="1"/>
  <c r="CC8" i="52"/>
  <c r="BX8" i="52"/>
  <c r="BX9" i="52"/>
  <c r="CC7" i="52"/>
  <c r="CC35" i="52" l="1"/>
  <c r="CB6" i="52"/>
  <c r="CA6" i="52"/>
  <c r="BZ6" i="52"/>
  <c r="BW6" i="52"/>
  <c r="BX7" i="52" s="1"/>
  <c r="BX35" i="52" s="1"/>
  <c r="CC6" i="52" l="1"/>
  <c r="AB68" i="176" l="1"/>
  <c r="AA68" i="176"/>
  <c r="Z68" i="176"/>
  <c r="Y68" i="176"/>
  <c r="X68" i="176"/>
  <c r="W68" i="176"/>
  <c r="V68" i="176"/>
  <c r="U68" i="176"/>
  <c r="T68" i="176"/>
  <c r="S68" i="176"/>
  <c r="R68" i="176"/>
  <c r="Q68" i="176"/>
  <c r="P68" i="176"/>
  <c r="O68" i="176"/>
  <c r="N68" i="176"/>
  <c r="M68" i="176"/>
  <c r="L68" i="176"/>
  <c r="K68" i="176"/>
  <c r="J68" i="176"/>
  <c r="I68" i="176"/>
  <c r="H68" i="176"/>
  <c r="G68" i="176"/>
  <c r="F68" i="176"/>
  <c r="E68" i="176"/>
  <c r="AB67" i="176"/>
  <c r="AA67" i="176"/>
  <c r="Z67" i="176"/>
  <c r="Y67" i="176"/>
  <c r="X67" i="176"/>
  <c r="W67" i="176"/>
  <c r="V67" i="176"/>
  <c r="U67" i="176"/>
  <c r="T67" i="176"/>
  <c r="S67" i="176"/>
  <c r="R67" i="176"/>
  <c r="Q67" i="176"/>
  <c r="P67" i="176"/>
  <c r="O67" i="176"/>
  <c r="N67" i="176"/>
  <c r="M67" i="176"/>
  <c r="L67" i="176"/>
  <c r="K67" i="176"/>
  <c r="J67" i="176"/>
  <c r="I67" i="176"/>
  <c r="H67" i="176"/>
  <c r="G67" i="176"/>
  <c r="F67" i="176"/>
  <c r="E67" i="176"/>
  <c r="AC62" i="176"/>
  <c r="S60" i="176"/>
  <c r="S61" i="176" s="1"/>
  <c r="S63" i="176" s="1"/>
  <c r="S65" i="176" s="1"/>
  <c r="S66" i="176" s="1"/>
  <c r="AB59" i="176"/>
  <c r="AA59" i="176"/>
  <c r="Z59" i="176"/>
  <c r="Y59" i="176"/>
  <c r="X59" i="176"/>
  <c r="W59" i="176"/>
  <c r="V59" i="176"/>
  <c r="U59" i="176"/>
  <c r="T59" i="176"/>
  <c r="S59" i="176"/>
  <c r="R59" i="176"/>
  <c r="Q59" i="176"/>
  <c r="P59" i="176"/>
  <c r="O59" i="176"/>
  <c r="N59" i="176"/>
  <c r="M59" i="176"/>
  <c r="L59" i="176"/>
  <c r="K59" i="176"/>
  <c r="J59" i="176"/>
  <c r="I59" i="176"/>
  <c r="H59" i="176"/>
  <c r="G59" i="176"/>
  <c r="F59" i="176"/>
  <c r="E59" i="176"/>
  <c r="AB58" i="176"/>
  <c r="AB60" i="176" s="1"/>
  <c r="AB61" i="176" s="1"/>
  <c r="AB63" i="176" s="1"/>
  <c r="AB65" i="176" s="1"/>
  <c r="AB66" i="176" s="1"/>
  <c r="AA58" i="176"/>
  <c r="AA60" i="176" s="1"/>
  <c r="AA61" i="176" s="1"/>
  <c r="AA63" i="176" s="1"/>
  <c r="AA65" i="176" s="1"/>
  <c r="AA66" i="176" s="1"/>
  <c r="Z58" i="176"/>
  <c r="Z60" i="176" s="1"/>
  <c r="Z61" i="176" s="1"/>
  <c r="Z63" i="176" s="1"/>
  <c r="Z65" i="176" s="1"/>
  <c r="Z66" i="176" s="1"/>
  <c r="Y58" i="176"/>
  <c r="Y60" i="176" s="1"/>
  <c r="Y61" i="176" s="1"/>
  <c r="Y63" i="176" s="1"/>
  <c r="Y65" i="176" s="1"/>
  <c r="Y66" i="176" s="1"/>
  <c r="X58" i="176"/>
  <c r="X60" i="176" s="1"/>
  <c r="X61" i="176" s="1"/>
  <c r="X63" i="176" s="1"/>
  <c r="X65" i="176" s="1"/>
  <c r="X66" i="176" s="1"/>
  <c r="W58" i="176"/>
  <c r="W60" i="176" s="1"/>
  <c r="W61" i="176" s="1"/>
  <c r="W63" i="176" s="1"/>
  <c r="W65" i="176" s="1"/>
  <c r="W66" i="176" s="1"/>
  <c r="V58" i="176"/>
  <c r="V60" i="176" s="1"/>
  <c r="V61" i="176" s="1"/>
  <c r="V63" i="176" s="1"/>
  <c r="V65" i="176" s="1"/>
  <c r="V66" i="176" s="1"/>
  <c r="U58" i="176"/>
  <c r="U60" i="176" s="1"/>
  <c r="U61" i="176" s="1"/>
  <c r="U63" i="176" s="1"/>
  <c r="U65" i="176" s="1"/>
  <c r="U66" i="176" s="1"/>
  <c r="T58" i="176"/>
  <c r="T60" i="176" s="1"/>
  <c r="T61" i="176" s="1"/>
  <c r="T63" i="176" s="1"/>
  <c r="T65" i="176" s="1"/>
  <c r="T66" i="176" s="1"/>
  <c r="S58" i="176"/>
  <c r="R58" i="176"/>
  <c r="R60" i="176" s="1"/>
  <c r="R61" i="176" s="1"/>
  <c r="R63" i="176" s="1"/>
  <c r="R65" i="176" s="1"/>
  <c r="R66" i="176" s="1"/>
  <c r="Q58" i="176"/>
  <c r="Q60" i="176" s="1"/>
  <c r="Q61" i="176" s="1"/>
  <c r="Q63" i="176" s="1"/>
  <c r="Q65" i="176" s="1"/>
  <c r="Q66" i="176" s="1"/>
  <c r="P58" i="176"/>
  <c r="P60" i="176" s="1"/>
  <c r="P61" i="176" s="1"/>
  <c r="P63" i="176" s="1"/>
  <c r="P65" i="176" s="1"/>
  <c r="P66" i="176" s="1"/>
  <c r="O58" i="176"/>
  <c r="O60" i="176" s="1"/>
  <c r="O61" i="176" s="1"/>
  <c r="O63" i="176" s="1"/>
  <c r="O65" i="176" s="1"/>
  <c r="O66" i="176" s="1"/>
  <c r="N58" i="176"/>
  <c r="N60" i="176" s="1"/>
  <c r="N61" i="176" s="1"/>
  <c r="N63" i="176" s="1"/>
  <c r="N65" i="176" s="1"/>
  <c r="N66" i="176" s="1"/>
  <c r="M58" i="176"/>
  <c r="M60" i="176" s="1"/>
  <c r="M61" i="176" s="1"/>
  <c r="M63" i="176" s="1"/>
  <c r="M65" i="176" s="1"/>
  <c r="M66" i="176" s="1"/>
  <c r="L58" i="176"/>
  <c r="L60" i="176" s="1"/>
  <c r="L61" i="176" s="1"/>
  <c r="L63" i="176" s="1"/>
  <c r="L65" i="176" s="1"/>
  <c r="L66" i="176" s="1"/>
  <c r="K58" i="176"/>
  <c r="K60" i="176" s="1"/>
  <c r="K61" i="176" s="1"/>
  <c r="K63" i="176" s="1"/>
  <c r="K65" i="176" s="1"/>
  <c r="K66" i="176" s="1"/>
  <c r="J58" i="176"/>
  <c r="J60" i="176" s="1"/>
  <c r="J61" i="176" s="1"/>
  <c r="J63" i="176" s="1"/>
  <c r="J65" i="176" s="1"/>
  <c r="J66" i="176" s="1"/>
  <c r="I58" i="176"/>
  <c r="I60" i="176" s="1"/>
  <c r="I61" i="176" s="1"/>
  <c r="I63" i="176" s="1"/>
  <c r="I65" i="176" s="1"/>
  <c r="I66" i="176" s="1"/>
  <c r="H58" i="176"/>
  <c r="H60" i="176" s="1"/>
  <c r="H61" i="176" s="1"/>
  <c r="H63" i="176" s="1"/>
  <c r="H65" i="176" s="1"/>
  <c r="H66" i="176" s="1"/>
  <c r="G58" i="176"/>
  <c r="G60" i="176" s="1"/>
  <c r="G61" i="176" s="1"/>
  <c r="G63" i="176" s="1"/>
  <c r="G65" i="176" s="1"/>
  <c r="G66" i="176" s="1"/>
  <c r="F58" i="176"/>
  <c r="F60" i="176" s="1"/>
  <c r="F61" i="176" s="1"/>
  <c r="F63" i="176" s="1"/>
  <c r="F65" i="176" s="1"/>
  <c r="F66" i="176" s="1"/>
  <c r="E58" i="176"/>
  <c r="E60" i="176" s="1"/>
  <c r="AC57" i="176"/>
  <c r="AC56" i="176"/>
  <c r="AC55" i="176"/>
  <c r="AC54" i="176"/>
  <c r="AC53" i="176"/>
  <c r="AC52" i="176"/>
  <c r="AC50" i="176"/>
  <c r="AC49" i="176"/>
  <c r="AC48" i="176"/>
  <c r="AC47" i="176"/>
  <c r="AC67" i="176" l="1"/>
  <c r="AC68" i="176"/>
  <c r="AC60" i="176"/>
  <c r="AC58" i="176"/>
  <c r="AC59" i="176"/>
  <c r="E61" i="176"/>
  <c r="E63" i="176" l="1"/>
  <c r="AC61" i="176"/>
  <c r="E64" i="176" l="1"/>
  <c r="AC64" i="176" s="1"/>
  <c r="AC63" i="176"/>
  <c r="E65" i="176"/>
  <c r="E66" i="176" l="1"/>
  <c r="AC66" i="176" s="1"/>
  <c r="AC65" i="176"/>
  <c r="W34" i="176" l="1"/>
  <c r="V34" i="176"/>
  <c r="U34" i="176"/>
  <c r="T34" i="176"/>
  <c r="S34" i="176"/>
  <c r="R34" i="176"/>
  <c r="Q34" i="176"/>
  <c r="P34" i="176"/>
  <c r="O34" i="176"/>
  <c r="N34" i="176"/>
  <c r="M34" i="176"/>
  <c r="L34" i="176"/>
  <c r="K34" i="176"/>
  <c r="J34" i="176"/>
  <c r="I34" i="176"/>
  <c r="H34" i="176"/>
  <c r="G34" i="176"/>
  <c r="F34" i="176"/>
  <c r="E34" i="176"/>
  <c r="W33" i="176"/>
  <c r="V33" i="176"/>
  <c r="U33" i="176"/>
  <c r="T33" i="176"/>
  <c r="S33" i="176"/>
  <c r="R33" i="176"/>
  <c r="Q33" i="176"/>
  <c r="P33" i="176"/>
  <c r="O33" i="176"/>
  <c r="N33" i="176"/>
  <c r="M33" i="176"/>
  <c r="L33" i="176"/>
  <c r="K33" i="176"/>
  <c r="J33" i="176"/>
  <c r="I33" i="176"/>
  <c r="H33" i="176"/>
  <c r="G33" i="176"/>
  <c r="F33" i="176"/>
  <c r="E33" i="176"/>
  <c r="AC28" i="176"/>
  <c r="W25" i="176"/>
  <c r="V25" i="176"/>
  <c r="U25" i="176"/>
  <c r="T25" i="176"/>
  <c r="S25" i="176"/>
  <c r="R25" i="176"/>
  <c r="Q25" i="176"/>
  <c r="P25" i="176"/>
  <c r="O25" i="176"/>
  <c r="N25" i="176"/>
  <c r="M25" i="176"/>
  <c r="L25" i="176"/>
  <c r="K25" i="176"/>
  <c r="J25" i="176"/>
  <c r="I25" i="176"/>
  <c r="H25" i="176"/>
  <c r="G25" i="176"/>
  <c r="F25" i="176"/>
  <c r="E25" i="176"/>
  <c r="W24" i="176"/>
  <c r="W26" i="176" s="1"/>
  <c r="W27" i="176" s="1"/>
  <c r="W29" i="176" s="1"/>
  <c r="W31" i="176" s="1"/>
  <c r="W32" i="176" s="1"/>
  <c r="V24" i="176"/>
  <c r="V26" i="176" s="1"/>
  <c r="V27" i="176" s="1"/>
  <c r="V29" i="176" s="1"/>
  <c r="V31" i="176" s="1"/>
  <c r="V32" i="176" s="1"/>
  <c r="U24" i="176"/>
  <c r="U26" i="176" s="1"/>
  <c r="U27" i="176" s="1"/>
  <c r="U29" i="176" s="1"/>
  <c r="U31" i="176" s="1"/>
  <c r="U32" i="176" s="1"/>
  <c r="T24" i="176"/>
  <c r="T26" i="176" s="1"/>
  <c r="T27" i="176" s="1"/>
  <c r="T29" i="176" s="1"/>
  <c r="T31" i="176" s="1"/>
  <c r="T32" i="176" s="1"/>
  <c r="S24" i="176"/>
  <c r="S26" i="176" s="1"/>
  <c r="S27" i="176" s="1"/>
  <c r="S29" i="176" s="1"/>
  <c r="S31" i="176" s="1"/>
  <c r="S32" i="176" s="1"/>
  <c r="R24" i="176"/>
  <c r="R26" i="176" s="1"/>
  <c r="R27" i="176" s="1"/>
  <c r="R29" i="176" s="1"/>
  <c r="R31" i="176" s="1"/>
  <c r="R32" i="176" s="1"/>
  <c r="Q24" i="176"/>
  <c r="Q26" i="176" s="1"/>
  <c r="Q27" i="176" s="1"/>
  <c r="Q29" i="176" s="1"/>
  <c r="Q31" i="176" s="1"/>
  <c r="Q32" i="176" s="1"/>
  <c r="P24" i="176"/>
  <c r="P26" i="176" s="1"/>
  <c r="P27" i="176" s="1"/>
  <c r="P29" i="176" s="1"/>
  <c r="P31" i="176" s="1"/>
  <c r="P32" i="176" s="1"/>
  <c r="O24" i="176"/>
  <c r="O26" i="176" s="1"/>
  <c r="O27" i="176" s="1"/>
  <c r="O29" i="176" s="1"/>
  <c r="O31" i="176" s="1"/>
  <c r="O32" i="176" s="1"/>
  <c r="N24" i="176"/>
  <c r="N26" i="176" s="1"/>
  <c r="N27" i="176" s="1"/>
  <c r="N29" i="176" s="1"/>
  <c r="N31" i="176" s="1"/>
  <c r="N32" i="176" s="1"/>
  <c r="M24" i="176"/>
  <c r="M26" i="176" s="1"/>
  <c r="M27" i="176" s="1"/>
  <c r="M29" i="176" s="1"/>
  <c r="M31" i="176" s="1"/>
  <c r="M32" i="176" s="1"/>
  <c r="L24" i="176"/>
  <c r="L26" i="176" s="1"/>
  <c r="L27" i="176" s="1"/>
  <c r="L29" i="176" s="1"/>
  <c r="L31" i="176" s="1"/>
  <c r="L32" i="176" s="1"/>
  <c r="K24" i="176"/>
  <c r="K26" i="176" s="1"/>
  <c r="K27" i="176" s="1"/>
  <c r="K29" i="176" s="1"/>
  <c r="K31" i="176" s="1"/>
  <c r="K32" i="176" s="1"/>
  <c r="J24" i="176"/>
  <c r="J26" i="176" s="1"/>
  <c r="J27" i="176" s="1"/>
  <c r="J29" i="176" s="1"/>
  <c r="J31" i="176" s="1"/>
  <c r="J32" i="176" s="1"/>
  <c r="I24" i="176"/>
  <c r="I26" i="176" s="1"/>
  <c r="I27" i="176" s="1"/>
  <c r="I29" i="176" s="1"/>
  <c r="I31" i="176" s="1"/>
  <c r="I32" i="176" s="1"/>
  <c r="H24" i="176"/>
  <c r="H26" i="176" s="1"/>
  <c r="H27" i="176" s="1"/>
  <c r="H29" i="176" s="1"/>
  <c r="H31" i="176" s="1"/>
  <c r="H32" i="176" s="1"/>
  <c r="G24" i="176"/>
  <c r="G26" i="176" s="1"/>
  <c r="G27" i="176" s="1"/>
  <c r="G29" i="176" s="1"/>
  <c r="G31" i="176" s="1"/>
  <c r="G32" i="176" s="1"/>
  <c r="F24" i="176"/>
  <c r="F26" i="176" s="1"/>
  <c r="F27" i="176" s="1"/>
  <c r="F29" i="176" s="1"/>
  <c r="F31" i="176" s="1"/>
  <c r="F32" i="176" s="1"/>
  <c r="E24" i="176"/>
  <c r="AC23" i="176"/>
  <c r="AC22" i="176"/>
  <c r="AC21" i="176"/>
  <c r="AC20" i="176"/>
  <c r="AC19" i="176"/>
  <c r="AC18" i="176"/>
  <c r="AC16" i="176"/>
  <c r="AC15" i="176"/>
  <c r="AC14" i="176"/>
  <c r="AC13" i="176"/>
  <c r="AC34" i="176" l="1"/>
  <c r="AC33" i="176"/>
  <c r="AC25" i="176"/>
  <c r="AC24" i="176"/>
  <c r="E26" i="176"/>
  <c r="E27" i="176" s="1"/>
  <c r="AC27" i="176" s="1"/>
  <c r="AC26" i="176" l="1"/>
  <c r="E29" i="176"/>
  <c r="AC29" i="176" l="1"/>
  <c r="E30" i="176"/>
  <c r="E31" i="176"/>
  <c r="AC31" i="176" s="1"/>
  <c r="AC30" i="176"/>
  <c r="E32" i="176" l="1"/>
  <c r="AC32" i="176" s="1"/>
  <c r="AB66" i="96" l="1"/>
  <c r="AA66" i="96"/>
  <c r="Z66" i="96"/>
  <c r="Y66" i="96"/>
  <c r="X66" i="96"/>
  <c r="W66" i="96"/>
  <c r="V66" i="96"/>
  <c r="U66" i="96"/>
  <c r="T66" i="96"/>
  <c r="S66" i="96"/>
  <c r="R66" i="96"/>
  <c r="Q66" i="96"/>
  <c r="AC66" i="96" s="1"/>
  <c r="P66" i="96"/>
  <c r="AB65" i="96"/>
  <c r="AA65" i="96"/>
  <c r="Z65" i="96"/>
  <c r="Y65" i="96"/>
  <c r="X65" i="96"/>
  <c r="W65" i="96"/>
  <c r="V65" i="96"/>
  <c r="U65" i="96"/>
  <c r="T65" i="96"/>
  <c r="S65" i="96"/>
  <c r="R65" i="96"/>
  <c r="Q65" i="96"/>
  <c r="P65" i="96"/>
  <c r="AA61" i="96"/>
  <c r="AA63" i="96" s="1"/>
  <c r="AA64" i="96" s="1"/>
  <c r="AC60" i="96"/>
  <c r="Z59" i="96"/>
  <c r="Z61" i="96" s="1"/>
  <c r="Z63" i="96" s="1"/>
  <c r="Z64" i="96" s="1"/>
  <c r="V59" i="96"/>
  <c r="V61" i="96" s="1"/>
  <c r="V63" i="96" s="1"/>
  <c r="V64" i="96" s="1"/>
  <c r="AB58" i="96"/>
  <c r="AB59" i="96" s="1"/>
  <c r="AB61" i="96" s="1"/>
  <c r="AB63" i="96" s="1"/>
  <c r="AB64" i="96" s="1"/>
  <c r="AB57" i="96"/>
  <c r="AA57" i="96"/>
  <c r="Z57" i="96"/>
  <c r="Y57" i="96"/>
  <c r="X57" i="96"/>
  <c r="W57" i="96"/>
  <c r="V57" i="96"/>
  <c r="U57" i="96"/>
  <c r="T57" i="96"/>
  <c r="S57" i="96"/>
  <c r="R57" i="96"/>
  <c r="Q57" i="96"/>
  <c r="P57" i="96"/>
  <c r="AB56" i="96"/>
  <c r="AA56" i="96"/>
  <c r="AA58" i="96" s="1"/>
  <c r="AA59" i="96" s="1"/>
  <c r="Z56" i="96"/>
  <c r="Z58" i="96" s="1"/>
  <c r="Y56" i="96"/>
  <c r="Y58" i="96" s="1"/>
  <c r="Y59" i="96" s="1"/>
  <c r="Y61" i="96" s="1"/>
  <c r="Y63" i="96" s="1"/>
  <c r="Y64" i="96" s="1"/>
  <c r="X56" i="96"/>
  <c r="X58" i="96" s="1"/>
  <c r="X59" i="96" s="1"/>
  <c r="X61" i="96" s="1"/>
  <c r="X63" i="96" s="1"/>
  <c r="X64" i="96" s="1"/>
  <c r="W56" i="96"/>
  <c r="W58" i="96" s="1"/>
  <c r="W59" i="96" s="1"/>
  <c r="W61" i="96" s="1"/>
  <c r="W63" i="96" s="1"/>
  <c r="W64" i="96" s="1"/>
  <c r="V56" i="96"/>
  <c r="V58" i="96" s="1"/>
  <c r="U56" i="96"/>
  <c r="U58" i="96" s="1"/>
  <c r="U59" i="96" s="1"/>
  <c r="U61" i="96" s="1"/>
  <c r="U63" i="96" s="1"/>
  <c r="U64" i="96" s="1"/>
  <c r="T56" i="96"/>
  <c r="T58" i="96" s="1"/>
  <c r="T59" i="96" s="1"/>
  <c r="T61" i="96" s="1"/>
  <c r="T63" i="96" s="1"/>
  <c r="T64" i="96" s="1"/>
  <c r="S56" i="96"/>
  <c r="S58" i="96" s="1"/>
  <c r="S59" i="96" s="1"/>
  <c r="S61" i="96" s="1"/>
  <c r="S63" i="96" s="1"/>
  <c r="S64" i="96" s="1"/>
  <c r="R56" i="96"/>
  <c r="R58" i="96" s="1"/>
  <c r="R59" i="96" s="1"/>
  <c r="R61" i="96" s="1"/>
  <c r="R63" i="96" s="1"/>
  <c r="R64" i="96" s="1"/>
  <c r="Q56" i="96"/>
  <c r="Q58" i="96" s="1"/>
  <c r="Q59" i="96" s="1"/>
  <c r="Q61" i="96" s="1"/>
  <c r="Q63" i="96" s="1"/>
  <c r="Q64" i="96" s="1"/>
  <c r="P56" i="96"/>
  <c r="AC56" i="96" s="1"/>
  <c r="AC55" i="96"/>
  <c r="AC54" i="96"/>
  <c r="AC53" i="96"/>
  <c r="AC52" i="96"/>
  <c r="AC51" i="96"/>
  <c r="AC50" i="96"/>
  <c r="AC49" i="96"/>
  <c r="AC48" i="96"/>
  <c r="AC47" i="96"/>
  <c r="AC46" i="96"/>
  <c r="R33" i="96"/>
  <c r="Q33" i="96"/>
  <c r="P33" i="96"/>
  <c r="O33" i="96"/>
  <c r="N33" i="96"/>
  <c r="M33" i="96"/>
  <c r="L33" i="96"/>
  <c r="K33" i="96"/>
  <c r="J33" i="96"/>
  <c r="I33" i="96"/>
  <c r="H33" i="96"/>
  <c r="G33" i="96"/>
  <c r="F33" i="96"/>
  <c r="E33" i="96"/>
  <c r="R32" i="96"/>
  <c r="Q32" i="96"/>
  <c r="P32" i="96"/>
  <c r="O32" i="96"/>
  <c r="N32" i="96"/>
  <c r="M32" i="96"/>
  <c r="L32" i="96"/>
  <c r="K32" i="96"/>
  <c r="J32" i="96"/>
  <c r="I32" i="96"/>
  <c r="H32" i="96"/>
  <c r="G32" i="96"/>
  <c r="F32" i="96"/>
  <c r="E32" i="96"/>
  <c r="AC27" i="96"/>
  <c r="R25" i="96"/>
  <c r="R26" i="96" s="1"/>
  <c r="R28" i="96" s="1"/>
  <c r="R30" i="96" s="1"/>
  <c r="R31" i="96" s="1"/>
  <c r="Q25" i="96"/>
  <c r="Q26" i="96" s="1"/>
  <c r="Q28" i="96" s="1"/>
  <c r="Q30" i="96" s="1"/>
  <c r="Q31" i="96" s="1"/>
  <c r="N25" i="96"/>
  <c r="N26" i="96" s="1"/>
  <c r="N28" i="96" s="1"/>
  <c r="N30" i="96" s="1"/>
  <c r="N31" i="96" s="1"/>
  <c r="M25" i="96"/>
  <c r="M26" i="96" s="1"/>
  <c r="M28" i="96" s="1"/>
  <c r="M30" i="96" s="1"/>
  <c r="M31" i="96" s="1"/>
  <c r="J25" i="96"/>
  <c r="J26" i="96" s="1"/>
  <c r="J28" i="96" s="1"/>
  <c r="J30" i="96" s="1"/>
  <c r="J31" i="96" s="1"/>
  <c r="I25" i="96"/>
  <c r="I26" i="96" s="1"/>
  <c r="I28" i="96" s="1"/>
  <c r="I30" i="96" s="1"/>
  <c r="I31" i="96" s="1"/>
  <c r="F25" i="96"/>
  <c r="F26" i="96" s="1"/>
  <c r="F28" i="96" s="1"/>
  <c r="F30" i="96" s="1"/>
  <c r="F31" i="96" s="1"/>
  <c r="E25" i="96"/>
  <c r="R24" i="96"/>
  <c r="Q24" i="96"/>
  <c r="P24" i="96"/>
  <c r="O24" i="96"/>
  <c r="N24" i="96"/>
  <c r="M24" i="96"/>
  <c r="L24" i="96"/>
  <c r="K24" i="96"/>
  <c r="J24" i="96"/>
  <c r="I24" i="96"/>
  <c r="H24" i="96"/>
  <c r="G24" i="96"/>
  <c r="F24" i="96"/>
  <c r="E24" i="96"/>
  <c r="R23" i="96"/>
  <c r="Q23" i="96"/>
  <c r="P23" i="96"/>
  <c r="P25" i="96" s="1"/>
  <c r="P26" i="96" s="1"/>
  <c r="P28" i="96" s="1"/>
  <c r="P30" i="96" s="1"/>
  <c r="P31" i="96" s="1"/>
  <c r="O23" i="96"/>
  <c r="O25" i="96" s="1"/>
  <c r="O26" i="96" s="1"/>
  <c r="O28" i="96" s="1"/>
  <c r="O30" i="96" s="1"/>
  <c r="O31" i="96" s="1"/>
  <c r="N23" i="96"/>
  <c r="M23" i="96"/>
  <c r="L23" i="96"/>
  <c r="L25" i="96" s="1"/>
  <c r="L26" i="96" s="1"/>
  <c r="L28" i="96" s="1"/>
  <c r="L30" i="96" s="1"/>
  <c r="L31" i="96" s="1"/>
  <c r="K23" i="96"/>
  <c r="K25" i="96" s="1"/>
  <c r="K26" i="96" s="1"/>
  <c r="K28" i="96" s="1"/>
  <c r="K30" i="96" s="1"/>
  <c r="K31" i="96" s="1"/>
  <c r="J23" i="96"/>
  <c r="I23" i="96"/>
  <c r="H23" i="96"/>
  <c r="H25" i="96" s="1"/>
  <c r="H26" i="96" s="1"/>
  <c r="H28" i="96" s="1"/>
  <c r="H30" i="96" s="1"/>
  <c r="H31" i="96" s="1"/>
  <c r="G23" i="96"/>
  <c r="G25" i="96" s="1"/>
  <c r="G26" i="96" s="1"/>
  <c r="G28" i="96" s="1"/>
  <c r="G30" i="96" s="1"/>
  <c r="G31" i="96" s="1"/>
  <c r="F23" i="96"/>
  <c r="E23" i="96"/>
  <c r="AC22" i="96"/>
  <c r="AC21" i="96"/>
  <c r="AC20" i="96"/>
  <c r="AC19" i="96"/>
  <c r="AC18" i="96"/>
  <c r="AC17" i="96"/>
  <c r="AC16" i="96"/>
  <c r="AC15" i="96"/>
  <c r="AC14" i="96"/>
  <c r="AC13" i="96"/>
  <c r="AC100" i="64"/>
  <c r="I100" i="64"/>
  <c r="I99" i="64"/>
  <c r="AC99" i="64" s="1"/>
  <c r="AC94" i="64"/>
  <c r="I91" i="64"/>
  <c r="AC91" i="64" s="1"/>
  <c r="AC90" i="64"/>
  <c r="I90" i="64"/>
  <c r="I92" i="64" s="1"/>
  <c r="AC89" i="64"/>
  <c r="AC88" i="64"/>
  <c r="AC87" i="64"/>
  <c r="AC86" i="64"/>
  <c r="AC85" i="64"/>
  <c r="AC84" i="64"/>
  <c r="AC83" i="64"/>
  <c r="AC82" i="64"/>
  <c r="AC81" i="64"/>
  <c r="AC80" i="64"/>
  <c r="U66" i="64"/>
  <c r="T66" i="64"/>
  <c r="S66" i="64"/>
  <c r="R66" i="64"/>
  <c r="Q66" i="64"/>
  <c r="P66" i="64"/>
  <c r="O66" i="64"/>
  <c r="N66" i="64"/>
  <c r="M66" i="64"/>
  <c r="L66" i="64"/>
  <c r="K66" i="64"/>
  <c r="J66" i="64"/>
  <c r="I66" i="64"/>
  <c r="H66" i="64"/>
  <c r="G66" i="64"/>
  <c r="F66" i="64"/>
  <c r="AC66" i="64" s="1"/>
  <c r="E66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AC60" i="64"/>
  <c r="U57" i="64"/>
  <c r="T57" i="64"/>
  <c r="S57" i="64"/>
  <c r="R57" i="64"/>
  <c r="Q57" i="64"/>
  <c r="P57" i="64"/>
  <c r="O57" i="64"/>
  <c r="N57" i="64"/>
  <c r="M57" i="64"/>
  <c r="L57" i="64"/>
  <c r="K57" i="64"/>
  <c r="J57" i="64"/>
  <c r="I57" i="64"/>
  <c r="H57" i="64"/>
  <c r="G57" i="64"/>
  <c r="F57" i="64"/>
  <c r="E57" i="64"/>
  <c r="AC57" i="64" s="1"/>
  <c r="U56" i="64"/>
  <c r="U58" i="64" s="1"/>
  <c r="U59" i="64" s="1"/>
  <c r="U61" i="64" s="1"/>
  <c r="U63" i="64" s="1"/>
  <c r="U64" i="64" s="1"/>
  <c r="T56" i="64"/>
  <c r="T58" i="64" s="1"/>
  <c r="T59" i="64" s="1"/>
  <c r="T61" i="64" s="1"/>
  <c r="T63" i="64" s="1"/>
  <c r="T64" i="64" s="1"/>
  <c r="S56" i="64"/>
  <c r="S58" i="64" s="1"/>
  <c r="S59" i="64" s="1"/>
  <c r="S61" i="64" s="1"/>
  <c r="S63" i="64" s="1"/>
  <c r="S64" i="64" s="1"/>
  <c r="R56" i="64"/>
  <c r="R58" i="64" s="1"/>
  <c r="R59" i="64" s="1"/>
  <c r="R61" i="64" s="1"/>
  <c r="R63" i="64" s="1"/>
  <c r="R64" i="64" s="1"/>
  <c r="Q56" i="64"/>
  <c r="Q58" i="64" s="1"/>
  <c r="Q59" i="64" s="1"/>
  <c r="Q61" i="64" s="1"/>
  <c r="Q63" i="64" s="1"/>
  <c r="Q64" i="64" s="1"/>
  <c r="P56" i="64"/>
  <c r="P58" i="64" s="1"/>
  <c r="P59" i="64" s="1"/>
  <c r="P61" i="64" s="1"/>
  <c r="P63" i="64" s="1"/>
  <c r="P64" i="64" s="1"/>
  <c r="O56" i="64"/>
  <c r="O58" i="64" s="1"/>
  <c r="O59" i="64" s="1"/>
  <c r="O61" i="64" s="1"/>
  <c r="O63" i="64" s="1"/>
  <c r="O64" i="64" s="1"/>
  <c r="N56" i="64"/>
  <c r="N58" i="64" s="1"/>
  <c r="N59" i="64" s="1"/>
  <c r="N61" i="64" s="1"/>
  <c r="N63" i="64" s="1"/>
  <c r="N64" i="64" s="1"/>
  <c r="M56" i="64"/>
  <c r="M58" i="64" s="1"/>
  <c r="M59" i="64" s="1"/>
  <c r="M61" i="64" s="1"/>
  <c r="M63" i="64" s="1"/>
  <c r="M64" i="64" s="1"/>
  <c r="L56" i="64"/>
  <c r="L58" i="64" s="1"/>
  <c r="L59" i="64" s="1"/>
  <c r="L61" i="64" s="1"/>
  <c r="L63" i="64" s="1"/>
  <c r="L64" i="64" s="1"/>
  <c r="K56" i="64"/>
  <c r="K58" i="64" s="1"/>
  <c r="K59" i="64" s="1"/>
  <c r="K61" i="64" s="1"/>
  <c r="K63" i="64" s="1"/>
  <c r="K64" i="64" s="1"/>
  <c r="J56" i="64"/>
  <c r="J58" i="64" s="1"/>
  <c r="J59" i="64" s="1"/>
  <c r="J61" i="64" s="1"/>
  <c r="J63" i="64" s="1"/>
  <c r="J64" i="64" s="1"/>
  <c r="I56" i="64"/>
  <c r="I58" i="64" s="1"/>
  <c r="I59" i="64" s="1"/>
  <c r="I61" i="64" s="1"/>
  <c r="I63" i="64" s="1"/>
  <c r="I64" i="64" s="1"/>
  <c r="H56" i="64"/>
  <c r="H58" i="64" s="1"/>
  <c r="H59" i="64" s="1"/>
  <c r="H61" i="64" s="1"/>
  <c r="H63" i="64" s="1"/>
  <c r="H64" i="64" s="1"/>
  <c r="G56" i="64"/>
  <c r="G58" i="64" s="1"/>
  <c r="G59" i="64" s="1"/>
  <c r="G61" i="64" s="1"/>
  <c r="G63" i="64" s="1"/>
  <c r="G64" i="64" s="1"/>
  <c r="F56" i="64"/>
  <c r="F58" i="64" s="1"/>
  <c r="F59" i="64" s="1"/>
  <c r="F61" i="64" s="1"/>
  <c r="F63" i="64" s="1"/>
  <c r="F64" i="64" s="1"/>
  <c r="E56" i="64"/>
  <c r="E58" i="64" s="1"/>
  <c r="AC55" i="64"/>
  <c r="AC54" i="64"/>
  <c r="AC53" i="64"/>
  <c r="AC52" i="64"/>
  <c r="AC51" i="64"/>
  <c r="AC50" i="64"/>
  <c r="AC49" i="64"/>
  <c r="AC48" i="64"/>
  <c r="AC47" i="64"/>
  <c r="AC46" i="64"/>
  <c r="AB32" i="64"/>
  <c r="AA32" i="64"/>
  <c r="Z32" i="64"/>
  <c r="Y32" i="64"/>
  <c r="X32" i="64"/>
  <c r="W32" i="64"/>
  <c r="V32" i="64"/>
  <c r="U32" i="64"/>
  <c r="T32" i="64"/>
  <c r="S32" i="64"/>
  <c r="R32" i="64"/>
  <c r="Q32" i="64"/>
  <c r="P32" i="64"/>
  <c r="O32" i="64"/>
  <c r="N32" i="64"/>
  <c r="M32" i="64"/>
  <c r="AC32" i="64" s="1"/>
  <c r="L32" i="64"/>
  <c r="K32" i="64"/>
  <c r="J32" i="64"/>
  <c r="AB31" i="64"/>
  <c r="AA31" i="64"/>
  <c r="Z31" i="64"/>
  <c r="Y31" i="64"/>
  <c r="X31" i="64"/>
  <c r="W31" i="64"/>
  <c r="V31" i="64"/>
  <c r="U31" i="64"/>
  <c r="T31" i="64"/>
  <c r="S31" i="64"/>
  <c r="R31" i="64"/>
  <c r="Q31" i="64"/>
  <c r="P31" i="64"/>
  <c r="O31" i="64"/>
  <c r="N31" i="64"/>
  <c r="M31" i="64"/>
  <c r="AC31" i="64" s="1"/>
  <c r="L31" i="64"/>
  <c r="K31" i="64"/>
  <c r="J31" i="64"/>
  <c r="AC26" i="64"/>
  <c r="AB23" i="64"/>
  <c r="AA23" i="64"/>
  <c r="Z23" i="64"/>
  <c r="Y23" i="64"/>
  <c r="X23" i="64"/>
  <c r="W23" i="64"/>
  <c r="V23" i="64"/>
  <c r="U23" i="64"/>
  <c r="T23" i="64"/>
  <c r="S23" i="64"/>
  <c r="R23" i="64"/>
  <c r="Q23" i="64"/>
  <c r="P23" i="64"/>
  <c r="O23" i="64"/>
  <c r="N23" i="64"/>
  <c r="M23" i="64"/>
  <c r="L23" i="64"/>
  <c r="K23" i="64"/>
  <c r="AC23" i="64" s="1"/>
  <c r="J23" i="64"/>
  <c r="AB22" i="64"/>
  <c r="AB24" i="64" s="1"/>
  <c r="AB25" i="64" s="1"/>
  <c r="AB27" i="64" s="1"/>
  <c r="AB29" i="64" s="1"/>
  <c r="AB30" i="64" s="1"/>
  <c r="AA22" i="64"/>
  <c r="AA24" i="64" s="1"/>
  <c r="AA25" i="64" s="1"/>
  <c r="AA27" i="64" s="1"/>
  <c r="AA29" i="64" s="1"/>
  <c r="AA30" i="64" s="1"/>
  <c r="Z22" i="64"/>
  <c r="Z24" i="64" s="1"/>
  <c r="Z25" i="64" s="1"/>
  <c r="Z27" i="64" s="1"/>
  <c r="Z29" i="64" s="1"/>
  <c r="Z30" i="64" s="1"/>
  <c r="Y22" i="64"/>
  <c r="Y24" i="64" s="1"/>
  <c r="Y25" i="64" s="1"/>
  <c r="Y27" i="64" s="1"/>
  <c r="Y29" i="64" s="1"/>
  <c r="Y30" i="64" s="1"/>
  <c r="X22" i="64"/>
  <c r="X24" i="64" s="1"/>
  <c r="X25" i="64" s="1"/>
  <c r="X27" i="64" s="1"/>
  <c r="X29" i="64" s="1"/>
  <c r="X30" i="64" s="1"/>
  <c r="W22" i="64"/>
  <c r="W24" i="64" s="1"/>
  <c r="W25" i="64" s="1"/>
  <c r="W27" i="64" s="1"/>
  <c r="W29" i="64" s="1"/>
  <c r="W30" i="64" s="1"/>
  <c r="V22" i="64"/>
  <c r="V24" i="64" s="1"/>
  <c r="V25" i="64" s="1"/>
  <c r="V27" i="64" s="1"/>
  <c r="V29" i="64" s="1"/>
  <c r="V30" i="64" s="1"/>
  <c r="U22" i="64"/>
  <c r="U24" i="64" s="1"/>
  <c r="U25" i="64" s="1"/>
  <c r="U27" i="64" s="1"/>
  <c r="U29" i="64" s="1"/>
  <c r="U30" i="64" s="1"/>
  <c r="T22" i="64"/>
  <c r="T24" i="64" s="1"/>
  <c r="T25" i="64" s="1"/>
  <c r="T27" i="64" s="1"/>
  <c r="T29" i="64" s="1"/>
  <c r="T30" i="64" s="1"/>
  <c r="S22" i="64"/>
  <c r="S24" i="64" s="1"/>
  <c r="S25" i="64" s="1"/>
  <c r="S27" i="64" s="1"/>
  <c r="S29" i="64" s="1"/>
  <c r="S30" i="64" s="1"/>
  <c r="R22" i="64"/>
  <c r="R24" i="64" s="1"/>
  <c r="R25" i="64" s="1"/>
  <c r="R27" i="64" s="1"/>
  <c r="R29" i="64" s="1"/>
  <c r="R30" i="64" s="1"/>
  <c r="Q22" i="64"/>
  <c r="Q24" i="64" s="1"/>
  <c r="Q25" i="64" s="1"/>
  <c r="Q27" i="64" s="1"/>
  <c r="Q29" i="64" s="1"/>
  <c r="Q30" i="64" s="1"/>
  <c r="P22" i="64"/>
  <c r="P24" i="64" s="1"/>
  <c r="P25" i="64" s="1"/>
  <c r="P27" i="64" s="1"/>
  <c r="P29" i="64" s="1"/>
  <c r="P30" i="64" s="1"/>
  <c r="O22" i="64"/>
  <c r="O24" i="64" s="1"/>
  <c r="O25" i="64" s="1"/>
  <c r="O27" i="64" s="1"/>
  <c r="O29" i="64" s="1"/>
  <c r="O30" i="64" s="1"/>
  <c r="N22" i="64"/>
  <c r="N24" i="64" s="1"/>
  <c r="N25" i="64" s="1"/>
  <c r="N27" i="64" s="1"/>
  <c r="N29" i="64" s="1"/>
  <c r="N30" i="64" s="1"/>
  <c r="M22" i="64"/>
  <c r="M24" i="64" s="1"/>
  <c r="M25" i="64" s="1"/>
  <c r="M27" i="64" s="1"/>
  <c r="M29" i="64" s="1"/>
  <c r="M30" i="64" s="1"/>
  <c r="L22" i="64"/>
  <c r="L24" i="64" s="1"/>
  <c r="L25" i="64" s="1"/>
  <c r="L27" i="64" s="1"/>
  <c r="L29" i="64" s="1"/>
  <c r="L30" i="64" s="1"/>
  <c r="K22" i="64"/>
  <c r="K24" i="64" s="1"/>
  <c r="K25" i="64" s="1"/>
  <c r="K27" i="64" s="1"/>
  <c r="K29" i="64" s="1"/>
  <c r="K30" i="64" s="1"/>
  <c r="J22" i="64"/>
  <c r="J24" i="64" s="1"/>
  <c r="AC21" i="64"/>
  <c r="AC20" i="64"/>
  <c r="AC19" i="64"/>
  <c r="AC18" i="64"/>
  <c r="AC17" i="64"/>
  <c r="AC16" i="64"/>
  <c r="AC15" i="64"/>
  <c r="AC14" i="64"/>
  <c r="AC13" i="64"/>
  <c r="AC12" i="64"/>
  <c r="AB67" i="84"/>
  <c r="AA67" i="84"/>
  <c r="Z67" i="84"/>
  <c r="Y67" i="84"/>
  <c r="X67" i="84"/>
  <c r="W67" i="84"/>
  <c r="V67" i="84"/>
  <c r="U67" i="84"/>
  <c r="T67" i="84"/>
  <c r="S67" i="84"/>
  <c r="R67" i="84"/>
  <c r="Q67" i="84"/>
  <c r="P67" i="84"/>
  <c r="O67" i="84"/>
  <c r="N67" i="84"/>
  <c r="M67" i="84"/>
  <c r="L67" i="84"/>
  <c r="K67" i="84"/>
  <c r="J67" i="84"/>
  <c r="I67" i="84"/>
  <c r="AC67" i="84" s="1"/>
  <c r="H67" i="84"/>
  <c r="G67" i="84"/>
  <c r="AB66" i="84"/>
  <c r="AA66" i="84"/>
  <c r="Z66" i="84"/>
  <c r="Y66" i="84"/>
  <c r="X66" i="84"/>
  <c r="W66" i="84"/>
  <c r="V66" i="84"/>
  <c r="U66" i="84"/>
  <c r="T66" i="84"/>
  <c r="S66" i="84"/>
  <c r="R66" i="84"/>
  <c r="Q66" i="84"/>
  <c r="P66" i="84"/>
  <c r="O66" i="84"/>
  <c r="N66" i="84"/>
  <c r="M66" i="84"/>
  <c r="L66" i="84"/>
  <c r="K66" i="84"/>
  <c r="J66" i="84"/>
  <c r="I66" i="84"/>
  <c r="AC66" i="84" s="1"/>
  <c r="H66" i="84"/>
  <c r="G66" i="84"/>
  <c r="AC61" i="84"/>
  <c r="AA59" i="84"/>
  <c r="AA60" i="84" s="1"/>
  <c r="AA62" i="84" s="1"/>
  <c r="AA64" i="84" s="1"/>
  <c r="AA65" i="84" s="1"/>
  <c r="Z59" i="84"/>
  <c r="Z60" i="84" s="1"/>
  <c r="Z62" i="84" s="1"/>
  <c r="Z64" i="84" s="1"/>
  <c r="Z65" i="84" s="1"/>
  <c r="W59" i="84"/>
  <c r="W60" i="84" s="1"/>
  <c r="W62" i="84" s="1"/>
  <c r="W64" i="84" s="1"/>
  <c r="W65" i="84" s="1"/>
  <c r="V59" i="84"/>
  <c r="V60" i="84" s="1"/>
  <c r="V62" i="84" s="1"/>
  <c r="V64" i="84" s="1"/>
  <c r="V65" i="84" s="1"/>
  <c r="S59" i="84"/>
  <c r="S60" i="84" s="1"/>
  <c r="S62" i="84" s="1"/>
  <c r="S64" i="84" s="1"/>
  <c r="S65" i="84" s="1"/>
  <c r="R59" i="84"/>
  <c r="R60" i="84" s="1"/>
  <c r="R62" i="84" s="1"/>
  <c r="R64" i="84" s="1"/>
  <c r="R65" i="84" s="1"/>
  <c r="O59" i="84"/>
  <c r="O60" i="84" s="1"/>
  <c r="O62" i="84" s="1"/>
  <c r="O64" i="84" s="1"/>
  <c r="O65" i="84" s="1"/>
  <c r="N59" i="84"/>
  <c r="N60" i="84" s="1"/>
  <c r="N62" i="84" s="1"/>
  <c r="N64" i="84" s="1"/>
  <c r="N65" i="84" s="1"/>
  <c r="K59" i="84"/>
  <c r="K60" i="84" s="1"/>
  <c r="K62" i="84" s="1"/>
  <c r="K64" i="84" s="1"/>
  <c r="K65" i="84" s="1"/>
  <c r="J59" i="84"/>
  <c r="J60" i="84" s="1"/>
  <c r="J62" i="84" s="1"/>
  <c r="J64" i="84" s="1"/>
  <c r="J65" i="84" s="1"/>
  <c r="G59" i="84"/>
  <c r="G60" i="84" s="1"/>
  <c r="AB58" i="84"/>
  <c r="AA58" i="84"/>
  <c r="Z58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AC58" i="84" s="1"/>
  <c r="H58" i="84"/>
  <c r="G58" i="84"/>
  <c r="AB57" i="84"/>
  <c r="AB59" i="84" s="1"/>
  <c r="AB60" i="84" s="1"/>
  <c r="AB62" i="84" s="1"/>
  <c r="AB64" i="84" s="1"/>
  <c r="AB65" i="84" s="1"/>
  <c r="AA57" i="84"/>
  <c r="Z57" i="84"/>
  <c r="Y57" i="84"/>
  <c r="Y59" i="84" s="1"/>
  <c r="Y60" i="84" s="1"/>
  <c r="Y62" i="84" s="1"/>
  <c r="Y64" i="84" s="1"/>
  <c r="Y65" i="84" s="1"/>
  <c r="X57" i="84"/>
  <c r="X59" i="84" s="1"/>
  <c r="X60" i="84" s="1"/>
  <c r="X62" i="84" s="1"/>
  <c r="X64" i="84" s="1"/>
  <c r="X65" i="84" s="1"/>
  <c r="W57" i="84"/>
  <c r="V57" i="84"/>
  <c r="U57" i="84"/>
  <c r="U59" i="84" s="1"/>
  <c r="U60" i="84" s="1"/>
  <c r="U62" i="84" s="1"/>
  <c r="U64" i="84" s="1"/>
  <c r="U65" i="84" s="1"/>
  <c r="T57" i="84"/>
  <c r="T59" i="84" s="1"/>
  <c r="T60" i="84" s="1"/>
  <c r="T62" i="84" s="1"/>
  <c r="T64" i="84" s="1"/>
  <c r="T65" i="84" s="1"/>
  <c r="S57" i="84"/>
  <c r="R57" i="84"/>
  <c r="Q57" i="84"/>
  <c r="Q59" i="84" s="1"/>
  <c r="Q60" i="84" s="1"/>
  <c r="Q62" i="84" s="1"/>
  <c r="Q64" i="84" s="1"/>
  <c r="Q65" i="84" s="1"/>
  <c r="P57" i="84"/>
  <c r="P59" i="84" s="1"/>
  <c r="P60" i="84" s="1"/>
  <c r="P62" i="84" s="1"/>
  <c r="P64" i="84" s="1"/>
  <c r="P65" i="84" s="1"/>
  <c r="O57" i="84"/>
  <c r="N57" i="84"/>
  <c r="M57" i="84"/>
  <c r="M59" i="84" s="1"/>
  <c r="M60" i="84" s="1"/>
  <c r="M62" i="84" s="1"/>
  <c r="M64" i="84" s="1"/>
  <c r="M65" i="84" s="1"/>
  <c r="L57" i="84"/>
  <c r="L59" i="84" s="1"/>
  <c r="L60" i="84" s="1"/>
  <c r="L62" i="84" s="1"/>
  <c r="L64" i="84" s="1"/>
  <c r="L65" i="84" s="1"/>
  <c r="K57" i="84"/>
  <c r="J57" i="84"/>
  <c r="I57" i="84"/>
  <c r="I59" i="84" s="1"/>
  <c r="I60" i="84" s="1"/>
  <c r="I62" i="84" s="1"/>
  <c r="I64" i="84" s="1"/>
  <c r="I65" i="84" s="1"/>
  <c r="H57" i="84"/>
  <c r="H59" i="84" s="1"/>
  <c r="H60" i="84" s="1"/>
  <c r="H62" i="84" s="1"/>
  <c r="H64" i="84" s="1"/>
  <c r="H65" i="84" s="1"/>
  <c r="G57" i="84"/>
  <c r="AC56" i="84"/>
  <c r="AC55" i="84"/>
  <c r="AC54" i="84"/>
  <c r="AC53" i="84"/>
  <c r="AC52" i="84"/>
  <c r="AC51" i="84"/>
  <c r="AC50" i="84"/>
  <c r="AC49" i="84"/>
  <c r="AC48" i="84"/>
  <c r="AC47" i="84"/>
  <c r="U32" i="84"/>
  <c r="T32" i="84"/>
  <c r="S32" i="84"/>
  <c r="R32" i="84"/>
  <c r="Q32" i="84"/>
  <c r="H32" i="84"/>
  <c r="G32" i="84"/>
  <c r="F32" i="84"/>
  <c r="AC32" i="84" s="1"/>
  <c r="E32" i="84"/>
  <c r="U31" i="84"/>
  <c r="T31" i="84"/>
  <c r="S31" i="84"/>
  <c r="R31" i="84"/>
  <c r="Q31" i="84"/>
  <c r="H31" i="84"/>
  <c r="G31" i="84"/>
  <c r="F31" i="84"/>
  <c r="E31" i="84"/>
  <c r="AC31" i="84" s="1"/>
  <c r="AC26" i="84"/>
  <c r="U23" i="84"/>
  <c r="T23" i="84"/>
  <c r="S23" i="84"/>
  <c r="R23" i="84"/>
  <c r="Q23" i="84"/>
  <c r="H23" i="84"/>
  <c r="G23" i="84"/>
  <c r="F23" i="84"/>
  <c r="E23" i="84"/>
  <c r="AC23" i="84" s="1"/>
  <c r="U22" i="84"/>
  <c r="U24" i="84" s="1"/>
  <c r="U25" i="84" s="1"/>
  <c r="U27" i="84" s="1"/>
  <c r="U29" i="84" s="1"/>
  <c r="U30" i="84" s="1"/>
  <c r="T22" i="84"/>
  <c r="T24" i="84" s="1"/>
  <c r="T25" i="84" s="1"/>
  <c r="T27" i="84" s="1"/>
  <c r="T29" i="84" s="1"/>
  <c r="T30" i="84" s="1"/>
  <c r="S22" i="84"/>
  <c r="S24" i="84" s="1"/>
  <c r="S25" i="84" s="1"/>
  <c r="S27" i="84" s="1"/>
  <c r="S29" i="84" s="1"/>
  <c r="S30" i="84" s="1"/>
  <c r="R22" i="84"/>
  <c r="R24" i="84" s="1"/>
  <c r="R25" i="84" s="1"/>
  <c r="R27" i="84" s="1"/>
  <c r="R29" i="84" s="1"/>
  <c r="R30" i="84" s="1"/>
  <c r="Q22" i="84"/>
  <c r="Q24" i="84" s="1"/>
  <c r="Q25" i="84" s="1"/>
  <c r="Q27" i="84" s="1"/>
  <c r="Q29" i="84" s="1"/>
  <c r="Q30" i="84" s="1"/>
  <c r="H22" i="84"/>
  <c r="H24" i="84" s="1"/>
  <c r="H25" i="84" s="1"/>
  <c r="H27" i="84" s="1"/>
  <c r="H29" i="84" s="1"/>
  <c r="H30" i="84" s="1"/>
  <c r="G22" i="84"/>
  <c r="G24" i="84" s="1"/>
  <c r="G25" i="84" s="1"/>
  <c r="G27" i="84" s="1"/>
  <c r="G29" i="84" s="1"/>
  <c r="G30" i="84" s="1"/>
  <c r="F22" i="84"/>
  <c r="F24" i="84" s="1"/>
  <c r="F25" i="84" s="1"/>
  <c r="F27" i="84" s="1"/>
  <c r="F29" i="84" s="1"/>
  <c r="F30" i="84" s="1"/>
  <c r="E22" i="84"/>
  <c r="E24" i="84" s="1"/>
  <c r="AC21" i="84"/>
  <c r="AC20" i="84"/>
  <c r="AC19" i="84"/>
  <c r="AC18" i="84"/>
  <c r="AC17" i="84"/>
  <c r="AC16" i="84"/>
  <c r="AC15" i="84"/>
  <c r="AC14" i="84"/>
  <c r="AC13" i="84"/>
  <c r="AC12" i="84"/>
  <c r="T63" i="83"/>
  <c r="S63" i="83"/>
  <c r="R63" i="83"/>
  <c r="Q63" i="83"/>
  <c r="P63" i="83"/>
  <c r="O63" i="83"/>
  <c r="N63" i="83"/>
  <c r="M63" i="83"/>
  <c r="L63" i="83"/>
  <c r="K63" i="83"/>
  <c r="J63" i="83"/>
  <c r="I63" i="83"/>
  <c r="H63" i="83"/>
  <c r="G63" i="83"/>
  <c r="F63" i="83"/>
  <c r="E63" i="83"/>
  <c r="AC63" i="83" s="1"/>
  <c r="T62" i="83"/>
  <c r="S62" i="83"/>
  <c r="R62" i="83"/>
  <c r="Q62" i="83"/>
  <c r="P62" i="83"/>
  <c r="O62" i="83"/>
  <c r="N62" i="83"/>
  <c r="M62" i="83"/>
  <c r="L62" i="83"/>
  <c r="K62" i="83"/>
  <c r="J62" i="83"/>
  <c r="I62" i="83"/>
  <c r="H62" i="83"/>
  <c r="G62" i="83"/>
  <c r="F62" i="83"/>
  <c r="E62" i="83"/>
  <c r="AC62" i="83" s="1"/>
  <c r="AC57" i="83"/>
  <c r="Q56" i="83"/>
  <c r="Q58" i="83" s="1"/>
  <c r="Q60" i="83" s="1"/>
  <c r="Q61" i="83" s="1"/>
  <c r="M56" i="83"/>
  <c r="M58" i="83" s="1"/>
  <c r="M60" i="83" s="1"/>
  <c r="M61" i="83" s="1"/>
  <c r="I56" i="83"/>
  <c r="I58" i="83" s="1"/>
  <c r="I60" i="83" s="1"/>
  <c r="I61" i="83" s="1"/>
  <c r="E56" i="83"/>
  <c r="E58" i="83" s="1"/>
  <c r="R55" i="83"/>
  <c r="R56" i="83" s="1"/>
  <c r="R58" i="83" s="1"/>
  <c r="R60" i="83" s="1"/>
  <c r="R61" i="83" s="1"/>
  <c r="Q55" i="83"/>
  <c r="N55" i="83"/>
  <c r="N56" i="83" s="1"/>
  <c r="N58" i="83" s="1"/>
  <c r="N60" i="83" s="1"/>
  <c r="N61" i="83" s="1"/>
  <c r="M55" i="83"/>
  <c r="J55" i="83"/>
  <c r="J56" i="83" s="1"/>
  <c r="J58" i="83" s="1"/>
  <c r="J60" i="83" s="1"/>
  <c r="J61" i="83" s="1"/>
  <c r="I55" i="83"/>
  <c r="F55" i="83"/>
  <c r="F56" i="83" s="1"/>
  <c r="F58" i="83" s="1"/>
  <c r="F60" i="83" s="1"/>
  <c r="F61" i="83" s="1"/>
  <c r="E55" i="83"/>
  <c r="AC55" i="83" s="1"/>
  <c r="T54" i="83"/>
  <c r="S54" i="83"/>
  <c r="R54" i="83"/>
  <c r="Q54" i="83"/>
  <c r="P54" i="83"/>
  <c r="O54" i="83"/>
  <c r="N54" i="83"/>
  <c r="M54" i="83"/>
  <c r="L54" i="83"/>
  <c r="K54" i="83"/>
  <c r="J54" i="83"/>
  <c r="I54" i="83"/>
  <c r="H54" i="83"/>
  <c r="G54" i="83"/>
  <c r="F54" i="83"/>
  <c r="E54" i="83"/>
  <c r="AC54" i="83" s="1"/>
  <c r="T53" i="83"/>
  <c r="T55" i="83" s="1"/>
  <c r="T56" i="83" s="1"/>
  <c r="T58" i="83" s="1"/>
  <c r="T60" i="83" s="1"/>
  <c r="T61" i="83" s="1"/>
  <c r="S53" i="83"/>
  <c r="S55" i="83" s="1"/>
  <c r="S56" i="83" s="1"/>
  <c r="S58" i="83" s="1"/>
  <c r="S60" i="83" s="1"/>
  <c r="S61" i="83" s="1"/>
  <c r="R53" i="83"/>
  <c r="Q53" i="83"/>
  <c r="P53" i="83"/>
  <c r="P55" i="83" s="1"/>
  <c r="P56" i="83" s="1"/>
  <c r="P58" i="83" s="1"/>
  <c r="P60" i="83" s="1"/>
  <c r="P61" i="83" s="1"/>
  <c r="O53" i="83"/>
  <c r="O55" i="83" s="1"/>
  <c r="O56" i="83" s="1"/>
  <c r="O58" i="83" s="1"/>
  <c r="O60" i="83" s="1"/>
  <c r="O61" i="83" s="1"/>
  <c r="N53" i="83"/>
  <c r="M53" i="83"/>
  <c r="L53" i="83"/>
  <c r="L55" i="83" s="1"/>
  <c r="L56" i="83" s="1"/>
  <c r="L58" i="83" s="1"/>
  <c r="L60" i="83" s="1"/>
  <c r="L61" i="83" s="1"/>
  <c r="K53" i="83"/>
  <c r="K55" i="83" s="1"/>
  <c r="K56" i="83" s="1"/>
  <c r="K58" i="83" s="1"/>
  <c r="K60" i="83" s="1"/>
  <c r="K61" i="83" s="1"/>
  <c r="J53" i="83"/>
  <c r="I53" i="83"/>
  <c r="H53" i="83"/>
  <c r="H55" i="83" s="1"/>
  <c r="H56" i="83" s="1"/>
  <c r="H58" i="83" s="1"/>
  <c r="H60" i="83" s="1"/>
  <c r="H61" i="83" s="1"/>
  <c r="G53" i="83"/>
  <c r="G55" i="83" s="1"/>
  <c r="G56" i="83" s="1"/>
  <c r="G58" i="83" s="1"/>
  <c r="G60" i="83" s="1"/>
  <c r="G61" i="83" s="1"/>
  <c r="F53" i="83"/>
  <c r="E53" i="83"/>
  <c r="AC53" i="83" s="1"/>
  <c r="AC52" i="83"/>
  <c r="AC51" i="83"/>
  <c r="AC50" i="83"/>
  <c r="AC49" i="83"/>
  <c r="AC48" i="83"/>
  <c r="AC47" i="83"/>
  <c r="AC46" i="83"/>
  <c r="AC45" i="83"/>
  <c r="AC44" i="83"/>
  <c r="AC43" i="83"/>
  <c r="R31" i="83"/>
  <c r="Q31" i="83"/>
  <c r="P31" i="83"/>
  <c r="O31" i="83"/>
  <c r="N31" i="83"/>
  <c r="M31" i="83"/>
  <c r="AC31" i="83" s="1"/>
  <c r="R30" i="83"/>
  <c r="Q30" i="83"/>
  <c r="P30" i="83"/>
  <c r="O30" i="83"/>
  <c r="AC30" i="83" s="1"/>
  <c r="N30" i="83"/>
  <c r="M30" i="83"/>
  <c r="AC25" i="83"/>
  <c r="AA24" i="83"/>
  <c r="AA26" i="83" s="1"/>
  <c r="W24" i="83"/>
  <c r="W26" i="83" s="1"/>
  <c r="S24" i="83"/>
  <c r="S26" i="83" s="1"/>
  <c r="O24" i="83"/>
  <c r="O26" i="83" s="1"/>
  <c r="O28" i="83" s="1"/>
  <c r="O29" i="83" s="1"/>
  <c r="AB23" i="83"/>
  <c r="AB24" i="83" s="1"/>
  <c r="AB26" i="83" s="1"/>
  <c r="AA23" i="83"/>
  <c r="X23" i="83"/>
  <c r="X24" i="83" s="1"/>
  <c r="X26" i="83" s="1"/>
  <c r="W23" i="83"/>
  <c r="T23" i="83"/>
  <c r="T24" i="83" s="1"/>
  <c r="T26" i="83" s="1"/>
  <c r="S23" i="83"/>
  <c r="P23" i="83"/>
  <c r="P24" i="83" s="1"/>
  <c r="P26" i="83" s="1"/>
  <c r="P28" i="83" s="1"/>
  <c r="P29" i="83" s="1"/>
  <c r="O23" i="83"/>
  <c r="AB22" i="83"/>
  <c r="AA22" i="83"/>
  <c r="Z22" i="83"/>
  <c r="Y22" i="83"/>
  <c r="X22" i="83"/>
  <c r="W22" i="83"/>
  <c r="V22" i="83"/>
  <c r="U22" i="83"/>
  <c r="T22" i="83"/>
  <c r="S22" i="83"/>
  <c r="R22" i="83"/>
  <c r="Q22" i="83"/>
  <c r="P22" i="83"/>
  <c r="O22" i="83"/>
  <c r="N22" i="83"/>
  <c r="M22" i="83"/>
  <c r="AC22" i="83" s="1"/>
  <c r="AB21" i="83"/>
  <c r="AA21" i="83"/>
  <c r="Z21" i="83"/>
  <c r="Z23" i="83" s="1"/>
  <c r="Z24" i="83" s="1"/>
  <c r="Z26" i="83" s="1"/>
  <c r="Y21" i="83"/>
  <c r="Y23" i="83" s="1"/>
  <c r="Y24" i="83" s="1"/>
  <c r="Y26" i="83" s="1"/>
  <c r="X21" i="83"/>
  <c r="W21" i="83"/>
  <c r="V21" i="83"/>
  <c r="V23" i="83" s="1"/>
  <c r="V24" i="83" s="1"/>
  <c r="V26" i="83" s="1"/>
  <c r="U21" i="83"/>
  <c r="U23" i="83" s="1"/>
  <c r="U24" i="83" s="1"/>
  <c r="U26" i="83" s="1"/>
  <c r="T21" i="83"/>
  <c r="S21" i="83"/>
  <c r="R21" i="83"/>
  <c r="R23" i="83" s="1"/>
  <c r="R24" i="83" s="1"/>
  <c r="R26" i="83" s="1"/>
  <c r="R28" i="83" s="1"/>
  <c r="R29" i="83" s="1"/>
  <c r="Q21" i="83"/>
  <c r="Q23" i="83" s="1"/>
  <c r="Q24" i="83" s="1"/>
  <c r="Q26" i="83" s="1"/>
  <c r="Q28" i="83" s="1"/>
  <c r="Q29" i="83" s="1"/>
  <c r="P21" i="83"/>
  <c r="O21" i="83"/>
  <c r="N21" i="83"/>
  <c r="N23" i="83" s="1"/>
  <c r="N24" i="83" s="1"/>
  <c r="N26" i="83" s="1"/>
  <c r="N28" i="83" s="1"/>
  <c r="N29" i="83" s="1"/>
  <c r="M21" i="83"/>
  <c r="AC21" i="83" s="1"/>
  <c r="AC20" i="83"/>
  <c r="AC19" i="83"/>
  <c r="AC18" i="83"/>
  <c r="AC17" i="83"/>
  <c r="AC16" i="83"/>
  <c r="AC15" i="83"/>
  <c r="AC14" i="83"/>
  <c r="AC13" i="83"/>
  <c r="AC12" i="83"/>
  <c r="AC11" i="83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F63" i="62"/>
  <c r="E63" i="62"/>
  <c r="AC63" i="62" s="1"/>
  <c r="T62" i="62"/>
  <c r="S62" i="62"/>
  <c r="R62" i="62"/>
  <c r="Q62" i="62"/>
  <c r="P62" i="62"/>
  <c r="O62" i="62"/>
  <c r="N62" i="62"/>
  <c r="M62" i="62"/>
  <c r="L62" i="62"/>
  <c r="K62" i="62"/>
  <c r="J62" i="62"/>
  <c r="I62" i="62"/>
  <c r="H62" i="62"/>
  <c r="G62" i="62"/>
  <c r="F62" i="62"/>
  <c r="E62" i="62"/>
  <c r="AC62" i="62" s="1"/>
  <c r="AC57" i="62"/>
  <c r="R55" i="62"/>
  <c r="R56" i="62" s="1"/>
  <c r="R58" i="62" s="1"/>
  <c r="R60" i="62" s="1"/>
  <c r="R61" i="62" s="1"/>
  <c r="N55" i="62"/>
  <c r="N56" i="62" s="1"/>
  <c r="N58" i="62" s="1"/>
  <c r="N60" i="62" s="1"/>
  <c r="N61" i="62" s="1"/>
  <c r="J55" i="62"/>
  <c r="J56" i="62" s="1"/>
  <c r="J58" i="62" s="1"/>
  <c r="J60" i="62" s="1"/>
  <c r="J61" i="62" s="1"/>
  <c r="F55" i="62"/>
  <c r="F56" i="62" s="1"/>
  <c r="F58" i="62" s="1"/>
  <c r="F60" i="62" s="1"/>
  <c r="F61" i="62" s="1"/>
  <c r="T54" i="62"/>
  <c r="S54" i="62"/>
  <c r="R54" i="62"/>
  <c r="Q54" i="62"/>
  <c r="P54" i="62"/>
  <c r="O54" i="62"/>
  <c r="N54" i="62"/>
  <c r="M54" i="62"/>
  <c r="L54" i="62"/>
  <c r="K54" i="62"/>
  <c r="J54" i="62"/>
  <c r="I54" i="62"/>
  <c r="H54" i="62"/>
  <c r="G54" i="62"/>
  <c r="F54" i="62"/>
  <c r="E54" i="62"/>
  <c r="AC54" i="62" s="1"/>
  <c r="T53" i="62"/>
  <c r="T55" i="62" s="1"/>
  <c r="T56" i="62" s="1"/>
  <c r="T58" i="62" s="1"/>
  <c r="T60" i="62" s="1"/>
  <c r="T61" i="62" s="1"/>
  <c r="S53" i="62"/>
  <c r="S55" i="62" s="1"/>
  <c r="S56" i="62" s="1"/>
  <c r="S58" i="62" s="1"/>
  <c r="S60" i="62" s="1"/>
  <c r="S61" i="62" s="1"/>
  <c r="R53" i="62"/>
  <c r="Q53" i="62"/>
  <c r="Q55" i="62" s="1"/>
  <c r="Q56" i="62" s="1"/>
  <c r="Q58" i="62" s="1"/>
  <c r="Q60" i="62" s="1"/>
  <c r="Q61" i="62" s="1"/>
  <c r="P53" i="62"/>
  <c r="P55" i="62" s="1"/>
  <c r="P56" i="62" s="1"/>
  <c r="P58" i="62" s="1"/>
  <c r="P60" i="62" s="1"/>
  <c r="P61" i="62" s="1"/>
  <c r="O53" i="62"/>
  <c r="O55" i="62" s="1"/>
  <c r="O56" i="62" s="1"/>
  <c r="O58" i="62" s="1"/>
  <c r="O60" i="62" s="1"/>
  <c r="O61" i="62" s="1"/>
  <c r="N53" i="62"/>
  <c r="M53" i="62"/>
  <c r="M55" i="62" s="1"/>
  <c r="M56" i="62" s="1"/>
  <c r="M58" i="62" s="1"/>
  <c r="M60" i="62" s="1"/>
  <c r="M61" i="62" s="1"/>
  <c r="L53" i="62"/>
  <c r="L55" i="62" s="1"/>
  <c r="L56" i="62" s="1"/>
  <c r="L58" i="62" s="1"/>
  <c r="L60" i="62" s="1"/>
  <c r="L61" i="62" s="1"/>
  <c r="K53" i="62"/>
  <c r="K55" i="62" s="1"/>
  <c r="K56" i="62" s="1"/>
  <c r="K58" i="62" s="1"/>
  <c r="K60" i="62" s="1"/>
  <c r="K61" i="62" s="1"/>
  <c r="J53" i="62"/>
  <c r="I53" i="62"/>
  <c r="I55" i="62" s="1"/>
  <c r="I56" i="62" s="1"/>
  <c r="I58" i="62" s="1"/>
  <c r="I60" i="62" s="1"/>
  <c r="I61" i="62" s="1"/>
  <c r="H53" i="62"/>
  <c r="H55" i="62" s="1"/>
  <c r="H56" i="62" s="1"/>
  <c r="H58" i="62" s="1"/>
  <c r="H60" i="62" s="1"/>
  <c r="H61" i="62" s="1"/>
  <c r="G53" i="62"/>
  <c r="G55" i="62" s="1"/>
  <c r="G56" i="62" s="1"/>
  <c r="G58" i="62" s="1"/>
  <c r="G60" i="62" s="1"/>
  <c r="G61" i="62" s="1"/>
  <c r="F53" i="62"/>
  <c r="E53" i="62"/>
  <c r="E55" i="62" s="1"/>
  <c r="AC52" i="62"/>
  <c r="AC51" i="62"/>
  <c r="AC50" i="62"/>
  <c r="AC49" i="62"/>
  <c r="AC48" i="62"/>
  <c r="AC47" i="62"/>
  <c r="AC46" i="62"/>
  <c r="AC45" i="62"/>
  <c r="AC44" i="62"/>
  <c r="AC43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AC30" i="62" s="1"/>
  <c r="O29" i="62"/>
  <c r="AA28" i="62"/>
  <c r="AA29" i="62" s="1"/>
  <c r="S28" i="62"/>
  <c r="S29" i="62" s="1"/>
  <c r="O28" i="62"/>
  <c r="K28" i="62"/>
  <c r="K29" i="62" s="1"/>
  <c r="Y26" i="62"/>
  <c r="Y28" i="62" s="1"/>
  <c r="Y29" i="62" s="1"/>
  <c r="Q26" i="62"/>
  <c r="Q28" i="62" s="1"/>
  <c r="Q29" i="62" s="1"/>
  <c r="AC25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AC22" i="62" s="1"/>
  <c r="AB21" i="62"/>
  <c r="AB23" i="62" s="1"/>
  <c r="AB24" i="62" s="1"/>
  <c r="AB26" i="62" s="1"/>
  <c r="AB28" i="62" s="1"/>
  <c r="AB29" i="62" s="1"/>
  <c r="AA21" i="62"/>
  <c r="AA23" i="62" s="1"/>
  <c r="AA24" i="62" s="1"/>
  <c r="AA26" i="62" s="1"/>
  <c r="Z21" i="62"/>
  <c r="Z23" i="62" s="1"/>
  <c r="Z24" i="62" s="1"/>
  <c r="Z26" i="62" s="1"/>
  <c r="Z28" i="62" s="1"/>
  <c r="Z29" i="62" s="1"/>
  <c r="Y21" i="62"/>
  <c r="Y23" i="62" s="1"/>
  <c r="Y24" i="62" s="1"/>
  <c r="X21" i="62"/>
  <c r="X23" i="62" s="1"/>
  <c r="X24" i="62" s="1"/>
  <c r="X26" i="62" s="1"/>
  <c r="X28" i="62" s="1"/>
  <c r="X29" i="62" s="1"/>
  <c r="W21" i="62"/>
  <c r="W23" i="62" s="1"/>
  <c r="W24" i="62" s="1"/>
  <c r="W26" i="62" s="1"/>
  <c r="W28" i="62" s="1"/>
  <c r="W29" i="62" s="1"/>
  <c r="V21" i="62"/>
  <c r="V23" i="62" s="1"/>
  <c r="V24" i="62" s="1"/>
  <c r="V26" i="62" s="1"/>
  <c r="V28" i="62" s="1"/>
  <c r="V29" i="62" s="1"/>
  <c r="U21" i="62"/>
  <c r="U23" i="62" s="1"/>
  <c r="U24" i="62" s="1"/>
  <c r="U26" i="62" s="1"/>
  <c r="U28" i="62" s="1"/>
  <c r="U29" i="62" s="1"/>
  <c r="T21" i="62"/>
  <c r="T23" i="62" s="1"/>
  <c r="T24" i="62" s="1"/>
  <c r="T26" i="62" s="1"/>
  <c r="T28" i="62" s="1"/>
  <c r="T29" i="62" s="1"/>
  <c r="S21" i="62"/>
  <c r="S23" i="62" s="1"/>
  <c r="S24" i="62" s="1"/>
  <c r="S26" i="62" s="1"/>
  <c r="R21" i="62"/>
  <c r="R23" i="62" s="1"/>
  <c r="R24" i="62" s="1"/>
  <c r="R26" i="62" s="1"/>
  <c r="R28" i="62" s="1"/>
  <c r="R29" i="62" s="1"/>
  <c r="Q21" i="62"/>
  <c r="Q23" i="62" s="1"/>
  <c r="Q24" i="62" s="1"/>
  <c r="P21" i="62"/>
  <c r="P23" i="62" s="1"/>
  <c r="P24" i="62" s="1"/>
  <c r="P26" i="62" s="1"/>
  <c r="P28" i="62" s="1"/>
  <c r="P29" i="62" s="1"/>
  <c r="O21" i="62"/>
  <c r="O23" i="62" s="1"/>
  <c r="O24" i="62" s="1"/>
  <c r="O26" i="62" s="1"/>
  <c r="N21" i="62"/>
  <c r="N23" i="62" s="1"/>
  <c r="N24" i="62" s="1"/>
  <c r="N26" i="62" s="1"/>
  <c r="N28" i="62" s="1"/>
  <c r="N29" i="62" s="1"/>
  <c r="M21" i="62"/>
  <c r="M23" i="62" s="1"/>
  <c r="M24" i="62" s="1"/>
  <c r="M26" i="62" s="1"/>
  <c r="M28" i="62" s="1"/>
  <c r="M29" i="62" s="1"/>
  <c r="L21" i="62"/>
  <c r="L23" i="62" s="1"/>
  <c r="L24" i="62" s="1"/>
  <c r="L26" i="62" s="1"/>
  <c r="L28" i="62" s="1"/>
  <c r="L29" i="62" s="1"/>
  <c r="K21" i="62"/>
  <c r="K23" i="62" s="1"/>
  <c r="K24" i="62" s="1"/>
  <c r="K26" i="62" s="1"/>
  <c r="J21" i="62"/>
  <c r="AC21" i="62" s="1"/>
  <c r="AC20" i="62"/>
  <c r="AC19" i="62"/>
  <c r="AC18" i="62"/>
  <c r="AC17" i="62"/>
  <c r="AC16" i="62"/>
  <c r="AC15" i="62"/>
  <c r="AC14" i="62"/>
  <c r="AC13" i="62"/>
  <c r="AC12" i="62"/>
  <c r="AC11" i="62"/>
  <c r="AB63" i="60"/>
  <c r="AA63" i="60"/>
  <c r="Z63" i="60"/>
  <c r="Y63" i="60"/>
  <c r="X63" i="60"/>
  <c r="W63" i="60"/>
  <c r="V63" i="60"/>
  <c r="U63" i="60"/>
  <c r="T63" i="60"/>
  <c r="S63" i="60"/>
  <c r="R63" i="60"/>
  <c r="Q63" i="60"/>
  <c r="P63" i="60"/>
  <c r="O63" i="60"/>
  <c r="N63" i="60"/>
  <c r="M63" i="60"/>
  <c r="L63" i="60"/>
  <c r="K63" i="60"/>
  <c r="J63" i="60"/>
  <c r="I63" i="60"/>
  <c r="H63" i="60"/>
  <c r="G63" i="60"/>
  <c r="F63" i="60"/>
  <c r="AC63" i="60" s="1"/>
  <c r="AB62" i="60"/>
  <c r="AA62" i="60"/>
  <c r="Z62" i="60"/>
  <c r="Y62" i="60"/>
  <c r="X62" i="60"/>
  <c r="W62" i="60"/>
  <c r="V62" i="60"/>
  <c r="U62" i="60"/>
  <c r="T62" i="60"/>
  <c r="S62" i="60"/>
  <c r="R62" i="60"/>
  <c r="Q62" i="60"/>
  <c r="P62" i="60"/>
  <c r="O62" i="60"/>
  <c r="N62" i="60"/>
  <c r="M62" i="60"/>
  <c r="L62" i="60"/>
  <c r="K62" i="60"/>
  <c r="J62" i="60"/>
  <c r="I62" i="60"/>
  <c r="H62" i="60"/>
  <c r="G62" i="60"/>
  <c r="F62" i="60"/>
  <c r="AC62" i="60" s="1"/>
  <c r="AC57" i="60"/>
  <c r="O56" i="60"/>
  <c r="O58" i="60" s="1"/>
  <c r="O60" i="60" s="1"/>
  <c r="O61" i="60" s="1"/>
  <c r="W55" i="60"/>
  <c r="W56" i="60" s="1"/>
  <c r="W58" i="60" s="1"/>
  <c r="W60" i="60" s="1"/>
  <c r="W61" i="60" s="1"/>
  <c r="O55" i="60"/>
  <c r="G55" i="60"/>
  <c r="G56" i="60" s="1"/>
  <c r="G58" i="60" s="1"/>
  <c r="G60" i="60" s="1"/>
  <c r="G61" i="60" s="1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AB53" i="60"/>
  <c r="AB55" i="60" s="1"/>
  <c r="AB56" i="60" s="1"/>
  <c r="AB58" i="60" s="1"/>
  <c r="AB60" i="60" s="1"/>
  <c r="AB61" i="60" s="1"/>
  <c r="AA53" i="60"/>
  <c r="AA55" i="60" s="1"/>
  <c r="AA56" i="60" s="1"/>
  <c r="AA58" i="60" s="1"/>
  <c r="AA60" i="60" s="1"/>
  <c r="AA61" i="60" s="1"/>
  <c r="Z53" i="60"/>
  <c r="Z55" i="60" s="1"/>
  <c r="Z56" i="60" s="1"/>
  <c r="Z58" i="60" s="1"/>
  <c r="Z60" i="60" s="1"/>
  <c r="Z61" i="60" s="1"/>
  <c r="Y53" i="60"/>
  <c r="Y55" i="60" s="1"/>
  <c r="Y56" i="60" s="1"/>
  <c r="Y58" i="60" s="1"/>
  <c r="Y60" i="60" s="1"/>
  <c r="Y61" i="60" s="1"/>
  <c r="X53" i="60"/>
  <c r="X55" i="60" s="1"/>
  <c r="X56" i="60" s="1"/>
  <c r="X58" i="60" s="1"/>
  <c r="X60" i="60" s="1"/>
  <c r="X61" i="60" s="1"/>
  <c r="W53" i="60"/>
  <c r="V53" i="60"/>
  <c r="V55" i="60" s="1"/>
  <c r="V56" i="60" s="1"/>
  <c r="V58" i="60" s="1"/>
  <c r="V60" i="60" s="1"/>
  <c r="V61" i="60" s="1"/>
  <c r="U53" i="60"/>
  <c r="U55" i="60" s="1"/>
  <c r="U56" i="60" s="1"/>
  <c r="U58" i="60" s="1"/>
  <c r="U60" i="60" s="1"/>
  <c r="U61" i="60" s="1"/>
  <c r="T53" i="60"/>
  <c r="T55" i="60" s="1"/>
  <c r="T56" i="60" s="1"/>
  <c r="T58" i="60" s="1"/>
  <c r="T60" i="60" s="1"/>
  <c r="T61" i="60" s="1"/>
  <c r="S53" i="60"/>
  <c r="S55" i="60" s="1"/>
  <c r="S56" i="60" s="1"/>
  <c r="S58" i="60" s="1"/>
  <c r="S60" i="60" s="1"/>
  <c r="S61" i="60" s="1"/>
  <c r="R53" i="60"/>
  <c r="R55" i="60" s="1"/>
  <c r="R56" i="60" s="1"/>
  <c r="R58" i="60" s="1"/>
  <c r="R60" i="60" s="1"/>
  <c r="R61" i="60" s="1"/>
  <c r="Q53" i="60"/>
  <c r="Q55" i="60" s="1"/>
  <c r="Q56" i="60" s="1"/>
  <c r="Q58" i="60" s="1"/>
  <c r="Q60" i="60" s="1"/>
  <c r="Q61" i="60" s="1"/>
  <c r="P53" i="60"/>
  <c r="P55" i="60" s="1"/>
  <c r="P56" i="60" s="1"/>
  <c r="P58" i="60" s="1"/>
  <c r="P60" i="60" s="1"/>
  <c r="P61" i="60" s="1"/>
  <c r="O53" i="60"/>
  <c r="N53" i="60"/>
  <c r="N55" i="60" s="1"/>
  <c r="N56" i="60" s="1"/>
  <c r="N58" i="60" s="1"/>
  <c r="N60" i="60" s="1"/>
  <c r="N61" i="60" s="1"/>
  <c r="M53" i="60"/>
  <c r="M55" i="60" s="1"/>
  <c r="M56" i="60" s="1"/>
  <c r="M58" i="60" s="1"/>
  <c r="M60" i="60" s="1"/>
  <c r="M61" i="60" s="1"/>
  <c r="L53" i="60"/>
  <c r="L55" i="60" s="1"/>
  <c r="L56" i="60" s="1"/>
  <c r="L58" i="60" s="1"/>
  <c r="L60" i="60" s="1"/>
  <c r="L61" i="60" s="1"/>
  <c r="K53" i="60"/>
  <c r="K55" i="60" s="1"/>
  <c r="K56" i="60" s="1"/>
  <c r="K58" i="60" s="1"/>
  <c r="K60" i="60" s="1"/>
  <c r="K61" i="60" s="1"/>
  <c r="J53" i="60"/>
  <c r="J55" i="60" s="1"/>
  <c r="J56" i="60" s="1"/>
  <c r="J58" i="60" s="1"/>
  <c r="J60" i="60" s="1"/>
  <c r="J61" i="60" s="1"/>
  <c r="I53" i="60"/>
  <c r="I55" i="60" s="1"/>
  <c r="I56" i="60" s="1"/>
  <c r="I58" i="60" s="1"/>
  <c r="I60" i="60" s="1"/>
  <c r="I61" i="60" s="1"/>
  <c r="H53" i="60"/>
  <c r="H55" i="60" s="1"/>
  <c r="H56" i="60" s="1"/>
  <c r="H58" i="60" s="1"/>
  <c r="H60" i="60" s="1"/>
  <c r="H61" i="60" s="1"/>
  <c r="G53" i="60"/>
  <c r="F53" i="60"/>
  <c r="F55" i="60" s="1"/>
  <c r="AC52" i="60"/>
  <c r="AC51" i="60"/>
  <c r="AC50" i="60"/>
  <c r="AC49" i="60"/>
  <c r="AC48" i="60"/>
  <c r="AC47" i="60"/>
  <c r="AC46" i="60"/>
  <c r="AC45" i="60"/>
  <c r="AC44" i="60"/>
  <c r="AC43" i="60"/>
  <c r="U31" i="60"/>
  <c r="T31" i="60"/>
  <c r="S31" i="60"/>
  <c r="R31" i="60"/>
  <c r="Q31" i="60"/>
  <c r="P31" i="60"/>
  <c r="O31" i="60"/>
  <c r="N31" i="60"/>
  <c r="H31" i="60"/>
  <c r="G31" i="60"/>
  <c r="F31" i="60"/>
  <c r="E31" i="60"/>
  <c r="AC31" i="60" s="1"/>
  <c r="U30" i="60"/>
  <c r="T30" i="60"/>
  <c r="S30" i="60"/>
  <c r="R30" i="60"/>
  <c r="Q30" i="60"/>
  <c r="P30" i="60"/>
  <c r="O30" i="60"/>
  <c r="N30" i="60"/>
  <c r="H30" i="60"/>
  <c r="G30" i="60"/>
  <c r="F30" i="60"/>
  <c r="E30" i="60"/>
  <c r="P26" i="60"/>
  <c r="P28" i="60" s="1"/>
  <c r="P29" i="60" s="1"/>
  <c r="AC25" i="60"/>
  <c r="R24" i="60"/>
  <c r="R26" i="60" s="1"/>
  <c r="R28" i="60" s="1"/>
  <c r="R29" i="60" s="1"/>
  <c r="E24" i="60"/>
  <c r="E26" i="60" s="1"/>
  <c r="S23" i="60"/>
  <c r="S24" i="60" s="1"/>
  <c r="S26" i="60" s="1"/>
  <c r="S28" i="60" s="1"/>
  <c r="S29" i="60" s="1"/>
  <c r="O23" i="60"/>
  <c r="O24" i="60" s="1"/>
  <c r="O26" i="60" s="1"/>
  <c r="O28" i="60" s="1"/>
  <c r="O29" i="60" s="1"/>
  <c r="F23" i="60"/>
  <c r="F24" i="60" s="1"/>
  <c r="F26" i="60" s="1"/>
  <c r="F28" i="60" s="1"/>
  <c r="F29" i="60" s="1"/>
  <c r="U22" i="60"/>
  <c r="T22" i="60"/>
  <c r="S22" i="60"/>
  <c r="R22" i="60"/>
  <c r="Q22" i="60"/>
  <c r="P22" i="60"/>
  <c r="O22" i="60"/>
  <c r="N22" i="60"/>
  <c r="H22" i="60"/>
  <c r="G22" i="60"/>
  <c r="F22" i="60"/>
  <c r="E22" i="60"/>
  <c r="U21" i="60"/>
  <c r="U23" i="60" s="1"/>
  <c r="U24" i="60" s="1"/>
  <c r="U26" i="60" s="1"/>
  <c r="U28" i="60" s="1"/>
  <c r="U29" i="60" s="1"/>
  <c r="T21" i="60"/>
  <c r="T23" i="60" s="1"/>
  <c r="T24" i="60" s="1"/>
  <c r="T26" i="60" s="1"/>
  <c r="T28" i="60" s="1"/>
  <c r="T29" i="60" s="1"/>
  <c r="S21" i="60"/>
  <c r="R21" i="60"/>
  <c r="R23" i="60" s="1"/>
  <c r="Q21" i="60"/>
  <c r="Q23" i="60" s="1"/>
  <c r="Q24" i="60" s="1"/>
  <c r="Q26" i="60" s="1"/>
  <c r="Q28" i="60" s="1"/>
  <c r="Q29" i="60" s="1"/>
  <c r="P21" i="60"/>
  <c r="P23" i="60" s="1"/>
  <c r="P24" i="60" s="1"/>
  <c r="O21" i="60"/>
  <c r="N21" i="60"/>
  <c r="N23" i="60" s="1"/>
  <c r="N24" i="60" s="1"/>
  <c r="N26" i="60" s="1"/>
  <c r="N28" i="60" s="1"/>
  <c r="N29" i="60" s="1"/>
  <c r="H21" i="60"/>
  <c r="H23" i="60" s="1"/>
  <c r="H24" i="60" s="1"/>
  <c r="H26" i="60" s="1"/>
  <c r="H28" i="60" s="1"/>
  <c r="H29" i="60" s="1"/>
  <c r="G21" i="60"/>
  <c r="G23" i="60" s="1"/>
  <c r="G24" i="60" s="1"/>
  <c r="G26" i="60" s="1"/>
  <c r="G28" i="60" s="1"/>
  <c r="G29" i="60" s="1"/>
  <c r="F21" i="60"/>
  <c r="E21" i="60"/>
  <c r="E23" i="60" s="1"/>
  <c r="AC20" i="60"/>
  <c r="AC19" i="60"/>
  <c r="AC18" i="60"/>
  <c r="AC17" i="60"/>
  <c r="AC16" i="60"/>
  <c r="AC15" i="60"/>
  <c r="AC14" i="60"/>
  <c r="AC13" i="60"/>
  <c r="AC12" i="60"/>
  <c r="AC11" i="60"/>
  <c r="U63" i="59"/>
  <c r="T63" i="59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AC63" i="59" s="1"/>
  <c r="U62" i="59"/>
  <c r="T62" i="59"/>
  <c r="S62" i="59"/>
  <c r="R62" i="59"/>
  <c r="Q62" i="59"/>
  <c r="P62" i="59"/>
  <c r="O62" i="59"/>
  <c r="N62" i="59"/>
  <c r="M62" i="59"/>
  <c r="L62" i="59"/>
  <c r="K62" i="59"/>
  <c r="J62" i="59"/>
  <c r="I62" i="59"/>
  <c r="H62" i="59"/>
  <c r="G62" i="59"/>
  <c r="F62" i="59"/>
  <c r="AC62" i="59" s="1"/>
  <c r="E62" i="59"/>
  <c r="T61" i="59"/>
  <c r="P61" i="59"/>
  <c r="H61" i="59"/>
  <c r="N58" i="59"/>
  <c r="N60" i="59" s="1"/>
  <c r="N61" i="59" s="1"/>
  <c r="F58" i="59"/>
  <c r="F60" i="59" s="1"/>
  <c r="F61" i="59" s="1"/>
  <c r="AC57" i="59"/>
  <c r="U56" i="59"/>
  <c r="U58" i="59" s="1"/>
  <c r="U60" i="59" s="1"/>
  <c r="U61" i="59" s="1"/>
  <c r="U54" i="59"/>
  <c r="T54" i="59"/>
  <c r="S54" i="59"/>
  <c r="R54" i="59"/>
  <c r="Q54" i="59"/>
  <c r="P54" i="59"/>
  <c r="O54" i="59"/>
  <c r="N54" i="59"/>
  <c r="M54" i="59"/>
  <c r="L54" i="59"/>
  <c r="K54" i="59"/>
  <c r="J54" i="59"/>
  <c r="I54" i="59"/>
  <c r="H54" i="59"/>
  <c r="G54" i="59"/>
  <c r="F54" i="59"/>
  <c r="E54" i="59"/>
  <c r="AC54" i="59" s="1"/>
  <c r="U53" i="59"/>
  <c r="U55" i="59" s="1"/>
  <c r="T53" i="59"/>
  <c r="T55" i="59" s="1"/>
  <c r="T56" i="59" s="1"/>
  <c r="T58" i="59" s="1"/>
  <c r="T60" i="59" s="1"/>
  <c r="S53" i="59"/>
  <c r="S55" i="59" s="1"/>
  <c r="S56" i="59" s="1"/>
  <c r="S58" i="59" s="1"/>
  <c r="S60" i="59" s="1"/>
  <c r="S61" i="59" s="1"/>
  <c r="R53" i="59"/>
  <c r="R55" i="59" s="1"/>
  <c r="R56" i="59" s="1"/>
  <c r="R58" i="59" s="1"/>
  <c r="R60" i="59" s="1"/>
  <c r="R61" i="59" s="1"/>
  <c r="Q53" i="59"/>
  <c r="Q55" i="59" s="1"/>
  <c r="Q56" i="59" s="1"/>
  <c r="Q58" i="59" s="1"/>
  <c r="Q60" i="59" s="1"/>
  <c r="Q61" i="59" s="1"/>
  <c r="P53" i="59"/>
  <c r="P55" i="59" s="1"/>
  <c r="P56" i="59" s="1"/>
  <c r="P58" i="59" s="1"/>
  <c r="P60" i="59" s="1"/>
  <c r="O53" i="59"/>
  <c r="O55" i="59" s="1"/>
  <c r="O56" i="59" s="1"/>
  <c r="O58" i="59" s="1"/>
  <c r="O60" i="59" s="1"/>
  <c r="O61" i="59" s="1"/>
  <c r="N53" i="59"/>
  <c r="N55" i="59" s="1"/>
  <c r="N56" i="59" s="1"/>
  <c r="M53" i="59"/>
  <c r="M55" i="59" s="1"/>
  <c r="M56" i="59" s="1"/>
  <c r="M58" i="59" s="1"/>
  <c r="M60" i="59" s="1"/>
  <c r="M61" i="59" s="1"/>
  <c r="L53" i="59"/>
  <c r="L55" i="59" s="1"/>
  <c r="L56" i="59" s="1"/>
  <c r="L58" i="59" s="1"/>
  <c r="L60" i="59" s="1"/>
  <c r="L61" i="59" s="1"/>
  <c r="K53" i="59"/>
  <c r="K55" i="59" s="1"/>
  <c r="K56" i="59" s="1"/>
  <c r="K58" i="59" s="1"/>
  <c r="K60" i="59" s="1"/>
  <c r="K61" i="59" s="1"/>
  <c r="J53" i="59"/>
  <c r="J55" i="59" s="1"/>
  <c r="J56" i="59" s="1"/>
  <c r="J58" i="59" s="1"/>
  <c r="J60" i="59" s="1"/>
  <c r="J61" i="59" s="1"/>
  <c r="I53" i="59"/>
  <c r="I55" i="59" s="1"/>
  <c r="I56" i="59" s="1"/>
  <c r="I58" i="59" s="1"/>
  <c r="I60" i="59" s="1"/>
  <c r="I61" i="59" s="1"/>
  <c r="H53" i="59"/>
  <c r="H55" i="59" s="1"/>
  <c r="H56" i="59" s="1"/>
  <c r="H58" i="59" s="1"/>
  <c r="H60" i="59" s="1"/>
  <c r="G53" i="59"/>
  <c r="G55" i="59" s="1"/>
  <c r="G56" i="59" s="1"/>
  <c r="G58" i="59" s="1"/>
  <c r="G60" i="59" s="1"/>
  <c r="G61" i="59" s="1"/>
  <c r="F53" i="59"/>
  <c r="F55" i="59" s="1"/>
  <c r="F56" i="59" s="1"/>
  <c r="E53" i="59"/>
  <c r="AC52" i="59"/>
  <c r="AC51" i="59"/>
  <c r="AC50" i="59"/>
  <c r="AC49" i="59"/>
  <c r="AC48" i="59"/>
  <c r="AC47" i="59"/>
  <c r="AC46" i="59"/>
  <c r="AC45" i="59"/>
  <c r="AC44" i="59"/>
  <c r="AC43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AC31" i="59" s="1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AC30" i="59" s="1"/>
  <c r="H30" i="59"/>
  <c r="G30" i="59"/>
  <c r="AA28" i="59"/>
  <c r="AA29" i="59" s="1"/>
  <c r="S28" i="59"/>
  <c r="S29" i="59" s="1"/>
  <c r="K28" i="59"/>
  <c r="K29" i="59" s="1"/>
  <c r="AC25" i="59"/>
  <c r="AA23" i="59"/>
  <c r="AA24" i="59" s="1"/>
  <c r="AA26" i="59" s="1"/>
  <c r="W23" i="59"/>
  <c r="W24" i="59" s="1"/>
  <c r="W26" i="59" s="1"/>
  <c r="W28" i="59" s="1"/>
  <c r="W29" i="59" s="1"/>
  <c r="S23" i="59"/>
  <c r="S24" i="59" s="1"/>
  <c r="S26" i="59" s="1"/>
  <c r="O23" i="59"/>
  <c r="O24" i="59" s="1"/>
  <c r="O26" i="59" s="1"/>
  <c r="O28" i="59" s="1"/>
  <c r="O29" i="59" s="1"/>
  <c r="K23" i="59"/>
  <c r="K24" i="59" s="1"/>
  <c r="K26" i="59" s="1"/>
  <c r="G23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AC22" i="59" s="1"/>
  <c r="AB21" i="59"/>
  <c r="AB23" i="59" s="1"/>
  <c r="AB24" i="59" s="1"/>
  <c r="AB26" i="59" s="1"/>
  <c r="AB28" i="59" s="1"/>
  <c r="AB29" i="59" s="1"/>
  <c r="AA21" i="59"/>
  <c r="Z21" i="59"/>
  <c r="Z23" i="59" s="1"/>
  <c r="Z24" i="59" s="1"/>
  <c r="Z26" i="59" s="1"/>
  <c r="Z28" i="59" s="1"/>
  <c r="Z29" i="59" s="1"/>
  <c r="Y21" i="59"/>
  <c r="Y23" i="59" s="1"/>
  <c r="Y24" i="59" s="1"/>
  <c r="Y26" i="59" s="1"/>
  <c r="Y28" i="59" s="1"/>
  <c r="Y29" i="59" s="1"/>
  <c r="X21" i="59"/>
  <c r="X23" i="59" s="1"/>
  <c r="X24" i="59" s="1"/>
  <c r="X26" i="59" s="1"/>
  <c r="X28" i="59" s="1"/>
  <c r="X29" i="59" s="1"/>
  <c r="W21" i="59"/>
  <c r="V21" i="59"/>
  <c r="V23" i="59" s="1"/>
  <c r="V24" i="59" s="1"/>
  <c r="V26" i="59" s="1"/>
  <c r="V28" i="59" s="1"/>
  <c r="V29" i="59" s="1"/>
  <c r="U21" i="59"/>
  <c r="U23" i="59" s="1"/>
  <c r="U24" i="59" s="1"/>
  <c r="U26" i="59" s="1"/>
  <c r="U28" i="59" s="1"/>
  <c r="U29" i="59" s="1"/>
  <c r="T21" i="59"/>
  <c r="T23" i="59" s="1"/>
  <c r="T24" i="59" s="1"/>
  <c r="T26" i="59" s="1"/>
  <c r="T28" i="59" s="1"/>
  <c r="T29" i="59" s="1"/>
  <c r="S21" i="59"/>
  <c r="R21" i="59"/>
  <c r="R23" i="59" s="1"/>
  <c r="R24" i="59" s="1"/>
  <c r="R26" i="59" s="1"/>
  <c r="R28" i="59" s="1"/>
  <c r="R29" i="59" s="1"/>
  <c r="Q21" i="59"/>
  <c r="Q23" i="59" s="1"/>
  <c r="Q24" i="59" s="1"/>
  <c r="Q26" i="59" s="1"/>
  <c r="Q28" i="59" s="1"/>
  <c r="Q29" i="59" s="1"/>
  <c r="P21" i="59"/>
  <c r="P23" i="59" s="1"/>
  <c r="P24" i="59" s="1"/>
  <c r="P26" i="59" s="1"/>
  <c r="P28" i="59" s="1"/>
  <c r="P29" i="59" s="1"/>
  <c r="O21" i="59"/>
  <c r="N21" i="59"/>
  <c r="N23" i="59" s="1"/>
  <c r="N24" i="59" s="1"/>
  <c r="N26" i="59" s="1"/>
  <c r="N28" i="59" s="1"/>
  <c r="N29" i="59" s="1"/>
  <c r="M21" i="59"/>
  <c r="M23" i="59" s="1"/>
  <c r="M24" i="59" s="1"/>
  <c r="M26" i="59" s="1"/>
  <c r="M28" i="59" s="1"/>
  <c r="M29" i="59" s="1"/>
  <c r="L21" i="59"/>
  <c r="L23" i="59" s="1"/>
  <c r="L24" i="59" s="1"/>
  <c r="L26" i="59" s="1"/>
  <c r="L28" i="59" s="1"/>
  <c r="L29" i="59" s="1"/>
  <c r="K21" i="59"/>
  <c r="J21" i="59"/>
  <c r="J23" i="59" s="1"/>
  <c r="J24" i="59" s="1"/>
  <c r="J26" i="59" s="1"/>
  <c r="J28" i="59" s="1"/>
  <c r="J29" i="59" s="1"/>
  <c r="I21" i="59"/>
  <c r="I23" i="59" s="1"/>
  <c r="I24" i="59" s="1"/>
  <c r="I26" i="59" s="1"/>
  <c r="I28" i="59" s="1"/>
  <c r="I29" i="59" s="1"/>
  <c r="H21" i="59"/>
  <c r="H23" i="59" s="1"/>
  <c r="H24" i="59" s="1"/>
  <c r="H26" i="59" s="1"/>
  <c r="H28" i="59" s="1"/>
  <c r="H29" i="59" s="1"/>
  <c r="G21" i="59"/>
  <c r="AC20" i="59"/>
  <c r="AC19" i="59"/>
  <c r="AC18" i="59"/>
  <c r="AC17" i="59"/>
  <c r="AC16" i="59"/>
  <c r="AC15" i="59"/>
  <c r="AC14" i="59"/>
  <c r="AC13" i="59"/>
  <c r="AC12" i="59"/>
  <c r="AB64" i="58"/>
  <c r="AA64" i="58"/>
  <c r="Z64" i="58"/>
  <c r="Y64" i="58"/>
  <c r="X64" i="58"/>
  <c r="W64" i="58"/>
  <c r="V64" i="58"/>
  <c r="U64" i="58"/>
  <c r="T64" i="58"/>
  <c r="S64" i="58"/>
  <c r="R64" i="58"/>
  <c r="Q64" i="58"/>
  <c r="P64" i="58"/>
  <c r="O64" i="58"/>
  <c r="I64" i="58"/>
  <c r="H64" i="58"/>
  <c r="AC64" i="58" s="1"/>
  <c r="G64" i="58"/>
  <c r="F64" i="58"/>
  <c r="E64" i="58"/>
  <c r="AB63" i="58"/>
  <c r="AA63" i="58"/>
  <c r="Z63" i="58"/>
  <c r="Y63" i="58"/>
  <c r="X63" i="58"/>
  <c r="W63" i="58"/>
  <c r="V63" i="58"/>
  <c r="U63" i="58"/>
  <c r="T63" i="58"/>
  <c r="S63" i="58"/>
  <c r="R63" i="58"/>
  <c r="Q63" i="58"/>
  <c r="P63" i="58"/>
  <c r="O63" i="58"/>
  <c r="I63" i="58"/>
  <c r="H63" i="58"/>
  <c r="AC63" i="58" s="1"/>
  <c r="G63" i="58"/>
  <c r="F63" i="58"/>
  <c r="E63" i="58"/>
  <c r="AC58" i="58"/>
  <c r="AB55" i="58"/>
  <c r="AA55" i="58"/>
  <c r="Z55" i="58"/>
  <c r="Y55" i="58"/>
  <c r="X55" i="58"/>
  <c r="W55" i="58"/>
  <c r="V55" i="58"/>
  <c r="U55" i="58"/>
  <c r="T55" i="58"/>
  <c r="S55" i="58"/>
  <c r="R55" i="58"/>
  <c r="Q55" i="58"/>
  <c r="P55" i="58"/>
  <c r="O55" i="58"/>
  <c r="I55" i="58"/>
  <c r="H55" i="58"/>
  <c r="G55" i="58"/>
  <c r="F55" i="58"/>
  <c r="E55" i="58"/>
  <c r="AC55" i="58" s="1"/>
  <c r="AB54" i="58"/>
  <c r="AB56" i="58" s="1"/>
  <c r="AB57" i="58" s="1"/>
  <c r="AB59" i="58" s="1"/>
  <c r="AB61" i="58" s="1"/>
  <c r="AB62" i="58" s="1"/>
  <c r="AA54" i="58"/>
  <c r="AA56" i="58" s="1"/>
  <c r="AA57" i="58" s="1"/>
  <c r="AA59" i="58" s="1"/>
  <c r="AA61" i="58" s="1"/>
  <c r="AA62" i="58" s="1"/>
  <c r="Z54" i="58"/>
  <c r="Z56" i="58" s="1"/>
  <c r="Z57" i="58" s="1"/>
  <c r="Z59" i="58" s="1"/>
  <c r="Z61" i="58" s="1"/>
  <c r="Z62" i="58" s="1"/>
  <c r="Y54" i="58"/>
  <c r="Y56" i="58" s="1"/>
  <c r="Y57" i="58" s="1"/>
  <c r="Y59" i="58" s="1"/>
  <c r="Y61" i="58" s="1"/>
  <c r="Y62" i="58" s="1"/>
  <c r="X54" i="58"/>
  <c r="X56" i="58" s="1"/>
  <c r="X57" i="58" s="1"/>
  <c r="X59" i="58" s="1"/>
  <c r="X61" i="58" s="1"/>
  <c r="X62" i="58" s="1"/>
  <c r="W54" i="58"/>
  <c r="W56" i="58" s="1"/>
  <c r="W57" i="58" s="1"/>
  <c r="W59" i="58" s="1"/>
  <c r="W61" i="58" s="1"/>
  <c r="W62" i="58" s="1"/>
  <c r="V54" i="58"/>
  <c r="V56" i="58" s="1"/>
  <c r="V57" i="58" s="1"/>
  <c r="V59" i="58" s="1"/>
  <c r="V61" i="58" s="1"/>
  <c r="V62" i="58" s="1"/>
  <c r="U54" i="58"/>
  <c r="U56" i="58" s="1"/>
  <c r="U57" i="58" s="1"/>
  <c r="U59" i="58" s="1"/>
  <c r="U61" i="58" s="1"/>
  <c r="U62" i="58" s="1"/>
  <c r="T54" i="58"/>
  <c r="T56" i="58" s="1"/>
  <c r="T57" i="58" s="1"/>
  <c r="T59" i="58" s="1"/>
  <c r="T61" i="58" s="1"/>
  <c r="T62" i="58" s="1"/>
  <c r="S54" i="58"/>
  <c r="S56" i="58" s="1"/>
  <c r="S57" i="58" s="1"/>
  <c r="S59" i="58" s="1"/>
  <c r="S61" i="58" s="1"/>
  <c r="S62" i="58" s="1"/>
  <c r="R54" i="58"/>
  <c r="R56" i="58" s="1"/>
  <c r="R57" i="58" s="1"/>
  <c r="R59" i="58" s="1"/>
  <c r="R61" i="58" s="1"/>
  <c r="R62" i="58" s="1"/>
  <c r="Q54" i="58"/>
  <c r="Q56" i="58" s="1"/>
  <c r="Q57" i="58" s="1"/>
  <c r="Q59" i="58" s="1"/>
  <c r="Q61" i="58" s="1"/>
  <c r="Q62" i="58" s="1"/>
  <c r="P54" i="58"/>
  <c r="P56" i="58" s="1"/>
  <c r="P57" i="58" s="1"/>
  <c r="P59" i="58" s="1"/>
  <c r="P61" i="58" s="1"/>
  <c r="P62" i="58" s="1"/>
  <c r="O54" i="58"/>
  <c r="O56" i="58" s="1"/>
  <c r="O57" i="58" s="1"/>
  <c r="O59" i="58" s="1"/>
  <c r="O61" i="58" s="1"/>
  <c r="O62" i="58" s="1"/>
  <c r="I54" i="58"/>
  <c r="I56" i="58" s="1"/>
  <c r="I57" i="58" s="1"/>
  <c r="I59" i="58" s="1"/>
  <c r="I61" i="58" s="1"/>
  <c r="I62" i="58" s="1"/>
  <c r="H54" i="58"/>
  <c r="H56" i="58" s="1"/>
  <c r="H57" i="58" s="1"/>
  <c r="H59" i="58" s="1"/>
  <c r="H61" i="58" s="1"/>
  <c r="H62" i="58" s="1"/>
  <c r="G54" i="58"/>
  <c r="G56" i="58" s="1"/>
  <c r="G57" i="58" s="1"/>
  <c r="G59" i="58" s="1"/>
  <c r="G61" i="58" s="1"/>
  <c r="G62" i="58" s="1"/>
  <c r="F54" i="58"/>
  <c r="F56" i="58" s="1"/>
  <c r="F57" i="58" s="1"/>
  <c r="F59" i="58" s="1"/>
  <c r="F61" i="58" s="1"/>
  <c r="F62" i="58" s="1"/>
  <c r="E54" i="58"/>
  <c r="AC54" i="58" s="1"/>
  <c r="AC53" i="58"/>
  <c r="AC52" i="58"/>
  <c r="AC51" i="58"/>
  <c r="AC50" i="58"/>
  <c r="AC49" i="58"/>
  <c r="AC48" i="58"/>
  <c r="AC47" i="58"/>
  <c r="AC46" i="58"/>
  <c r="AC45" i="58"/>
  <c r="AC44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AC32" i="58" s="1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AC31" i="58" s="1"/>
  <c r="AC26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AC23" i="58" s="1"/>
  <c r="G23" i="58"/>
  <c r="U22" i="58"/>
  <c r="U24" i="58" s="1"/>
  <c r="U25" i="58" s="1"/>
  <c r="U27" i="58" s="1"/>
  <c r="U29" i="58" s="1"/>
  <c r="U30" i="58" s="1"/>
  <c r="T22" i="58"/>
  <c r="T24" i="58" s="1"/>
  <c r="T25" i="58" s="1"/>
  <c r="T27" i="58" s="1"/>
  <c r="T29" i="58" s="1"/>
  <c r="T30" i="58" s="1"/>
  <c r="S22" i="58"/>
  <c r="S24" i="58" s="1"/>
  <c r="S25" i="58" s="1"/>
  <c r="S27" i="58" s="1"/>
  <c r="S29" i="58" s="1"/>
  <c r="S30" i="58" s="1"/>
  <c r="R22" i="58"/>
  <c r="R24" i="58" s="1"/>
  <c r="R25" i="58" s="1"/>
  <c r="R27" i="58" s="1"/>
  <c r="R29" i="58" s="1"/>
  <c r="R30" i="58" s="1"/>
  <c r="Q22" i="58"/>
  <c r="Q24" i="58" s="1"/>
  <c r="Q25" i="58" s="1"/>
  <c r="Q27" i="58" s="1"/>
  <c r="Q29" i="58" s="1"/>
  <c r="Q30" i="58" s="1"/>
  <c r="P22" i="58"/>
  <c r="P24" i="58" s="1"/>
  <c r="P25" i="58" s="1"/>
  <c r="P27" i="58" s="1"/>
  <c r="P29" i="58" s="1"/>
  <c r="P30" i="58" s="1"/>
  <c r="O22" i="58"/>
  <c r="O24" i="58" s="1"/>
  <c r="O25" i="58" s="1"/>
  <c r="O27" i="58" s="1"/>
  <c r="O29" i="58" s="1"/>
  <c r="O30" i="58" s="1"/>
  <c r="N22" i="58"/>
  <c r="N24" i="58" s="1"/>
  <c r="N25" i="58" s="1"/>
  <c r="N27" i="58" s="1"/>
  <c r="N29" i="58" s="1"/>
  <c r="N30" i="58" s="1"/>
  <c r="M22" i="58"/>
  <c r="M24" i="58" s="1"/>
  <c r="M25" i="58" s="1"/>
  <c r="M27" i="58" s="1"/>
  <c r="M29" i="58" s="1"/>
  <c r="M30" i="58" s="1"/>
  <c r="L22" i="58"/>
  <c r="L24" i="58" s="1"/>
  <c r="L25" i="58" s="1"/>
  <c r="L27" i="58" s="1"/>
  <c r="L29" i="58" s="1"/>
  <c r="L30" i="58" s="1"/>
  <c r="K22" i="58"/>
  <c r="K24" i="58" s="1"/>
  <c r="K25" i="58" s="1"/>
  <c r="K27" i="58" s="1"/>
  <c r="K29" i="58" s="1"/>
  <c r="K30" i="58" s="1"/>
  <c r="J22" i="58"/>
  <c r="J24" i="58" s="1"/>
  <c r="J25" i="58" s="1"/>
  <c r="J27" i="58" s="1"/>
  <c r="J29" i="58" s="1"/>
  <c r="J30" i="58" s="1"/>
  <c r="I22" i="58"/>
  <c r="I24" i="58" s="1"/>
  <c r="I25" i="58" s="1"/>
  <c r="I27" i="58" s="1"/>
  <c r="I29" i="58" s="1"/>
  <c r="I30" i="58" s="1"/>
  <c r="H22" i="58"/>
  <c r="AC22" i="58" s="1"/>
  <c r="G22" i="58"/>
  <c r="G24" i="58" s="1"/>
  <c r="AC21" i="58"/>
  <c r="AC20" i="58"/>
  <c r="AC19" i="58"/>
  <c r="AC18" i="58"/>
  <c r="AC17" i="58"/>
  <c r="AC16" i="58"/>
  <c r="AC15" i="58"/>
  <c r="AC14" i="58"/>
  <c r="AC13" i="58"/>
  <c r="AC12" i="58"/>
  <c r="AB65" i="95"/>
  <c r="AA65" i="95"/>
  <c r="Z65" i="95"/>
  <c r="Y65" i="95"/>
  <c r="X65" i="95"/>
  <c r="W65" i="95"/>
  <c r="V65" i="95"/>
  <c r="U65" i="95"/>
  <c r="T65" i="95"/>
  <c r="S65" i="95"/>
  <c r="R65" i="95"/>
  <c r="Q65" i="95"/>
  <c r="P65" i="95"/>
  <c r="O65" i="95"/>
  <c r="N65" i="95"/>
  <c r="M65" i="95"/>
  <c r="AC65" i="95" s="1"/>
  <c r="L65" i="95"/>
  <c r="K65" i="95"/>
  <c r="J65" i="95"/>
  <c r="AB64" i="95"/>
  <c r="AA64" i="95"/>
  <c r="Z64" i="95"/>
  <c r="Y64" i="95"/>
  <c r="X64" i="95"/>
  <c r="W64" i="95"/>
  <c r="V64" i="95"/>
  <c r="U64" i="95"/>
  <c r="T64" i="95"/>
  <c r="S64" i="95"/>
  <c r="R64" i="95"/>
  <c r="Q64" i="95"/>
  <c r="P64" i="95"/>
  <c r="O64" i="95"/>
  <c r="N64" i="95"/>
  <c r="M64" i="95"/>
  <c r="AC64" i="95" s="1"/>
  <c r="L64" i="95"/>
  <c r="K64" i="95"/>
  <c r="J64" i="95"/>
  <c r="AC59" i="95"/>
  <c r="AB57" i="95"/>
  <c r="AB58" i="95" s="1"/>
  <c r="AB60" i="95" s="1"/>
  <c r="AB62" i="95" s="1"/>
  <c r="AB63" i="95" s="1"/>
  <c r="Y57" i="95"/>
  <c r="Y58" i="95" s="1"/>
  <c r="Y60" i="95" s="1"/>
  <c r="Y62" i="95" s="1"/>
  <c r="Y63" i="95" s="1"/>
  <c r="X57" i="95"/>
  <c r="X58" i="95" s="1"/>
  <c r="X60" i="95" s="1"/>
  <c r="X62" i="95" s="1"/>
  <c r="X63" i="95" s="1"/>
  <c r="U57" i="95"/>
  <c r="U58" i="95" s="1"/>
  <c r="U60" i="95" s="1"/>
  <c r="U62" i="95" s="1"/>
  <c r="U63" i="95" s="1"/>
  <c r="T57" i="95"/>
  <c r="T58" i="95" s="1"/>
  <c r="T60" i="95" s="1"/>
  <c r="T62" i="95" s="1"/>
  <c r="T63" i="95" s="1"/>
  <c r="S57" i="95"/>
  <c r="S58" i="95" s="1"/>
  <c r="S60" i="95" s="1"/>
  <c r="S62" i="95" s="1"/>
  <c r="S63" i="95" s="1"/>
  <c r="R57" i="95"/>
  <c r="R58" i="95" s="1"/>
  <c r="R60" i="95" s="1"/>
  <c r="R62" i="95" s="1"/>
  <c r="R63" i="95" s="1"/>
  <c r="Q57" i="95"/>
  <c r="Q58" i="95" s="1"/>
  <c r="Q60" i="95" s="1"/>
  <c r="Q62" i="95" s="1"/>
  <c r="Q63" i="95" s="1"/>
  <c r="P57" i="95"/>
  <c r="P58" i="95" s="1"/>
  <c r="P60" i="95" s="1"/>
  <c r="P62" i="95" s="1"/>
  <c r="P63" i="95" s="1"/>
  <c r="O57" i="95"/>
  <c r="O58" i="95" s="1"/>
  <c r="O60" i="95" s="1"/>
  <c r="O62" i="95" s="1"/>
  <c r="O63" i="95" s="1"/>
  <c r="N57" i="95"/>
  <c r="N58" i="95" s="1"/>
  <c r="N60" i="95" s="1"/>
  <c r="N62" i="95" s="1"/>
  <c r="N63" i="95" s="1"/>
  <c r="M57" i="95"/>
  <c r="M58" i="95" s="1"/>
  <c r="M60" i="95" s="1"/>
  <c r="M62" i="95" s="1"/>
  <c r="M63" i="95" s="1"/>
  <c r="L57" i="95"/>
  <c r="L58" i="95" s="1"/>
  <c r="L60" i="95" s="1"/>
  <c r="L62" i="95" s="1"/>
  <c r="L63" i="95" s="1"/>
  <c r="K57" i="95"/>
  <c r="K58" i="95" s="1"/>
  <c r="K60" i="95" s="1"/>
  <c r="K62" i="95" s="1"/>
  <c r="K63" i="95" s="1"/>
  <c r="J57" i="95"/>
  <c r="J58" i="95" s="1"/>
  <c r="AB56" i="95"/>
  <c r="AA56" i="95"/>
  <c r="Z56" i="95"/>
  <c r="Y56" i="95"/>
  <c r="X56" i="95"/>
  <c r="W56" i="95"/>
  <c r="V56" i="95"/>
  <c r="U56" i="95"/>
  <c r="T56" i="95"/>
  <c r="AC56" i="95" s="1"/>
  <c r="AB55" i="95"/>
  <c r="AA55" i="95"/>
  <c r="AA57" i="95" s="1"/>
  <c r="AA58" i="95" s="1"/>
  <c r="AA60" i="95" s="1"/>
  <c r="AA62" i="95" s="1"/>
  <c r="AA63" i="95" s="1"/>
  <c r="Z55" i="95"/>
  <c r="Z57" i="95" s="1"/>
  <c r="Z58" i="95" s="1"/>
  <c r="Z60" i="95" s="1"/>
  <c r="Z62" i="95" s="1"/>
  <c r="Z63" i="95" s="1"/>
  <c r="Y55" i="95"/>
  <c r="X55" i="95"/>
  <c r="W55" i="95"/>
  <c r="W57" i="95" s="1"/>
  <c r="W58" i="95" s="1"/>
  <c r="W60" i="95" s="1"/>
  <c r="W62" i="95" s="1"/>
  <c r="W63" i="95" s="1"/>
  <c r="V55" i="95"/>
  <c r="V57" i="95" s="1"/>
  <c r="V58" i="95" s="1"/>
  <c r="V60" i="95" s="1"/>
  <c r="V62" i="95" s="1"/>
  <c r="V63" i="95" s="1"/>
  <c r="U55" i="95"/>
  <c r="T55" i="95"/>
  <c r="AC55" i="95" s="1"/>
  <c r="AC54" i="95"/>
  <c r="AC53" i="95"/>
  <c r="AC52" i="95"/>
  <c r="AC51" i="95"/>
  <c r="AC50" i="95"/>
  <c r="AC49" i="95"/>
  <c r="AC48" i="95"/>
  <c r="AC47" i="95"/>
  <c r="AC46" i="95"/>
  <c r="AC45" i="95"/>
  <c r="U32" i="95"/>
  <c r="T32" i="95"/>
  <c r="S32" i="95"/>
  <c r="R32" i="95"/>
  <c r="Q32" i="95"/>
  <c r="P32" i="95"/>
  <c r="O32" i="95"/>
  <c r="N32" i="95"/>
  <c r="M32" i="95"/>
  <c r="L32" i="95"/>
  <c r="K32" i="95"/>
  <c r="J32" i="95"/>
  <c r="I32" i="95"/>
  <c r="H32" i="95"/>
  <c r="G32" i="95"/>
  <c r="F32" i="95"/>
  <c r="E32" i="95"/>
  <c r="AC32" i="95" s="1"/>
  <c r="U31" i="95"/>
  <c r="T31" i="95"/>
  <c r="S31" i="95"/>
  <c r="R31" i="95"/>
  <c r="Q31" i="95"/>
  <c r="P31" i="95"/>
  <c r="O31" i="95"/>
  <c r="N31" i="95"/>
  <c r="M31" i="95"/>
  <c r="L31" i="95"/>
  <c r="K31" i="95"/>
  <c r="J31" i="95"/>
  <c r="I31" i="95"/>
  <c r="H31" i="95"/>
  <c r="G31" i="95"/>
  <c r="F31" i="95"/>
  <c r="E31" i="95"/>
  <c r="AC31" i="95" s="1"/>
  <c r="U27" i="95"/>
  <c r="U29" i="95" s="1"/>
  <c r="U30" i="95" s="1"/>
  <c r="Q27" i="95"/>
  <c r="Q29" i="95" s="1"/>
  <c r="Q30" i="95" s="1"/>
  <c r="M27" i="95"/>
  <c r="M29" i="95" s="1"/>
  <c r="M30" i="95" s="1"/>
  <c r="I27" i="95"/>
  <c r="I29" i="95" s="1"/>
  <c r="I30" i="95" s="1"/>
  <c r="E27" i="95"/>
  <c r="AC26" i="95"/>
  <c r="U25" i="95"/>
  <c r="T25" i="95"/>
  <c r="T27" i="95" s="1"/>
  <c r="T29" i="95" s="1"/>
  <c r="T30" i="95" s="1"/>
  <c r="Q25" i="95"/>
  <c r="P25" i="95"/>
  <c r="P27" i="95" s="1"/>
  <c r="P29" i="95" s="1"/>
  <c r="P30" i="95" s="1"/>
  <c r="M25" i="95"/>
  <c r="L25" i="95"/>
  <c r="L27" i="95" s="1"/>
  <c r="L29" i="95" s="1"/>
  <c r="L30" i="95" s="1"/>
  <c r="I25" i="95"/>
  <c r="H25" i="95"/>
  <c r="H27" i="95" s="1"/>
  <c r="H29" i="95" s="1"/>
  <c r="H30" i="95" s="1"/>
  <c r="E25" i="95"/>
  <c r="U24" i="95"/>
  <c r="T24" i="95"/>
  <c r="S24" i="95"/>
  <c r="S25" i="95" s="1"/>
  <c r="S27" i="95" s="1"/>
  <c r="S29" i="95" s="1"/>
  <c r="S30" i="95" s="1"/>
  <c r="R24" i="95"/>
  <c r="R25" i="95" s="1"/>
  <c r="R27" i="95" s="1"/>
  <c r="R29" i="95" s="1"/>
  <c r="R30" i="95" s="1"/>
  <c r="Q24" i="95"/>
  <c r="P24" i="95"/>
  <c r="O24" i="95"/>
  <c r="O25" i="95" s="1"/>
  <c r="O27" i="95" s="1"/>
  <c r="O29" i="95" s="1"/>
  <c r="O30" i="95" s="1"/>
  <c r="N24" i="95"/>
  <c r="N25" i="95" s="1"/>
  <c r="N27" i="95" s="1"/>
  <c r="N29" i="95" s="1"/>
  <c r="N30" i="95" s="1"/>
  <c r="M24" i="95"/>
  <c r="L24" i="95"/>
  <c r="K24" i="95"/>
  <c r="K25" i="95" s="1"/>
  <c r="K27" i="95" s="1"/>
  <c r="K29" i="95" s="1"/>
  <c r="K30" i="95" s="1"/>
  <c r="J24" i="95"/>
  <c r="J25" i="95" s="1"/>
  <c r="J27" i="95" s="1"/>
  <c r="J29" i="95" s="1"/>
  <c r="J30" i="95" s="1"/>
  <c r="I24" i="95"/>
  <c r="H24" i="95"/>
  <c r="G24" i="95"/>
  <c r="G25" i="95" s="1"/>
  <c r="G27" i="95" s="1"/>
  <c r="G29" i="95" s="1"/>
  <c r="G30" i="95" s="1"/>
  <c r="F24" i="95"/>
  <c r="F25" i="95" s="1"/>
  <c r="E24" i="95"/>
  <c r="U23" i="95"/>
  <c r="T23" i="95"/>
  <c r="S23" i="95"/>
  <c r="R23" i="95"/>
  <c r="Q23" i="95"/>
  <c r="P23" i="95"/>
  <c r="O23" i="95"/>
  <c r="N23" i="95"/>
  <c r="M23" i="95"/>
  <c r="L23" i="95"/>
  <c r="K23" i="95"/>
  <c r="J23" i="95"/>
  <c r="I23" i="95"/>
  <c r="H23" i="95"/>
  <c r="G23" i="95"/>
  <c r="F23" i="95"/>
  <c r="AC23" i="95" s="1"/>
  <c r="E23" i="95"/>
  <c r="AC22" i="95"/>
  <c r="AC21" i="95"/>
  <c r="AC20" i="95"/>
  <c r="AC19" i="95"/>
  <c r="AC18" i="95"/>
  <c r="AC17" i="95"/>
  <c r="AC16" i="95"/>
  <c r="AC15" i="95"/>
  <c r="AC14" i="95"/>
  <c r="AC13" i="95"/>
  <c r="AC12" i="95"/>
  <c r="T65" i="92"/>
  <c r="S65" i="92"/>
  <c r="R65" i="92"/>
  <c r="Q65" i="92"/>
  <c r="AC65" i="92" s="1"/>
  <c r="T64" i="92"/>
  <c r="S64" i="92"/>
  <c r="R64" i="92"/>
  <c r="Q64" i="92"/>
  <c r="AC64" i="92" s="1"/>
  <c r="R60" i="92"/>
  <c r="R62" i="92" s="1"/>
  <c r="R63" i="92" s="1"/>
  <c r="AC59" i="92"/>
  <c r="R58" i="92"/>
  <c r="S57" i="92"/>
  <c r="S58" i="92" s="1"/>
  <c r="S60" i="92" s="1"/>
  <c r="S62" i="92" s="1"/>
  <c r="S63" i="92" s="1"/>
  <c r="R57" i="92"/>
  <c r="Q57" i="92"/>
  <c r="Q58" i="92" s="1"/>
  <c r="T56" i="92"/>
  <c r="AC56" i="92" s="1"/>
  <c r="T55" i="92"/>
  <c r="T57" i="92" s="1"/>
  <c r="T58" i="92" s="1"/>
  <c r="T60" i="92" s="1"/>
  <c r="T62" i="92" s="1"/>
  <c r="T63" i="92" s="1"/>
  <c r="AC54" i="92"/>
  <c r="AC53" i="92"/>
  <c r="AC52" i="92"/>
  <c r="AC51" i="92"/>
  <c r="AC50" i="92"/>
  <c r="AC49" i="92"/>
  <c r="AC48" i="92"/>
  <c r="AC47" i="92"/>
  <c r="AC46" i="92"/>
  <c r="AC45" i="92"/>
  <c r="AB32" i="92"/>
  <c r="AA32" i="92"/>
  <c r="Z32" i="92"/>
  <c r="Y32" i="92"/>
  <c r="X32" i="92"/>
  <c r="W32" i="92"/>
  <c r="V32" i="92"/>
  <c r="U32" i="92"/>
  <c r="T32" i="92"/>
  <c r="S32" i="92"/>
  <c r="R32" i="92"/>
  <c r="Q32" i="92"/>
  <c r="P32" i="92"/>
  <c r="O32" i="92"/>
  <c r="N32" i="92"/>
  <c r="M32" i="92"/>
  <c r="L32" i="92"/>
  <c r="K32" i="92"/>
  <c r="J32" i="92"/>
  <c r="I32" i="92"/>
  <c r="H32" i="92"/>
  <c r="G32" i="92"/>
  <c r="F32" i="92"/>
  <c r="E32" i="92"/>
  <c r="AC32" i="92" s="1"/>
  <c r="AB31" i="92"/>
  <c r="AA31" i="92"/>
  <c r="Z31" i="92"/>
  <c r="Y31" i="92"/>
  <c r="X31" i="92"/>
  <c r="W31" i="92"/>
  <c r="V31" i="92"/>
  <c r="U31" i="92"/>
  <c r="T31" i="92"/>
  <c r="S31" i="92"/>
  <c r="R31" i="92"/>
  <c r="Q31" i="92"/>
  <c r="P31" i="92"/>
  <c r="O31" i="92"/>
  <c r="N31" i="92"/>
  <c r="M31" i="92"/>
  <c r="L31" i="92"/>
  <c r="K31" i="92"/>
  <c r="J31" i="92"/>
  <c r="I31" i="92"/>
  <c r="H31" i="92"/>
  <c r="G31" i="92"/>
  <c r="F31" i="92"/>
  <c r="E31" i="92"/>
  <c r="AC31" i="92" s="1"/>
  <c r="AA29" i="92"/>
  <c r="AA30" i="92" s="1"/>
  <c r="W29" i="92"/>
  <c r="W30" i="92" s="1"/>
  <c r="AA27" i="92"/>
  <c r="Z27" i="92"/>
  <c r="Z29" i="92" s="1"/>
  <c r="Z30" i="92" s="1"/>
  <c r="W27" i="92"/>
  <c r="V27" i="92"/>
  <c r="V29" i="92" s="1"/>
  <c r="V30" i="92" s="1"/>
  <c r="R27" i="92"/>
  <c r="R29" i="92" s="1"/>
  <c r="R30" i="92" s="1"/>
  <c r="N27" i="92"/>
  <c r="N29" i="92" s="1"/>
  <c r="N30" i="92" s="1"/>
  <c r="J27" i="92"/>
  <c r="J29" i="92" s="1"/>
  <c r="J30" i="92" s="1"/>
  <c r="F27" i="92"/>
  <c r="F29" i="92" s="1"/>
  <c r="F30" i="92" s="1"/>
  <c r="AC26" i="92"/>
  <c r="AB25" i="92"/>
  <c r="AB27" i="92" s="1"/>
  <c r="AB29" i="92" s="1"/>
  <c r="AB30" i="92" s="1"/>
  <c r="AA25" i="92"/>
  <c r="Z25" i="92"/>
  <c r="Y25" i="92"/>
  <c r="Y27" i="92" s="1"/>
  <c r="Y29" i="92" s="1"/>
  <c r="Y30" i="92" s="1"/>
  <c r="X25" i="92"/>
  <c r="X27" i="92" s="1"/>
  <c r="X29" i="92" s="1"/>
  <c r="X30" i="92" s="1"/>
  <c r="W25" i="92"/>
  <c r="V25" i="92"/>
  <c r="U25" i="92"/>
  <c r="U27" i="92" s="1"/>
  <c r="U29" i="92" s="1"/>
  <c r="U30" i="92" s="1"/>
  <c r="T25" i="92"/>
  <c r="T27" i="92" s="1"/>
  <c r="T29" i="92" s="1"/>
  <c r="T30" i="92" s="1"/>
  <c r="S25" i="92"/>
  <c r="S27" i="92" s="1"/>
  <c r="S29" i="92" s="1"/>
  <c r="S30" i="92" s="1"/>
  <c r="R25" i="92"/>
  <c r="Q25" i="92"/>
  <c r="Q27" i="92" s="1"/>
  <c r="Q29" i="92" s="1"/>
  <c r="Q30" i="92" s="1"/>
  <c r="P25" i="92"/>
  <c r="P27" i="92" s="1"/>
  <c r="P29" i="92" s="1"/>
  <c r="P30" i="92" s="1"/>
  <c r="O25" i="92"/>
  <c r="O27" i="92" s="1"/>
  <c r="O29" i="92" s="1"/>
  <c r="O30" i="92" s="1"/>
  <c r="N25" i="92"/>
  <c r="M25" i="92"/>
  <c r="M27" i="92" s="1"/>
  <c r="M29" i="92" s="1"/>
  <c r="M30" i="92" s="1"/>
  <c r="L25" i="92"/>
  <c r="L27" i="92" s="1"/>
  <c r="L29" i="92" s="1"/>
  <c r="L30" i="92" s="1"/>
  <c r="K25" i="92"/>
  <c r="K27" i="92" s="1"/>
  <c r="K29" i="92" s="1"/>
  <c r="K30" i="92" s="1"/>
  <c r="J25" i="92"/>
  <c r="I25" i="92"/>
  <c r="I27" i="92" s="1"/>
  <c r="I29" i="92" s="1"/>
  <c r="I30" i="92" s="1"/>
  <c r="H25" i="92"/>
  <c r="H27" i="92" s="1"/>
  <c r="H29" i="92" s="1"/>
  <c r="H30" i="92" s="1"/>
  <c r="G25" i="92"/>
  <c r="G27" i="92" s="1"/>
  <c r="G29" i="92" s="1"/>
  <c r="G30" i="92" s="1"/>
  <c r="F25" i="92"/>
  <c r="E25" i="92"/>
  <c r="E27" i="92" s="1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R65" i="54"/>
  <c r="Q65" i="54"/>
  <c r="P65" i="54"/>
  <c r="O65" i="54"/>
  <c r="N65" i="54"/>
  <c r="AC65" i="54" s="1"/>
  <c r="R64" i="54"/>
  <c r="Q64" i="54"/>
  <c r="P64" i="54"/>
  <c r="O64" i="54"/>
  <c r="N64" i="54"/>
  <c r="AC64" i="54" s="1"/>
  <c r="AC59" i="54"/>
  <c r="Q58" i="54"/>
  <c r="Q60" i="54" s="1"/>
  <c r="Q62" i="54" s="1"/>
  <c r="Q63" i="54" s="1"/>
  <c r="R57" i="54"/>
  <c r="R58" i="54" s="1"/>
  <c r="R60" i="54" s="1"/>
  <c r="Q57" i="54"/>
  <c r="P57" i="54"/>
  <c r="P58" i="54" s="1"/>
  <c r="P60" i="54" s="1"/>
  <c r="P62" i="54" s="1"/>
  <c r="P63" i="54" s="1"/>
  <c r="O57" i="54"/>
  <c r="O58" i="54" s="1"/>
  <c r="O60" i="54" s="1"/>
  <c r="N57" i="54"/>
  <c r="N58" i="54" s="1"/>
  <c r="AC56" i="54"/>
  <c r="AC55" i="54"/>
  <c r="AC54" i="54"/>
  <c r="AC53" i="54"/>
  <c r="AC52" i="54"/>
  <c r="AC51" i="54"/>
  <c r="AC50" i="54"/>
  <c r="AC49" i="54"/>
  <c r="AC48" i="54"/>
  <c r="AC47" i="54"/>
  <c r="AC46" i="54"/>
  <c r="AC45" i="54"/>
  <c r="AB32" i="54"/>
  <c r="AA32" i="54"/>
  <c r="Z32" i="54"/>
  <c r="Y32" i="54"/>
  <c r="X32" i="54"/>
  <c r="W32" i="54"/>
  <c r="V32" i="54"/>
  <c r="U32" i="54"/>
  <c r="T32" i="54"/>
  <c r="S32" i="54"/>
  <c r="R32" i="54"/>
  <c r="Q32" i="54"/>
  <c r="P32" i="54"/>
  <c r="O32" i="54"/>
  <c r="N32" i="54"/>
  <c r="M32" i="54"/>
  <c r="L32" i="54"/>
  <c r="K32" i="54"/>
  <c r="J32" i="54"/>
  <c r="I32" i="54"/>
  <c r="H32" i="54"/>
  <c r="G32" i="54"/>
  <c r="F32" i="54"/>
  <c r="E32" i="54"/>
  <c r="AC32" i="54" s="1"/>
  <c r="AB31" i="54"/>
  <c r="AA31" i="54"/>
  <c r="Z31" i="54"/>
  <c r="Y31" i="54"/>
  <c r="X31" i="54"/>
  <c r="W31" i="54"/>
  <c r="V31" i="54"/>
  <c r="U31" i="54"/>
  <c r="T31" i="54"/>
  <c r="S31" i="54"/>
  <c r="R31" i="54"/>
  <c r="Q31" i="54"/>
  <c r="P31" i="54"/>
  <c r="O31" i="54"/>
  <c r="N31" i="54"/>
  <c r="M31" i="54"/>
  <c r="L31" i="54"/>
  <c r="K31" i="54"/>
  <c r="J31" i="54"/>
  <c r="I31" i="54"/>
  <c r="H31" i="54"/>
  <c r="G31" i="54"/>
  <c r="F31" i="54"/>
  <c r="E31" i="54"/>
  <c r="AC31" i="54" s="1"/>
  <c r="AB25" i="54"/>
  <c r="AB27" i="54" s="1"/>
  <c r="AB29" i="54" s="1"/>
  <c r="AB30" i="54" s="1"/>
  <c r="Z25" i="54"/>
  <c r="Z27" i="54" s="1"/>
  <c r="Z29" i="54" s="1"/>
  <c r="Z30" i="54" s="1"/>
  <c r="X25" i="54"/>
  <c r="X27" i="54" s="1"/>
  <c r="X29" i="54" s="1"/>
  <c r="X30" i="54" s="1"/>
  <c r="V25" i="54"/>
  <c r="V27" i="54" s="1"/>
  <c r="V29" i="54" s="1"/>
  <c r="V30" i="54" s="1"/>
  <c r="T25" i="54"/>
  <c r="T27" i="54" s="1"/>
  <c r="T29" i="54" s="1"/>
  <c r="T30" i="54" s="1"/>
  <c r="R25" i="54"/>
  <c r="R27" i="54" s="1"/>
  <c r="R29" i="54" s="1"/>
  <c r="R30" i="54" s="1"/>
  <c r="P25" i="54"/>
  <c r="P27" i="54" s="1"/>
  <c r="P29" i="54" s="1"/>
  <c r="P30" i="54" s="1"/>
  <c r="N25" i="54"/>
  <c r="N27" i="54" s="1"/>
  <c r="N29" i="54" s="1"/>
  <c r="N30" i="54" s="1"/>
  <c r="L25" i="54"/>
  <c r="L27" i="54" s="1"/>
  <c r="L29" i="54" s="1"/>
  <c r="L30" i="54" s="1"/>
  <c r="J25" i="54"/>
  <c r="J27" i="54" s="1"/>
  <c r="J29" i="54" s="1"/>
  <c r="J30" i="54" s="1"/>
  <c r="H25" i="54"/>
  <c r="H27" i="54" s="1"/>
  <c r="H29" i="54" s="1"/>
  <c r="H30" i="54" s="1"/>
  <c r="F25" i="54"/>
  <c r="F27" i="54" s="1"/>
  <c r="F29" i="54" s="1"/>
  <c r="F30" i="54" s="1"/>
  <c r="AB24" i="54"/>
  <c r="AA24" i="54"/>
  <c r="AA25" i="54" s="1"/>
  <c r="AA27" i="54" s="1"/>
  <c r="AA29" i="54" s="1"/>
  <c r="AA30" i="54" s="1"/>
  <c r="Z24" i="54"/>
  <c r="Y24" i="54"/>
  <c r="Y25" i="54" s="1"/>
  <c r="Y27" i="54" s="1"/>
  <c r="Y29" i="54" s="1"/>
  <c r="Y30" i="54" s="1"/>
  <c r="X24" i="54"/>
  <c r="W24" i="54"/>
  <c r="W25" i="54" s="1"/>
  <c r="W27" i="54" s="1"/>
  <c r="W29" i="54" s="1"/>
  <c r="W30" i="54" s="1"/>
  <c r="V24" i="54"/>
  <c r="U24" i="54"/>
  <c r="U25" i="54" s="1"/>
  <c r="U27" i="54" s="1"/>
  <c r="U29" i="54" s="1"/>
  <c r="U30" i="54" s="1"/>
  <c r="T24" i="54"/>
  <c r="S24" i="54"/>
  <c r="S25" i="54" s="1"/>
  <c r="S27" i="54" s="1"/>
  <c r="S29" i="54" s="1"/>
  <c r="S30" i="54" s="1"/>
  <c r="R24" i="54"/>
  <c r="Q24" i="54"/>
  <c r="Q25" i="54" s="1"/>
  <c r="Q27" i="54" s="1"/>
  <c r="Q29" i="54" s="1"/>
  <c r="Q30" i="54" s="1"/>
  <c r="P24" i="54"/>
  <c r="O24" i="54"/>
  <c r="O25" i="54" s="1"/>
  <c r="O27" i="54" s="1"/>
  <c r="O29" i="54" s="1"/>
  <c r="O30" i="54" s="1"/>
  <c r="N24" i="54"/>
  <c r="M24" i="54"/>
  <c r="M25" i="54" s="1"/>
  <c r="M27" i="54" s="1"/>
  <c r="M29" i="54" s="1"/>
  <c r="M30" i="54" s="1"/>
  <c r="L24" i="54"/>
  <c r="K24" i="54"/>
  <c r="K25" i="54" s="1"/>
  <c r="K27" i="54" s="1"/>
  <c r="K29" i="54" s="1"/>
  <c r="K30" i="54" s="1"/>
  <c r="J24" i="54"/>
  <c r="I24" i="54"/>
  <c r="I25" i="54" s="1"/>
  <c r="I27" i="54" s="1"/>
  <c r="I29" i="54" s="1"/>
  <c r="I30" i="54" s="1"/>
  <c r="H24" i="54"/>
  <c r="G24" i="54"/>
  <c r="G25" i="54" s="1"/>
  <c r="G27" i="54" s="1"/>
  <c r="G29" i="54" s="1"/>
  <c r="G30" i="54" s="1"/>
  <c r="F24" i="54"/>
  <c r="E24" i="54"/>
  <c r="E25" i="54" s="1"/>
  <c r="AC23" i="54"/>
  <c r="AC22" i="54"/>
  <c r="AC21" i="54"/>
  <c r="AC20" i="54"/>
  <c r="AC19" i="54"/>
  <c r="AC18" i="54"/>
  <c r="AC17" i="54"/>
  <c r="AC16" i="54"/>
  <c r="AC15" i="54"/>
  <c r="AC14" i="54"/>
  <c r="AC13" i="54"/>
  <c r="AC12" i="54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AC65" i="50" s="1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AC64" i="50" s="1"/>
  <c r="AC59" i="50"/>
  <c r="S57" i="50"/>
  <c r="S58" i="50" s="1"/>
  <c r="S60" i="50" s="1"/>
  <c r="S62" i="50" s="1"/>
  <c r="S63" i="50" s="1"/>
  <c r="R57" i="50"/>
  <c r="R58" i="50" s="1"/>
  <c r="R60" i="50" s="1"/>
  <c r="R62" i="50" s="1"/>
  <c r="R63" i="50" s="1"/>
  <c r="Q57" i="50"/>
  <c r="Q58" i="50" s="1"/>
  <c r="Q60" i="50" s="1"/>
  <c r="Q62" i="50" s="1"/>
  <c r="Q63" i="50" s="1"/>
  <c r="P57" i="50"/>
  <c r="P58" i="50" s="1"/>
  <c r="P60" i="50" s="1"/>
  <c r="P62" i="50" s="1"/>
  <c r="P63" i="50" s="1"/>
  <c r="O57" i="50"/>
  <c r="O58" i="50" s="1"/>
  <c r="O60" i="50" s="1"/>
  <c r="O62" i="50" s="1"/>
  <c r="O63" i="50" s="1"/>
  <c r="N57" i="50"/>
  <c r="N58" i="50" s="1"/>
  <c r="N60" i="50" s="1"/>
  <c r="N62" i="50" s="1"/>
  <c r="N63" i="50" s="1"/>
  <c r="M57" i="50"/>
  <c r="M58" i="50" s="1"/>
  <c r="M60" i="50" s="1"/>
  <c r="M62" i="50" s="1"/>
  <c r="M63" i="50" s="1"/>
  <c r="L57" i="50"/>
  <c r="L58" i="50" s="1"/>
  <c r="L60" i="50" s="1"/>
  <c r="L62" i="50" s="1"/>
  <c r="L63" i="50" s="1"/>
  <c r="K57" i="50"/>
  <c r="K58" i="50" s="1"/>
  <c r="K60" i="50" s="1"/>
  <c r="K62" i="50" s="1"/>
  <c r="K63" i="50" s="1"/>
  <c r="J57" i="50"/>
  <c r="J58" i="50" s="1"/>
  <c r="J60" i="50" s="1"/>
  <c r="J62" i="50" s="1"/>
  <c r="J63" i="50" s="1"/>
  <c r="I57" i="50"/>
  <c r="I58" i="50" s="1"/>
  <c r="I60" i="50" s="1"/>
  <c r="I62" i="50" s="1"/>
  <c r="I63" i="50" s="1"/>
  <c r="H57" i="50"/>
  <c r="H58" i="50" s="1"/>
  <c r="H60" i="50" s="1"/>
  <c r="H62" i="50" s="1"/>
  <c r="H63" i="50" s="1"/>
  <c r="G57" i="50"/>
  <c r="G58" i="50" s="1"/>
  <c r="G60" i="50" s="1"/>
  <c r="G62" i="50" s="1"/>
  <c r="G63" i="50" s="1"/>
  <c r="F57" i="50"/>
  <c r="AC57" i="50" s="1"/>
  <c r="E57" i="50"/>
  <c r="E58" i="50" s="1"/>
  <c r="AC56" i="50"/>
  <c r="AC55" i="50"/>
  <c r="AC54" i="50"/>
  <c r="AC53" i="50"/>
  <c r="AC52" i="50"/>
  <c r="AC51" i="50"/>
  <c r="AC50" i="50"/>
  <c r="AC49" i="50"/>
  <c r="AC48" i="50"/>
  <c r="AC47" i="50"/>
  <c r="AC46" i="50"/>
  <c r="AC45" i="50"/>
  <c r="U32" i="50"/>
  <c r="T32" i="50"/>
  <c r="S32" i="50"/>
  <c r="R32" i="50"/>
  <c r="Q32" i="50"/>
  <c r="P32" i="50"/>
  <c r="AC32" i="50" s="1"/>
  <c r="O32" i="50"/>
  <c r="U31" i="50"/>
  <c r="T31" i="50"/>
  <c r="S31" i="50"/>
  <c r="R31" i="50"/>
  <c r="Q31" i="50"/>
  <c r="P31" i="50"/>
  <c r="AC31" i="50" s="1"/>
  <c r="O31" i="50"/>
  <c r="AC26" i="50"/>
  <c r="U24" i="50"/>
  <c r="U25" i="50" s="1"/>
  <c r="U27" i="50" s="1"/>
  <c r="U29" i="50" s="1"/>
  <c r="U30" i="50" s="1"/>
  <c r="T24" i="50"/>
  <c r="T25" i="50" s="1"/>
  <c r="T27" i="50" s="1"/>
  <c r="T29" i="50" s="1"/>
  <c r="T30" i="50" s="1"/>
  <c r="S24" i="50"/>
  <c r="S25" i="50" s="1"/>
  <c r="S27" i="50" s="1"/>
  <c r="S29" i="50" s="1"/>
  <c r="S30" i="50" s="1"/>
  <c r="R24" i="50"/>
  <c r="R25" i="50" s="1"/>
  <c r="R27" i="50" s="1"/>
  <c r="R29" i="50" s="1"/>
  <c r="R30" i="50" s="1"/>
  <c r="Q24" i="50"/>
  <c r="Q25" i="50" s="1"/>
  <c r="Q27" i="50" s="1"/>
  <c r="Q29" i="50" s="1"/>
  <c r="Q30" i="50" s="1"/>
  <c r="P24" i="50"/>
  <c r="P25" i="50" s="1"/>
  <c r="P27" i="50" s="1"/>
  <c r="P29" i="50" s="1"/>
  <c r="P30" i="50" s="1"/>
  <c r="O24" i="50"/>
  <c r="AC24" i="50" s="1"/>
  <c r="U23" i="50"/>
  <c r="T23" i="50"/>
  <c r="S23" i="50"/>
  <c r="R23" i="50"/>
  <c r="Q23" i="50"/>
  <c r="P23" i="50"/>
  <c r="O23" i="50"/>
  <c r="AC23" i="50" s="1"/>
  <c r="AC22" i="50"/>
  <c r="AC21" i="50"/>
  <c r="AC20" i="50"/>
  <c r="AC19" i="50"/>
  <c r="AC18" i="50"/>
  <c r="AC17" i="50"/>
  <c r="AC16" i="50"/>
  <c r="AC15" i="50"/>
  <c r="AC14" i="50"/>
  <c r="AC13" i="50"/>
  <c r="AC12" i="50"/>
  <c r="AB66" i="51"/>
  <c r="AA66" i="51"/>
  <c r="Z66" i="51"/>
  <c r="Y66" i="51"/>
  <c r="X66" i="51"/>
  <c r="W66" i="51"/>
  <c r="V66" i="51"/>
  <c r="U66" i="51"/>
  <c r="T66" i="51"/>
  <c r="S66" i="51"/>
  <c r="R66" i="51"/>
  <c r="Q66" i="51"/>
  <c r="AC66" i="51" s="1"/>
  <c r="AB65" i="51"/>
  <c r="AA65" i="51"/>
  <c r="Z65" i="51"/>
  <c r="Y65" i="51"/>
  <c r="X65" i="51"/>
  <c r="W65" i="51"/>
  <c r="V65" i="51"/>
  <c r="U65" i="51"/>
  <c r="T65" i="51"/>
  <c r="S65" i="51"/>
  <c r="R65" i="51"/>
  <c r="Q65" i="51"/>
  <c r="AC65" i="51" s="1"/>
  <c r="S61" i="51"/>
  <c r="S63" i="51" s="1"/>
  <c r="S64" i="51" s="1"/>
  <c r="AC60" i="51"/>
  <c r="S59" i="51"/>
  <c r="Q59" i="51"/>
  <c r="Q61" i="51" s="1"/>
  <c r="Z58" i="51"/>
  <c r="Z59" i="51" s="1"/>
  <c r="Z61" i="51" s="1"/>
  <c r="Z63" i="51" s="1"/>
  <c r="Z64" i="51" s="1"/>
  <c r="V58" i="51"/>
  <c r="V59" i="51" s="1"/>
  <c r="V61" i="51" s="1"/>
  <c r="V63" i="51" s="1"/>
  <c r="V64" i="51" s="1"/>
  <c r="S58" i="51"/>
  <c r="R58" i="51"/>
  <c r="R59" i="51" s="1"/>
  <c r="R61" i="51" s="1"/>
  <c r="R63" i="51" s="1"/>
  <c r="R64" i="51" s="1"/>
  <c r="Q58" i="51"/>
  <c r="AB57" i="51"/>
  <c r="AA57" i="51"/>
  <c r="Z57" i="51"/>
  <c r="Y57" i="51"/>
  <c r="X57" i="51"/>
  <c r="W57" i="51"/>
  <c r="V57" i="51"/>
  <c r="U57" i="51"/>
  <c r="AC57" i="51" s="1"/>
  <c r="T57" i="51"/>
  <c r="AB56" i="51"/>
  <c r="AB58" i="51" s="1"/>
  <c r="AB59" i="51" s="1"/>
  <c r="AB61" i="51" s="1"/>
  <c r="AB63" i="51" s="1"/>
  <c r="AB64" i="51" s="1"/>
  <c r="AA56" i="51"/>
  <c r="AA58" i="51" s="1"/>
  <c r="AA59" i="51" s="1"/>
  <c r="AA61" i="51" s="1"/>
  <c r="AA63" i="51" s="1"/>
  <c r="AA64" i="51" s="1"/>
  <c r="Z56" i="51"/>
  <c r="Y56" i="51"/>
  <c r="Y58" i="51" s="1"/>
  <c r="Y59" i="51" s="1"/>
  <c r="Y61" i="51" s="1"/>
  <c r="Y63" i="51" s="1"/>
  <c r="Y64" i="51" s="1"/>
  <c r="X56" i="51"/>
  <c r="X58" i="51" s="1"/>
  <c r="X59" i="51" s="1"/>
  <c r="X61" i="51" s="1"/>
  <c r="X63" i="51" s="1"/>
  <c r="X64" i="51" s="1"/>
  <c r="W56" i="51"/>
  <c r="W58" i="51" s="1"/>
  <c r="W59" i="51" s="1"/>
  <c r="W61" i="51" s="1"/>
  <c r="W63" i="51" s="1"/>
  <c r="W64" i="51" s="1"/>
  <c r="V56" i="51"/>
  <c r="U56" i="51"/>
  <c r="U58" i="51" s="1"/>
  <c r="U59" i="51" s="1"/>
  <c r="U61" i="51" s="1"/>
  <c r="U63" i="51" s="1"/>
  <c r="U64" i="51" s="1"/>
  <c r="T56" i="51"/>
  <c r="T58" i="51" s="1"/>
  <c r="T59" i="51" s="1"/>
  <c r="T61" i="51" s="1"/>
  <c r="T63" i="51" s="1"/>
  <c r="T64" i="51" s="1"/>
  <c r="AC55" i="51"/>
  <c r="AC54" i="51"/>
  <c r="AC53" i="51"/>
  <c r="AC52" i="51"/>
  <c r="AC51" i="51"/>
  <c r="AC50" i="51"/>
  <c r="AC49" i="51"/>
  <c r="AC48" i="51"/>
  <c r="AC47" i="51"/>
  <c r="AC46" i="51"/>
  <c r="T32" i="51"/>
  <c r="S32" i="51"/>
  <c r="R32" i="51"/>
  <c r="Q32" i="51"/>
  <c r="P32" i="51"/>
  <c r="O32" i="51"/>
  <c r="N32" i="51"/>
  <c r="M32" i="51"/>
  <c r="L32" i="51"/>
  <c r="K32" i="51"/>
  <c r="J32" i="51"/>
  <c r="I32" i="51"/>
  <c r="H32" i="51"/>
  <c r="G32" i="51"/>
  <c r="F32" i="51"/>
  <c r="E32" i="51"/>
  <c r="AC32" i="51" s="1"/>
  <c r="T31" i="51"/>
  <c r="S31" i="51"/>
  <c r="R31" i="51"/>
  <c r="Q31" i="51"/>
  <c r="P31" i="51"/>
  <c r="O31" i="51"/>
  <c r="N31" i="51"/>
  <c r="M31" i="51"/>
  <c r="L31" i="51"/>
  <c r="K31" i="51"/>
  <c r="J31" i="51"/>
  <c r="I31" i="51"/>
  <c r="H31" i="51"/>
  <c r="G31" i="51"/>
  <c r="F31" i="51"/>
  <c r="E31" i="51"/>
  <c r="AC31" i="51" s="1"/>
  <c r="AC26" i="51"/>
  <c r="Q25" i="51"/>
  <c r="Q27" i="51" s="1"/>
  <c r="Q29" i="51" s="1"/>
  <c r="Q30" i="51" s="1"/>
  <c r="M25" i="51"/>
  <c r="M27" i="51" s="1"/>
  <c r="M29" i="51" s="1"/>
  <c r="M30" i="51" s="1"/>
  <c r="I25" i="51"/>
  <c r="I27" i="51" s="1"/>
  <c r="I29" i="51" s="1"/>
  <c r="I30" i="51" s="1"/>
  <c r="E25" i="51"/>
  <c r="E27" i="51" s="1"/>
  <c r="T24" i="51"/>
  <c r="T25" i="51" s="1"/>
  <c r="T27" i="51" s="1"/>
  <c r="T29" i="51" s="1"/>
  <c r="T30" i="51" s="1"/>
  <c r="S24" i="51"/>
  <c r="S25" i="51" s="1"/>
  <c r="S27" i="51" s="1"/>
  <c r="S29" i="51" s="1"/>
  <c r="S30" i="51" s="1"/>
  <c r="R24" i="51"/>
  <c r="R25" i="51" s="1"/>
  <c r="R27" i="51" s="1"/>
  <c r="R29" i="51" s="1"/>
  <c r="R30" i="51" s="1"/>
  <c r="Q24" i="51"/>
  <c r="P24" i="51"/>
  <c r="P25" i="51" s="1"/>
  <c r="P27" i="51" s="1"/>
  <c r="P29" i="51" s="1"/>
  <c r="P30" i="51" s="1"/>
  <c r="O24" i="51"/>
  <c r="O25" i="51" s="1"/>
  <c r="O27" i="51" s="1"/>
  <c r="O29" i="51" s="1"/>
  <c r="O30" i="51" s="1"/>
  <c r="N24" i="51"/>
  <c r="N25" i="51" s="1"/>
  <c r="N27" i="51" s="1"/>
  <c r="N29" i="51" s="1"/>
  <c r="N30" i="51" s="1"/>
  <c r="M24" i="51"/>
  <c r="L24" i="51"/>
  <c r="L25" i="51" s="1"/>
  <c r="L27" i="51" s="1"/>
  <c r="L29" i="51" s="1"/>
  <c r="L30" i="51" s="1"/>
  <c r="K24" i="51"/>
  <c r="K25" i="51" s="1"/>
  <c r="K27" i="51" s="1"/>
  <c r="K29" i="51" s="1"/>
  <c r="K30" i="51" s="1"/>
  <c r="J24" i="51"/>
  <c r="J25" i="51" s="1"/>
  <c r="J27" i="51" s="1"/>
  <c r="J29" i="51" s="1"/>
  <c r="J30" i="51" s="1"/>
  <c r="I24" i="51"/>
  <c r="H24" i="51"/>
  <c r="H25" i="51" s="1"/>
  <c r="H27" i="51" s="1"/>
  <c r="H29" i="51" s="1"/>
  <c r="H30" i="51" s="1"/>
  <c r="G24" i="51"/>
  <c r="G25" i="51" s="1"/>
  <c r="G27" i="51" s="1"/>
  <c r="G29" i="51" s="1"/>
  <c r="G30" i="51" s="1"/>
  <c r="F24" i="51"/>
  <c r="F25" i="51" s="1"/>
  <c r="F27" i="51" s="1"/>
  <c r="F29" i="51" s="1"/>
  <c r="F30" i="51" s="1"/>
  <c r="E24" i="51"/>
  <c r="AC24" i="51" s="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AC23" i="51" s="1"/>
  <c r="AC22" i="51"/>
  <c r="AC21" i="51"/>
  <c r="AC20" i="51"/>
  <c r="AC19" i="51"/>
  <c r="AC18" i="51"/>
  <c r="AC17" i="51"/>
  <c r="AC16" i="51"/>
  <c r="AC15" i="51"/>
  <c r="AC14" i="51"/>
  <c r="AC13" i="51"/>
  <c r="AC12" i="51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AC65" i="49" s="1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AC64" i="49" s="1"/>
  <c r="AC59" i="49"/>
  <c r="O58" i="49"/>
  <c r="O60" i="49" s="1"/>
  <c r="O62" i="49" s="1"/>
  <c r="O63" i="49" s="1"/>
  <c r="K58" i="49"/>
  <c r="K60" i="49" s="1"/>
  <c r="K62" i="49" s="1"/>
  <c r="K63" i="49" s="1"/>
  <c r="G58" i="49"/>
  <c r="G60" i="49" s="1"/>
  <c r="G62" i="49" s="1"/>
  <c r="G63" i="49" s="1"/>
  <c r="R57" i="49"/>
  <c r="R58" i="49" s="1"/>
  <c r="R60" i="49" s="1"/>
  <c r="R62" i="49" s="1"/>
  <c r="R63" i="49" s="1"/>
  <c r="Q57" i="49"/>
  <c r="Q58" i="49" s="1"/>
  <c r="Q60" i="49" s="1"/>
  <c r="Q62" i="49" s="1"/>
  <c r="Q63" i="49" s="1"/>
  <c r="P57" i="49"/>
  <c r="P58" i="49" s="1"/>
  <c r="P60" i="49" s="1"/>
  <c r="P62" i="49" s="1"/>
  <c r="P63" i="49" s="1"/>
  <c r="O57" i="49"/>
  <c r="N57" i="49"/>
  <c r="N58" i="49" s="1"/>
  <c r="N60" i="49" s="1"/>
  <c r="N62" i="49" s="1"/>
  <c r="N63" i="49" s="1"/>
  <c r="M57" i="49"/>
  <c r="M58" i="49" s="1"/>
  <c r="M60" i="49" s="1"/>
  <c r="M62" i="49" s="1"/>
  <c r="M63" i="49" s="1"/>
  <c r="L57" i="49"/>
  <c r="L58" i="49" s="1"/>
  <c r="L60" i="49" s="1"/>
  <c r="L62" i="49" s="1"/>
  <c r="L63" i="49" s="1"/>
  <c r="K57" i="49"/>
  <c r="J57" i="49"/>
  <c r="J58" i="49" s="1"/>
  <c r="J60" i="49" s="1"/>
  <c r="J62" i="49" s="1"/>
  <c r="J63" i="49" s="1"/>
  <c r="I57" i="49"/>
  <c r="I58" i="49" s="1"/>
  <c r="I60" i="49" s="1"/>
  <c r="I62" i="49" s="1"/>
  <c r="I63" i="49" s="1"/>
  <c r="H57" i="49"/>
  <c r="H58" i="49" s="1"/>
  <c r="H60" i="49" s="1"/>
  <c r="H62" i="49" s="1"/>
  <c r="H63" i="49" s="1"/>
  <c r="G57" i="49"/>
  <c r="F57" i="49"/>
  <c r="F58" i="49" s="1"/>
  <c r="F60" i="49" s="1"/>
  <c r="F62" i="49" s="1"/>
  <c r="F63" i="49" s="1"/>
  <c r="E57" i="49"/>
  <c r="E58" i="49" s="1"/>
  <c r="R56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AC56" i="49" s="1"/>
  <c r="AC55" i="49"/>
  <c r="AC54" i="49"/>
  <c r="AC53" i="49"/>
  <c r="AC52" i="49"/>
  <c r="AC51" i="49"/>
  <c r="AC50" i="49"/>
  <c r="AC49" i="49"/>
  <c r="AC48" i="49"/>
  <c r="AC47" i="49"/>
  <c r="AC46" i="49"/>
  <c r="AC45" i="49"/>
  <c r="AB32" i="49"/>
  <c r="AA32" i="49"/>
  <c r="Z32" i="49"/>
  <c r="Y32" i="49"/>
  <c r="X32" i="49"/>
  <c r="W32" i="49"/>
  <c r="V32" i="49"/>
  <c r="U32" i="49"/>
  <c r="T32" i="49"/>
  <c r="S32" i="49"/>
  <c r="R32" i="49"/>
  <c r="Q32" i="49"/>
  <c r="P32" i="49"/>
  <c r="O32" i="49"/>
  <c r="N32" i="49"/>
  <c r="M32" i="49"/>
  <c r="L32" i="49"/>
  <c r="K32" i="49"/>
  <c r="J32" i="49"/>
  <c r="I32" i="49"/>
  <c r="AC32" i="49" s="1"/>
  <c r="H32" i="49"/>
  <c r="G32" i="49"/>
  <c r="AB31" i="49"/>
  <c r="AA31" i="49"/>
  <c r="Z31" i="49"/>
  <c r="Y31" i="49"/>
  <c r="X31" i="49"/>
  <c r="W31" i="49"/>
  <c r="V31" i="49"/>
  <c r="U31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AC31" i="49" s="1"/>
  <c r="AC26" i="49"/>
  <c r="AA25" i="49"/>
  <c r="AA27" i="49" s="1"/>
  <c r="AA29" i="49" s="1"/>
  <c r="AA30" i="49" s="1"/>
  <c r="W25" i="49"/>
  <c r="W27" i="49" s="1"/>
  <c r="W29" i="49" s="1"/>
  <c r="W30" i="49" s="1"/>
  <c r="S25" i="49"/>
  <c r="S27" i="49" s="1"/>
  <c r="S29" i="49" s="1"/>
  <c r="S30" i="49" s="1"/>
  <c r="O25" i="49"/>
  <c r="O27" i="49" s="1"/>
  <c r="O29" i="49" s="1"/>
  <c r="O30" i="49" s="1"/>
  <c r="K25" i="49"/>
  <c r="K27" i="49" s="1"/>
  <c r="K29" i="49" s="1"/>
  <c r="K30" i="49" s="1"/>
  <c r="G25" i="49"/>
  <c r="AB24" i="49"/>
  <c r="AB25" i="49" s="1"/>
  <c r="AB27" i="49" s="1"/>
  <c r="AB29" i="49" s="1"/>
  <c r="AB30" i="49" s="1"/>
  <c r="AA24" i="49"/>
  <c r="Z24" i="49"/>
  <c r="Z25" i="49" s="1"/>
  <c r="Z27" i="49" s="1"/>
  <c r="Z29" i="49" s="1"/>
  <c r="Z30" i="49" s="1"/>
  <c r="Y24" i="49"/>
  <c r="Y25" i="49" s="1"/>
  <c r="Y27" i="49" s="1"/>
  <c r="Y29" i="49" s="1"/>
  <c r="Y30" i="49" s="1"/>
  <c r="X24" i="49"/>
  <c r="X25" i="49" s="1"/>
  <c r="X27" i="49" s="1"/>
  <c r="X29" i="49" s="1"/>
  <c r="X30" i="49" s="1"/>
  <c r="W24" i="49"/>
  <c r="V24" i="49"/>
  <c r="V25" i="49" s="1"/>
  <c r="V27" i="49" s="1"/>
  <c r="V29" i="49" s="1"/>
  <c r="V30" i="49" s="1"/>
  <c r="U24" i="49"/>
  <c r="U25" i="49" s="1"/>
  <c r="U27" i="49" s="1"/>
  <c r="U29" i="49" s="1"/>
  <c r="U30" i="49" s="1"/>
  <c r="T24" i="49"/>
  <c r="T25" i="49" s="1"/>
  <c r="T27" i="49" s="1"/>
  <c r="T29" i="49" s="1"/>
  <c r="T30" i="49" s="1"/>
  <c r="S24" i="49"/>
  <c r="R24" i="49"/>
  <c r="R25" i="49" s="1"/>
  <c r="R27" i="49" s="1"/>
  <c r="R29" i="49" s="1"/>
  <c r="R30" i="49" s="1"/>
  <c r="Q24" i="49"/>
  <c r="Q25" i="49" s="1"/>
  <c r="Q27" i="49" s="1"/>
  <c r="Q29" i="49" s="1"/>
  <c r="Q30" i="49" s="1"/>
  <c r="P24" i="49"/>
  <c r="P25" i="49" s="1"/>
  <c r="P27" i="49" s="1"/>
  <c r="P29" i="49" s="1"/>
  <c r="P30" i="49" s="1"/>
  <c r="O24" i="49"/>
  <c r="N24" i="49"/>
  <c r="N25" i="49" s="1"/>
  <c r="N27" i="49" s="1"/>
  <c r="N29" i="49" s="1"/>
  <c r="N30" i="49" s="1"/>
  <c r="M24" i="49"/>
  <c r="M25" i="49" s="1"/>
  <c r="M27" i="49" s="1"/>
  <c r="M29" i="49" s="1"/>
  <c r="M30" i="49" s="1"/>
  <c r="L24" i="49"/>
  <c r="L25" i="49" s="1"/>
  <c r="L27" i="49" s="1"/>
  <c r="L29" i="49" s="1"/>
  <c r="L30" i="49" s="1"/>
  <c r="K24" i="49"/>
  <c r="J24" i="49"/>
  <c r="J25" i="49" s="1"/>
  <c r="J27" i="49" s="1"/>
  <c r="J29" i="49" s="1"/>
  <c r="J30" i="49" s="1"/>
  <c r="I24" i="49"/>
  <c r="I25" i="49" s="1"/>
  <c r="I27" i="49" s="1"/>
  <c r="I29" i="49" s="1"/>
  <c r="I30" i="49" s="1"/>
  <c r="H24" i="49"/>
  <c r="H25" i="49" s="1"/>
  <c r="H27" i="49" s="1"/>
  <c r="H29" i="49" s="1"/>
  <c r="H30" i="49" s="1"/>
  <c r="G24" i="49"/>
  <c r="AC24" i="49" s="1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AC23" i="49" s="1"/>
  <c r="H23" i="49"/>
  <c r="G23" i="49"/>
  <c r="AC22" i="49"/>
  <c r="AC21" i="49"/>
  <c r="AC20" i="49"/>
  <c r="AC19" i="49"/>
  <c r="AC18" i="49"/>
  <c r="AC17" i="49"/>
  <c r="AC16" i="49"/>
  <c r="AC15" i="49"/>
  <c r="AC14" i="49"/>
  <c r="AC13" i="49"/>
  <c r="AC12" i="49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AC67" i="48" s="1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F66" i="48"/>
  <c r="AC66" i="48" s="1"/>
  <c r="E66" i="48"/>
  <c r="AC61" i="48"/>
  <c r="U60" i="48"/>
  <c r="U62" i="48" s="1"/>
  <c r="U64" i="48" s="1"/>
  <c r="U65" i="48" s="1"/>
  <c r="R59" i="48"/>
  <c r="R60" i="48" s="1"/>
  <c r="R62" i="48" s="1"/>
  <c r="R64" i="48" s="1"/>
  <c r="R65" i="48" s="1"/>
  <c r="N59" i="48"/>
  <c r="N60" i="48" s="1"/>
  <c r="N62" i="48" s="1"/>
  <c r="N64" i="48" s="1"/>
  <c r="N65" i="48" s="1"/>
  <c r="J59" i="48"/>
  <c r="J60" i="48" s="1"/>
  <c r="J62" i="48" s="1"/>
  <c r="J64" i="48" s="1"/>
  <c r="J65" i="48" s="1"/>
  <c r="F59" i="48"/>
  <c r="F60" i="48" s="1"/>
  <c r="F62" i="48" s="1"/>
  <c r="F64" i="48" s="1"/>
  <c r="F65" i="48" s="1"/>
  <c r="T58" i="48"/>
  <c r="S58" i="48"/>
  <c r="R58" i="48"/>
  <c r="Q58" i="48"/>
  <c r="P58" i="48"/>
  <c r="O58" i="48"/>
  <c r="N58" i="48"/>
  <c r="M58" i="48"/>
  <c r="L58" i="48"/>
  <c r="K58" i="48"/>
  <c r="J58" i="48"/>
  <c r="I58" i="48"/>
  <c r="H58" i="48"/>
  <c r="G58" i="48"/>
  <c r="F58" i="48"/>
  <c r="E58" i="48"/>
  <c r="AC58" i="48" s="1"/>
  <c r="T57" i="48"/>
  <c r="T59" i="48" s="1"/>
  <c r="T60" i="48" s="1"/>
  <c r="T62" i="48" s="1"/>
  <c r="T64" i="48" s="1"/>
  <c r="T65" i="48" s="1"/>
  <c r="S57" i="48"/>
  <c r="S59" i="48" s="1"/>
  <c r="S60" i="48" s="1"/>
  <c r="S62" i="48" s="1"/>
  <c r="S64" i="48" s="1"/>
  <c r="S65" i="48" s="1"/>
  <c r="R57" i="48"/>
  <c r="Q57" i="48"/>
  <c r="Q59" i="48" s="1"/>
  <c r="Q60" i="48" s="1"/>
  <c r="Q62" i="48" s="1"/>
  <c r="Q64" i="48" s="1"/>
  <c r="Q65" i="48" s="1"/>
  <c r="P57" i="48"/>
  <c r="P59" i="48" s="1"/>
  <c r="P60" i="48" s="1"/>
  <c r="P62" i="48" s="1"/>
  <c r="P64" i="48" s="1"/>
  <c r="P65" i="48" s="1"/>
  <c r="O57" i="48"/>
  <c r="O59" i="48" s="1"/>
  <c r="O60" i="48" s="1"/>
  <c r="O62" i="48" s="1"/>
  <c r="O64" i="48" s="1"/>
  <c r="O65" i="48" s="1"/>
  <c r="N57" i="48"/>
  <c r="M57" i="48"/>
  <c r="M59" i="48" s="1"/>
  <c r="M60" i="48" s="1"/>
  <c r="M62" i="48" s="1"/>
  <c r="M64" i="48" s="1"/>
  <c r="M65" i="48" s="1"/>
  <c r="L57" i="48"/>
  <c r="L59" i="48" s="1"/>
  <c r="L60" i="48" s="1"/>
  <c r="L62" i="48" s="1"/>
  <c r="L64" i="48" s="1"/>
  <c r="L65" i="48" s="1"/>
  <c r="K57" i="48"/>
  <c r="K59" i="48" s="1"/>
  <c r="K60" i="48" s="1"/>
  <c r="K62" i="48" s="1"/>
  <c r="K64" i="48" s="1"/>
  <c r="K65" i="48" s="1"/>
  <c r="J57" i="48"/>
  <c r="I57" i="48"/>
  <c r="I59" i="48" s="1"/>
  <c r="I60" i="48" s="1"/>
  <c r="I62" i="48" s="1"/>
  <c r="I64" i="48" s="1"/>
  <c r="I65" i="48" s="1"/>
  <c r="H57" i="48"/>
  <c r="H59" i="48" s="1"/>
  <c r="H60" i="48" s="1"/>
  <c r="H62" i="48" s="1"/>
  <c r="H64" i="48" s="1"/>
  <c r="H65" i="48" s="1"/>
  <c r="G57" i="48"/>
  <c r="G59" i="48" s="1"/>
  <c r="G60" i="48" s="1"/>
  <c r="G62" i="48" s="1"/>
  <c r="G64" i="48" s="1"/>
  <c r="G65" i="48" s="1"/>
  <c r="F57" i="48"/>
  <c r="E57" i="48"/>
  <c r="E59" i="48" s="1"/>
  <c r="AC56" i="48"/>
  <c r="AC55" i="48"/>
  <c r="AC54" i="48"/>
  <c r="AC53" i="48"/>
  <c r="AC52" i="48"/>
  <c r="AC51" i="48"/>
  <c r="AC50" i="48"/>
  <c r="AC49" i="48"/>
  <c r="AC48" i="48"/>
  <c r="AC47" i="48"/>
  <c r="AB33" i="48"/>
  <c r="AA33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C33" i="48" s="1"/>
  <c r="AB32" i="48"/>
  <c r="AA32" i="48"/>
  <c r="Z32" i="48"/>
  <c r="Y32" i="48"/>
  <c r="X32" i="48"/>
  <c r="W32" i="48"/>
  <c r="V32" i="48"/>
  <c r="U32" i="48"/>
  <c r="T32" i="48"/>
  <c r="S32" i="48"/>
  <c r="R32" i="48"/>
  <c r="Q32" i="48"/>
  <c r="P32" i="48"/>
  <c r="O32" i="48"/>
  <c r="AC32" i="48" s="1"/>
  <c r="AC27" i="48"/>
  <c r="AB25" i="48"/>
  <c r="AB26" i="48" s="1"/>
  <c r="AB28" i="48" s="1"/>
  <c r="AB30" i="48" s="1"/>
  <c r="AB31" i="48" s="1"/>
  <c r="X25" i="48"/>
  <c r="X26" i="48" s="1"/>
  <c r="X28" i="48" s="1"/>
  <c r="X30" i="48" s="1"/>
  <c r="X31" i="48" s="1"/>
  <c r="T25" i="48"/>
  <c r="T26" i="48" s="1"/>
  <c r="T28" i="48" s="1"/>
  <c r="T30" i="48" s="1"/>
  <c r="T31" i="48" s="1"/>
  <c r="P25" i="48"/>
  <c r="P26" i="48" s="1"/>
  <c r="P28" i="48" s="1"/>
  <c r="P30" i="48" s="1"/>
  <c r="P31" i="48" s="1"/>
  <c r="AB24" i="48"/>
  <c r="AA24" i="48"/>
  <c r="Z24" i="48"/>
  <c r="Y24" i="48"/>
  <c r="X24" i="48"/>
  <c r="W24" i="48"/>
  <c r="V24" i="48"/>
  <c r="U24" i="48"/>
  <c r="T24" i="48"/>
  <c r="S24" i="48"/>
  <c r="R24" i="48"/>
  <c r="Q24" i="48"/>
  <c r="P24" i="48"/>
  <c r="O24" i="48"/>
  <c r="AC24" i="48" s="1"/>
  <c r="AB23" i="48"/>
  <c r="AA23" i="48"/>
  <c r="AA25" i="48" s="1"/>
  <c r="AA26" i="48" s="1"/>
  <c r="AA28" i="48" s="1"/>
  <c r="AA30" i="48" s="1"/>
  <c r="AA31" i="48" s="1"/>
  <c r="Z23" i="48"/>
  <c r="Z25" i="48" s="1"/>
  <c r="Z26" i="48" s="1"/>
  <c r="Z28" i="48" s="1"/>
  <c r="Z30" i="48" s="1"/>
  <c r="Z31" i="48" s="1"/>
  <c r="Y23" i="48"/>
  <c r="Y25" i="48" s="1"/>
  <c r="Y26" i="48" s="1"/>
  <c r="Y28" i="48" s="1"/>
  <c r="Y30" i="48" s="1"/>
  <c r="Y31" i="48" s="1"/>
  <c r="X23" i="48"/>
  <c r="W23" i="48"/>
  <c r="W25" i="48" s="1"/>
  <c r="W26" i="48" s="1"/>
  <c r="W28" i="48" s="1"/>
  <c r="W30" i="48" s="1"/>
  <c r="W31" i="48" s="1"/>
  <c r="V23" i="48"/>
  <c r="V25" i="48" s="1"/>
  <c r="V26" i="48" s="1"/>
  <c r="V28" i="48" s="1"/>
  <c r="V30" i="48" s="1"/>
  <c r="V31" i="48" s="1"/>
  <c r="U23" i="48"/>
  <c r="U25" i="48" s="1"/>
  <c r="U26" i="48" s="1"/>
  <c r="U28" i="48" s="1"/>
  <c r="U30" i="48" s="1"/>
  <c r="U31" i="48" s="1"/>
  <c r="T23" i="48"/>
  <c r="S23" i="48"/>
  <c r="S25" i="48" s="1"/>
  <c r="S26" i="48" s="1"/>
  <c r="S28" i="48" s="1"/>
  <c r="S30" i="48" s="1"/>
  <c r="S31" i="48" s="1"/>
  <c r="R23" i="48"/>
  <c r="R25" i="48" s="1"/>
  <c r="R26" i="48" s="1"/>
  <c r="R28" i="48" s="1"/>
  <c r="R30" i="48" s="1"/>
  <c r="R31" i="48" s="1"/>
  <c r="Q23" i="48"/>
  <c r="Q25" i="48" s="1"/>
  <c r="Q26" i="48" s="1"/>
  <c r="Q28" i="48" s="1"/>
  <c r="Q30" i="48" s="1"/>
  <c r="Q31" i="48" s="1"/>
  <c r="P23" i="48"/>
  <c r="O23" i="48"/>
  <c r="O25" i="48" s="1"/>
  <c r="AC22" i="48"/>
  <c r="AC21" i="48"/>
  <c r="AC20" i="48"/>
  <c r="AC19" i="48"/>
  <c r="AC18" i="48"/>
  <c r="AC17" i="48"/>
  <c r="AC16" i="48"/>
  <c r="AC15" i="48"/>
  <c r="AC14" i="48"/>
  <c r="AC13" i="48"/>
  <c r="AB67" i="101"/>
  <c r="AA67" i="101"/>
  <c r="Z67" i="101"/>
  <c r="Y67" i="101"/>
  <c r="X67" i="101"/>
  <c r="W67" i="101"/>
  <c r="V67" i="101"/>
  <c r="U67" i="101"/>
  <c r="T67" i="101"/>
  <c r="S67" i="101"/>
  <c r="R67" i="101"/>
  <c r="Q67" i="101"/>
  <c r="P67" i="101"/>
  <c r="O67" i="101"/>
  <c r="N67" i="101"/>
  <c r="M67" i="101"/>
  <c r="L67" i="101"/>
  <c r="K67" i="101"/>
  <c r="J67" i="101"/>
  <c r="AC67" i="101" s="1"/>
  <c r="AB66" i="101"/>
  <c r="AA66" i="101"/>
  <c r="Z66" i="101"/>
  <c r="Y66" i="101"/>
  <c r="X66" i="101"/>
  <c r="W66" i="101"/>
  <c r="V66" i="101"/>
  <c r="U66" i="101"/>
  <c r="T66" i="101"/>
  <c r="S66" i="101"/>
  <c r="R66" i="101"/>
  <c r="Q66" i="101"/>
  <c r="P66" i="101"/>
  <c r="O66" i="101"/>
  <c r="N66" i="101"/>
  <c r="M66" i="101"/>
  <c r="L66" i="101"/>
  <c r="K66" i="101"/>
  <c r="J66" i="101"/>
  <c r="AC66" i="101" s="1"/>
  <c r="AC61" i="101"/>
  <c r="AB58" i="101"/>
  <c r="AA58" i="101"/>
  <c r="Z58" i="101"/>
  <c r="Y58" i="101"/>
  <c r="X58" i="101"/>
  <c r="W58" i="101"/>
  <c r="V58" i="101"/>
  <c r="U58" i="101"/>
  <c r="T58" i="101"/>
  <c r="S58" i="101"/>
  <c r="R58" i="101"/>
  <c r="Q58" i="101"/>
  <c r="P58" i="101"/>
  <c r="O58" i="101"/>
  <c r="N58" i="101"/>
  <c r="M58" i="101"/>
  <c r="L58" i="101"/>
  <c r="K58" i="101"/>
  <c r="J58" i="101"/>
  <c r="AC58" i="101" s="1"/>
  <c r="AB57" i="101"/>
  <c r="AB59" i="101" s="1"/>
  <c r="AB60" i="101" s="1"/>
  <c r="AB62" i="101" s="1"/>
  <c r="AB64" i="101" s="1"/>
  <c r="AB65" i="101" s="1"/>
  <c r="AA57" i="101"/>
  <c r="AA59" i="101" s="1"/>
  <c r="AA60" i="101" s="1"/>
  <c r="AA62" i="101" s="1"/>
  <c r="AA64" i="101" s="1"/>
  <c r="AA65" i="101" s="1"/>
  <c r="Z57" i="101"/>
  <c r="Z59" i="101" s="1"/>
  <c r="Z60" i="101" s="1"/>
  <c r="Z62" i="101" s="1"/>
  <c r="Z64" i="101" s="1"/>
  <c r="Z65" i="101" s="1"/>
  <c r="Y57" i="101"/>
  <c r="Y59" i="101" s="1"/>
  <c r="Y60" i="101" s="1"/>
  <c r="Y62" i="101" s="1"/>
  <c r="Y64" i="101" s="1"/>
  <c r="Y65" i="101" s="1"/>
  <c r="X57" i="101"/>
  <c r="X59" i="101" s="1"/>
  <c r="X60" i="101" s="1"/>
  <c r="X62" i="101" s="1"/>
  <c r="X64" i="101" s="1"/>
  <c r="X65" i="101" s="1"/>
  <c r="W57" i="101"/>
  <c r="W59" i="101" s="1"/>
  <c r="W60" i="101" s="1"/>
  <c r="W62" i="101" s="1"/>
  <c r="W64" i="101" s="1"/>
  <c r="W65" i="101" s="1"/>
  <c r="V57" i="101"/>
  <c r="V59" i="101" s="1"/>
  <c r="V60" i="101" s="1"/>
  <c r="V62" i="101" s="1"/>
  <c r="V64" i="101" s="1"/>
  <c r="V65" i="101" s="1"/>
  <c r="U57" i="101"/>
  <c r="U59" i="101" s="1"/>
  <c r="U60" i="101" s="1"/>
  <c r="U62" i="101" s="1"/>
  <c r="U64" i="101" s="1"/>
  <c r="U65" i="101" s="1"/>
  <c r="T57" i="101"/>
  <c r="T59" i="101" s="1"/>
  <c r="T60" i="101" s="1"/>
  <c r="T62" i="101" s="1"/>
  <c r="T64" i="101" s="1"/>
  <c r="T65" i="101" s="1"/>
  <c r="S57" i="101"/>
  <c r="S59" i="101" s="1"/>
  <c r="S60" i="101" s="1"/>
  <c r="S62" i="101" s="1"/>
  <c r="S64" i="101" s="1"/>
  <c r="S65" i="101" s="1"/>
  <c r="R57" i="101"/>
  <c r="R59" i="101" s="1"/>
  <c r="R60" i="101" s="1"/>
  <c r="R62" i="101" s="1"/>
  <c r="R64" i="101" s="1"/>
  <c r="R65" i="101" s="1"/>
  <c r="Q57" i="101"/>
  <c r="Q59" i="101" s="1"/>
  <c r="Q60" i="101" s="1"/>
  <c r="Q62" i="101" s="1"/>
  <c r="Q64" i="101" s="1"/>
  <c r="Q65" i="101" s="1"/>
  <c r="P57" i="101"/>
  <c r="P59" i="101" s="1"/>
  <c r="P60" i="101" s="1"/>
  <c r="P62" i="101" s="1"/>
  <c r="P64" i="101" s="1"/>
  <c r="P65" i="101" s="1"/>
  <c r="O57" i="101"/>
  <c r="O59" i="101" s="1"/>
  <c r="O60" i="101" s="1"/>
  <c r="O62" i="101" s="1"/>
  <c r="O64" i="101" s="1"/>
  <c r="O65" i="101" s="1"/>
  <c r="N57" i="101"/>
  <c r="N59" i="101" s="1"/>
  <c r="N60" i="101" s="1"/>
  <c r="N62" i="101" s="1"/>
  <c r="N64" i="101" s="1"/>
  <c r="N65" i="101" s="1"/>
  <c r="M57" i="101"/>
  <c r="M59" i="101" s="1"/>
  <c r="M60" i="101" s="1"/>
  <c r="M62" i="101" s="1"/>
  <c r="M64" i="101" s="1"/>
  <c r="M65" i="101" s="1"/>
  <c r="L57" i="101"/>
  <c r="L59" i="101" s="1"/>
  <c r="L60" i="101" s="1"/>
  <c r="L62" i="101" s="1"/>
  <c r="L64" i="101" s="1"/>
  <c r="L65" i="101" s="1"/>
  <c r="K57" i="101"/>
  <c r="K59" i="101" s="1"/>
  <c r="K60" i="101" s="1"/>
  <c r="K62" i="101" s="1"/>
  <c r="K64" i="101" s="1"/>
  <c r="K65" i="101" s="1"/>
  <c r="J57" i="101"/>
  <c r="AC57" i="101" s="1"/>
  <c r="AC56" i="101"/>
  <c r="AC55" i="101"/>
  <c r="AC54" i="101"/>
  <c r="AC53" i="101"/>
  <c r="AC52" i="101"/>
  <c r="AC51" i="101"/>
  <c r="AC50" i="101"/>
  <c r="AC49" i="101"/>
  <c r="AC48" i="101"/>
  <c r="AC47" i="101"/>
  <c r="S33" i="101"/>
  <c r="R33" i="101"/>
  <c r="Q33" i="101"/>
  <c r="P33" i="101"/>
  <c r="O33" i="101"/>
  <c r="N33" i="101"/>
  <c r="M33" i="101"/>
  <c r="L33" i="101"/>
  <c r="K33" i="101"/>
  <c r="J33" i="101"/>
  <c r="I33" i="101"/>
  <c r="H33" i="101"/>
  <c r="G33" i="101"/>
  <c r="F33" i="101"/>
  <c r="E33" i="101"/>
  <c r="AC33" i="101" s="1"/>
  <c r="S32" i="101"/>
  <c r="R32" i="101"/>
  <c r="Q32" i="101"/>
  <c r="P32" i="101"/>
  <c r="O32" i="101"/>
  <c r="N32" i="101"/>
  <c r="M32" i="101"/>
  <c r="L32" i="101"/>
  <c r="K32" i="101"/>
  <c r="J32" i="101"/>
  <c r="I32" i="101"/>
  <c r="H32" i="101"/>
  <c r="G32" i="101"/>
  <c r="F32" i="101"/>
  <c r="E32" i="101"/>
  <c r="AC32" i="101" s="1"/>
  <c r="AC27" i="101"/>
  <c r="S24" i="101"/>
  <c r="R24" i="101"/>
  <c r="Q24" i="101"/>
  <c r="P24" i="101"/>
  <c r="O24" i="101"/>
  <c r="N24" i="101"/>
  <c r="M24" i="101"/>
  <c r="L24" i="101"/>
  <c r="K24" i="101"/>
  <c r="J24" i="101"/>
  <c r="I24" i="101"/>
  <c r="H24" i="101"/>
  <c r="G24" i="101"/>
  <c r="F24" i="101"/>
  <c r="E24" i="101"/>
  <c r="AC24" i="101" s="1"/>
  <c r="S23" i="101"/>
  <c r="S25" i="101" s="1"/>
  <c r="S26" i="101" s="1"/>
  <c r="S28" i="101" s="1"/>
  <c r="S30" i="101" s="1"/>
  <c r="S31" i="101" s="1"/>
  <c r="R23" i="101"/>
  <c r="R25" i="101" s="1"/>
  <c r="R26" i="101" s="1"/>
  <c r="R28" i="101" s="1"/>
  <c r="R30" i="101" s="1"/>
  <c r="R31" i="101" s="1"/>
  <c r="Q23" i="101"/>
  <c r="Q25" i="101" s="1"/>
  <c r="Q26" i="101" s="1"/>
  <c r="Q28" i="101" s="1"/>
  <c r="Q30" i="101" s="1"/>
  <c r="Q31" i="101" s="1"/>
  <c r="P23" i="101"/>
  <c r="P25" i="101" s="1"/>
  <c r="P26" i="101" s="1"/>
  <c r="P28" i="101" s="1"/>
  <c r="P30" i="101" s="1"/>
  <c r="P31" i="101" s="1"/>
  <c r="O23" i="101"/>
  <c r="O25" i="101" s="1"/>
  <c r="O26" i="101" s="1"/>
  <c r="O28" i="101" s="1"/>
  <c r="O30" i="101" s="1"/>
  <c r="O31" i="101" s="1"/>
  <c r="N23" i="101"/>
  <c r="N25" i="101" s="1"/>
  <c r="N26" i="101" s="1"/>
  <c r="N28" i="101" s="1"/>
  <c r="N30" i="101" s="1"/>
  <c r="N31" i="101" s="1"/>
  <c r="M23" i="101"/>
  <c r="M25" i="101" s="1"/>
  <c r="M26" i="101" s="1"/>
  <c r="M28" i="101" s="1"/>
  <c r="M30" i="101" s="1"/>
  <c r="M31" i="101" s="1"/>
  <c r="L23" i="101"/>
  <c r="L25" i="101" s="1"/>
  <c r="L26" i="101" s="1"/>
  <c r="L28" i="101" s="1"/>
  <c r="L30" i="101" s="1"/>
  <c r="L31" i="101" s="1"/>
  <c r="K23" i="101"/>
  <c r="K25" i="101" s="1"/>
  <c r="K26" i="101" s="1"/>
  <c r="K28" i="101" s="1"/>
  <c r="K30" i="101" s="1"/>
  <c r="K31" i="101" s="1"/>
  <c r="J23" i="101"/>
  <c r="J25" i="101" s="1"/>
  <c r="J26" i="101" s="1"/>
  <c r="J28" i="101" s="1"/>
  <c r="J30" i="101" s="1"/>
  <c r="J31" i="101" s="1"/>
  <c r="I23" i="101"/>
  <c r="I25" i="101" s="1"/>
  <c r="I26" i="101" s="1"/>
  <c r="I28" i="101" s="1"/>
  <c r="I30" i="101" s="1"/>
  <c r="I31" i="101" s="1"/>
  <c r="H23" i="101"/>
  <c r="H25" i="101" s="1"/>
  <c r="H26" i="101" s="1"/>
  <c r="H28" i="101" s="1"/>
  <c r="H30" i="101" s="1"/>
  <c r="H31" i="101" s="1"/>
  <c r="G23" i="101"/>
  <c r="G25" i="101" s="1"/>
  <c r="G26" i="101" s="1"/>
  <c r="G28" i="101" s="1"/>
  <c r="G30" i="101" s="1"/>
  <c r="G31" i="101" s="1"/>
  <c r="F23" i="101"/>
  <c r="F25" i="101" s="1"/>
  <c r="F26" i="101" s="1"/>
  <c r="F28" i="101" s="1"/>
  <c r="F30" i="101" s="1"/>
  <c r="F31" i="101" s="1"/>
  <c r="E23" i="101"/>
  <c r="E25" i="101" s="1"/>
  <c r="AC22" i="101"/>
  <c r="AC21" i="101"/>
  <c r="AC20" i="101"/>
  <c r="AC19" i="101"/>
  <c r="AC18" i="101"/>
  <c r="AC17" i="101"/>
  <c r="AC16" i="101"/>
  <c r="AC15" i="101"/>
  <c r="AC14" i="101"/>
  <c r="AC13" i="101"/>
  <c r="O102" i="100"/>
  <c r="N102" i="100"/>
  <c r="M102" i="100"/>
  <c r="L102" i="100"/>
  <c r="AC102" i="100" s="1"/>
  <c r="K102" i="100"/>
  <c r="O101" i="100"/>
  <c r="N101" i="100"/>
  <c r="M101" i="100"/>
  <c r="L101" i="100"/>
  <c r="K101" i="100"/>
  <c r="AC101" i="100" s="1"/>
  <c r="AC96" i="100"/>
  <c r="O93" i="100"/>
  <c r="N93" i="100"/>
  <c r="M93" i="100"/>
  <c r="L93" i="100"/>
  <c r="K93" i="100"/>
  <c r="AC93" i="100" s="1"/>
  <c r="O92" i="100"/>
  <c r="O94" i="100" s="1"/>
  <c r="O95" i="100" s="1"/>
  <c r="O97" i="100" s="1"/>
  <c r="O99" i="100" s="1"/>
  <c r="O100" i="100" s="1"/>
  <c r="N92" i="100"/>
  <c r="N94" i="100" s="1"/>
  <c r="N95" i="100" s="1"/>
  <c r="N97" i="100" s="1"/>
  <c r="N99" i="100" s="1"/>
  <c r="N100" i="100" s="1"/>
  <c r="M92" i="100"/>
  <c r="M94" i="100" s="1"/>
  <c r="M95" i="100" s="1"/>
  <c r="M97" i="100" s="1"/>
  <c r="M99" i="100" s="1"/>
  <c r="M100" i="100" s="1"/>
  <c r="L92" i="100"/>
  <c r="L94" i="100" s="1"/>
  <c r="L95" i="100" s="1"/>
  <c r="L97" i="100" s="1"/>
  <c r="L99" i="100" s="1"/>
  <c r="L100" i="100" s="1"/>
  <c r="K92" i="100"/>
  <c r="AC92" i="100" s="1"/>
  <c r="AC91" i="100"/>
  <c r="AC90" i="100"/>
  <c r="AC89" i="100"/>
  <c r="AC88" i="100"/>
  <c r="AC87" i="100"/>
  <c r="AC86" i="100"/>
  <c r="AC85" i="100"/>
  <c r="AC84" i="100"/>
  <c r="AC83" i="100"/>
  <c r="AC82" i="100"/>
  <c r="U65" i="100"/>
  <c r="T65" i="100"/>
  <c r="S65" i="100"/>
  <c r="R65" i="100"/>
  <c r="Q65" i="100"/>
  <c r="L65" i="100"/>
  <c r="K65" i="100"/>
  <c r="J65" i="100"/>
  <c r="I65" i="100"/>
  <c r="H65" i="100"/>
  <c r="G65" i="100"/>
  <c r="F65" i="100"/>
  <c r="E65" i="100"/>
  <c r="AC65" i="100" s="1"/>
  <c r="U64" i="100"/>
  <c r="T64" i="100"/>
  <c r="S64" i="100"/>
  <c r="R64" i="100"/>
  <c r="Q64" i="100"/>
  <c r="L64" i="100"/>
  <c r="K64" i="100"/>
  <c r="J64" i="100"/>
  <c r="I64" i="100"/>
  <c r="H64" i="100"/>
  <c r="G64" i="100"/>
  <c r="F64" i="100"/>
  <c r="E64" i="100"/>
  <c r="AC64" i="100" s="1"/>
  <c r="AC59" i="100"/>
  <c r="U56" i="100"/>
  <c r="T56" i="100"/>
  <c r="S56" i="100"/>
  <c r="R56" i="100"/>
  <c r="Q56" i="100"/>
  <c r="L56" i="100"/>
  <c r="K56" i="100"/>
  <c r="J56" i="100"/>
  <c r="I56" i="100"/>
  <c r="H56" i="100"/>
  <c r="G56" i="100"/>
  <c r="F56" i="100"/>
  <c r="AC56" i="100" s="1"/>
  <c r="E56" i="100"/>
  <c r="U55" i="100"/>
  <c r="U57" i="100" s="1"/>
  <c r="U58" i="100" s="1"/>
  <c r="U60" i="100" s="1"/>
  <c r="U62" i="100" s="1"/>
  <c r="U63" i="100" s="1"/>
  <c r="T55" i="100"/>
  <c r="T57" i="100" s="1"/>
  <c r="T58" i="100" s="1"/>
  <c r="T60" i="100" s="1"/>
  <c r="T62" i="100" s="1"/>
  <c r="T63" i="100" s="1"/>
  <c r="S55" i="100"/>
  <c r="S57" i="100" s="1"/>
  <c r="S58" i="100" s="1"/>
  <c r="S60" i="100" s="1"/>
  <c r="S62" i="100" s="1"/>
  <c r="S63" i="100" s="1"/>
  <c r="R55" i="100"/>
  <c r="R57" i="100" s="1"/>
  <c r="R58" i="100" s="1"/>
  <c r="R60" i="100" s="1"/>
  <c r="R62" i="100" s="1"/>
  <c r="R63" i="100" s="1"/>
  <c r="Q55" i="100"/>
  <c r="Q57" i="100" s="1"/>
  <c r="Q58" i="100" s="1"/>
  <c r="Q60" i="100" s="1"/>
  <c r="Q62" i="100" s="1"/>
  <c r="Q63" i="100" s="1"/>
  <c r="L55" i="100"/>
  <c r="L57" i="100" s="1"/>
  <c r="L58" i="100" s="1"/>
  <c r="L60" i="100" s="1"/>
  <c r="L62" i="100" s="1"/>
  <c r="L63" i="100" s="1"/>
  <c r="K55" i="100"/>
  <c r="K57" i="100" s="1"/>
  <c r="K58" i="100" s="1"/>
  <c r="K60" i="100" s="1"/>
  <c r="K62" i="100" s="1"/>
  <c r="K63" i="100" s="1"/>
  <c r="J55" i="100"/>
  <c r="J57" i="100" s="1"/>
  <c r="J58" i="100" s="1"/>
  <c r="J60" i="100" s="1"/>
  <c r="J62" i="100" s="1"/>
  <c r="J63" i="100" s="1"/>
  <c r="I55" i="100"/>
  <c r="I57" i="100" s="1"/>
  <c r="I58" i="100" s="1"/>
  <c r="I60" i="100" s="1"/>
  <c r="I62" i="100" s="1"/>
  <c r="I63" i="100" s="1"/>
  <c r="H55" i="100"/>
  <c r="H57" i="100" s="1"/>
  <c r="H58" i="100" s="1"/>
  <c r="H60" i="100" s="1"/>
  <c r="H62" i="100" s="1"/>
  <c r="H63" i="100" s="1"/>
  <c r="G55" i="100"/>
  <c r="G57" i="100" s="1"/>
  <c r="G58" i="100" s="1"/>
  <c r="G60" i="100" s="1"/>
  <c r="G62" i="100" s="1"/>
  <c r="G63" i="100" s="1"/>
  <c r="F55" i="100"/>
  <c r="F57" i="100" s="1"/>
  <c r="F58" i="100" s="1"/>
  <c r="F60" i="100" s="1"/>
  <c r="F62" i="100" s="1"/>
  <c r="F63" i="100" s="1"/>
  <c r="E55" i="100"/>
  <c r="AC55" i="100" s="1"/>
  <c r="AC54" i="100"/>
  <c r="AC53" i="100"/>
  <c r="AC52" i="100"/>
  <c r="AC51" i="100"/>
  <c r="AC50" i="100"/>
  <c r="AC49" i="100"/>
  <c r="AC48" i="100"/>
  <c r="AC47" i="100"/>
  <c r="AC46" i="100"/>
  <c r="AC45" i="100"/>
  <c r="AB32" i="100"/>
  <c r="AA32" i="100"/>
  <c r="Z32" i="100"/>
  <c r="Y32" i="100"/>
  <c r="X32" i="100"/>
  <c r="W32" i="100"/>
  <c r="V32" i="100"/>
  <c r="U32" i="100"/>
  <c r="T32" i="100"/>
  <c r="S32" i="100"/>
  <c r="R32" i="100"/>
  <c r="AC32" i="100" s="1"/>
  <c r="AB31" i="100"/>
  <c r="AA31" i="100"/>
  <c r="Z31" i="100"/>
  <c r="Y31" i="100"/>
  <c r="X31" i="100"/>
  <c r="W31" i="100"/>
  <c r="V31" i="100"/>
  <c r="U31" i="100"/>
  <c r="T31" i="100"/>
  <c r="S31" i="100"/>
  <c r="R31" i="100"/>
  <c r="AC31" i="100" s="1"/>
  <c r="AC26" i="100"/>
  <c r="AB23" i="100"/>
  <c r="AA23" i="100"/>
  <c r="Z23" i="100"/>
  <c r="Y23" i="100"/>
  <c r="X23" i="100"/>
  <c r="W23" i="100"/>
  <c r="V23" i="100"/>
  <c r="U23" i="100"/>
  <c r="T23" i="100"/>
  <c r="S23" i="100"/>
  <c r="R23" i="100"/>
  <c r="AC23" i="100" s="1"/>
  <c r="AB22" i="100"/>
  <c r="AB24" i="100" s="1"/>
  <c r="AB25" i="100" s="1"/>
  <c r="AB27" i="100" s="1"/>
  <c r="AB29" i="100" s="1"/>
  <c r="AB30" i="100" s="1"/>
  <c r="AA22" i="100"/>
  <c r="AA24" i="100" s="1"/>
  <c r="AA25" i="100" s="1"/>
  <c r="AA27" i="100" s="1"/>
  <c r="AA29" i="100" s="1"/>
  <c r="AA30" i="100" s="1"/>
  <c r="Z22" i="100"/>
  <c r="Z24" i="100" s="1"/>
  <c r="Z25" i="100" s="1"/>
  <c r="Z27" i="100" s="1"/>
  <c r="Z29" i="100" s="1"/>
  <c r="Z30" i="100" s="1"/>
  <c r="Y22" i="100"/>
  <c r="Y24" i="100" s="1"/>
  <c r="Y25" i="100" s="1"/>
  <c r="Y27" i="100" s="1"/>
  <c r="Y29" i="100" s="1"/>
  <c r="Y30" i="100" s="1"/>
  <c r="X22" i="100"/>
  <c r="X24" i="100" s="1"/>
  <c r="X25" i="100" s="1"/>
  <c r="X27" i="100" s="1"/>
  <c r="X29" i="100" s="1"/>
  <c r="X30" i="100" s="1"/>
  <c r="W22" i="100"/>
  <c r="W24" i="100" s="1"/>
  <c r="W25" i="100" s="1"/>
  <c r="W27" i="100" s="1"/>
  <c r="W29" i="100" s="1"/>
  <c r="W30" i="100" s="1"/>
  <c r="V22" i="100"/>
  <c r="V24" i="100" s="1"/>
  <c r="V25" i="100" s="1"/>
  <c r="V27" i="100" s="1"/>
  <c r="V29" i="100" s="1"/>
  <c r="V30" i="100" s="1"/>
  <c r="U22" i="100"/>
  <c r="U24" i="100" s="1"/>
  <c r="U25" i="100" s="1"/>
  <c r="U27" i="100" s="1"/>
  <c r="U29" i="100" s="1"/>
  <c r="U30" i="100" s="1"/>
  <c r="T22" i="100"/>
  <c r="T24" i="100" s="1"/>
  <c r="T25" i="100" s="1"/>
  <c r="T27" i="100" s="1"/>
  <c r="T29" i="100" s="1"/>
  <c r="T30" i="100" s="1"/>
  <c r="S22" i="100"/>
  <c r="S24" i="100" s="1"/>
  <c r="S25" i="100" s="1"/>
  <c r="S27" i="100" s="1"/>
  <c r="S29" i="100" s="1"/>
  <c r="S30" i="100" s="1"/>
  <c r="R22" i="100"/>
  <c r="AC22" i="100" s="1"/>
  <c r="AC21" i="100"/>
  <c r="AC20" i="100"/>
  <c r="AC19" i="100"/>
  <c r="AC18" i="100"/>
  <c r="AC17" i="100"/>
  <c r="AC16" i="100"/>
  <c r="AC15" i="100"/>
  <c r="AC14" i="100"/>
  <c r="AC13" i="100"/>
  <c r="AC12" i="100"/>
  <c r="F102" i="99"/>
  <c r="E102" i="99"/>
  <c r="AC102" i="99" s="1"/>
  <c r="F101" i="99"/>
  <c r="E101" i="99"/>
  <c r="AC101" i="99" s="1"/>
  <c r="AC96" i="99"/>
  <c r="F93" i="99"/>
  <c r="E93" i="99"/>
  <c r="AC93" i="99" s="1"/>
  <c r="F92" i="99"/>
  <c r="F94" i="99" s="1"/>
  <c r="F95" i="99" s="1"/>
  <c r="F97" i="99" s="1"/>
  <c r="F99" i="99" s="1"/>
  <c r="F100" i="99" s="1"/>
  <c r="E92" i="99"/>
  <c r="E94" i="99" s="1"/>
  <c r="AC91" i="99"/>
  <c r="AC90" i="99"/>
  <c r="AC89" i="99"/>
  <c r="AC88" i="99"/>
  <c r="AC87" i="99"/>
  <c r="AC86" i="99"/>
  <c r="AC85" i="99"/>
  <c r="AC84" i="99"/>
  <c r="AC83" i="99"/>
  <c r="AC82" i="99"/>
  <c r="AB65" i="99"/>
  <c r="AA65" i="99"/>
  <c r="Z65" i="99"/>
  <c r="Y65" i="99"/>
  <c r="X65" i="99"/>
  <c r="W65" i="99"/>
  <c r="V65" i="99"/>
  <c r="U65" i="99"/>
  <c r="T65" i="99"/>
  <c r="S65" i="99"/>
  <c r="R65" i="99"/>
  <c r="Q65" i="99"/>
  <c r="P65" i="99"/>
  <c r="O65" i="99"/>
  <c r="N65" i="99"/>
  <c r="M65" i="99"/>
  <c r="L65" i="99"/>
  <c r="K65" i="99"/>
  <c r="J65" i="99"/>
  <c r="I65" i="99"/>
  <c r="H65" i="99"/>
  <c r="G65" i="99"/>
  <c r="AC65" i="99" s="1"/>
  <c r="AB64" i="99"/>
  <c r="AA64" i="99"/>
  <c r="Z64" i="99"/>
  <c r="Y64" i="99"/>
  <c r="X64" i="99"/>
  <c r="W64" i="99"/>
  <c r="V64" i="99"/>
  <c r="U64" i="99"/>
  <c r="T64" i="99"/>
  <c r="S64" i="99"/>
  <c r="R64" i="99"/>
  <c r="Q64" i="99"/>
  <c r="P64" i="99"/>
  <c r="O64" i="99"/>
  <c r="N64" i="99"/>
  <c r="M64" i="99"/>
  <c r="L64" i="99"/>
  <c r="K64" i="99"/>
  <c r="J64" i="99"/>
  <c r="I64" i="99"/>
  <c r="H64" i="99"/>
  <c r="G64" i="99"/>
  <c r="AC64" i="99" s="1"/>
  <c r="AC59" i="99"/>
  <c r="Y57" i="99"/>
  <c r="Y58" i="99" s="1"/>
  <c r="Y60" i="99" s="1"/>
  <c r="Y62" i="99" s="1"/>
  <c r="Y63" i="99" s="1"/>
  <c r="U57" i="99"/>
  <c r="U58" i="99" s="1"/>
  <c r="U60" i="99" s="1"/>
  <c r="U62" i="99" s="1"/>
  <c r="U63" i="99" s="1"/>
  <c r="Q57" i="99"/>
  <c r="Q58" i="99" s="1"/>
  <c r="Q60" i="99" s="1"/>
  <c r="Q62" i="99" s="1"/>
  <c r="Q63" i="99" s="1"/>
  <c r="M57" i="99"/>
  <c r="M58" i="99" s="1"/>
  <c r="M60" i="99" s="1"/>
  <c r="M62" i="99" s="1"/>
  <c r="M63" i="99" s="1"/>
  <c r="I57" i="99"/>
  <c r="I58" i="99" s="1"/>
  <c r="I60" i="99" s="1"/>
  <c r="I62" i="99" s="1"/>
  <c r="I63" i="99" s="1"/>
  <c r="AB56" i="99"/>
  <c r="AA56" i="99"/>
  <c r="Z56" i="99"/>
  <c r="Y56" i="99"/>
  <c r="X56" i="99"/>
  <c r="W56" i="99"/>
  <c r="V56" i="99"/>
  <c r="U56" i="99"/>
  <c r="T56" i="99"/>
  <c r="S56" i="99"/>
  <c r="R56" i="99"/>
  <c r="Q56" i="99"/>
  <c r="P56" i="99"/>
  <c r="O56" i="99"/>
  <c r="N56" i="99"/>
  <c r="M56" i="99"/>
  <c r="L56" i="99"/>
  <c r="K56" i="99"/>
  <c r="J56" i="99"/>
  <c r="I56" i="99"/>
  <c r="H56" i="99"/>
  <c r="G56" i="99"/>
  <c r="AC56" i="99" s="1"/>
  <c r="AB55" i="99"/>
  <c r="AB57" i="99" s="1"/>
  <c r="AB58" i="99" s="1"/>
  <c r="AB60" i="99" s="1"/>
  <c r="AB62" i="99" s="1"/>
  <c r="AB63" i="99" s="1"/>
  <c r="AA55" i="99"/>
  <c r="AA57" i="99" s="1"/>
  <c r="AA58" i="99" s="1"/>
  <c r="AA60" i="99" s="1"/>
  <c r="AA62" i="99" s="1"/>
  <c r="AA63" i="99" s="1"/>
  <c r="Z55" i="99"/>
  <c r="Z57" i="99" s="1"/>
  <c r="Z58" i="99" s="1"/>
  <c r="Z60" i="99" s="1"/>
  <c r="Z62" i="99" s="1"/>
  <c r="Z63" i="99" s="1"/>
  <c r="Y55" i="99"/>
  <c r="X55" i="99"/>
  <c r="X57" i="99" s="1"/>
  <c r="X58" i="99" s="1"/>
  <c r="X60" i="99" s="1"/>
  <c r="X62" i="99" s="1"/>
  <c r="X63" i="99" s="1"/>
  <c r="W55" i="99"/>
  <c r="W57" i="99" s="1"/>
  <c r="W58" i="99" s="1"/>
  <c r="W60" i="99" s="1"/>
  <c r="W62" i="99" s="1"/>
  <c r="W63" i="99" s="1"/>
  <c r="V55" i="99"/>
  <c r="V57" i="99" s="1"/>
  <c r="V58" i="99" s="1"/>
  <c r="V60" i="99" s="1"/>
  <c r="V62" i="99" s="1"/>
  <c r="V63" i="99" s="1"/>
  <c r="U55" i="99"/>
  <c r="T55" i="99"/>
  <c r="T57" i="99" s="1"/>
  <c r="T58" i="99" s="1"/>
  <c r="T60" i="99" s="1"/>
  <c r="T62" i="99" s="1"/>
  <c r="T63" i="99" s="1"/>
  <c r="S55" i="99"/>
  <c r="S57" i="99" s="1"/>
  <c r="S58" i="99" s="1"/>
  <c r="S60" i="99" s="1"/>
  <c r="S62" i="99" s="1"/>
  <c r="S63" i="99" s="1"/>
  <c r="R55" i="99"/>
  <c r="R57" i="99" s="1"/>
  <c r="R58" i="99" s="1"/>
  <c r="R60" i="99" s="1"/>
  <c r="R62" i="99" s="1"/>
  <c r="R63" i="99" s="1"/>
  <c r="Q55" i="99"/>
  <c r="P55" i="99"/>
  <c r="P57" i="99" s="1"/>
  <c r="P58" i="99" s="1"/>
  <c r="P60" i="99" s="1"/>
  <c r="P62" i="99" s="1"/>
  <c r="P63" i="99" s="1"/>
  <c r="O55" i="99"/>
  <c r="O57" i="99" s="1"/>
  <c r="O58" i="99" s="1"/>
  <c r="O60" i="99" s="1"/>
  <c r="O62" i="99" s="1"/>
  <c r="O63" i="99" s="1"/>
  <c r="N55" i="99"/>
  <c r="N57" i="99" s="1"/>
  <c r="N58" i="99" s="1"/>
  <c r="N60" i="99" s="1"/>
  <c r="N62" i="99" s="1"/>
  <c r="N63" i="99" s="1"/>
  <c r="M55" i="99"/>
  <c r="L55" i="99"/>
  <c r="L57" i="99" s="1"/>
  <c r="L58" i="99" s="1"/>
  <c r="L60" i="99" s="1"/>
  <c r="L62" i="99" s="1"/>
  <c r="L63" i="99" s="1"/>
  <c r="K55" i="99"/>
  <c r="K57" i="99" s="1"/>
  <c r="K58" i="99" s="1"/>
  <c r="K60" i="99" s="1"/>
  <c r="K62" i="99" s="1"/>
  <c r="K63" i="99" s="1"/>
  <c r="J55" i="99"/>
  <c r="J57" i="99" s="1"/>
  <c r="J58" i="99" s="1"/>
  <c r="J60" i="99" s="1"/>
  <c r="J62" i="99" s="1"/>
  <c r="J63" i="99" s="1"/>
  <c r="I55" i="99"/>
  <c r="H55" i="99"/>
  <c r="H57" i="99" s="1"/>
  <c r="H58" i="99" s="1"/>
  <c r="H60" i="99" s="1"/>
  <c r="H62" i="99" s="1"/>
  <c r="H63" i="99" s="1"/>
  <c r="G55" i="99"/>
  <c r="G57" i="99" s="1"/>
  <c r="AC54" i="99"/>
  <c r="AC53" i="99"/>
  <c r="AC52" i="99"/>
  <c r="AC51" i="99"/>
  <c r="AC50" i="99"/>
  <c r="AC49" i="99"/>
  <c r="AC48" i="99"/>
  <c r="AC47" i="99"/>
  <c r="AC46" i="99"/>
  <c r="AC45" i="99"/>
  <c r="U32" i="99"/>
  <c r="T32" i="99"/>
  <c r="S32" i="99"/>
  <c r="R32" i="99"/>
  <c r="Q32" i="99"/>
  <c r="P32" i="99"/>
  <c r="O32" i="99"/>
  <c r="N32" i="99"/>
  <c r="AC32" i="99" s="1"/>
  <c r="U31" i="99"/>
  <c r="T31" i="99"/>
  <c r="S31" i="99"/>
  <c r="R31" i="99"/>
  <c r="Q31" i="99"/>
  <c r="P31" i="99"/>
  <c r="O31" i="99"/>
  <c r="N31" i="99"/>
  <c r="AC31" i="99" s="1"/>
  <c r="AC26" i="99"/>
  <c r="R24" i="99"/>
  <c r="R25" i="99" s="1"/>
  <c r="R27" i="99" s="1"/>
  <c r="R29" i="99" s="1"/>
  <c r="R30" i="99" s="1"/>
  <c r="N24" i="99"/>
  <c r="N25" i="99" s="1"/>
  <c r="U23" i="99"/>
  <c r="T23" i="99"/>
  <c r="S23" i="99"/>
  <c r="R23" i="99"/>
  <c r="Q23" i="99"/>
  <c r="P23" i="99"/>
  <c r="O23" i="99"/>
  <c r="N23" i="99"/>
  <c r="AC23" i="99" s="1"/>
  <c r="U22" i="99"/>
  <c r="U24" i="99" s="1"/>
  <c r="U25" i="99" s="1"/>
  <c r="U27" i="99" s="1"/>
  <c r="U29" i="99" s="1"/>
  <c r="U30" i="99" s="1"/>
  <c r="T22" i="99"/>
  <c r="T24" i="99" s="1"/>
  <c r="T25" i="99" s="1"/>
  <c r="T27" i="99" s="1"/>
  <c r="T29" i="99" s="1"/>
  <c r="T30" i="99" s="1"/>
  <c r="S22" i="99"/>
  <c r="S24" i="99" s="1"/>
  <c r="S25" i="99" s="1"/>
  <c r="S27" i="99" s="1"/>
  <c r="S29" i="99" s="1"/>
  <c r="S30" i="99" s="1"/>
  <c r="R22" i="99"/>
  <c r="Q22" i="99"/>
  <c r="Q24" i="99" s="1"/>
  <c r="Q25" i="99" s="1"/>
  <c r="Q27" i="99" s="1"/>
  <c r="Q29" i="99" s="1"/>
  <c r="Q30" i="99" s="1"/>
  <c r="P22" i="99"/>
  <c r="P24" i="99" s="1"/>
  <c r="P25" i="99" s="1"/>
  <c r="P27" i="99" s="1"/>
  <c r="P29" i="99" s="1"/>
  <c r="P30" i="99" s="1"/>
  <c r="O22" i="99"/>
  <c r="O24" i="99" s="1"/>
  <c r="O25" i="99" s="1"/>
  <c r="O27" i="99" s="1"/>
  <c r="O29" i="99" s="1"/>
  <c r="O30" i="99" s="1"/>
  <c r="N22" i="99"/>
  <c r="AC22" i="99" s="1"/>
  <c r="AC21" i="99"/>
  <c r="AC20" i="99"/>
  <c r="AC19" i="99"/>
  <c r="AC18" i="99"/>
  <c r="AC17" i="99"/>
  <c r="AC16" i="99"/>
  <c r="AC15" i="99"/>
  <c r="AC14" i="99"/>
  <c r="AC13" i="99"/>
  <c r="AC12" i="99"/>
  <c r="AB34" i="98"/>
  <c r="AA34" i="98"/>
  <c r="Z34" i="98"/>
  <c r="Y34" i="98"/>
  <c r="X34" i="98"/>
  <c r="W34" i="98"/>
  <c r="V34" i="98"/>
  <c r="U34" i="98"/>
  <c r="T34" i="98"/>
  <c r="S34" i="98"/>
  <c r="R34" i="98"/>
  <c r="Q34" i="98"/>
  <c r="P34" i="98"/>
  <c r="O34" i="98"/>
  <c r="N34" i="98"/>
  <c r="M34" i="98"/>
  <c r="L34" i="98"/>
  <c r="K34" i="98"/>
  <c r="J34" i="98"/>
  <c r="I34" i="98"/>
  <c r="H34" i="98"/>
  <c r="G34" i="98"/>
  <c r="F34" i="98"/>
  <c r="E34" i="98"/>
  <c r="AC34" i="98" s="1"/>
  <c r="AB33" i="98"/>
  <c r="AA33" i="98"/>
  <c r="Z33" i="98"/>
  <c r="Y33" i="98"/>
  <c r="X33" i="98"/>
  <c r="W33" i="98"/>
  <c r="V33" i="98"/>
  <c r="U33" i="98"/>
  <c r="T33" i="98"/>
  <c r="S33" i="98"/>
  <c r="R33" i="98"/>
  <c r="Q33" i="98"/>
  <c r="P33" i="98"/>
  <c r="O33" i="98"/>
  <c r="N33" i="98"/>
  <c r="M33" i="98"/>
  <c r="L33" i="98"/>
  <c r="K33" i="98"/>
  <c r="J33" i="98"/>
  <c r="I33" i="98"/>
  <c r="H33" i="98"/>
  <c r="G33" i="98"/>
  <c r="F33" i="98"/>
  <c r="E33" i="98"/>
  <c r="AC33" i="98" s="1"/>
  <c r="Y31" i="98"/>
  <c r="Y32" i="98" s="1"/>
  <c r="U31" i="98"/>
  <c r="U32" i="98" s="1"/>
  <c r="Q31" i="98"/>
  <c r="Q32" i="98" s="1"/>
  <c r="M31" i="98"/>
  <c r="M32" i="98" s="1"/>
  <c r="I31" i="98"/>
  <c r="I32" i="98" s="1"/>
  <c r="E31" i="98"/>
  <c r="E32" i="98" s="1"/>
  <c r="AB29" i="98"/>
  <c r="AB31" i="98" s="1"/>
  <c r="AB32" i="98" s="1"/>
  <c r="AA29" i="98"/>
  <c r="AA31" i="98" s="1"/>
  <c r="AA32" i="98" s="1"/>
  <c r="Z29" i="98"/>
  <c r="Z31" i="98" s="1"/>
  <c r="Z32" i="98" s="1"/>
  <c r="Y29" i="98"/>
  <c r="X29" i="98"/>
  <c r="X31" i="98" s="1"/>
  <c r="X32" i="98" s="1"/>
  <c r="W29" i="98"/>
  <c r="W31" i="98" s="1"/>
  <c r="W32" i="98" s="1"/>
  <c r="V29" i="98"/>
  <c r="V31" i="98" s="1"/>
  <c r="V32" i="98" s="1"/>
  <c r="U29" i="98"/>
  <c r="T29" i="98"/>
  <c r="T31" i="98" s="1"/>
  <c r="T32" i="98" s="1"/>
  <c r="S29" i="98"/>
  <c r="S31" i="98" s="1"/>
  <c r="S32" i="98" s="1"/>
  <c r="R29" i="98"/>
  <c r="R31" i="98" s="1"/>
  <c r="R32" i="98" s="1"/>
  <c r="Q29" i="98"/>
  <c r="P29" i="98"/>
  <c r="P31" i="98" s="1"/>
  <c r="P32" i="98" s="1"/>
  <c r="O29" i="98"/>
  <c r="O31" i="98" s="1"/>
  <c r="O32" i="98" s="1"/>
  <c r="N29" i="98"/>
  <c r="N31" i="98" s="1"/>
  <c r="N32" i="98" s="1"/>
  <c r="M29" i="98"/>
  <c r="L29" i="98"/>
  <c r="L31" i="98" s="1"/>
  <c r="L32" i="98" s="1"/>
  <c r="K29" i="98"/>
  <c r="K31" i="98" s="1"/>
  <c r="K32" i="98" s="1"/>
  <c r="J29" i="98"/>
  <c r="J31" i="98" s="1"/>
  <c r="J32" i="98" s="1"/>
  <c r="I29" i="98"/>
  <c r="H29" i="98"/>
  <c r="H31" i="98" s="1"/>
  <c r="H32" i="98" s="1"/>
  <c r="G29" i="98"/>
  <c r="G31" i="98" s="1"/>
  <c r="G32" i="98" s="1"/>
  <c r="F29" i="98"/>
  <c r="F31" i="98" s="1"/>
  <c r="F32" i="98" s="1"/>
  <c r="E29" i="98"/>
  <c r="E30" i="98" s="1"/>
  <c r="AC30" i="98" s="1"/>
  <c r="AC28" i="98"/>
  <c r="AC27" i="98"/>
  <c r="AB25" i="98"/>
  <c r="AA25" i="98"/>
  <c r="Z25" i="98"/>
  <c r="Y25" i="98"/>
  <c r="X25" i="98"/>
  <c r="W25" i="98"/>
  <c r="V25" i="98"/>
  <c r="U25" i="98"/>
  <c r="T25" i="98"/>
  <c r="S25" i="98"/>
  <c r="R25" i="98"/>
  <c r="Q25" i="98"/>
  <c r="P25" i="98"/>
  <c r="O25" i="98"/>
  <c r="N25" i="98"/>
  <c r="M25" i="98"/>
  <c r="L25" i="98"/>
  <c r="K25" i="98"/>
  <c r="J25" i="98"/>
  <c r="I25" i="98"/>
  <c r="H25" i="98"/>
  <c r="G25" i="98"/>
  <c r="F25" i="98"/>
  <c r="E25" i="98"/>
  <c r="AC25" i="98" s="1"/>
  <c r="AB24" i="98"/>
  <c r="AB26" i="98" s="1"/>
  <c r="AA24" i="98"/>
  <c r="AA26" i="98" s="1"/>
  <c r="Z24" i="98"/>
  <c r="Z26" i="98" s="1"/>
  <c r="Y24" i="98"/>
  <c r="Y26" i="98" s="1"/>
  <c r="X24" i="98"/>
  <c r="X26" i="98" s="1"/>
  <c r="W24" i="98"/>
  <c r="W26" i="98" s="1"/>
  <c r="V24" i="98"/>
  <c r="V26" i="98" s="1"/>
  <c r="U24" i="98"/>
  <c r="U26" i="98" s="1"/>
  <c r="T24" i="98"/>
  <c r="T26" i="98" s="1"/>
  <c r="S24" i="98"/>
  <c r="S26" i="98" s="1"/>
  <c r="R24" i="98"/>
  <c r="R26" i="98" s="1"/>
  <c r="Q24" i="98"/>
  <c r="Q26" i="98" s="1"/>
  <c r="P24" i="98"/>
  <c r="P26" i="98" s="1"/>
  <c r="O24" i="98"/>
  <c r="O26" i="98" s="1"/>
  <c r="N24" i="98"/>
  <c r="N26" i="98" s="1"/>
  <c r="M24" i="98"/>
  <c r="M26" i="98" s="1"/>
  <c r="L24" i="98"/>
  <c r="L26" i="98" s="1"/>
  <c r="K24" i="98"/>
  <c r="K26" i="98" s="1"/>
  <c r="J24" i="98"/>
  <c r="J26" i="98" s="1"/>
  <c r="I24" i="98"/>
  <c r="I26" i="98" s="1"/>
  <c r="H24" i="98"/>
  <c r="H26" i="98" s="1"/>
  <c r="G24" i="98"/>
  <c r="G26" i="98" s="1"/>
  <c r="F24" i="98"/>
  <c r="F26" i="98" s="1"/>
  <c r="E24" i="98"/>
  <c r="E26" i="98" s="1"/>
  <c r="AC26" i="98" s="1"/>
  <c r="AC23" i="98"/>
  <c r="AC22" i="98"/>
  <c r="AC21" i="98"/>
  <c r="AC20" i="98"/>
  <c r="AC19" i="98"/>
  <c r="AC18" i="98"/>
  <c r="AC17" i="98"/>
  <c r="AC16" i="98"/>
  <c r="AC15" i="98"/>
  <c r="AC14" i="98"/>
  <c r="AE83" i="45"/>
  <c r="AB32" i="45"/>
  <c r="AA32" i="45"/>
  <c r="Z32" i="45"/>
  <c r="Y32" i="45"/>
  <c r="X32" i="45"/>
  <c r="W32" i="45"/>
  <c r="V32" i="45"/>
  <c r="U32" i="45"/>
  <c r="T32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G32" i="45"/>
  <c r="F32" i="45"/>
  <c r="E32" i="45"/>
  <c r="AC32" i="45" s="1"/>
  <c r="AB31" i="45"/>
  <c r="AA31" i="45"/>
  <c r="Z31" i="45"/>
  <c r="Y31" i="45"/>
  <c r="X31" i="45"/>
  <c r="W31" i="45"/>
  <c r="V31" i="45"/>
  <c r="U31" i="45"/>
  <c r="T31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G31" i="45"/>
  <c r="F31" i="45"/>
  <c r="E31" i="45"/>
  <c r="AC31" i="45" s="1"/>
  <c r="AB27" i="45"/>
  <c r="AB29" i="45" s="1"/>
  <c r="AB30" i="45" s="1"/>
  <c r="AA27" i="45"/>
  <c r="AA29" i="45" s="1"/>
  <c r="AA30" i="45" s="1"/>
  <c r="Z27" i="45"/>
  <c r="Z29" i="45" s="1"/>
  <c r="Z30" i="45" s="1"/>
  <c r="Y27" i="45"/>
  <c r="Y29" i="45" s="1"/>
  <c r="Y30" i="45" s="1"/>
  <c r="X27" i="45"/>
  <c r="X29" i="45" s="1"/>
  <c r="X30" i="45" s="1"/>
  <c r="W27" i="45"/>
  <c r="W29" i="45" s="1"/>
  <c r="W30" i="45" s="1"/>
  <c r="V27" i="45"/>
  <c r="V29" i="45" s="1"/>
  <c r="V30" i="45" s="1"/>
  <c r="U27" i="45"/>
  <c r="U29" i="45" s="1"/>
  <c r="U30" i="45" s="1"/>
  <c r="T27" i="45"/>
  <c r="T29" i="45" s="1"/>
  <c r="T30" i="45" s="1"/>
  <c r="S27" i="45"/>
  <c r="S29" i="45" s="1"/>
  <c r="S30" i="45" s="1"/>
  <c r="R27" i="45"/>
  <c r="R29" i="45" s="1"/>
  <c r="R30" i="45" s="1"/>
  <c r="Q27" i="45"/>
  <c r="Q29" i="45" s="1"/>
  <c r="Q30" i="45" s="1"/>
  <c r="P27" i="45"/>
  <c r="P29" i="45" s="1"/>
  <c r="P30" i="45" s="1"/>
  <c r="O27" i="45"/>
  <c r="O29" i="45" s="1"/>
  <c r="O30" i="45" s="1"/>
  <c r="N27" i="45"/>
  <c r="N29" i="45" s="1"/>
  <c r="N30" i="45" s="1"/>
  <c r="M27" i="45"/>
  <c r="M29" i="45" s="1"/>
  <c r="M30" i="45" s="1"/>
  <c r="L27" i="45"/>
  <c r="L29" i="45" s="1"/>
  <c r="L30" i="45" s="1"/>
  <c r="K27" i="45"/>
  <c r="K29" i="45" s="1"/>
  <c r="K30" i="45" s="1"/>
  <c r="J27" i="45"/>
  <c r="J29" i="45" s="1"/>
  <c r="J30" i="45" s="1"/>
  <c r="I27" i="45"/>
  <c r="I29" i="45" s="1"/>
  <c r="I30" i="45" s="1"/>
  <c r="H27" i="45"/>
  <c r="H29" i="45" s="1"/>
  <c r="H30" i="45" s="1"/>
  <c r="G27" i="45"/>
  <c r="G29" i="45" s="1"/>
  <c r="G30" i="45" s="1"/>
  <c r="F27" i="45"/>
  <c r="F29" i="45" s="1"/>
  <c r="F30" i="45" s="1"/>
  <c r="E27" i="45"/>
  <c r="E28" i="45" s="1"/>
  <c r="AC28" i="45" s="1"/>
  <c r="AC26" i="45"/>
  <c r="AC25" i="45"/>
  <c r="AB23" i="45"/>
  <c r="AA23" i="45"/>
  <c r="Z23" i="45"/>
  <c r="Y23" i="45"/>
  <c r="X23" i="45"/>
  <c r="W23" i="45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AC23" i="45" s="1"/>
  <c r="AB22" i="45"/>
  <c r="AB24" i="45" s="1"/>
  <c r="AA22" i="45"/>
  <c r="AA24" i="45" s="1"/>
  <c r="Z22" i="45"/>
  <c r="Z24" i="45" s="1"/>
  <c r="Y22" i="45"/>
  <c r="Y24" i="45" s="1"/>
  <c r="X22" i="45"/>
  <c r="X24" i="45" s="1"/>
  <c r="W22" i="45"/>
  <c r="W24" i="45" s="1"/>
  <c r="V22" i="45"/>
  <c r="V24" i="45" s="1"/>
  <c r="U22" i="45"/>
  <c r="U24" i="45" s="1"/>
  <c r="T22" i="45"/>
  <c r="T24" i="45" s="1"/>
  <c r="S22" i="45"/>
  <c r="S24" i="45" s="1"/>
  <c r="R22" i="45"/>
  <c r="R24" i="45" s="1"/>
  <c r="Q22" i="45"/>
  <c r="Q24" i="45" s="1"/>
  <c r="P22" i="45"/>
  <c r="P24" i="45" s="1"/>
  <c r="O22" i="45"/>
  <c r="O24" i="45" s="1"/>
  <c r="N22" i="45"/>
  <c r="N24" i="45" s="1"/>
  <c r="M22" i="45"/>
  <c r="M24" i="45" s="1"/>
  <c r="L22" i="45"/>
  <c r="L24" i="45" s="1"/>
  <c r="K22" i="45"/>
  <c r="K24" i="45" s="1"/>
  <c r="J22" i="45"/>
  <c r="J24" i="45" s="1"/>
  <c r="I22" i="45"/>
  <c r="I24" i="45" s="1"/>
  <c r="H22" i="45"/>
  <c r="H24" i="45" s="1"/>
  <c r="G22" i="45"/>
  <c r="G24" i="45" s="1"/>
  <c r="F22" i="45"/>
  <c r="F24" i="45" s="1"/>
  <c r="E22" i="45"/>
  <c r="E24" i="45" s="1"/>
  <c r="AC21" i="45"/>
  <c r="AC20" i="45"/>
  <c r="AC19" i="45"/>
  <c r="AC18" i="45"/>
  <c r="AC17" i="45"/>
  <c r="AC16" i="45"/>
  <c r="AC15" i="45"/>
  <c r="AC14" i="45"/>
  <c r="AC13" i="45"/>
  <c r="AC12" i="45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AC68" i="91" s="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AC67" i="91" s="1"/>
  <c r="L65" i="91"/>
  <c r="L66" i="91" s="1"/>
  <c r="H65" i="91"/>
  <c r="H66" i="91" s="1"/>
  <c r="AB63" i="91"/>
  <c r="AB65" i="91" s="1"/>
  <c r="AB66" i="91" s="1"/>
  <c r="AA63" i="91"/>
  <c r="AA65" i="91" s="1"/>
  <c r="AA66" i="91" s="1"/>
  <c r="Z63" i="91"/>
  <c r="Z65" i="91" s="1"/>
  <c r="Z66" i="91" s="1"/>
  <c r="Y63" i="91"/>
  <c r="Y65" i="91" s="1"/>
  <c r="Y66" i="91" s="1"/>
  <c r="X63" i="91"/>
  <c r="X65" i="91" s="1"/>
  <c r="X66" i="91" s="1"/>
  <c r="W63" i="91"/>
  <c r="W65" i="91" s="1"/>
  <c r="W66" i="91" s="1"/>
  <c r="V63" i="91"/>
  <c r="V65" i="91" s="1"/>
  <c r="V66" i="91" s="1"/>
  <c r="U63" i="91"/>
  <c r="U65" i="91" s="1"/>
  <c r="U66" i="91" s="1"/>
  <c r="T63" i="91"/>
  <c r="T65" i="91" s="1"/>
  <c r="T66" i="91" s="1"/>
  <c r="S63" i="91"/>
  <c r="S65" i="91" s="1"/>
  <c r="S66" i="91" s="1"/>
  <c r="R63" i="91"/>
  <c r="R65" i="91" s="1"/>
  <c r="R66" i="91" s="1"/>
  <c r="Q63" i="91"/>
  <c r="Q65" i="91" s="1"/>
  <c r="Q66" i="91" s="1"/>
  <c r="P63" i="91"/>
  <c r="P65" i="91" s="1"/>
  <c r="P66" i="91" s="1"/>
  <c r="O63" i="91"/>
  <c r="O65" i="91" s="1"/>
  <c r="O66" i="91" s="1"/>
  <c r="N63" i="91"/>
  <c r="N65" i="91" s="1"/>
  <c r="N66" i="91" s="1"/>
  <c r="M63" i="91"/>
  <c r="M65" i="91" s="1"/>
  <c r="M66" i="91" s="1"/>
  <c r="L63" i="91"/>
  <c r="K63" i="91"/>
  <c r="K65" i="91" s="1"/>
  <c r="K66" i="91" s="1"/>
  <c r="J63" i="91"/>
  <c r="J65" i="91" s="1"/>
  <c r="J66" i="91" s="1"/>
  <c r="I63" i="91"/>
  <c r="I65" i="91" s="1"/>
  <c r="I66" i="91" s="1"/>
  <c r="H63" i="91"/>
  <c r="G63" i="91"/>
  <c r="G65" i="91" s="1"/>
  <c r="G66" i="91" s="1"/>
  <c r="F63" i="91"/>
  <c r="F65" i="91" s="1"/>
  <c r="F66" i="91" s="1"/>
  <c r="E63" i="91"/>
  <c r="E65" i="91" s="1"/>
  <c r="AC62" i="91"/>
  <c r="AC61" i="91"/>
  <c r="AB59" i="91"/>
  <c r="AA59" i="91"/>
  <c r="Z59" i="91"/>
  <c r="Y59" i="91"/>
  <c r="X59" i="91"/>
  <c r="W59" i="91"/>
  <c r="V59" i="91"/>
  <c r="U59" i="91"/>
  <c r="T59" i="91"/>
  <c r="S59" i="91"/>
  <c r="R59" i="91"/>
  <c r="Q59" i="91"/>
  <c r="P59" i="91"/>
  <c r="O59" i="91"/>
  <c r="N59" i="91"/>
  <c r="M59" i="91"/>
  <c r="L59" i="91"/>
  <c r="K59" i="91"/>
  <c r="J59" i="91"/>
  <c r="I59" i="91"/>
  <c r="H59" i="91"/>
  <c r="G59" i="91"/>
  <c r="F59" i="91"/>
  <c r="E59" i="91"/>
  <c r="AC59" i="91" s="1"/>
  <c r="AB58" i="91"/>
  <c r="AB60" i="91" s="1"/>
  <c r="AA58" i="91"/>
  <c r="AA60" i="91" s="1"/>
  <c r="Z58" i="91"/>
  <c r="Z60" i="91" s="1"/>
  <c r="Y58" i="91"/>
  <c r="Y60" i="91" s="1"/>
  <c r="X58" i="91"/>
  <c r="X60" i="91" s="1"/>
  <c r="W58" i="91"/>
  <c r="W60" i="91" s="1"/>
  <c r="V58" i="91"/>
  <c r="V60" i="91" s="1"/>
  <c r="U58" i="91"/>
  <c r="U60" i="91" s="1"/>
  <c r="T58" i="91"/>
  <c r="T60" i="91" s="1"/>
  <c r="S58" i="91"/>
  <c r="S60" i="91" s="1"/>
  <c r="R58" i="91"/>
  <c r="R60" i="91" s="1"/>
  <c r="Q58" i="91"/>
  <c r="Q60" i="91" s="1"/>
  <c r="P58" i="91"/>
  <c r="P60" i="91" s="1"/>
  <c r="O58" i="91"/>
  <c r="O60" i="91" s="1"/>
  <c r="N58" i="91"/>
  <c r="N60" i="91" s="1"/>
  <c r="M58" i="91"/>
  <c r="M60" i="91" s="1"/>
  <c r="L58" i="91"/>
  <c r="L60" i="91" s="1"/>
  <c r="K58" i="91"/>
  <c r="K60" i="91" s="1"/>
  <c r="J58" i="91"/>
  <c r="J60" i="91" s="1"/>
  <c r="I58" i="91"/>
  <c r="I60" i="91" s="1"/>
  <c r="H58" i="91"/>
  <c r="H60" i="91" s="1"/>
  <c r="G58" i="91"/>
  <c r="G60" i="91" s="1"/>
  <c r="F58" i="91"/>
  <c r="F60" i="91" s="1"/>
  <c r="E58" i="91"/>
  <c r="AC58" i="91" s="1"/>
  <c r="AC57" i="91"/>
  <c r="AC56" i="91"/>
  <c r="AC55" i="91"/>
  <c r="AC54" i="91"/>
  <c r="AC53" i="91"/>
  <c r="AC52" i="91"/>
  <c r="AC51" i="91"/>
  <c r="AC50" i="91"/>
  <c r="AC49" i="91"/>
  <c r="AC48" i="91"/>
  <c r="J34" i="91"/>
  <c r="AC34" i="91" s="1"/>
  <c r="AC33" i="91"/>
  <c r="J33" i="91"/>
  <c r="AC29" i="91"/>
  <c r="J29" i="91"/>
  <c r="E30" i="91" s="1"/>
  <c r="AC30" i="91" s="1"/>
  <c r="AC28" i="91"/>
  <c r="AC27" i="91"/>
  <c r="AC25" i="91"/>
  <c r="J25" i="91"/>
  <c r="AC24" i="91"/>
  <c r="J24" i="91"/>
  <c r="J26" i="91" s="1"/>
  <c r="AC26" i="91" s="1"/>
  <c r="AC23" i="91"/>
  <c r="AC22" i="91"/>
  <c r="AC21" i="91"/>
  <c r="AC20" i="91"/>
  <c r="AC19" i="91"/>
  <c r="AC18" i="91"/>
  <c r="AC17" i="91"/>
  <c r="AC16" i="91"/>
  <c r="AC15" i="91"/>
  <c r="AC14" i="91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AC33" i="73" s="1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AC32" i="73" s="1"/>
  <c r="AB28" i="73"/>
  <c r="AB30" i="73" s="1"/>
  <c r="AB31" i="73" s="1"/>
  <c r="AA28" i="73"/>
  <c r="AA30" i="73" s="1"/>
  <c r="AA31" i="73" s="1"/>
  <c r="Z28" i="73"/>
  <c r="Z30" i="73" s="1"/>
  <c r="Z31" i="73" s="1"/>
  <c r="Y28" i="73"/>
  <c r="Y30" i="73" s="1"/>
  <c r="Y31" i="73" s="1"/>
  <c r="X28" i="73"/>
  <c r="X30" i="73" s="1"/>
  <c r="X31" i="73" s="1"/>
  <c r="W28" i="73"/>
  <c r="W30" i="73" s="1"/>
  <c r="W31" i="73" s="1"/>
  <c r="V28" i="73"/>
  <c r="V30" i="73" s="1"/>
  <c r="V31" i="73" s="1"/>
  <c r="U28" i="73"/>
  <c r="U30" i="73" s="1"/>
  <c r="U31" i="73" s="1"/>
  <c r="T28" i="73"/>
  <c r="T30" i="73" s="1"/>
  <c r="T31" i="73" s="1"/>
  <c r="S28" i="73"/>
  <c r="S30" i="73" s="1"/>
  <c r="S31" i="73" s="1"/>
  <c r="R28" i="73"/>
  <c r="R30" i="73" s="1"/>
  <c r="R31" i="73" s="1"/>
  <c r="Q28" i="73"/>
  <c r="Q30" i="73" s="1"/>
  <c r="Q31" i="73" s="1"/>
  <c r="P28" i="73"/>
  <c r="P30" i="73" s="1"/>
  <c r="P31" i="73" s="1"/>
  <c r="O28" i="73"/>
  <c r="O30" i="73" s="1"/>
  <c r="O31" i="73" s="1"/>
  <c r="N28" i="73"/>
  <c r="N30" i="73" s="1"/>
  <c r="N31" i="73" s="1"/>
  <c r="M28" i="73"/>
  <c r="M30" i="73" s="1"/>
  <c r="M31" i="73" s="1"/>
  <c r="L28" i="73"/>
  <c r="L30" i="73" s="1"/>
  <c r="L31" i="73" s="1"/>
  <c r="K28" i="73"/>
  <c r="K30" i="73" s="1"/>
  <c r="K31" i="73" s="1"/>
  <c r="J28" i="73"/>
  <c r="J30" i="73" s="1"/>
  <c r="J31" i="73" s="1"/>
  <c r="I28" i="73"/>
  <c r="I30" i="73" s="1"/>
  <c r="I31" i="73" s="1"/>
  <c r="H28" i="73"/>
  <c r="H30" i="73" s="1"/>
  <c r="H31" i="73" s="1"/>
  <c r="G28" i="73"/>
  <c r="G30" i="73" s="1"/>
  <c r="G31" i="73" s="1"/>
  <c r="F28" i="73"/>
  <c r="F30" i="73" s="1"/>
  <c r="F31" i="73" s="1"/>
  <c r="E28" i="73"/>
  <c r="E30" i="73" s="1"/>
  <c r="AC27" i="73"/>
  <c r="AC26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AC24" i="73" s="1"/>
  <c r="AB23" i="73"/>
  <c r="AB25" i="73" s="1"/>
  <c r="AA23" i="73"/>
  <c r="AA25" i="73" s="1"/>
  <c r="Z23" i="73"/>
  <c r="Z25" i="73" s="1"/>
  <c r="Y23" i="73"/>
  <c r="Y25" i="73" s="1"/>
  <c r="X23" i="73"/>
  <c r="X25" i="73" s="1"/>
  <c r="W23" i="73"/>
  <c r="W25" i="73" s="1"/>
  <c r="V23" i="73"/>
  <c r="V25" i="73" s="1"/>
  <c r="U23" i="73"/>
  <c r="U25" i="73" s="1"/>
  <c r="T23" i="73"/>
  <c r="T25" i="73" s="1"/>
  <c r="S23" i="73"/>
  <c r="S25" i="73" s="1"/>
  <c r="R23" i="73"/>
  <c r="R25" i="73" s="1"/>
  <c r="Q23" i="73"/>
  <c r="Q25" i="73" s="1"/>
  <c r="P23" i="73"/>
  <c r="P25" i="73" s="1"/>
  <c r="O23" i="73"/>
  <c r="O25" i="73" s="1"/>
  <c r="N23" i="73"/>
  <c r="N25" i="73" s="1"/>
  <c r="M23" i="73"/>
  <c r="M25" i="73" s="1"/>
  <c r="L23" i="73"/>
  <c r="L25" i="73" s="1"/>
  <c r="K23" i="73"/>
  <c r="K25" i="73" s="1"/>
  <c r="J23" i="73"/>
  <c r="J25" i="73" s="1"/>
  <c r="I23" i="73"/>
  <c r="I25" i="73" s="1"/>
  <c r="H23" i="73"/>
  <c r="H25" i="73" s="1"/>
  <c r="G23" i="73"/>
  <c r="G25" i="73" s="1"/>
  <c r="F23" i="73"/>
  <c r="F25" i="73" s="1"/>
  <c r="E23" i="73"/>
  <c r="AC23" i="73" s="1"/>
  <c r="AC22" i="73"/>
  <c r="AC21" i="73"/>
  <c r="AC20" i="73"/>
  <c r="AC19" i="73"/>
  <c r="AC18" i="73"/>
  <c r="AC17" i="73"/>
  <c r="AC16" i="73"/>
  <c r="AC15" i="73"/>
  <c r="AC14" i="73"/>
  <c r="AC13" i="73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AC65" i="7" s="1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AC64" i="7" s="1"/>
  <c r="AC59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AC56" i="7" s="1"/>
  <c r="AB55" i="7"/>
  <c r="AB57" i="7" s="1"/>
  <c r="AB58" i="7" s="1"/>
  <c r="AB60" i="7" s="1"/>
  <c r="AB62" i="7" s="1"/>
  <c r="AB63" i="7" s="1"/>
  <c r="AA55" i="7"/>
  <c r="AA57" i="7" s="1"/>
  <c r="AA58" i="7" s="1"/>
  <c r="AA60" i="7" s="1"/>
  <c r="AA62" i="7" s="1"/>
  <c r="AA63" i="7" s="1"/>
  <c r="Z55" i="7"/>
  <c r="Z57" i="7" s="1"/>
  <c r="Z58" i="7" s="1"/>
  <c r="Z60" i="7" s="1"/>
  <c r="Z62" i="7" s="1"/>
  <c r="Z63" i="7" s="1"/>
  <c r="Y55" i="7"/>
  <c r="Y57" i="7" s="1"/>
  <c r="Y58" i="7" s="1"/>
  <c r="Y60" i="7" s="1"/>
  <c r="Y62" i="7" s="1"/>
  <c r="Y63" i="7" s="1"/>
  <c r="X55" i="7"/>
  <c r="X57" i="7" s="1"/>
  <c r="X58" i="7" s="1"/>
  <c r="X60" i="7" s="1"/>
  <c r="X62" i="7" s="1"/>
  <c r="X63" i="7" s="1"/>
  <c r="W55" i="7"/>
  <c r="W57" i="7" s="1"/>
  <c r="W58" i="7" s="1"/>
  <c r="W60" i="7" s="1"/>
  <c r="W62" i="7" s="1"/>
  <c r="W63" i="7" s="1"/>
  <c r="V55" i="7"/>
  <c r="V57" i="7" s="1"/>
  <c r="V58" i="7" s="1"/>
  <c r="V60" i="7" s="1"/>
  <c r="V62" i="7" s="1"/>
  <c r="V63" i="7" s="1"/>
  <c r="U55" i="7"/>
  <c r="U57" i="7" s="1"/>
  <c r="U58" i="7" s="1"/>
  <c r="U60" i="7" s="1"/>
  <c r="U62" i="7" s="1"/>
  <c r="U63" i="7" s="1"/>
  <c r="T55" i="7"/>
  <c r="T57" i="7" s="1"/>
  <c r="T58" i="7" s="1"/>
  <c r="T60" i="7" s="1"/>
  <c r="T62" i="7" s="1"/>
  <c r="T63" i="7" s="1"/>
  <c r="S55" i="7"/>
  <c r="S57" i="7" s="1"/>
  <c r="S58" i="7" s="1"/>
  <c r="S60" i="7" s="1"/>
  <c r="S62" i="7" s="1"/>
  <c r="S63" i="7" s="1"/>
  <c r="R55" i="7"/>
  <c r="R57" i="7" s="1"/>
  <c r="R58" i="7" s="1"/>
  <c r="R60" i="7" s="1"/>
  <c r="R62" i="7" s="1"/>
  <c r="R63" i="7" s="1"/>
  <c r="Q55" i="7"/>
  <c r="Q57" i="7" s="1"/>
  <c r="Q58" i="7" s="1"/>
  <c r="Q60" i="7" s="1"/>
  <c r="Q62" i="7" s="1"/>
  <c r="Q63" i="7" s="1"/>
  <c r="P55" i="7"/>
  <c r="P57" i="7" s="1"/>
  <c r="P58" i="7" s="1"/>
  <c r="P60" i="7" s="1"/>
  <c r="P62" i="7" s="1"/>
  <c r="P63" i="7" s="1"/>
  <c r="O55" i="7"/>
  <c r="O57" i="7" s="1"/>
  <c r="O58" i="7" s="1"/>
  <c r="O60" i="7" s="1"/>
  <c r="O62" i="7" s="1"/>
  <c r="O63" i="7" s="1"/>
  <c r="N55" i="7"/>
  <c r="N57" i="7" s="1"/>
  <c r="N58" i="7" s="1"/>
  <c r="N60" i="7" s="1"/>
  <c r="N62" i="7" s="1"/>
  <c r="N63" i="7" s="1"/>
  <c r="M55" i="7"/>
  <c r="M57" i="7" s="1"/>
  <c r="M58" i="7" s="1"/>
  <c r="M60" i="7" s="1"/>
  <c r="M62" i="7" s="1"/>
  <c r="M63" i="7" s="1"/>
  <c r="L55" i="7"/>
  <c r="L57" i="7" s="1"/>
  <c r="L58" i="7" s="1"/>
  <c r="L60" i="7" s="1"/>
  <c r="L62" i="7" s="1"/>
  <c r="L63" i="7" s="1"/>
  <c r="K55" i="7"/>
  <c r="K57" i="7" s="1"/>
  <c r="K58" i="7" s="1"/>
  <c r="K60" i="7" s="1"/>
  <c r="K62" i="7" s="1"/>
  <c r="K63" i="7" s="1"/>
  <c r="J55" i="7"/>
  <c r="J57" i="7" s="1"/>
  <c r="J58" i="7" s="1"/>
  <c r="J60" i="7" s="1"/>
  <c r="J62" i="7" s="1"/>
  <c r="J63" i="7" s="1"/>
  <c r="I55" i="7"/>
  <c r="I57" i="7" s="1"/>
  <c r="I58" i="7" s="1"/>
  <c r="I60" i="7" s="1"/>
  <c r="I62" i="7" s="1"/>
  <c r="I63" i="7" s="1"/>
  <c r="H55" i="7"/>
  <c r="H57" i="7" s="1"/>
  <c r="H58" i="7" s="1"/>
  <c r="H60" i="7" s="1"/>
  <c r="H62" i="7" s="1"/>
  <c r="H63" i="7" s="1"/>
  <c r="G55" i="7"/>
  <c r="G57" i="7" s="1"/>
  <c r="AC54" i="7"/>
  <c r="AC53" i="7"/>
  <c r="AC52" i="7"/>
  <c r="AC51" i="7"/>
  <c r="AC50" i="7"/>
  <c r="AC49" i="7"/>
  <c r="AC48" i="7"/>
  <c r="AC47" i="7"/>
  <c r="AC46" i="7"/>
  <c r="AC45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AC32" i="7" s="1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AC31" i="7" s="1"/>
  <c r="AC26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AC23" i="7" s="1"/>
  <c r="S22" i="7"/>
  <c r="S24" i="7" s="1"/>
  <c r="S25" i="7" s="1"/>
  <c r="S27" i="7" s="1"/>
  <c r="S29" i="7" s="1"/>
  <c r="S30" i="7" s="1"/>
  <c r="R22" i="7"/>
  <c r="R24" i="7" s="1"/>
  <c r="R25" i="7" s="1"/>
  <c r="R27" i="7" s="1"/>
  <c r="R29" i="7" s="1"/>
  <c r="R30" i="7" s="1"/>
  <c r="Q22" i="7"/>
  <c r="Q24" i="7" s="1"/>
  <c r="Q25" i="7" s="1"/>
  <c r="Q27" i="7" s="1"/>
  <c r="Q29" i="7" s="1"/>
  <c r="Q30" i="7" s="1"/>
  <c r="P22" i="7"/>
  <c r="P24" i="7" s="1"/>
  <c r="P25" i="7" s="1"/>
  <c r="P27" i="7" s="1"/>
  <c r="P29" i="7" s="1"/>
  <c r="P30" i="7" s="1"/>
  <c r="O22" i="7"/>
  <c r="O24" i="7" s="1"/>
  <c r="O25" i="7" s="1"/>
  <c r="O27" i="7" s="1"/>
  <c r="O29" i="7" s="1"/>
  <c r="O30" i="7" s="1"/>
  <c r="N22" i="7"/>
  <c r="N24" i="7" s="1"/>
  <c r="N25" i="7" s="1"/>
  <c r="N27" i="7" s="1"/>
  <c r="N29" i="7" s="1"/>
  <c r="N30" i="7" s="1"/>
  <c r="M22" i="7"/>
  <c r="M24" i="7" s="1"/>
  <c r="M25" i="7" s="1"/>
  <c r="M27" i="7" s="1"/>
  <c r="M29" i="7" s="1"/>
  <c r="M30" i="7" s="1"/>
  <c r="L22" i="7"/>
  <c r="L24" i="7" s="1"/>
  <c r="L25" i="7" s="1"/>
  <c r="L27" i="7" s="1"/>
  <c r="L29" i="7" s="1"/>
  <c r="L30" i="7" s="1"/>
  <c r="K22" i="7"/>
  <c r="K24" i="7" s="1"/>
  <c r="K25" i="7" s="1"/>
  <c r="K27" i="7" s="1"/>
  <c r="K29" i="7" s="1"/>
  <c r="K30" i="7" s="1"/>
  <c r="J22" i="7"/>
  <c r="J24" i="7" s="1"/>
  <c r="J25" i="7" s="1"/>
  <c r="J27" i="7" s="1"/>
  <c r="J29" i="7" s="1"/>
  <c r="J30" i="7" s="1"/>
  <c r="I22" i="7"/>
  <c r="I24" i="7" s="1"/>
  <c r="I25" i="7" s="1"/>
  <c r="I27" i="7" s="1"/>
  <c r="I29" i="7" s="1"/>
  <c r="I30" i="7" s="1"/>
  <c r="H22" i="7"/>
  <c r="H24" i="7" s="1"/>
  <c r="H25" i="7" s="1"/>
  <c r="H27" i="7" s="1"/>
  <c r="H29" i="7" s="1"/>
  <c r="H30" i="7" s="1"/>
  <c r="G22" i="7"/>
  <c r="G24" i="7" s="1"/>
  <c r="G25" i="7" s="1"/>
  <c r="G27" i="7" s="1"/>
  <c r="G29" i="7" s="1"/>
  <c r="G30" i="7" s="1"/>
  <c r="F22" i="7"/>
  <c r="F24" i="7" s="1"/>
  <c r="F25" i="7" s="1"/>
  <c r="F27" i="7" s="1"/>
  <c r="F29" i="7" s="1"/>
  <c r="F30" i="7" s="1"/>
  <c r="E22" i="7"/>
  <c r="E24" i="7" s="1"/>
  <c r="AC21" i="7"/>
  <c r="AC20" i="7"/>
  <c r="AC19" i="7"/>
  <c r="AC18" i="7"/>
  <c r="AC17" i="7"/>
  <c r="AC16" i="7"/>
  <c r="AC15" i="7"/>
  <c r="AC14" i="7"/>
  <c r="AC13" i="7"/>
  <c r="AC12" i="7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AC65" i="8" s="1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AC64" i="8" s="1"/>
  <c r="AC59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AC56" i="8" s="1"/>
  <c r="AB55" i="8"/>
  <c r="AB57" i="8" s="1"/>
  <c r="AB58" i="8" s="1"/>
  <c r="AB60" i="8" s="1"/>
  <c r="AB62" i="8" s="1"/>
  <c r="AB63" i="8" s="1"/>
  <c r="AA55" i="8"/>
  <c r="AA57" i="8" s="1"/>
  <c r="AA58" i="8" s="1"/>
  <c r="AA60" i="8" s="1"/>
  <c r="AA62" i="8" s="1"/>
  <c r="AA63" i="8" s="1"/>
  <c r="Z55" i="8"/>
  <c r="Z57" i="8" s="1"/>
  <c r="Z58" i="8" s="1"/>
  <c r="Z60" i="8" s="1"/>
  <c r="Z62" i="8" s="1"/>
  <c r="Z63" i="8" s="1"/>
  <c r="Y55" i="8"/>
  <c r="Y57" i="8" s="1"/>
  <c r="Y58" i="8" s="1"/>
  <c r="Y60" i="8" s="1"/>
  <c r="Y62" i="8" s="1"/>
  <c r="Y63" i="8" s="1"/>
  <c r="X55" i="8"/>
  <c r="X57" i="8" s="1"/>
  <c r="X58" i="8" s="1"/>
  <c r="X60" i="8" s="1"/>
  <c r="X62" i="8" s="1"/>
  <c r="X63" i="8" s="1"/>
  <c r="W55" i="8"/>
  <c r="W57" i="8" s="1"/>
  <c r="W58" i="8" s="1"/>
  <c r="W60" i="8" s="1"/>
  <c r="W62" i="8" s="1"/>
  <c r="W63" i="8" s="1"/>
  <c r="V55" i="8"/>
  <c r="V57" i="8" s="1"/>
  <c r="V58" i="8" s="1"/>
  <c r="V60" i="8" s="1"/>
  <c r="V62" i="8" s="1"/>
  <c r="V63" i="8" s="1"/>
  <c r="U55" i="8"/>
  <c r="U57" i="8" s="1"/>
  <c r="U58" i="8" s="1"/>
  <c r="U60" i="8" s="1"/>
  <c r="U62" i="8" s="1"/>
  <c r="U63" i="8" s="1"/>
  <c r="T55" i="8"/>
  <c r="T57" i="8" s="1"/>
  <c r="T58" i="8" s="1"/>
  <c r="T60" i="8" s="1"/>
  <c r="T62" i="8" s="1"/>
  <c r="T63" i="8" s="1"/>
  <c r="S55" i="8"/>
  <c r="S57" i="8" s="1"/>
  <c r="S58" i="8" s="1"/>
  <c r="S60" i="8" s="1"/>
  <c r="S62" i="8" s="1"/>
  <c r="S63" i="8" s="1"/>
  <c r="R55" i="8"/>
  <c r="R57" i="8" s="1"/>
  <c r="R58" i="8" s="1"/>
  <c r="R60" i="8" s="1"/>
  <c r="R62" i="8" s="1"/>
  <c r="R63" i="8" s="1"/>
  <c r="Q55" i="8"/>
  <c r="Q57" i="8" s="1"/>
  <c r="Q58" i="8" s="1"/>
  <c r="Q60" i="8" s="1"/>
  <c r="Q62" i="8" s="1"/>
  <c r="Q63" i="8" s="1"/>
  <c r="P55" i="8"/>
  <c r="P57" i="8" s="1"/>
  <c r="P58" i="8" s="1"/>
  <c r="P60" i="8" s="1"/>
  <c r="P62" i="8" s="1"/>
  <c r="P63" i="8" s="1"/>
  <c r="O55" i="8"/>
  <c r="O57" i="8" s="1"/>
  <c r="O58" i="8" s="1"/>
  <c r="O60" i="8" s="1"/>
  <c r="O62" i="8" s="1"/>
  <c r="O63" i="8" s="1"/>
  <c r="N55" i="8"/>
  <c r="N57" i="8" s="1"/>
  <c r="N58" i="8" s="1"/>
  <c r="N60" i="8" s="1"/>
  <c r="N62" i="8" s="1"/>
  <c r="N63" i="8" s="1"/>
  <c r="M55" i="8"/>
  <c r="M57" i="8" s="1"/>
  <c r="M58" i="8" s="1"/>
  <c r="M60" i="8" s="1"/>
  <c r="M62" i="8" s="1"/>
  <c r="M63" i="8" s="1"/>
  <c r="L55" i="8"/>
  <c r="L57" i="8" s="1"/>
  <c r="L58" i="8" s="1"/>
  <c r="L60" i="8" s="1"/>
  <c r="L62" i="8" s="1"/>
  <c r="L63" i="8" s="1"/>
  <c r="K55" i="8"/>
  <c r="K57" i="8" s="1"/>
  <c r="K58" i="8" s="1"/>
  <c r="K60" i="8" s="1"/>
  <c r="K62" i="8" s="1"/>
  <c r="K63" i="8" s="1"/>
  <c r="J55" i="8"/>
  <c r="J57" i="8" s="1"/>
  <c r="J58" i="8" s="1"/>
  <c r="J60" i="8" s="1"/>
  <c r="J62" i="8" s="1"/>
  <c r="J63" i="8" s="1"/>
  <c r="I55" i="8"/>
  <c r="I57" i="8" s="1"/>
  <c r="AC54" i="8"/>
  <c r="AC53" i="8"/>
  <c r="AC52" i="8"/>
  <c r="AF51" i="8"/>
  <c r="AC51" i="8"/>
  <c r="AC50" i="8"/>
  <c r="AC49" i="8"/>
  <c r="AC48" i="8"/>
  <c r="AC47" i="8"/>
  <c r="AC46" i="8"/>
  <c r="AC45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AC32" i="8" s="1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AC31" i="8" s="1"/>
  <c r="AC26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AC23" i="8" s="1"/>
  <c r="U22" i="8"/>
  <c r="U24" i="8" s="1"/>
  <c r="U25" i="8" s="1"/>
  <c r="U27" i="8" s="1"/>
  <c r="U29" i="8" s="1"/>
  <c r="U30" i="8" s="1"/>
  <c r="T22" i="8"/>
  <c r="T24" i="8" s="1"/>
  <c r="T25" i="8" s="1"/>
  <c r="T27" i="8" s="1"/>
  <c r="T29" i="8" s="1"/>
  <c r="T30" i="8" s="1"/>
  <c r="S22" i="8"/>
  <c r="S24" i="8" s="1"/>
  <c r="S25" i="8" s="1"/>
  <c r="S27" i="8" s="1"/>
  <c r="S29" i="8" s="1"/>
  <c r="S30" i="8" s="1"/>
  <c r="R22" i="8"/>
  <c r="R24" i="8" s="1"/>
  <c r="R25" i="8" s="1"/>
  <c r="R27" i="8" s="1"/>
  <c r="R29" i="8" s="1"/>
  <c r="R30" i="8" s="1"/>
  <c r="Q22" i="8"/>
  <c r="Q24" i="8" s="1"/>
  <c r="Q25" i="8" s="1"/>
  <c r="Q27" i="8" s="1"/>
  <c r="Q29" i="8" s="1"/>
  <c r="Q30" i="8" s="1"/>
  <c r="P22" i="8"/>
  <c r="P24" i="8" s="1"/>
  <c r="P25" i="8" s="1"/>
  <c r="P27" i="8" s="1"/>
  <c r="P29" i="8" s="1"/>
  <c r="P30" i="8" s="1"/>
  <c r="O22" i="8"/>
  <c r="O24" i="8" s="1"/>
  <c r="O25" i="8" s="1"/>
  <c r="O27" i="8" s="1"/>
  <c r="O29" i="8" s="1"/>
  <c r="O30" i="8" s="1"/>
  <c r="N22" i="8"/>
  <c r="N24" i="8" s="1"/>
  <c r="N25" i="8" s="1"/>
  <c r="N27" i="8" s="1"/>
  <c r="N29" i="8" s="1"/>
  <c r="N30" i="8" s="1"/>
  <c r="M22" i="8"/>
  <c r="M24" i="8" s="1"/>
  <c r="M25" i="8" s="1"/>
  <c r="M27" i="8" s="1"/>
  <c r="M29" i="8" s="1"/>
  <c r="M30" i="8" s="1"/>
  <c r="L22" i="8"/>
  <c r="L24" i="8" s="1"/>
  <c r="L25" i="8" s="1"/>
  <c r="L27" i="8" s="1"/>
  <c r="L29" i="8" s="1"/>
  <c r="L30" i="8" s="1"/>
  <c r="K22" i="8"/>
  <c r="K24" i="8" s="1"/>
  <c r="K25" i="8" s="1"/>
  <c r="K27" i="8" s="1"/>
  <c r="K29" i="8" s="1"/>
  <c r="K30" i="8" s="1"/>
  <c r="J22" i="8"/>
  <c r="J24" i="8" s="1"/>
  <c r="J25" i="8" s="1"/>
  <c r="J27" i="8" s="1"/>
  <c r="J29" i="8" s="1"/>
  <c r="J30" i="8" s="1"/>
  <c r="I22" i="8"/>
  <c r="I24" i="8" s="1"/>
  <c r="I25" i="8" s="1"/>
  <c r="I27" i="8" s="1"/>
  <c r="I29" i="8" s="1"/>
  <c r="I30" i="8" s="1"/>
  <c r="H22" i="8"/>
  <c r="H24" i="8" s="1"/>
  <c r="H25" i="8" s="1"/>
  <c r="H27" i="8" s="1"/>
  <c r="H29" i="8" s="1"/>
  <c r="H30" i="8" s="1"/>
  <c r="G22" i="8"/>
  <c r="G24" i="8" s="1"/>
  <c r="G25" i="8" s="1"/>
  <c r="G27" i="8" s="1"/>
  <c r="G29" i="8" s="1"/>
  <c r="G30" i="8" s="1"/>
  <c r="F22" i="8"/>
  <c r="F24" i="8" s="1"/>
  <c r="F25" i="8" s="1"/>
  <c r="F27" i="8" s="1"/>
  <c r="F29" i="8" s="1"/>
  <c r="F30" i="8" s="1"/>
  <c r="E22" i="8"/>
  <c r="AC22" i="8" s="1"/>
  <c r="AC21" i="8"/>
  <c r="AC20" i="8"/>
  <c r="AC19" i="8"/>
  <c r="AC18" i="8"/>
  <c r="AC17" i="8"/>
  <c r="AC16" i="8"/>
  <c r="AC15" i="8"/>
  <c r="AC14" i="8"/>
  <c r="AC13" i="8"/>
  <c r="AC12" i="8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AC65" i="6" s="1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AC64" i="6" s="1"/>
  <c r="AC59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AC56" i="6" s="1"/>
  <c r="T55" i="6"/>
  <c r="T57" i="6" s="1"/>
  <c r="T58" i="6" s="1"/>
  <c r="T60" i="6" s="1"/>
  <c r="T62" i="6" s="1"/>
  <c r="T63" i="6" s="1"/>
  <c r="S55" i="6"/>
  <c r="S57" i="6" s="1"/>
  <c r="S58" i="6" s="1"/>
  <c r="S60" i="6" s="1"/>
  <c r="S62" i="6" s="1"/>
  <c r="S63" i="6" s="1"/>
  <c r="R55" i="6"/>
  <c r="R57" i="6" s="1"/>
  <c r="R58" i="6" s="1"/>
  <c r="R60" i="6" s="1"/>
  <c r="R62" i="6" s="1"/>
  <c r="R63" i="6" s="1"/>
  <c r="Q55" i="6"/>
  <c r="Q57" i="6" s="1"/>
  <c r="Q58" i="6" s="1"/>
  <c r="Q60" i="6" s="1"/>
  <c r="Q62" i="6" s="1"/>
  <c r="Q63" i="6" s="1"/>
  <c r="P55" i="6"/>
  <c r="P57" i="6" s="1"/>
  <c r="P58" i="6" s="1"/>
  <c r="P60" i="6" s="1"/>
  <c r="P62" i="6" s="1"/>
  <c r="P63" i="6" s="1"/>
  <c r="O55" i="6"/>
  <c r="O57" i="6" s="1"/>
  <c r="O58" i="6" s="1"/>
  <c r="O60" i="6" s="1"/>
  <c r="O62" i="6" s="1"/>
  <c r="O63" i="6" s="1"/>
  <c r="N55" i="6"/>
  <c r="N57" i="6" s="1"/>
  <c r="N58" i="6" s="1"/>
  <c r="N60" i="6" s="1"/>
  <c r="N62" i="6" s="1"/>
  <c r="N63" i="6" s="1"/>
  <c r="M55" i="6"/>
  <c r="M57" i="6" s="1"/>
  <c r="M58" i="6" s="1"/>
  <c r="M60" i="6" s="1"/>
  <c r="M62" i="6" s="1"/>
  <c r="M63" i="6" s="1"/>
  <c r="L55" i="6"/>
  <c r="L57" i="6" s="1"/>
  <c r="L58" i="6" s="1"/>
  <c r="L60" i="6" s="1"/>
  <c r="L62" i="6" s="1"/>
  <c r="L63" i="6" s="1"/>
  <c r="K55" i="6"/>
  <c r="K57" i="6" s="1"/>
  <c r="K58" i="6" s="1"/>
  <c r="K60" i="6" s="1"/>
  <c r="K62" i="6" s="1"/>
  <c r="K63" i="6" s="1"/>
  <c r="J55" i="6"/>
  <c r="J57" i="6" s="1"/>
  <c r="J58" i="6" s="1"/>
  <c r="J60" i="6" s="1"/>
  <c r="J62" i="6" s="1"/>
  <c r="J63" i="6" s="1"/>
  <c r="I55" i="6"/>
  <c r="I57" i="6" s="1"/>
  <c r="I58" i="6" s="1"/>
  <c r="I60" i="6" s="1"/>
  <c r="I62" i="6" s="1"/>
  <c r="I63" i="6" s="1"/>
  <c r="H55" i="6"/>
  <c r="H57" i="6" s="1"/>
  <c r="H58" i="6" s="1"/>
  <c r="H60" i="6" s="1"/>
  <c r="H62" i="6" s="1"/>
  <c r="H63" i="6" s="1"/>
  <c r="G55" i="6"/>
  <c r="G57" i="6" s="1"/>
  <c r="G58" i="6" s="1"/>
  <c r="G60" i="6" s="1"/>
  <c r="G62" i="6" s="1"/>
  <c r="G63" i="6" s="1"/>
  <c r="F55" i="6"/>
  <c r="F57" i="6" s="1"/>
  <c r="F58" i="6" s="1"/>
  <c r="F60" i="6" s="1"/>
  <c r="F62" i="6" s="1"/>
  <c r="F63" i="6" s="1"/>
  <c r="E55" i="6"/>
  <c r="AC55" i="6" s="1"/>
  <c r="AC54" i="6"/>
  <c r="AC53" i="6"/>
  <c r="AC52" i="6"/>
  <c r="AC51" i="6"/>
  <c r="AC50" i="6"/>
  <c r="AC49" i="6"/>
  <c r="AC48" i="6"/>
  <c r="AC47" i="6"/>
  <c r="AC46" i="6"/>
  <c r="AC45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AC32" i="6" s="1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AC31" i="6" s="1"/>
  <c r="M27" i="6"/>
  <c r="M29" i="6" s="1"/>
  <c r="M30" i="6" s="1"/>
  <c r="AC26" i="6"/>
  <c r="AB25" i="6"/>
  <c r="AB27" i="6" s="1"/>
  <c r="AB29" i="6" s="1"/>
  <c r="AB30" i="6" s="1"/>
  <c r="AA25" i="6"/>
  <c r="AA27" i="6" s="1"/>
  <c r="AA29" i="6" s="1"/>
  <c r="AA30" i="6" s="1"/>
  <c r="Z25" i="6"/>
  <c r="Z27" i="6" s="1"/>
  <c r="Z29" i="6" s="1"/>
  <c r="Z30" i="6" s="1"/>
  <c r="Y25" i="6"/>
  <c r="Y27" i="6" s="1"/>
  <c r="Y29" i="6" s="1"/>
  <c r="Y30" i="6" s="1"/>
  <c r="X25" i="6"/>
  <c r="X27" i="6" s="1"/>
  <c r="X29" i="6" s="1"/>
  <c r="X30" i="6" s="1"/>
  <c r="W25" i="6"/>
  <c r="W27" i="6" s="1"/>
  <c r="W29" i="6" s="1"/>
  <c r="W30" i="6" s="1"/>
  <c r="V25" i="6"/>
  <c r="V27" i="6" s="1"/>
  <c r="V29" i="6" s="1"/>
  <c r="V30" i="6" s="1"/>
  <c r="U25" i="6"/>
  <c r="U27" i="6" s="1"/>
  <c r="U29" i="6" s="1"/>
  <c r="U30" i="6" s="1"/>
  <c r="T25" i="6"/>
  <c r="T27" i="6" s="1"/>
  <c r="T29" i="6" s="1"/>
  <c r="T30" i="6" s="1"/>
  <c r="S25" i="6"/>
  <c r="S27" i="6" s="1"/>
  <c r="S29" i="6" s="1"/>
  <c r="S30" i="6" s="1"/>
  <c r="R25" i="6"/>
  <c r="R27" i="6" s="1"/>
  <c r="R29" i="6" s="1"/>
  <c r="R30" i="6" s="1"/>
  <c r="Q25" i="6"/>
  <c r="Q27" i="6" s="1"/>
  <c r="Q29" i="6" s="1"/>
  <c r="Q30" i="6" s="1"/>
  <c r="P25" i="6"/>
  <c r="P27" i="6" s="1"/>
  <c r="P29" i="6" s="1"/>
  <c r="P30" i="6" s="1"/>
  <c r="O25" i="6"/>
  <c r="O27" i="6" s="1"/>
  <c r="O29" i="6" s="1"/>
  <c r="O30" i="6" s="1"/>
  <c r="N25" i="6"/>
  <c r="N27" i="6" s="1"/>
  <c r="N29" i="6" s="1"/>
  <c r="N30" i="6" s="1"/>
  <c r="M25" i="6"/>
  <c r="L25" i="6"/>
  <c r="L27" i="6" s="1"/>
  <c r="L29" i="6" s="1"/>
  <c r="L30" i="6" s="1"/>
  <c r="K25" i="6"/>
  <c r="K27" i="6" s="1"/>
  <c r="K29" i="6" s="1"/>
  <c r="K30" i="6" s="1"/>
  <c r="J25" i="6"/>
  <c r="J27" i="6" s="1"/>
  <c r="J29" i="6" s="1"/>
  <c r="J30" i="6" s="1"/>
  <c r="I25" i="6"/>
  <c r="I27" i="6" s="1"/>
  <c r="I29" i="6" s="1"/>
  <c r="I30" i="6" s="1"/>
  <c r="H25" i="6"/>
  <c r="H27" i="6" s="1"/>
  <c r="H29" i="6" s="1"/>
  <c r="H30" i="6" s="1"/>
  <c r="G25" i="6"/>
  <c r="G27" i="6" s="1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AC68" i="72" s="1"/>
  <c r="AB67" i="72"/>
  <c r="AA67" i="72"/>
  <c r="Z67" i="72"/>
  <c r="Y67" i="72"/>
  <c r="X67" i="72"/>
  <c r="W67" i="72"/>
  <c r="V67" i="72"/>
  <c r="U67" i="72"/>
  <c r="T67" i="72"/>
  <c r="S67" i="72"/>
  <c r="R67" i="72"/>
  <c r="Q67" i="72"/>
  <c r="P67" i="72"/>
  <c r="O67" i="72"/>
  <c r="N67" i="72"/>
  <c r="M67" i="72"/>
  <c r="L67" i="72"/>
  <c r="K67" i="72"/>
  <c r="J67" i="72"/>
  <c r="I67" i="72"/>
  <c r="H67" i="72"/>
  <c r="G67" i="72"/>
  <c r="F67" i="72"/>
  <c r="E67" i="72"/>
  <c r="AC67" i="72" s="1"/>
  <c r="AC62" i="72"/>
  <c r="AB61" i="72"/>
  <c r="AB63" i="72" s="1"/>
  <c r="AB65" i="72" s="1"/>
  <c r="AB66" i="72" s="1"/>
  <c r="X61" i="72"/>
  <c r="X63" i="72" s="1"/>
  <c r="X65" i="72" s="1"/>
  <c r="X66" i="72" s="1"/>
  <c r="T61" i="72"/>
  <c r="T63" i="72" s="1"/>
  <c r="T65" i="72" s="1"/>
  <c r="T66" i="72" s="1"/>
  <c r="P61" i="72"/>
  <c r="P63" i="72" s="1"/>
  <c r="P65" i="72" s="1"/>
  <c r="P66" i="72" s="1"/>
  <c r="L61" i="72"/>
  <c r="L63" i="72" s="1"/>
  <c r="L65" i="72" s="1"/>
  <c r="L66" i="72" s="1"/>
  <c r="H61" i="72"/>
  <c r="H63" i="72" s="1"/>
  <c r="H65" i="72" s="1"/>
  <c r="H66" i="72" s="1"/>
  <c r="AB60" i="72"/>
  <c r="Y60" i="72"/>
  <c r="Y61" i="72" s="1"/>
  <c r="Y63" i="72" s="1"/>
  <c r="Y65" i="72" s="1"/>
  <c r="Y66" i="72" s="1"/>
  <c r="X60" i="72"/>
  <c r="U60" i="72"/>
  <c r="U61" i="72" s="1"/>
  <c r="U63" i="72" s="1"/>
  <c r="U65" i="72" s="1"/>
  <c r="U66" i="72" s="1"/>
  <c r="T60" i="72"/>
  <c r="Q60" i="72"/>
  <c r="Q61" i="72" s="1"/>
  <c r="Q63" i="72" s="1"/>
  <c r="Q65" i="72" s="1"/>
  <c r="Q66" i="72" s="1"/>
  <c r="P60" i="72"/>
  <c r="M60" i="72"/>
  <c r="M61" i="72" s="1"/>
  <c r="M63" i="72" s="1"/>
  <c r="M65" i="72" s="1"/>
  <c r="M66" i="72" s="1"/>
  <c r="L60" i="72"/>
  <c r="I60" i="72"/>
  <c r="I61" i="72" s="1"/>
  <c r="I63" i="72" s="1"/>
  <c r="I65" i="72" s="1"/>
  <c r="I66" i="72" s="1"/>
  <c r="H60" i="72"/>
  <c r="E60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AC59" i="72" s="1"/>
  <c r="AB58" i="72"/>
  <c r="AA58" i="72"/>
  <c r="AA60" i="72" s="1"/>
  <c r="AA61" i="72" s="1"/>
  <c r="AA63" i="72" s="1"/>
  <c r="AA65" i="72" s="1"/>
  <c r="AA66" i="72" s="1"/>
  <c r="Z58" i="72"/>
  <c r="Z60" i="72" s="1"/>
  <c r="Z61" i="72" s="1"/>
  <c r="Z63" i="72" s="1"/>
  <c r="Z65" i="72" s="1"/>
  <c r="Z66" i="72" s="1"/>
  <c r="Y58" i="72"/>
  <c r="X58" i="72"/>
  <c r="W58" i="72"/>
  <c r="W60" i="72" s="1"/>
  <c r="W61" i="72" s="1"/>
  <c r="W63" i="72" s="1"/>
  <c r="W65" i="72" s="1"/>
  <c r="W66" i="72" s="1"/>
  <c r="V58" i="72"/>
  <c r="V60" i="72" s="1"/>
  <c r="V61" i="72" s="1"/>
  <c r="V63" i="72" s="1"/>
  <c r="V65" i="72" s="1"/>
  <c r="V66" i="72" s="1"/>
  <c r="U58" i="72"/>
  <c r="T58" i="72"/>
  <c r="S58" i="72"/>
  <c r="S60" i="72" s="1"/>
  <c r="S61" i="72" s="1"/>
  <c r="S63" i="72" s="1"/>
  <c r="S65" i="72" s="1"/>
  <c r="S66" i="72" s="1"/>
  <c r="R58" i="72"/>
  <c r="R60" i="72" s="1"/>
  <c r="R61" i="72" s="1"/>
  <c r="R63" i="72" s="1"/>
  <c r="R65" i="72" s="1"/>
  <c r="R66" i="72" s="1"/>
  <c r="Q58" i="72"/>
  <c r="P58" i="72"/>
  <c r="O58" i="72"/>
  <c r="O60" i="72" s="1"/>
  <c r="O61" i="72" s="1"/>
  <c r="O63" i="72" s="1"/>
  <c r="O65" i="72" s="1"/>
  <c r="O66" i="72" s="1"/>
  <c r="N58" i="72"/>
  <c r="N60" i="72" s="1"/>
  <c r="N61" i="72" s="1"/>
  <c r="N63" i="72" s="1"/>
  <c r="N65" i="72" s="1"/>
  <c r="N66" i="72" s="1"/>
  <c r="M58" i="72"/>
  <c r="L58" i="72"/>
  <c r="K58" i="72"/>
  <c r="K60" i="72" s="1"/>
  <c r="K61" i="72" s="1"/>
  <c r="K63" i="72" s="1"/>
  <c r="K65" i="72" s="1"/>
  <c r="K66" i="72" s="1"/>
  <c r="J58" i="72"/>
  <c r="J60" i="72" s="1"/>
  <c r="J61" i="72" s="1"/>
  <c r="J63" i="72" s="1"/>
  <c r="J65" i="72" s="1"/>
  <c r="J66" i="72" s="1"/>
  <c r="I58" i="72"/>
  <c r="H58" i="72"/>
  <c r="G58" i="72"/>
  <c r="G60" i="72" s="1"/>
  <c r="G61" i="72" s="1"/>
  <c r="G63" i="72" s="1"/>
  <c r="G65" i="72" s="1"/>
  <c r="G66" i="72" s="1"/>
  <c r="F58" i="72"/>
  <c r="F60" i="72" s="1"/>
  <c r="F61" i="72" s="1"/>
  <c r="F63" i="72" s="1"/>
  <c r="F65" i="72" s="1"/>
  <c r="F66" i="72" s="1"/>
  <c r="E58" i="72"/>
  <c r="AC58" i="72" s="1"/>
  <c r="AC57" i="72"/>
  <c r="AC56" i="72"/>
  <c r="AC55" i="72"/>
  <c r="AC54" i="72"/>
  <c r="AC53" i="72"/>
  <c r="AC52" i="72"/>
  <c r="AC51" i="72"/>
  <c r="AC50" i="72"/>
  <c r="AC49" i="72"/>
  <c r="AC48" i="72"/>
  <c r="U34" i="72"/>
  <c r="T34" i="72"/>
  <c r="S34" i="72"/>
  <c r="R34" i="72"/>
  <c r="Q34" i="72"/>
  <c r="P34" i="72"/>
  <c r="O34" i="72"/>
  <c r="N34" i="72"/>
  <c r="M34" i="72"/>
  <c r="L34" i="72"/>
  <c r="K34" i="72"/>
  <c r="AC34" i="72" s="1"/>
  <c r="U33" i="72"/>
  <c r="T33" i="72"/>
  <c r="S33" i="72"/>
  <c r="R33" i="72"/>
  <c r="Q33" i="72"/>
  <c r="P33" i="72"/>
  <c r="O33" i="72"/>
  <c r="N33" i="72"/>
  <c r="M33" i="72"/>
  <c r="L33" i="72"/>
  <c r="K33" i="72"/>
  <c r="AC33" i="72" s="1"/>
  <c r="AC28" i="72"/>
  <c r="U25" i="72"/>
  <c r="T25" i="72"/>
  <c r="S25" i="72"/>
  <c r="R25" i="72"/>
  <c r="Q25" i="72"/>
  <c r="P25" i="72"/>
  <c r="O25" i="72"/>
  <c r="N25" i="72"/>
  <c r="AC25" i="72" s="1"/>
  <c r="M25" i="72"/>
  <c r="L25" i="72"/>
  <c r="K25" i="72"/>
  <c r="U24" i="72"/>
  <c r="U26" i="72" s="1"/>
  <c r="U27" i="72" s="1"/>
  <c r="U29" i="72" s="1"/>
  <c r="U31" i="72" s="1"/>
  <c r="U32" i="72" s="1"/>
  <c r="T24" i="72"/>
  <c r="T26" i="72" s="1"/>
  <c r="T27" i="72" s="1"/>
  <c r="T29" i="72" s="1"/>
  <c r="T31" i="72" s="1"/>
  <c r="T32" i="72" s="1"/>
  <c r="S24" i="72"/>
  <c r="S26" i="72" s="1"/>
  <c r="S27" i="72" s="1"/>
  <c r="S29" i="72" s="1"/>
  <c r="S31" i="72" s="1"/>
  <c r="S32" i="72" s="1"/>
  <c r="R24" i="72"/>
  <c r="R26" i="72" s="1"/>
  <c r="R27" i="72" s="1"/>
  <c r="R29" i="72" s="1"/>
  <c r="R31" i="72" s="1"/>
  <c r="R32" i="72" s="1"/>
  <c r="Q24" i="72"/>
  <c r="Q26" i="72" s="1"/>
  <c r="Q27" i="72" s="1"/>
  <c r="Q29" i="72" s="1"/>
  <c r="Q31" i="72" s="1"/>
  <c r="Q32" i="72" s="1"/>
  <c r="P24" i="72"/>
  <c r="P26" i="72" s="1"/>
  <c r="P27" i="72" s="1"/>
  <c r="P29" i="72" s="1"/>
  <c r="P31" i="72" s="1"/>
  <c r="P32" i="72" s="1"/>
  <c r="O24" i="72"/>
  <c r="O26" i="72" s="1"/>
  <c r="O27" i="72" s="1"/>
  <c r="O29" i="72" s="1"/>
  <c r="O31" i="72" s="1"/>
  <c r="O32" i="72" s="1"/>
  <c r="N24" i="72"/>
  <c r="N26" i="72" s="1"/>
  <c r="N27" i="72" s="1"/>
  <c r="N29" i="72" s="1"/>
  <c r="N31" i="72" s="1"/>
  <c r="N32" i="72" s="1"/>
  <c r="M24" i="72"/>
  <c r="M26" i="72" s="1"/>
  <c r="M27" i="72" s="1"/>
  <c r="M29" i="72" s="1"/>
  <c r="M31" i="72" s="1"/>
  <c r="M32" i="72" s="1"/>
  <c r="L24" i="72"/>
  <c r="L26" i="72" s="1"/>
  <c r="L27" i="72" s="1"/>
  <c r="L29" i="72" s="1"/>
  <c r="L31" i="72" s="1"/>
  <c r="L32" i="72" s="1"/>
  <c r="K24" i="72"/>
  <c r="K26" i="72" s="1"/>
  <c r="AC23" i="72"/>
  <c r="AC22" i="72"/>
  <c r="AC21" i="72"/>
  <c r="AC20" i="72"/>
  <c r="AC19" i="72"/>
  <c r="AC18" i="72"/>
  <c r="AC17" i="72"/>
  <c r="AC16" i="72"/>
  <c r="AC15" i="72"/>
  <c r="AC14" i="72"/>
  <c r="AB67" i="38"/>
  <c r="AA67" i="38"/>
  <c r="Z67" i="38"/>
  <c r="Y67" i="38"/>
  <c r="X67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AC67" i="38" s="1"/>
  <c r="AB66" i="38"/>
  <c r="AA66" i="38"/>
  <c r="Z66" i="38"/>
  <c r="Y66" i="38"/>
  <c r="X66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AC66" i="38" s="1"/>
  <c r="AC61" i="38"/>
  <c r="AA60" i="38"/>
  <c r="AA62" i="38" s="1"/>
  <c r="AA64" i="38" s="1"/>
  <c r="AA65" i="38" s="1"/>
  <c r="W60" i="38"/>
  <c r="W62" i="38" s="1"/>
  <c r="W64" i="38" s="1"/>
  <c r="W65" i="38" s="1"/>
  <c r="S60" i="38"/>
  <c r="S62" i="38" s="1"/>
  <c r="S64" i="38" s="1"/>
  <c r="S65" i="38" s="1"/>
  <c r="O60" i="38"/>
  <c r="O62" i="38" s="1"/>
  <c r="O64" i="38" s="1"/>
  <c r="O65" i="38" s="1"/>
  <c r="K60" i="38"/>
  <c r="K62" i="38" s="1"/>
  <c r="K64" i="38" s="1"/>
  <c r="K65" i="38" s="1"/>
  <c r="G60" i="38"/>
  <c r="G62" i="38" s="1"/>
  <c r="G64" i="38" s="1"/>
  <c r="G65" i="38" s="1"/>
  <c r="AB59" i="38"/>
  <c r="AB60" i="38" s="1"/>
  <c r="AB62" i="38" s="1"/>
  <c r="AB64" i="38" s="1"/>
  <c r="AB65" i="38" s="1"/>
  <c r="AA59" i="38"/>
  <c r="X59" i="38"/>
  <c r="X60" i="38" s="1"/>
  <c r="X62" i="38" s="1"/>
  <c r="X64" i="38" s="1"/>
  <c r="X65" i="38" s="1"/>
  <c r="W59" i="38"/>
  <c r="T59" i="38"/>
  <c r="T60" i="38" s="1"/>
  <c r="T62" i="38" s="1"/>
  <c r="T64" i="38" s="1"/>
  <c r="T65" i="38" s="1"/>
  <c r="S59" i="38"/>
  <c r="P59" i="38"/>
  <c r="P60" i="38" s="1"/>
  <c r="P62" i="38" s="1"/>
  <c r="P64" i="38" s="1"/>
  <c r="P65" i="38" s="1"/>
  <c r="O59" i="38"/>
  <c r="L59" i="38"/>
  <c r="L60" i="38" s="1"/>
  <c r="L62" i="38" s="1"/>
  <c r="L64" i="38" s="1"/>
  <c r="L65" i="38" s="1"/>
  <c r="K59" i="38"/>
  <c r="H59" i="38"/>
  <c r="H60" i="38" s="1"/>
  <c r="H62" i="38" s="1"/>
  <c r="H64" i="38" s="1"/>
  <c r="H65" i="38" s="1"/>
  <c r="G59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AC58" i="38" s="1"/>
  <c r="AB57" i="38"/>
  <c r="AA57" i="38"/>
  <c r="Z57" i="38"/>
  <c r="Z59" i="38" s="1"/>
  <c r="Z60" i="38" s="1"/>
  <c r="Z62" i="38" s="1"/>
  <c r="Z64" i="38" s="1"/>
  <c r="Z65" i="38" s="1"/>
  <c r="Y57" i="38"/>
  <c r="Y59" i="38" s="1"/>
  <c r="Y60" i="38" s="1"/>
  <c r="Y62" i="38" s="1"/>
  <c r="Y64" i="38" s="1"/>
  <c r="Y65" i="38" s="1"/>
  <c r="X57" i="38"/>
  <c r="W57" i="38"/>
  <c r="V57" i="38"/>
  <c r="V59" i="38" s="1"/>
  <c r="V60" i="38" s="1"/>
  <c r="V62" i="38" s="1"/>
  <c r="V64" i="38" s="1"/>
  <c r="V65" i="38" s="1"/>
  <c r="U57" i="38"/>
  <c r="U59" i="38" s="1"/>
  <c r="U60" i="38" s="1"/>
  <c r="U62" i="38" s="1"/>
  <c r="U64" i="38" s="1"/>
  <c r="U65" i="38" s="1"/>
  <c r="T57" i="38"/>
  <c r="S57" i="38"/>
  <c r="R57" i="38"/>
  <c r="R59" i="38" s="1"/>
  <c r="R60" i="38" s="1"/>
  <c r="R62" i="38" s="1"/>
  <c r="R64" i="38" s="1"/>
  <c r="R65" i="38" s="1"/>
  <c r="Q57" i="38"/>
  <c r="Q59" i="38" s="1"/>
  <c r="Q60" i="38" s="1"/>
  <c r="Q62" i="38" s="1"/>
  <c r="Q64" i="38" s="1"/>
  <c r="Q65" i="38" s="1"/>
  <c r="P57" i="38"/>
  <c r="O57" i="38"/>
  <c r="N57" i="38"/>
  <c r="N59" i="38" s="1"/>
  <c r="N60" i="38" s="1"/>
  <c r="N62" i="38" s="1"/>
  <c r="N64" i="38" s="1"/>
  <c r="N65" i="38" s="1"/>
  <c r="M57" i="38"/>
  <c r="M59" i="38" s="1"/>
  <c r="M60" i="38" s="1"/>
  <c r="M62" i="38" s="1"/>
  <c r="M64" i="38" s="1"/>
  <c r="M65" i="38" s="1"/>
  <c r="L57" i="38"/>
  <c r="K57" i="38"/>
  <c r="J57" i="38"/>
  <c r="J59" i="38" s="1"/>
  <c r="J60" i="38" s="1"/>
  <c r="J62" i="38" s="1"/>
  <c r="J64" i="38" s="1"/>
  <c r="J65" i="38" s="1"/>
  <c r="I57" i="38"/>
  <c r="I59" i="38" s="1"/>
  <c r="I60" i="38" s="1"/>
  <c r="I62" i="38" s="1"/>
  <c r="I64" i="38" s="1"/>
  <c r="I65" i="38" s="1"/>
  <c r="H57" i="38"/>
  <c r="G57" i="38"/>
  <c r="F57" i="38"/>
  <c r="F59" i="38" s="1"/>
  <c r="F60" i="38" s="1"/>
  <c r="F62" i="38" s="1"/>
  <c r="F64" i="38" s="1"/>
  <c r="F65" i="38" s="1"/>
  <c r="E57" i="38"/>
  <c r="AC57" i="38" s="1"/>
  <c r="AC56" i="38"/>
  <c r="AC55" i="38"/>
  <c r="AC54" i="38"/>
  <c r="AC53" i="38"/>
  <c r="AC52" i="38"/>
  <c r="AC51" i="38"/>
  <c r="AC50" i="38"/>
  <c r="AC49" i="38"/>
  <c r="AC48" i="38"/>
  <c r="AC47" i="38"/>
  <c r="S33" i="38"/>
  <c r="R33" i="38"/>
  <c r="Q33" i="38"/>
  <c r="P33" i="38"/>
  <c r="O33" i="38"/>
  <c r="N33" i="38"/>
  <c r="M33" i="38"/>
  <c r="L33" i="38"/>
  <c r="AC33" i="38" s="1"/>
  <c r="S32" i="38"/>
  <c r="R32" i="38"/>
  <c r="Q32" i="38"/>
  <c r="P32" i="38"/>
  <c r="O32" i="38"/>
  <c r="N32" i="38"/>
  <c r="M32" i="38"/>
  <c r="L32" i="38"/>
  <c r="AC32" i="38" s="1"/>
  <c r="AC27" i="38"/>
  <c r="P26" i="38"/>
  <c r="P28" i="38" s="1"/>
  <c r="P30" i="38" s="1"/>
  <c r="P31" i="38" s="1"/>
  <c r="L26" i="38"/>
  <c r="Q25" i="38"/>
  <c r="Q26" i="38" s="1"/>
  <c r="Q28" i="38" s="1"/>
  <c r="Q30" i="38" s="1"/>
  <c r="Q31" i="38" s="1"/>
  <c r="P25" i="38"/>
  <c r="M25" i="38"/>
  <c r="M26" i="38" s="1"/>
  <c r="M28" i="38" s="1"/>
  <c r="M30" i="38" s="1"/>
  <c r="M31" i="38" s="1"/>
  <c r="L25" i="38"/>
  <c r="S24" i="38"/>
  <c r="R24" i="38"/>
  <c r="Q24" i="38"/>
  <c r="P24" i="38"/>
  <c r="O24" i="38"/>
  <c r="N24" i="38"/>
  <c r="M24" i="38"/>
  <c r="L24" i="38"/>
  <c r="AC24" i="38" s="1"/>
  <c r="S23" i="38"/>
  <c r="S25" i="38" s="1"/>
  <c r="S26" i="38" s="1"/>
  <c r="S28" i="38" s="1"/>
  <c r="S30" i="38" s="1"/>
  <c r="S31" i="38" s="1"/>
  <c r="R23" i="38"/>
  <c r="R25" i="38" s="1"/>
  <c r="R26" i="38" s="1"/>
  <c r="R28" i="38" s="1"/>
  <c r="R30" i="38" s="1"/>
  <c r="R31" i="38" s="1"/>
  <c r="Q23" i="38"/>
  <c r="P23" i="38"/>
  <c r="O23" i="38"/>
  <c r="O25" i="38" s="1"/>
  <c r="O26" i="38" s="1"/>
  <c r="O28" i="38" s="1"/>
  <c r="O30" i="38" s="1"/>
  <c r="O31" i="38" s="1"/>
  <c r="N23" i="38"/>
  <c r="N25" i="38" s="1"/>
  <c r="N26" i="38" s="1"/>
  <c r="N28" i="38" s="1"/>
  <c r="N30" i="38" s="1"/>
  <c r="N31" i="38" s="1"/>
  <c r="M23" i="38"/>
  <c r="L23" i="38"/>
  <c r="AC23" i="38" s="1"/>
  <c r="AC22" i="38"/>
  <c r="AC21" i="38"/>
  <c r="AC20" i="38"/>
  <c r="AC19" i="38"/>
  <c r="AC18" i="38"/>
  <c r="AC17" i="38"/>
  <c r="AC16" i="38"/>
  <c r="AC15" i="38"/>
  <c r="AC14" i="38"/>
  <c r="AC13" i="38"/>
  <c r="CB5" i="52"/>
  <c r="CA5" i="52"/>
  <c r="BW5" i="52"/>
  <c r="BX6" i="52" s="1"/>
  <c r="CB4" i="52"/>
  <c r="CA4" i="52"/>
  <c r="BY4" i="52"/>
  <c r="BW4" i="52"/>
  <c r="BX4" i="52" s="1"/>
  <c r="BZ5" i="52" l="1"/>
  <c r="CC5" i="52"/>
  <c r="AC25" i="38"/>
  <c r="AC26" i="38"/>
  <c r="AC60" i="72"/>
  <c r="E28" i="6"/>
  <c r="AC28" i="6" s="1"/>
  <c r="AC27" i="6"/>
  <c r="G29" i="6"/>
  <c r="AC26" i="72"/>
  <c r="K27" i="72"/>
  <c r="CC4" i="52"/>
  <c r="BZ4" i="52"/>
  <c r="E59" i="38"/>
  <c r="E61" i="72"/>
  <c r="AC25" i="6"/>
  <c r="AC57" i="7"/>
  <c r="G58" i="7"/>
  <c r="O26" i="48"/>
  <c r="AC25" i="48"/>
  <c r="AC58" i="51"/>
  <c r="O62" i="54"/>
  <c r="O63" i="54" s="1"/>
  <c r="R62" i="54"/>
  <c r="R63" i="54" s="1"/>
  <c r="Q60" i="92"/>
  <c r="AC58" i="92"/>
  <c r="J60" i="95"/>
  <c r="AC58" i="95"/>
  <c r="G25" i="58"/>
  <c r="BX5" i="52"/>
  <c r="L28" i="38"/>
  <c r="E25" i="7"/>
  <c r="AC24" i="7"/>
  <c r="AC30" i="73"/>
  <c r="E31" i="73"/>
  <c r="AC31" i="73" s="1"/>
  <c r="AC32" i="98"/>
  <c r="N27" i="99"/>
  <c r="AC25" i="99"/>
  <c r="E62" i="51"/>
  <c r="AC62" i="51" s="1"/>
  <c r="AC61" i="51"/>
  <c r="Q63" i="51"/>
  <c r="E60" i="50"/>
  <c r="AC27" i="92"/>
  <c r="E29" i="92"/>
  <c r="E28" i="92"/>
  <c r="AC28" i="92" s="1"/>
  <c r="I58" i="8"/>
  <c r="AC57" i="8"/>
  <c r="AC65" i="91"/>
  <c r="E66" i="91"/>
  <c r="AC66" i="91" s="1"/>
  <c r="AC24" i="45"/>
  <c r="G58" i="99"/>
  <c r="AC57" i="99"/>
  <c r="E95" i="99"/>
  <c r="AC94" i="99"/>
  <c r="E26" i="101"/>
  <c r="AC25" i="101"/>
  <c r="AC25" i="49"/>
  <c r="E60" i="49"/>
  <c r="AC58" i="49"/>
  <c r="AC24" i="72"/>
  <c r="AC59" i="48"/>
  <c r="E60" i="48"/>
  <c r="E28" i="51"/>
  <c r="AC28" i="51" s="1"/>
  <c r="AC27" i="51"/>
  <c r="E29" i="51"/>
  <c r="AC25" i="54"/>
  <c r="E27" i="54"/>
  <c r="AC58" i="54"/>
  <c r="N60" i="54"/>
  <c r="AC25" i="95"/>
  <c r="F27" i="95"/>
  <c r="F29" i="95" s="1"/>
  <c r="F30" i="95" s="1"/>
  <c r="E57" i="6"/>
  <c r="E24" i="8"/>
  <c r="AC55" i="8"/>
  <c r="AC28" i="73"/>
  <c r="AC63" i="91"/>
  <c r="AC24" i="98"/>
  <c r="AC31" i="98"/>
  <c r="AC24" i="99"/>
  <c r="R24" i="100"/>
  <c r="K94" i="100"/>
  <c r="J59" i="101"/>
  <c r="G27" i="49"/>
  <c r="AC25" i="51"/>
  <c r="AC56" i="51"/>
  <c r="AC59" i="51"/>
  <c r="O25" i="50"/>
  <c r="F58" i="50"/>
  <c r="F60" i="50" s="1"/>
  <c r="F62" i="50" s="1"/>
  <c r="F63" i="50" s="1"/>
  <c r="AC57" i="54"/>
  <c r="AC57" i="92"/>
  <c r="AC24" i="95"/>
  <c r="E29" i="95"/>
  <c r="H24" i="58"/>
  <c r="H25" i="58" s="1"/>
  <c r="H27" i="58" s="1"/>
  <c r="H29" i="58" s="1"/>
  <c r="H30" i="58" s="1"/>
  <c r="E56" i="58"/>
  <c r="G24" i="59"/>
  <c r="AC23" i="59"/>
  <c r="E27" i="60"/>
  <c r="AC27" i="60" s="1"/>
  <c r="AC26" i="60"/>
  <c r="E28" i="60"/>
  <c r="AC55" i="62"/>
  <c r="E56" i="62"/>
  <c r="G62" i="84"/>
  <c r="AC60" i="84"/>
  <c r="AC92" i="64"/>
  <c r="I93" i="64"/>
  <c r="AC22" i="7"/>
  <c r="AC55" i="7"/>
  <c r="E25" i="73"/>
  <c r="AC25" i="73" s="1"/>
  <c r="E29" i="73"/>
  <c r="AC29" i="73" s="1"/>
  <c r="J31" i="91"/>
  <c r="E60" i="91"/>
  <c r="AC60" i="91" s="1"/>
  <c r="E64" i="91"/>
  <c r="AC64" i="91" s="1"/>
  <c r="AC22" i="45"/>
  <c r="E29" i="45"/>
  <c r="AC29" i="98"/>
  <c r="E57" i="100"/>
  <c r="AC57" i="48"/>
  <c r="AC57" i="49"/>
  <c r="AC25" i="92"/>
  <c r="AC55" i="92"/>
  <c r="AC27" i="95"/>
  <c r="AC57" i="95"/>
  <c r="AC21" i="59"/>
  <c r="AC23" i="60"/>
  <c r="AC22" i="60"/>
  <c r="AC54" i="60"/>
  <c r="E25" i="84"/>
  <c r="AC24" i="84"/>
  <c r="E59" i="64"/>
  <c r="AC58" i="64"/>
  <c r="AC27" i="45"/>
  <c r="AC55" i="99"/>
  <c r="AC92" i="99"/>
  <c r="AC23" i="101"/>
  <c r="AC24" i="54"/>
  <c r="AC53" i="59"/>
  <c r="F56" i="60"/>
  <c r="AC55" i="60"/>
  <c r="J23" i="62"/>
  <c r="E59" i="83"/>
  <c r="AC59" i="83" s="1"/>
  <c r="AC58" i="83"/>
  <c r="E60" i="83"/>
  <c r="J25" i="64"/>
  <c r="AC24" i="64"/>
  <c r="AC23" i="48"/>
  <c r="AC24" i="60"/>
  <c r="AC30" i="60"/>
  <c r="AC31" i="62"/>
  <c r="AC56" i="83"/>
  <c r="AC22" i="84"/>
  <c r="AC57" i="84"/>
  <c r="AC56" i="64"/>
  <c r="AC23" i="96"/>
  <c r="AC21" i="60"/>
  <c r="AC53" i="62"/>
  <c r="M23" i="83"/>
  <c r="AC22" i="64"/>
  <c r="AC24" i="96"/>
  <c r="AC57" i="96"/>
  <c r="P58" i="96"/>
  <c r="AC65" i="96"/>
  <c r="E55" i="59"/>
  <c r="AC53" i="60"/>
  <c r="AC59" i="84"/>
  <c r="AC65" i="64"/>
  <c r="E26" i="96"/>
  <c r="AC25" i="96"/>
  <c r="AC33" i="96"/>
  <c r="E28" i="96" l="1"/>
  <c r="AC26" i="96"/>
  <c r="E58" i="100"/>
  <c r="AC57" i="100"/>
  <c r="E30" i="95"/>
  <c r="AC30" i="95" s="1"/>
  <c r="AC29" i="95"/>
  <c r="AC24" i="100"/>
  <c r="R25" i="100"/>
  <c r="E58" i="6"/>
  <c r="AC57" i="6"/>
  <c r="AC95" i="99"/>
  <c r="E97" i="99"/>
  <c r="E28" i="95"/>
  <c r="AC28" i="95" s="1"/>
  <c r="AC60" i="50"/>
  <c r="E62" i="50"/>
  <c r="E61" i="50"/>
  <c r="AC61" i="50" s="1"/>
  <c r="E29" i="38"/>
  <c r="AC29" i="38" s="1"/>
  <c r="AC28" i="38"/>
  <c r="L30" i="38"/>
  <c r="AC24" i="58"/>
  <c r="AC55" i="59"/>
  <c r="E56" i="59"/>
  <c r="J27" i="64"/>
  <c r="AC25" i="64"/>
  <c r="AC23" i="62"/>
  <c r="J24" i="62"/>
  <c r="AC25" i="84"/>
  <c r="E27" i="84"/>
  <c r="E29" i="60"/>
  <c r="AC29" i="60" s="1"/>
  <c r="AC28" i="60"/>
  <c r="G26" i="59"/>
  <c r="AC24" i="59"/>
  <c r="AC25" i="50"/>
  <c r="O27" i="50"/>
  <c r="E28" i="49"/>
  <c r="AC28" i="49" s="1"/>
  <c r="AC27" i="49"/>
  <c r="G29" i="49"/>
  <c r="E29" i="54"/>
  <c r="E28" i="54"/>
  <c r="AC28" i="54" s="1"/>
  <c r="AC27" i="54"/>
  <c r="AC58" i="50"/>
  <c r="AC25" i="58"/>
  <c r="G27" i="58"/>
  <c r="AC60" i="92"/>
  <c r="Q62" i="92"/>
  <c r="E61" i="92"/>
  <c r="AC61" i="92" s="1"/>
  <c r="G30" i="6"/>
  <c r="AC30" i="6" s="1"/>
  <c r="AC29" i="6"/>
  <c r="E61" i="83"/>
  <c r="AC61" i="83" s="1"/>
  <c r="AC60" i="83"/>
  <c r="E30" i="45"/>
  <c r="AC30" i="45" s="1"/>
  <c r="AC29" i="45"/>
  <c r="J32" i="91"/>
  <c r="AC32" i="91" s="1"/>
  <c r="AC31" i="91"/>
  <c r="E63" i="84"/>
  <c r="AC63" i="84" s="1"/>
  <c r="AC62" i="84"/>
  <c r="G64" i="84"/>
  <c r="AC56" i="58"/>
  <c r="E57" i="58"/>
  <c r="AC59" i="101"/>
  <c r="J60" i="101"/>
  <c r="E62" i="48"/>
  <c r="AC60" i="48"/>
  <c r="AC26" i="101"/>
  <c r="E28" i="101"/>
  <c r="AC58" i="99"/>
  <c r="G60" i="99"/>
  <c r="E30" i="92"/>
  <c r="AC30" i="92" s="1"/>
  <c r="AC29" i="92"/>
  <c r="Q64" i="51"/>
  <c r="AC64" i="51" s="1"/>
  <c r="AC63" i="51"/>
  <c r="AC27" i="99"/>
  <c r="N29" i="99"/>
  <c r="E28" i="99"/>
  <c r="AC28" i="99" s="1"/>
  <c r="O28" i="48"/>
  <c r="AC26" i="48"/>
  <c r="E63" i="72"/>
  <c r="AC61" i="72"/>
  <c r="P59" i="96"/>
  <c r="AC58" i="96"/>
  <c r="M24" i="83"/>
  <c r="AC23" i="83"/>
  <c r="AC56" i="60"/>
  <c r="F58" i="60"/>
  <c r="AC59" i="64"/>
  <c r="E61" i="64"/>
  <c r="AC93" i="64"/>
  <c r="I95" i="64"/>
  <c r="E58" i="62"/>
  <c r="AC56" i="62"/>
  <c r="K95" i="100"/>
  <c r="AC94" i="100"/>
  <c r="E25" i="8"/>
  <c r="AC24" i="8"/>
  <c r="E61" i="54"/>
  <c r="AC61" i="54" s="1"/>
  <c r="AC60" i="54"/>
  <c r="N62" i="54"/>
  <c r="E30" i="51"/>
  <c r="AC30" i="51" s="1"/>
  <c r="AC29" i="51"/>
  <c r="E62" i="49"/>
  <c r="E61" i="49"/>
  <c r="AC61" i="49" s="1"/>
  <c r="AC60" i="49"/>
  <c r="AC58" i="8"/>
  <c r="I60" i="8"/>
  <c r="E27" i="7"/>
  <c r="AC25" i="7"/>
  <c r="E61" i="95"/>
  <c r="AC61" i="95" s="1"/>
  <c r="AC60" i="95"/>
  <c r="J62" i="95"/>
  <c r="AC58" i="7"/>
  <c r="G60" i="7"/>
  <c r="E60" i="38"/>
  <c r="AC59" i="38"/>
  <c r="AC27" i="72"/>
  <c r="K29" i="72"/>
  <c r="AC95" i="100" l="1"/>
  <c r="K97" i="100"/>
  <c r="P61" i="96"/>
  <c r="AC59" i="96"/>
  <c r="E64" i="48"/>
  <c r="E63" i="48"/>
  <c r="AC63" i="48" s="1"/>
  <c r="AC62" i="48"/>
  <c r="E28" i="84"/>
  <c r="AC28" i="84" s="1"/>
  <c r="AC27" i="84"/>
  <c r="E29" i="84"/>
  <c r="L31" i="38"/>
  <c r="AC31" i="38" s="1"/>
  <c r="AC30" i="38"/>
  <c r="E63" i="50"/>
  <c r="AC63" i="50" s="1"/>
  <c r="AC62" i="50"/>
  <c r="E60" i="100"/>
  <c r="AC58" i="100"/>
  <c r="E29" i="96"/>
  <c r="AC29" i="96" s="1"/>
  <c r="E30" i="96"/>
  <c r="AC28" i="96"/>
  <c r="E61" i="8"/>
  <c r="AC61" i="8" s="1"/>
  <c r="AC60" i="8"/>
  <c r="I62" i="8"/>
  <c r="K31" i="72"/>
  <c r="E30" i="72"/>
  <c r="AC30" i="72" s="1"/>
  <c r="AC29" i="72"/>
  <c r="E62" i="64"/>
  <c r="AC62" i="64" s="1"/>
  <c r="AC61" i="64"/>
  <c r="E63" i="64"/>
  <c r="E64" i="72"/>
  <c r="AC64" i="72" s="1"/>
  <c r="AC63" i="72"/>
  <c r="E65" i="72"/>
  <c r="N30" i="99"/>
  <c r="AC30" i="99" s="1"/>
  <c r="AC29" i="99"/>
  <c r="AC28" i="101"/>
  <c r="E30" i="101"/>
  <c r="E29" i="101"/>
  <c r="AC29" i="101" s="1"/>
  <c r="AC60" i="101"/>
  <c r="J62" i="101"/>
  <c r="G65" i="84"/>
  <c r="AC65" i="84" s="1"/>
  <c r="AC64" i="84"/>
  <c r="AC27" i="58"/>
  <c r="G29" i="58"/>
  <c r="E28" i="58"/>
  <c r="AC28" i="58" s="1"/>
  <c r="E27" i="59"/>
  <c r="AC27" i="59" s="1"/>
  <c r="AC26" i="59"/>
  <c r="G28" i="59"/>
  <c r="E28" i="64"/>
  <c r="AC28" i="64" s="1"/>
  <c r="AC27" i="64"/>
  <c r="J29" i="64"/>
  <c r="E62" i="38"/>
  <c r="AC60" i="38"/>
  <c r="E63" i="49"/>
  <c r="AC63" i="49" s="1"/>
  <c r="AC62" i="49"/>
  <c r="E61" i="7"/>
  <c r="AC61" i="7" s="1"/>
  <c r="AC60" i="7"/>
  <c r="G62" i="7"/>
  <c r="J63" i="95"/>
  <c r="AC63" i="95" s="1"/>
  <c r="AC62" i="95"/>
  <c r="E28" i="7"/>
  <c r="AC28" i="7" s="1"/>
  <c r="AC27" i="7"/>
  <c r="E29" i="7"/>
  <c r="N63" i="54"/>
  <c r="AC63" i="54" s="1"/>
  <c r="AC62" i="54"/>
  <c r="AC25" i="8"/>
  <c r="E27" i="8"/>
  <c r="E59" i="62"/>
  <c r="AC59" i="62" s="1"/>
  <c r="AC58" i="62"/>
  <c r="E60" i="62"/>
  <c r="AC24" i="83"/>
  <c r="M26" i="83"/>
  <c r="AC29" i="54"/>
  <c r="E30" i="54"/>
  <c r="AC30" i="54" s="1"/>
  <c r="O29" i="50"/>
  <c r="E28" i="50"/>
  <c r="AC28" i="50" s="1"/>
  <c r="AC27" i="50"/>
  <c r="AC24" i="62"/>
  <c r="J26" i="62"/>
  <c r="E58" i="59"/>
  <c r="AC56" i="59"/>
  <c r="E60" i="6"/>
  <c r="AC58" i="6"/>
  <c r="E96" i="64"/>
  <c r="AC96" i="64" s="1"/>
  <c r="AC95" i="64"/>
  <c r="I97" i="64"/>
  <c r="AC58" i="60"/>
  <c r="F60" i="60"/>
  <c r="E59" i="60"/>
  <c r="AC59" i="60" s="1"/>
  <c r="O30" i="48"/>
  <c r="E29" i="48"/>
  <c r="AC29" i="48" s="1"/>
  <c r="AC28" i="48"/>
  <c r="AC60" i="99"/>
  <c r="G62" i="99"/>
  <c r="E61" i="99"/>
  <c r="AC61" i="99" s="1"/>
  <c r="E59" i="58"/>
  <c r="AC57" i="58"/>
  <c r="Q63" i="92"/>
  <c r="AC63" i="92" s="1"/>
  <c r="AC62" i="92"/>
  <c r="AC29" i="49"/>
  <c r="G30" i="49"/>
  <c r="AC30" i="49" s="1"/>
  <c r="AC97" i="99"/>
  <c r="E99" i="99"/>
  <c r="E98" i="99"/>
  <c r="AC98" i="99" s="1"/>
  <c r="AC25" i="100"/>
  <c r="R27" i="100"/>
  <c r="AC60" i="6" l="1"/>
  <c r="E62" i="6"/>
  <c r="E61" i="6"/>
  <c r="AC61" i="6" s="1"/>
  <c r="E61" i="62"/>
  <c r="AC61" i="62" s="1"/>
  <c r="AC60" i="62"/>
  <c r="G29" i="59"/>
  <c r="AC29" i="59" s="1"/>
  <c r="AC28" i="59"/>
  <c r="G30" i="58"/>
  <c r="AC30" i="58" s="1"/>
  <c r="AC29" i="58"/>
  <c r="E64" i="64"/>
  <c r="AC64" i="64" s="1"/>
  <c r="AC63" i="64"/>
  <c r="AC60" i="100"/>
  <c r="E62" i="100"/>
  <c r="E61" i="100"/>
  <c r="AC61" i="100" s="1"/>
  <c r="O31" i="48"/>
  <c r="AC31" i="48" s="1"/>
  <c r="AC30" i="48"/>
  <c r="I98" i="64"/>
  <c r="AC98" i="64" s="1"/>
  <c r="AC97" i="64"/>
  <c r="E100" i="99"/>
  <c r="AC100" i="99" s="1"/>
  <c r="AC99" i="99"/>
  <c r="E60" i="58"/>
  <c r="AC60" i="58" s="1"/>
  <c r="AC59" i="58"/>
  <c r="E61" i="58"/>
  <c r="F61" i="60"/>
  <c r="AC61" i="60" s="1"/>
  <c r="AC60" i="60"/>
  <c r="E60" i="59"/>
  <c r="E59" i="59"/>
  <c r="AC59" i="59" s="1"/>
  <c r="AC58" i="59"/>
  <c r="M28" i="83"/>
  <c r="E27" i="83"/>
  <c r="AC27" i="83" s="1"/>
  <c r="AC26" i="83"/>
  <c r="AC62" i="38"/>
  <c r="E64" i="38"/>
  <c r="E63" i="38"/>
  <c r="AC63" i="38" s="1"/>
  <c r="J30" i="64"/>
  <c r="AC30" i="64" s="1"/>
  <c r="AC29" i="64"/>
  <c r="E31" i="101"/>
  <c r="AC31" i="101" s="1"/>
  <c r="AC30" i="101"/>
  <c r="E66" i="72"/>
  <c r="AC66" i="72" s="1"/>
  <c r="AC65" i="72"/>
  <c r="K32" i="72"/>
  <c r="AC32" i="72" s="1"/>
  <c r="AC31" i="72"/>
  <c r="E31" i="96"/>
  <c r="AC31" i="96" s="1"/>
  <c r="AC30" i="96"/>
  <c r="AC61" i="96"/>
  <c r="P63" i="96"/>
  <c r="E62" i="96"/>
  <c r="AC62" i="96" s="1"/>
  <c r="G63" i="99"/>
  <c r="AC63" i="99" s="1"/>
  <c r="AC62" i="99"/>
  <c r="R29" i="100"/>
  <c r="E28" i="100"/>
  <c r="AC28" i="100" s="1"/>
  <c r="AC27" i="100"/>
  <c r="J28" i="62"/>
  <c r="E27" i="62"/>
  <c r="AC27" i="62" s="1"/>
  <c r="AC26" i="62"/>
  <c r="O30" i="50"/>
  <c r="AC30" i="50" s="1"/>
  <c r="AC29" i="50"/>
  <c r="E28" i="8"/>
  <c r="AC28" i="8" s="1"/>
  <c r="AC27" i="8"/>
  <c r="E29" i="8"/>
  <c r="E30" i="7"/>
  <c r="AC30" i="7" s="1"/>
  <c r="AC29" i="7"/>
  <c r="J64" i="101"/>
  <c r="E63" i="101"/>
  <c r="AC63" i="101" s="1"/>
  <c r="AC62" i="101"/>
  <c r="I63" i="8"/>
  <c r="AC63" i="8" s="1"/>
  <c r="AC62" i="8"/>
  <c r="E98" i="100"/>
  <c r="AC98" i="100" s="1"/>
  <c r="AC97" i="100"/>
  <c r="K99" i="100"/>
  <c r="AC62" i="7"/>
  <c r="G63" i="7"/>
  <c r="AC63" i="7" s="1"/>
  <c r="E30" i="84"/>
  <c r="AC30" i="84" s="1"/>
  <c r="AC29" i="84"/>
  <c r="E65" i="48"/>
  <c r="AC65" i="48" s="1"/>
  <c r="AC64" i="48"/>
  <c r="AC62" i="100" l="1"/>
  <c r="E63" i="100"/>
  <c r="AC63" i="100" s="1"/>
  <c r="J65" i="101"/>
  <c r="AC65" i="101" s="1"/>
  <c r="AC64" i="101"/>
  <c r="R30" i="100"/>
  <c r="AC30" i="100" s="1"/>
  <c r="AC29" i="100"/>
  <c r="E61" i="59"/>
  <c r="AC61" i="59" s="1"/>
  <c r="AC60" i="59"/>
  <c r="AC63" i="96"/>
  <c r="P64" i="96"/>
  <c r="AC64" i="96" s="1"/>
  <c r="E65" i="38"/>
  <c r="AC65" i="38" s="1"/>
  <c r="AC64" i="38"/>
  <c r="M29" i="83"/>
  <c r="AC29" i="83" s="1"/>
  <c r="AC28" i="83"/>
  <c r="E62" i="58"/>
  <c r="AC62" i="58" s="1"/>
  <c r="AC61" i="58"/>
  <c r="K100" i="100"/>
  <c r="AC100" i="100" s="1"/>
  <c r="AC99" i="100"/>
  <c r="E30" i="8"/>
  <c r="AC30" i="8" s="1"/>
  <c r="AC29" i="8"/>
  <c r="J29" i="62"/>
  <c r="AC29" i="62" s="1"/>
  <c r="AC28" i="62"/>
  <c r="E63" i="6"/>
  <c r="AC63" i="6" s="1"/>
  <c r="AC62" i="6"/>
</calcChain>
</file>

<file path=xl/sharedStrings.xml><?xml version="1.0" encoding="utf-8"?>
<sst xmlns="http://schemas.openxmlformats.org/spreadsheetml/2006/main" count="6843" uniqueCount="172">
  <si>
    <t>Date</t>
  </si>
  <si>
    <t>Avg. DB Temperature (°C)</t>
  </si>
  <si>
    <t>Avg. WB Temperature (°C)</t>
  </si>
  <si>
    <t>Chilled Water Avg. Inlet Temperature (°C)</t>
  </si>
  <si>
    <t>Chilled Water Avg. Outlet Temperature (°C)</t>
  </si>
  <si>
    <t>Condenser Water Avg. Outlet Temperature (°C)</t>
  </si>
  <si>
    <t>Condenser Water Avg. Inlet Temperature (°C)</t>
  </si>
  <si>
    <t>Chiller No.1</t>
  </si>
  <si>
    <t>Chiller No.2</t>
  </si>
  <si>
    <t>Chiller No.3</t>
  </si>
  <si>
    <t>Chiller No.4</t>
  </si>
  <si>
    <t>Chiller No.5</t>
  </si>
  <si>
    <t>Chiller No.6</t>
  </si>
  <si>
    <t>Total TR Generated</t>
  </si>
  <si>
    <t>Difference from previous day</t>
  </si>
  <si>
    <t>Total Power Consumption (KWH)</t>
  </si>
  <si>
    <t>Total Running Hrs.</t>
  </si>
  <si>
    <t>Avg. FLA %</t>
  </si>
  <si>
    <t>Avg iKW/tr</t>
  </si>
  <si>
    <t>Avg.RH Temp.(%)</t>
  </si>
  <si>
    <t>Running Hrs.</t>
  </si>
  <si>
    <t xml:space="preserve">Total TR Generated </t>
  </si>
  <si>
    <t>Specific Power Consumption (iKW/TR)</t>
  </si>
  <si>
    <t xml:space="preserve">Avg. COP </t>
  </si>
  <si>
    <t>Avg. EER</t>
  </si>
  <si>
    <t>Avg. LMTD of Condenser (°C)</t>
  </si>
  <si>
    <t>Avg. LMTD of Evaporator (°C)</t>
  </si>
  <si>
    <t>Avg. FLA (%)</t>
  </si>
  <si>
    <t>Avg. Small Temp. diff. of condenser (°C)</t>
  </si>
  <si>
    <t>Avg. Small Temp. diff. of evaporator (°C)</t>
  </si>
  <si>
    <t>Average/Total</t>
  </si>
  <si>
    <t>Performance Sheet Chiller</t>
  </si>
  <si>
    <t>Date :- 02/02/2019</t>
  </si>
  <si>
    <t>CHILLER NO. 02</t>
  </si>
  <si>
    <r>
      <rPr>
        <b/>
        <sz val="12"/>
        <color theme="1"/>
        <rFont val="Calibri"/>
        <family val="2"/>
        <scheme val="minor"/>
      </rPr>
      <t>Design Chilled Water Flow Q</t>
    </r>
    <r>
      <rPr>
        <b/>
        <vertAlign val="subscript"/>
        <sz val="12"/>
        <color theme="1"/>
        <rFont val="Calibri"/>
        <family val="2"/>
        <scheme val="minor"/>
      </rPr>
      <t>ed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971</t>
    </r>
  </si>
  <si>
    <r>
      <rPr>
        <b/>
        <sz val="12"/>
        <color theme="1"/>
        <rFont val="Calibri"/>
        <family val="2"/>
        <scheme val="minor"/>
      </rPr>
      <t>Design pressure drop across evaporator(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0.53</t>
    </r>
  </si>
  <si>
    <r>
      <rPr>
        <b/>
        <sz val="12"/>
        <color theme="1"/>
        <rFont val="Calibri"/>
        <family val="2"/>
        <scheme val="minor"/>
      </rPr>
      <t>Design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0.73</t>
    </r>
  </si>
  <si>
    <r>
      <rPr>
        <b/>
        <sz val="12"/>
        <color theme="1"/>
        <rFont val="Calibri"/>
        <family val="2"/>
        <scheme val="minor"/>
      </rPr>
      <t>Design condenser water Flow Q</t>
    </r>
    <r>
      <rPr>
        <b/>
        <vertAlign val="subscript"/>
        <sz val="12"/>
        <color theme="1"/>
        <rFont val="Calibri"/>
        <family val="2"/>
        <scheme val="minor"/>
      </rPr>
      <t>cd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1704</t>
    </r>
  </si>
  <si>
    <r>
      <rPr>
        <b/>
        <sz val="12"/>
        <color theme="1"/>
        <rFont val="Calibri"/>
        <family val="2"/>
        <scheme val="minor"/>
      </rPr>
      <t>Water density(</t>
    </r>
    <r>
      <rPr>
        <b/>
        <sz val="12"/>
        <color theme="1"/>
        <rFont val="Microsoft Tai Le"/>
        <family val="2"/>
      </rPr>
      <t>þ</t>
    </r>
    <r>
      <rPr>
        <b/>
        <vertAlign val="subscript"/>
        <sz val="12"/>
        <color theme="1"/>
        <rFont val="Calibri"/>
        <family val="2"/>
      </rPr>
      <t>w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>: 1000kg/m</t>
    </r>
    <r>
      <rPr>
        <b/>
        <vertAlign val="superscript"/>
        <sz val="12"/>
        <color theme="1"/>
        <rFont val="Calibri"/>
        <family val="2"/>
        <scheme val="minor"/>
      </rPr>
      <t>3</t>
    </r>
  </si>
  <si>
    <r>
      <rPr>
        <b/>
        <sz val="12"/>
        <color theme="1"/>
        <rFont val="Calibri"/>
        <family val="2"/>
        <scheme val="minor"/>
      </rPr>
      <t>Specific Heat of Water (C</t>
    </r>
    <r>
      <rPr>
        <b/>
        <vertAlign val="subscript"/>
        <sz val="12"/>
        <color theme="1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): 1Kcal/Kg°C</t>
    </r>
  </si>
  <si>
    <t>Sl. No.</t>
  </si>
  <si>
    <t>PERFORMANCE CONCERN AND RELATED INDICATOR</t>
  </si>
  <si>
    <t>UOM</t>
  </si>
  <si>
    <t xml:space="preserve">TARGET / Base Line </t>
  </si>
  <si>
    <t xml:space="preserve">      Hours</t>
  </si>
  <si>
    <t>Average</t>
  </si>
  <si>
    <t>Small temperature difference of condenser</t>
  </si>
  <si>
    <t>ºC</t>
  </si>
  <si>
    <t>Small temperature difference of evaporator</t>
  </si>
  <si>
    <r>
      <rPr>
        <b/>
        <sz val="12"/>
        <color theme="1"/>
        <rFont val="Calibri"/>
        <family val="2"/>
        <scheme val="minor"/>
      </rPr>
      <t>Entering Chilled Water Temp. (t</t>
    </r>
    <r>
      <rPr>
        <b/>
        <vertAlign val="subscript"/>
        <sz val="12"/>
        <color theme="1"/>
        <rFont val="Calibri"/>
        <family val="2"/>
        <scheme val="minor"/>
      </rPr>
      <t>chwe</t>
    </r>
    <r>
      <rPr>
        <b/>
        <sz val="12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</si>
  <si>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Leaving Chilled Water Temp. (t</t>
    </r>
    <r>
      <rPr>
        <b/>
        <vertAlign val="subscript"/>
        <sz val="12"/>
        <color theme="1"/>
        <rFont val="Calibri"/>
        <family val="2"/>
        <scheme val="minor"/>
      </rPr>
      <t>chwl</t>
    </r>
    <r>
      <rPr>
        <b/>
        <sz val="12"/>
        <color theme="1"/>
        <rFont val="Calibri"/>
        <family val="2"/>
        <scheme val="minor"/>
      </rPr>
      <t xml:space="preserve">) </t>
    </r>
  </si>
  <si>
    <r>
      <rPr>
        <b/>
        <sz val="12"/>
        <color theme="1"/>
        <rFont val="Calibri"/>
        <family val="2"/>
        <scheme val="minor"/>
      </rPr>
      <t>Entering Condenser Water Temp. (t</t>
    </r>
    <r>
      <rPr>
        <b/>
        <vertAlign val="subscript"/>
        <sz val="12"/>
        <color theme="1"/>
        <rFont val="Calibri"/>
        <family val="2"/>
        <scheme val="minor"/>
      </rPr>
      <t>cwe</t>
    </r>
    <r>
      <rPr>
        <b/>
        <sz val="12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</si>
  <si>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Leaving Condenser Water Temp. (t</t>
    </r>
    <r>
      <rPr>
        <b/>
        <vertAlign val="subscript"/>
        <sz val="12"/>
        <color theme="1"/>
        <rFont val="Calibri"/>
        <family val="2"/>
        <scheme val="minor"/>
      </rPr>
      <t>cwl</t>
    </r>
    <r>
      <rPr>
        <b/>
        <sz val="12"/>
        <color theme="1"/>
        <rFont val="Calibri"/>
        <family val="2"/>
        <scheme val="minor"/>
      </rPr>
      <t>)</t>
    </r>
  </si>
  <si>
    <t xml:space="preserve">Chilled water inlet pressure </t>
  </si>
  <si>
    <r>
      <rPr>
        <sz val="11"/>
        <color theme="1"/>
        <rFont val="Verdana"/>
        <family val="2"/>
      </rPr>
      <t>(Kg/Cm</t>
    </r>
    <r>
      <rPr>
        <vertAlign val="superscript"/>
        <sz val="11"/>
        <color theme="1"/>
        <rFont val="Verdana"/>
        <family val="2"/>
      </rPr>
      <t>2</t>
    </r>
    <r>
      <rPr>
        <sz val="11"/>
        <color theme="1"/>
        <rFont val="Verdana"/>
        <family val="2"/>
      </rPr>
      <t>)</t>
    </r>
  </si>
  <si>
    <t xml:space="preserve">Chilled water outlet pressure </t>
  </si>
  <si>
    <t xml:space="preserve">Condenser water inlet pressure </t>
  </si>
  <si>
    <t xml:space="preserve">Condenser water outlet pressure </t>
  </si>
  <si>
    <r>
      <rPr>
        <b/>
        <sz val="12"/>
        <color theme="1"/>
        <rFont val="Calibri"/>
        <family val="2"/>
        <scheme val="minor"/>
      </rPr>
      <t>Actual Pressure Drop Across Evaporator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</si>
  <si>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Actual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</si>
  <si>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r>
      <rPr>
        <sz val="11"/>
        <color theme="1"/>
        <rFont val="Verdana"/>
        <family val="2"/>
      </rPr>
      <t>(Kg/Cm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</si>
  <si>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Actual chilled water flow (Q</t>
    </r>
    <r>
      <rPr>
        <b/>
        <vertAlign val="subscript"/>
        <sz val="12"/>
        <color theme="1"/>
        <rFont val="Calibri"/>
        <family val="2"/>
        <scheme val="minor"/>
      </rPr>
      <t>ea</t>
    </r>
    <r>
      <rPr>
        <b/>
        <sz val="12"/>
        <color theme="1"/>
        <rFont val="Calibri"/>
        <family val="2"/>
        <scheme val="minor"/>
      </rPr>
      <t xml:space="preserve">)  based on 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</si>
  <si>
    <r>
      <rPr>
        <sz val="11"/>
        <color theme="1"/>
        <rFont val="Verdana"/>
        <family val="2"/>
      </rPr>
      <t>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/hr.)</t>
    </r>
  </si>
  <si>
    <t xml:space="preserve">TR Genrated by Chiller </t>
  </si>
  <si>
    <t>TR</t>
  </si>
  <si>
    <t>Power Consumption of Chiller</t>
  </si>
  <si>
    <t>KWH</t>
  </si>
  <si>
    <t xml:space="preserve">Specific power consumption of Chiller </t>
  </si>
  <si>
    <t>(iKW/TR)</t>
  </si>
  <si>
    <t>Average iKW/TR</t>
  </si>
  <si>
    <t xml:space="preserve">COP of chiller </t>
  </si>
  <si>
    <t>EER of Chiller</t>
  </si>
  <si>
    <t>LMTD of Condenser</t>
  </si>
  <si>
    <t>LMTD of Evaporator</t>
  </si>
  <si>
    <t>CHILLER NO. 06</t>
  </si>
  <si>
    <t>`</t>
  </si>
  <si>
    <t>Date :- 03/02/2019</t>
  </si>
  <si>
    <t>CHILLER NO. 3</t>
  </si>
  <si>
    <t>CHILLER NO. 6</t>
  </si>
  <si>
    <t>Date :- 04/02/2019</t>
  </si>
  <si>
    <t>CHILLER NO. 2</t>
  </si>
  <si>
    <t>Date :- 05/02/2019</t>
  </si>
  <si>
    <t>Date :- 06/02/2019</t>
  </si>
  <si>
    <t>Date :- 07/02/2019</t>
  </si>
  <si>
    <t>Date :- 08/02/2019</t>
  </si>
  <si>
    <t>CHILLER NO. 1</t>
  </si>
  <si>
    <t>Date :- 09/02/2019</t>
  </si>
  <si>
    <t>Date :- 10/02/2019</t>
  </si>
  <si>
    <t>Date :- 11/2/2019</t>
  </si>
  <si>
    <t>Date :- 12/2/2019</t>
  </si>
  <si>
    <t>CHILLER NO. 4</t>
  </si>
  <si>
    <t>Date :- 13/02/2019</t>
  </si>
  <si>
    <t>Chiller Operation</t>
  </si>
  <si>
    <t>Date :- 14/02/2019</t>
  </si>
  <si>
    <t>Date :- 15/02/2019</t>
  </si>
  <si>
    <t>Date :- 16/02/2019</t>
  </si>
  <si>
    <t>Date :- 17/02/2019</t>
  </si>
  <si>
    <t>Date :- 18/02/2019</t>
  </si>
  <si>
    <t>CHILLER NO. 5</t>
  </si>
  <si>
    <t>Date :- 19/02/2019</t>
  </si>
  <si>
    <t>Date :- 20/02/2019</t>
  </si>
  <si>
    <t>Date :- 21/02/2019</t>
  </si>
  <si>
    <t>Date :- 22/02/2019</t>
  </si>
  <si>
    <t>Date :- 23/01/2019</t>
  </si>
  <si>
    <t>Date :- 24/02/2019</t>
  </si>
  <si>
    <t>Date :- 25/12/2018</t>
  </si>
  <si>
    <t xml:space="preserve">        </t>
  </si>
  <si>
    <t>Date :- 25/02/2019</t>
  </si>
  <si>
    <t>Date :- 26/02/2019</t>
  </si>
  <si>
    <t>Date :- 27/02/2019</t>
  </si>
  <si>
    <r>
      <rPr>
        <sz val="14"/>
        <color theme="1"/>
        <rFont val="Calibri"/>
        <family val="2"/>
        <scheme val="minor"/>
      </rPr>
      <t>Design Chilled Water Flow Q</t>
    </r>
    <r>
      <rPr>
        <vertAlign val="subscript"/>
        <sz val="14"/>
        <color theme="1"/>
        <rFont val="Calibri"/>
        <family val="2"/>
        <scheme val="minor"/>
      </rPr>
      <t>ed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971</t>
    </r>
  </si>
  <si>
    <r>
      <rPr>
        <sz val="14"/>
        <color theme="1"/>
        <rFont val="Calibri"/>
        <family val="2"/>
        <scheme val="minor"/>
      </rPr>
      <t>Design pressure drop across evaporator(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ed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0.53</t>
    </r>
  </si>
  <si>
    <r>
      <rPr>
        <sz val="14"/>
        <color theme="1"/>
        <rFont val="Calibri"/>
        <family val="2"/>
        <scheme val="minor"/>
      </rPr>
      <t>Design pressure drop across Condenser 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cd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0.73</t>
    </r>
  </si>
  <si>
    <r>
      <rPr>
        <sz val="14"/>
        <color theme="1"/>
        <rFont val="Calibri"/>
        <family val="2"/>
        <scheme val="minor"/>
      </rPr>
      <t>Design condenser water Flow Q</t>
    </r>
    <r>
      <rPr>
        <vertAlign val="subscript"/>
        <sz val="14"/>
        <color theme="1"/>
        <rFont val="Calibri"/>
        <family val="2"/>
        <scheme val="minor"/>
      </rPr>
      <t>cd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1704</t>
    </r>
  </si>
  <si>
    <r>
      <rPr>
        <sz val="14"/>
        <color theme="1"/>
        <rFont val="Calibri"/>
        <family val="2"/>
        <scheme val="minor"/>
      </rPr>
      <t>Water density(</t>
    </r>
    <r>
      <rPr>
        <sz val="14"/>
        <color theme="1"/>
        <rFont val="Microsoft Tai Le"/>
        <family val="2"/>
      </rPr>
      <t>þ</t>
    </r>
    <r>
      <rPr>
        <vertAlign val="subscript"/>
        <sz val="14"/>
        <color theme="1"/>
        <rFont val="Calibri"/>
        <family val="2"/>
      </rPr>
      <t>w</t>
    </r>
    <r>
      <rPr>
        <sz val="14"/>
        <color theme="1"/>
        <rFont val="Calibri"/>
        <family val="2"/>
      </rPr>
      <t>)</t>
    </r>
    <r>
      <rPr>
        <sz val="14"/>
        <color theme="1"/>
        <rFont val="Calibri"/>
        <family val="2"/>
        <scheme val="minor"/>
      </rPr>
      <t>: 1000kg/m</t>
    </r>
    <r>
      <rPr>
        <vertAlign val="superscript"/>
        <sz val="14"/>
        <color theme="1"/>
        <rFont val="Calibri"/>
        <family val="2"/>
        <scheme val="minor"/>
      </rPr>
      <t>3</t>
    </r>
  </si>
  <si>
    <r>
      <rPr>
        <sz val="14"/>
        <color theme="1"/>
        <rFont val="Calibri"/>
        <family val="2"/>
        <scheme val="minor"/>
      </rPr>
      <t>Specific Heat of Water (C</t>
    </r>
    <r>
      <rPr>
        <vertAlign val="subscript"/>
        <sz val="14"/>
        <color theme="1"/>
        <rFont val="Calibri"/>
        <family val="2"/>
        <scheme val="minor"/>
      </rPr>
      <t>w</t>
    </r>
    <r>
      <rPr>
        <sz val="14"/>
        <color theme="1"/>
        <rFont val="Calibri"/>
        <family val="2"/>
        <scheme val="minor"/>
      </rPr>
      <t>): 1Kcal/Kg°C</t>
    </r>
  </si>
  <si>
    <t>Date :- 28/02/2019</t>
  </si>
  <si>
    <t>Hours</t>
  </si>
  <si>
    <t xml:space="preserve"> </t>
  </si>
  <si>
    <r>
      <rPr>
        <sz val="12"/>
        <color theme="1"/>
        <rFont val="Calibri"/>
        <family val="2"/>
        <scheme val="minor"/>
      </rPr>
      <t>Design Chilled Water Flow Q</t>
    </r>
    <r>
      <rPr>
        <vertAlign val="subscript"/>
        <sz val="12"/>
        <color theme="1"/>
        <rFont val="Calibri"/>
        <family val="2"/>
        <scheme val="minor"/>
      </rPr>
      <t>ed</t>
    </r>
    <r>
      <rPr>
        <sz val="12"/>
        <color theme="1"/>
        <rFont val="Calibri"/>
        <family val="2"/>
        <scheme val="minor"/>
      </rPr>
      <t>(m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>/hr): 971</t>
    </r>
  </si>
  <si>
    <r>
      <rPr>
        <sz val="12"/>
        <color theme="1"/>
        <rFont val="Calibri"/>
        <family val="2"/>
        <scheme val="minor"/>
      </rPr>
      <t>Design pressure drop across evaporator(</t>
    </r>
    <r>
      <rPr>
        <sz val="12"/>
        <color theme="1"/>
        <rFont val="Calibri"/>
        <family val="2"/>
      </rPr>
      <t>ΔP</t>
    </r>
    <r>
      <rPr>
        <vertAlign val="subscript"/>
        <sz val="12"/>
        <color theme="1"/>
        <rFont val="Calibri"/>
        <family val="2"/>
      </rPr>
      <t>ed</t>
    </r>
    <r>
      <rPr>
        <sz val="12"/>
        <color theme="1"/>
        <rFont val="Calibri"/>
        <family val="2"/>
      </rPr>
      <t>) Kg/Cm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>: 0.53</t>
    </r>
  </si>
  <si>
    <r>
      <rPr>
        <sz val="12"/>
        <color theme="1"/>
        <rFont val="Calibri"/>
        <family val="2"/>
        <scheme val="minor"/>
      </rPr>
      <t>Design pressure drop across Condenser (</t>
    </r>
    <r>
      <rPr>
        <sz val="12"/>
        <color theme="1"/>
        <rFont val="Calibri"/>
        <family val="2"/>
      </rPr>
      <t>ΔP</t>
    </r>
    <r>
      <rPr>
        <vertAlign val="subscript"/>
        <sz val="12"/>
        <color theme="1"/>
        <rFont val="Calibri"/>
        <family val="2"/>
      </rPr>
      <t>cd</t>
    </r>
    <r>
      <rPr>
        <sz val="12"/>
        <color theme="1"/>
        <rFont val="Calibri"/>
        <family val="2"/>
      </rPr>
      <t>) Kg/Cm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>: 0.73</t>
    </r>
  </si>
  <si>
    <r>
      <rPr>
        <sz val="12"/>
        <color theme="1"/>
        <rFont val="Calibri"/>
        <family val="2"/>
        <scheme val="minor"/>
      </rPr>
      <t>Design condenser water Flow Q</t>
    </r>
    <r>
      <rPr>
        <vertAlign val="subscript"/>
        <sz val="12"/>
        <color theme="1"/>
        <rFont val="Calibri"/>
        <family val="2"/>
        <scheme val="minor"/>
      </rPr>
      <t>cd</t>
    </r>
    <r>
      <rPr>
        <sz val="12"/>
        <color theme="1"/>
        <rFont val="Calibri"/>
        <family val="2"/>
        <scheme val="minor"/>
      </rPr>
      <t>(m</t>
    </r>
    <r>
      <rPr>
        <vertAlign val="superscript"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>/hr): 1704</t>
    </r>
  </si>
  <si>
    <r>
      <rPr>
        <sz val="12"/>
        <color theme="1"/>
        <rFont val="Calibri"/>
        <family val="2"/>
        <scheme val="minor"/>
      </rPr>
      <t>Water density(</t>
    </r>
    <r>
      <rPr>
        <sz val="12"/>
        <color theme="1"/>
        <rFont val="Microsoft Tai Le"/>
        <family val="2"/>
      </rPr>
      <t>þ</t>
    </r>
    <r>
      <rPr>
        <vertAlign val="subscript"/>
        <sz val="12"/>
        <color theme="1"/>
        <rFont val="Calibri"/>
        <family val="2"/>
      </rPr>
      <t>w</t>
    </r>
    <r>
      <rPr>
        <sz val="12"/>
        <color theme="1"/>
        <rFont val="Calibri"/>
        <family val="2"/>
      </rPr>
      <t>)</t>
    </r>
    <r>
      <rPr>
        <sz val="12"/>
        <color theme="1"/>
        <rFont val="Calibri"/>
        <family val="2"/>
        <scheme val="minor"/>
      </rPr>
      <t>: 1000kg/m</t>
    </r>
    <r>
      <rPr>
        <vertAlign val="superscript"/>
        <sz val="12"/>
        <color theme="1"/>
        <rFont val="Calibri"/>
        <family val="2"/>
        <scheme val="minor"/>
      </rPr>
      <t>3</t>
    </r>
  </si>
  <si>
    <r>
      <rPr>
        <sz val="12"/>
        <color theme="1"/>
        <rFont val="Calibri"/>
        <family val="2"/>
        <scheme val="minor"/>
      </rPr>
      <t>Specific Heat of Water (C</t>
    </r>
    <r>
      <rPr>
        <vertAlign val="subscript"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>): 1Kcal/Kg°C</t>
    </r>
  </si>
  <si>
    <t>Date :- /03/2024</t>
  </si>
  <si>
    <t>Date :- 02/03/2024</t>
  </si>
  <si>
    <t>Date :- 03/03/2024</t>
  </si>
  <si>
    <t>Date :- 04/03/2024</t>
  </si>
  <si>
    <t>Date :- 05/03/2024</t>
  </si>
  <si>
    <t>Date :- 06/03/2024</t>
  </si>
  <si>
    <t>Date :- 07/03/2024</t>
  </si>
  <si>
    <t>Date :-07/03/2024</t>
  </si>
  <si>
    <t>Date :-08 /03/2024</t>
  </si>
  <si>
    <t>Date :-09 /03/2024</t>
  </si>
  <si>
    <t>Date :-10 /03/2024</t>
  </si>
  <si>
    <t>Date :- 11/03/2024</t>
  </si>
  <si>
    <t>Date :-11/03/2024</t>
  </si>
  <si>
    <t>Date :-12/03/2024</t>
  </si>
  <si>
    <t>Date :- 12/03/2024</t>
  </si>
  <si>
    <t>Date :-13 /03/2024</t>
  </si>
  <si>
    <t>Date :14 /03/2024</t>
  </si>
  <si>
    <t>Date :- 14/03/2024</t>
  </si>
  <si>
    <t>DT OF EVAPORATER</t>
  </si>
  <si>
    <t>DT OF CONDENSOR</t>
  </si>
  <si>
    <t>Date :- 15/03/2024</t>
  </si>
  <si>
    <t>Date :-16 /03/2024</t>
  </si>
  <si>
    <t>Date :- 23/03/2024</t>
  </si>
  <si>
    <t>Date :-23 /03/2024</t>
  </si>
  <si>
    <t>Date :- 24 /03/2024</t>
  </si>
  <si>
    <t>Date :- 24/03/2024</t>
  </si>
  <si>
    <t>Date :- 25/03/2024</t>
  </si>
  <si>
    <t>Date :- 26 /03/2024</t>
  </si>
  <si>
    <t>Date :- 26/03/2024</t>
  </si>
  <si>
    <t>Date :- 27 /03/2024</t>
  </si>
  <si>
    <t>Date :-27/03/2024</t>
  </si>
  <si>
    <t>Date :- 28/03/2024</t>
  </si>
  <si>
    <t>Date :- 29/03/2024</t>
  </si>
  <si>
    <t>Date :-17/03/2024</t>
  </si>
  <si>
    <t>Date :- 17/03/2024</t>
  </si>
  <si>
    <t>Date :- 18/03/2024</t>
  </si>
  <si>
    <t>dt of Evaporater</t>
  </si>
  <si>
    <t>dt of Condensor</t>
  </si>
  <si>
    <t>Date :- 19/03/2024</t>
  </si>
  <si>
    <t>Date :- 20/03/2024</t>
  </si>
  <si>
    <t>Date :- 21/03/2024</t>
  </si>
  <si>
    <t>Date :-21 /03/2024</t>
  </si>
  <si>
    <t>Date :- 22/03/2024</t>
  </si>
  <si>
    <t>Date :-22 /03/2024</t>
  </si>
  <si>
    <t>dt of Condenser</t>
  </si>
  <si>
    <t>Date :- 30/03/2024</t>
  </si>
  <si>
    <t>Date :- 31/03/2024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</si>
</sst>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D_M_-;\-* #,##0.00\ _D_M_-;_-* &quot;-&quot;??\ _D_M_-;_-@_-"/>
    <numFmt numFmtId="165" formatCode="0.0"/>
    <numFmt numFmtId="166" formatCode="[$-14009]d\.m\.yy;@"/>
    <numFmt numFmtId="167" formatCode="[$-F800]dddd\,\ mmmm\ dd\,\ yyyy"/>
  </numFmts>
  <fonts count="12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rgb="FF0070C0"/>
      <name val="Segoe UI Light"/>
      <family val="2"/>
    </font>
    <font>
      <sz val="12"/>
      <color theme="1"/>
      <name val="Calibri"/>
      <family val="2"/>
      <scheme val="minor"/>
    </font>
    <font>
      <b/>
      <sz val="11"/>
      <color theme="1"/>
      <name val="Verdana"/>
      <family val="2"/>
    </font>
    <font>
      <b/>
      <sz val="12"/>
      <color theme="1"/>
      <name val="Verdana"/>
      <family val="2"/>
    </font>
    <font>
      <b/>
      <sz val="12"/>
      <color theme="1"/>
      <name val="Calibri"/>
      <family val="2"/>
      <scheme val="minor"/>
    </font>
    <font>
      <sz val="12"/>
      <color theme="1"/>
      <name val="Verdana"/>
      <family val="2"/>
    </font>
    <font>
      <sz val="11"/>
      <color theme="1"/>
      <name val="Verdana"/>
      <family val="2"/>
    </font>
    <font>
      <sz val="16"/>
      <color theme="1"/>
      <name val="Calibri"/>
      <family val="2"/>
      <scheme val="minor"/>
    </font>
    <font>
      <sz val="16"/>
      <color rgb="FF9C000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0"/>
      <name val="Arial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b/>
      <sz val="10"/>
      <color indexed="10"/>
      <name val="Arial"/>
      <family val="2"/>
    </font>
    <font>
      <u/>
      <sz val="10"/>
      <color indexed="36"/>
      <name val="Arial"/>
      <family val="2"/>
    </font>
    <font>
      <sz val="11"/>
      <color indexed="17"/>
      <name val="Calibri"/>
      <family val="2"/>
    </font>
    <font>
      <u/>
      <sz val="10"/>
      <color indexed="12"/>
      <name val="Arial"/>
      <family val="2"/>
    </font>
    <font>
      <b/>
      <i/>
      <u val="double"/>
      <sz val="10"/>
      <color indexed="60"/>
      <name val="Arial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Arial"/>
      <family val="2"/>
    </font>
    <font>
      <sz val="11"/>
      <color indexed="20"/>
      <name val="Calibri"/>
      <family val="2"/>
    </font>
    <font>
      <b/>
      <sz val="24"/>
      <color indexed="10"/>
      <name val="Symbol"/>
      <family val="1"/>
      <charset val="2"/>
    </font>
    <font>
      <b/>
      <sz val="18"/>
      <color indexed="62"/>
      <name val="Cambria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trike/>
      <sz val="10"/>
      <color indexed="45"/>
      <name val="Arial"/>
      <family val="2"/>
    </font>
    <font>
      <sz val="11"/>
      <color indexed="52"/>
      <name val="Calibri"/>
      <family val="2"/>
    </font>
    <font>
      <sz val="11"/>
      <color indexed="45"/>
      <name val="Calibri"/>
      <family val="2"/>
    </font>
    <font>
      <b/>
      <sz val="11"/>
      <color indexed="9"/>
      <name val="Calibri"/>
      <family val="2"/>
    </font>
    <font>
      <vertAlign val="subscript"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vertAlign val="superscript"/>
      <sz val="12"/>
      <color theme="1"/>
      <name val="Calibri"/>
      <family val="2"/>
    </font>
    <font>
      <sz val="12"/>
      <color theme="1"/>
      <name val="Microsoft Tai Le"/>
      <family val="2"/>
    </font>
    <font>
      <b/>
      <vertAlign val="subscript"/>
      <sz val="12"/>
      <color theme="1"/>
      <name val="Calibri"/>
      <family val="2"/>
      <scheme val="minor"/>
    </font>
    <font>
      <vertAlign val="superscript"/>
      <sz val="11"/>
      <color theme="1"/>
      <name val="Verdana"/>
      <family val="2"/>
    </font>
    <font>
      <b/>
      <sz val="12"/>
      <color theme="1"/>
      <name val="Calibri"/>
      <family val="2"/>
    </font>
    <font>
      <b/>
      <vertAlign val="subscript"/>
      <sz val="12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</font>
    <font>
      <b/>
      <sz val="12"/>
      <color theme="1"/>
      <name val="Microsoft Tai Le"/>
      <family val="2"/>
    </font>
    <font>
      <vertAlign val="subscript"/>
      <sz val="14"/>
      <color theme="1"/>
      <name val="Calibri"/>
      <family val="2"/>
      <scheme val="minor"/>
    </font>
    <font>
      <vertAlign val="superscript"/>
      <sz val="14"/>
      <color theme="1"/>
      <name val="Calibri"/>
      <family val="2"/>
      <scheme val="minor"/>
    </font>
    <font>
      <sz val="14"/>
      <color theme="1"/>
      <name val="Calibri"/>
      <family val="2"/>
    </font>
    <font>
      <vertAlign val="subscript"/>
      <sz val="14"/>
      <color theme="1"/>
      <name val="Calibri"/>
      <family val="2"/>
    </font>
    <font>
      <vertAlign val="superscript"/>
      <sz val="14"/>
      <color theme="1"/>
      <name val="Calibri"/>
      <family val="2"/>
    </font>
    <font>
      <sz val="14"/>
      <color theme="1"/>
      <name val="Microsoft Tai Le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b/>
      <sz val="10"/>
      <color indexed="10"/>
      <name val="Arial"/>
      <family val="2"/>
    </font>
    <font>
      <u/>
      <sz val="10"/>
      <color indexed="36"/>
      <name val="Arial"/>
      <family val="2"/>
    </font>
    <font>
      <sz val="11"/>
      <color indexed="17"/>
      <name val="Calibri"/>
      <family val="2"/>
    </font>
    <font>
      <u/>
      <sz val="10"/>
      <color indexed="12"/>
      <name val="Arial"/>
      <family val="2"/>
    </font>
    <font>
      <b/>
      <i/>
      <u val="double"/>
      <sz val="10"/>
      <color indexed="60"/>
      <name val="Arial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Arial"/>
      <family val="2"/>
    </font>
    <font>
      <sz val="11"/>
      <color indexed="20"/>
      <name val="Calibri"/>
      <family val="2"/>
    </font>
    <font>
      <b/>
      <sz val="24"/>
      <color indexed="10"/>
      <name val="Symbol"/>
      <family val="1"/>
      <charset val="2"/>
    </font>
    <font>
      <b/>
      <sz val="18"/>
      <color indexed="62"/>
      <name val="Cambria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trike/>
      <sz val="10"/>
      <color indexed="45"/>
      <name val="Arial"/>
      <family val="2"/>
    </font>
    <font>
      <sz val="11"/>
      <color indexed="52"/>
      <name val="Calibri"/>
      <family val="2"/>
    </font>
    <font>
      <sz val="11"/>
      <color indexed="45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b/>
      <sz val="18"/>
      <color indexed="62"/>
      <name val="Cambria"/>
      <family val="2"/>
    </font>
  </fonts>
  <fills count="109">
    <fill>
      <patternFill patternType="none"/>
    </fill>
    <fill>
      <patternFill patternType="gray125"/>
    </fill>
    <fill>
      <patternFill patternType="solid">
        <fgColor theme="6" tint="0.799737540818506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39973143711661124"/>
        <bgColor indexed="64"/>
      </patternFill>
    </fill>
    <fill>
      <patternFill patternType="solid">
        <fgColor theme="9" tint="0.7997375408185064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9" tint="0.3997314371166112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theme="6" tint="0.39985351115451523"/>
        <bgColor indexed="64"/>
      </patternFill>
    </fill>
    <fill>
      <patternFill patternType="solid">
        <fgColor theme="7" tint="0.39985351115451523"/>
        <bgColor indexed="64"/>
      </patternFill>
    </fill>
    <fill>
      <patternFill patternType="solid">
        <fgColor theme="8" tint="0.399853511154515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</fills>
  <borders count="7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10"/>
      </right>
      <top style="thick">
        <color indexed="10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10"/>
      </right>
      <top style="thin">
        <color indexed="64"/>
      </top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441">
    <xf numFmtId="0" fontId="0" fillId="0" borderId="0"/>
    <xf numFmtId="0" fontId="85" fillId="20" borderId="0" applyNumberFormat="0" applyBorder="0" applyAlignment="0" applyProtection="0"/>
    <xf numFmtId="0" fontId="85" fillId="20" borderId="0" applyNumberFormat="0" applyBorder="0" applyAlignment="0" applyProtection="0"/>
    <xf numFmtId="0" fontId="85" fillId="21" borderId="0" applyNumberFormat="0" applyBorder="0" applyAlignment="0" applyProtection="0"/>
    <xf numFmtId="0" fontId="85" fillId="21" borderId="0" applyNumberFormat="0" applyBorder="0" applyAlignment="0" applyProtection="0"/>
    <xf numFmtId="0" fontId="85" fillId="22" borderId="0" applyNumberFormat="0" applyBorder="0" applyAlignment="0" applyProtection="0"/>
    <xf numFmtId="0" fontId="85" fillId="22" borderId="0" applyNumberFormat="0" applyBorder="0" applyAlignment="0" applyProtection="0"/>
    <xf numFmtId="0" fontId="85" fillId="23" borderId="0" applyNumberFormat="0" applyBorder="0" applyAlignment="0" applyProtection="0"/>
    <xf numFmtId="0" fontId="85" fillId="23" borderId="0" applyNumberFormat="0" applyBorder="0" applyAlignment="0" applyProtection="0"/>
    <xf numFmtId="0" fontId="85" fillId="24" borderId="0" applyNumberFormat="0" applyBorder="0" applyAlignment="0" applyProtection="0"/>
    <xf numFmtId="0" fontId="85" fillId="24" borderId="0" applyNumberFormat="0" applyBorder="0" applyAlignment="0" applyProtection="0"/>
    <xf numFmtId="0" fontId="85" fillId="25" borderId="0" applyNumberFormat="0" applyBorder="0" applyAlignment="0" applyProtection="0"/>
    <xf numFmtId="0" fontId="85" fillId="25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8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85" fillId="18" borderId="0" applyNumberFormat="0" applyBorder="0" applyAlignment="0" applyProtection="0"/>
    <xf numFmtId="0" fontId="85" fillId="18" borderId="0" applyNumberFormat="0" applyBorder="0" applyAlignment="0" applyProtection="0"/>
    <xf numFmtId="0" fontId="85" fillId="19" borderId="0" applyNumberFormat="0" applyBorder="0" applyAlignment="0" applyProtection="0"/>
    <xf numFmtId="0" fontId="85" fillId="19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3" borderId="0" applyNumberFormat="0" applyBorder="0" applyAlignment="0" applyProtection="0"/>
    <xf numFmtId="0" fontId="85" fillId="13" borderId="0" applyNumberFormat="0" applyBorder="0" applyAlignment="0" applyProtection="0"/>
    <xf numFmtId="0" fontId="85" fillId="15" borderId="0" applyNumberFormat="0" applyBorder="0" applyAlignment="0" applyProtection="0"/>
    <xf numFmtId="0" fontId="85" fillId="15" borderId="0" applyNumberFormat="0" applyBorder="0" applyAlignment="0" applyProtection="0"/>
    <xf numFmtId="0" fontId="85" fillId="9" borderId="0" applyNumberFormat="0" applyBorder="0" applyAlignment="0" applyProtection="0"/>
    <xf numFmtId="0" fontId="85" fillId="9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0" borderId="0" applyNumberFormat="0" applyBorder="0" applyAlignment="0" applyProtection="0"/>
    <xf numFmtId="0" fontId="39" fillId="30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27" borderId="0" applyNumberFormat="0" applyBorder="0" applyAlignment="0" applyProtection="0"/>
    <xf numFmtId="0" fontId="39" fillId="27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0" borderId="0" applyNumberFormat="0" applyBorder="0" applyAlignment="0" applyProtection="0"/>
    <xf numFmtId="0" fontId="40" fillId="40" borderId="0" applyNumberFormat="0" applyBorder="0" applyAlignment="0" applyProtection="0"/>
    <xf numFmtId="0" fontId="40" fillId="27" borderId="0" applyNumberFormat="0" applyBorder="0" applyAlignment="0" applyProtection="0"/>
    <xf numFmtId="0" fontId="40" fillId="40" borderId="0" applyNumberFormat="0" applyBorder="0" applyAlignment="0" applyProtection="0"/>
    <xf numFmtId="0" fontId="40" fillId="41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0" borderId="0" applyNumberFormat="0" applyBorder="0" applyAlignment="0" applyProtection="0"/>
    <xf numFmtId="0" fontId="40" fillId="44" borderId="0" applyNumberFormat="0" applyBorder="0" applyAlignment="0" applyProtection="0"/>
    <xf numFmtId="0" fontId="41" fillId="26" borderId="38" applyNumberFormat="0" applyAlignment="0" applyProtection="0"/>
    <xf numFmtId="0" fontId="41" fillId="26" borderId="38" applyNumberFormat="0" applyAlignment="0" applyProtection="0"/>
    <xf numFmtId="0" fontId="42" fillId="26" borderId="39" applyNumberFormat="0" applyAlignment="0" applyProtection="0"/>
    <xf numFmtId="0" fontId="42" fillId="26" borderId="39" applyNumberFormat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27" borderId="39" applyNumberFormat="0" applyAlignment="0" applyProtection="0"/>
    <xf numFmtId="0" fontId="44" fillId="27" borderId="39" applyNumberFormat="0" applyAlignment="0" applyProtection="0"/>
    <xf numFmtId="0" fontId="45" fillId="0" borderId="40" applyNumberFormat="0" applyFill="0" applyAlignment="0" applyProtection="0"/>
    <xf numFmtId="0" fontId="45" fillId="0" borderId="40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41" applyNumberFormat="0" applyFill="0" applyBorder="0" applyAlignment="0" applyProtection="0"/>
    <xf numFmtId="0" fontId="47" fillId="0" borderId="41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9" fillId="45" borderId="0" applyNumberFormat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1" fillId="0" borderId="42" applyNumberFormat="0" applyFill="0" applyBorder="0" applyAlignment="0" applyProtection="0"/>
    <xf numFmtId="0" fontId="51" fillId="0" borderId="42" applyNumberFormat="0" applyFill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53" fillId="17" borderId="0" applyNumberFormat="0" applyBorder="0" applyAlignment="0" applyProtection="0"/>
    <xf numFmtId="0" fontId="53" fillId="17" borderId="0" applyNumberFormat="0" applyBorder="0" applyAlignment="0" applyProtection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5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 applyFill="0" applyProtection="0"/>
    <xf numFmtId="0" fontId="85" fillId="0" borderId="0"/>
    <xf numFmtId="0" fontId="85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85" fillId="0" borderId="0" applyFill="0" applyProtection="0"/>
    <xf numFmtId="0" fontId="85" fillId="0" borderId="0"/>
    <xf numFmtId="0" fontId="85" fillId="0" borderId="0" applyFill="0" applyProtection="0"/>
    <xf numFmtId="0" fontId="85" fillId="0" borderId="0"/>
    <xf numFmtId="0" fontId="85" fillId="0" borderId="0" applyFill="0" applyProtection="0"/>
    <xf numFmtId="0" fontId="4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 applyFill="0" applyProtection="0"/>
    <xf numFmtId="0" fontId="85" fillId="0" borderId="0"/>
    <xf numFmtId="0" fontId="85" fillId="0" borderId="0"/>
    <xf numFmtId="0" fontId="43" fillId="0" borderId="0"/>
    <xf numFmtId="0" fontId="85" fillId="0" borderId="0"/>
    <xf numFmtId="0" fontId="85" fillId="0" borderId="0" applyFill="0" applyProtection="0"/>
    <xf numFmtId="0" fontId="85" fillId="0" borderId="0"/>
    <xf numFmtId="0" fontId="85" fillId="0" borderId="0" applyFill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 applyFill="0" applyProtection="0"/>
    <xf numFmtId="0" fontId="85" fillId="0" borderId="0" applyFill="0" applyProtection="0"/>
    <xf numFmtId="0" fontId="85" fillId="0" borderId="0" applyFill="0" applyProtection="0"/>
    <xf numFmtId="0" fontId="85" fillId="0" borderId="0" applyFill="0" applyProtection="0"/>
    <xf numFmtId="0" fontId="85" fillId="0" borderId="0" applyFill="0" applyProtection="0"/>
    <xf numFmtId="0" fontId="85" fillId="0" borderId="0" applyFill="0" applyProtection="0"/>
    <xf numFmtId="0" fontId="85" fillId="0" borderId="0"/>
    <xf numFmtId="0" fontId="43" fillId="0" borderId="0"/>
    <xf numFmtId="0" fontId="85" fillId="0" borderId="0"/>
    <xf numFmtId="0" fontId="85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5" fillId="16" borderId="37" applyNumberFormat="0" applyFont="0" applyAlignment="0" applyProtection="0"/>
    <xf numFmtId="0" fontId="85" fillId="16" borderId="37" applyNumberFormat="0" applyFont="0" applyAlignment="0" applyProtection="0"/>
    <xf numFmtId="0" fontId="85" fillId="16" borderId="37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0" fontId="43" fillId="28" borderId="43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55" fillId="46" borderId="0" applyNumberFormat="0" applyBorder="0" applyAlignment="0" applyProtection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43" fillId="47" borderId="0"/>
    <xf numFmtId="0" fontId="56" fillId="0" borderId="44" applyNumberFormat="0" applyFont="0" applyFill="0" applyAlignment="0" applyProtection="0">
      <alignment horizontal="centerContinuous"/>
    </xf>
    <xf numFmtId="0" fontId="57" fillId="0" borderId="0" applyNumberFormat="0" applyFill="0" applyBorder="0" applyAlignment="0" applyProtection="0"/>
    <xf numFmtId="0" fontId="58" fillId="0" borderId="45" applyNumberFormat="0" applyFill="0" applyAlignment="0" applyProtection="0"/>
    <xf numFmtId="0" fontId="59" fillId="0" borderId="46" applyNumberFormat="0" applyFill="0" applyAlignment="0" applyProtection="0"/>
    <xf numFmtId="0" fontId="60" fillId="0" borderId="47" applyNumberFormat="0" applyFill="0" applyAlignment="0" applyProtection="0"/>
    <xf numFmtId="0" fontId="60" fillId="0" borderId="0" applyNumberFormat="0" applyFill="0" applyBorder="0" applyAlignment="0" applyProtection="0"/>
    <xf numFmtId="0" fontId="61" fillId="0" borderId="48" applyNumberFormat="0" applyFill="0" applyBorder="0" applyAlignment="0" applyProtection="0"/>
    <xf numFmtId="0" fontId="61" fillId="0" borderId="48" applyNumberFormat="0" applyFill="0" applyBorder="0" applyAlignment="0" applyProtection="0"/>
    <xf numFmtId="0" fontId="43" fillId="0" borderId="49" applyNumberFormat="0" applyFont="0" applyFill="0" applyAlignment="0" applyProtection="0"/>
    <xf numFmtId="0" fontId="62" fillId="0" borderId="50" applyNumberFormat="0" applyFill="0" applyAlignment="0" applyProtection="0"/>
    <xf numFmtId="0" fontId="63" fillId="0" borderId="0" applyNumberFormat="0" applyFill="0" applyBorder="0" applyAlignment="0" applyProtection="0"/>
    <xf numFmtId="0" fontId="64" fillId="48" borderId="51" applyNumberFormat="0" applyAlignment="0" applyProtection="0"/>
    <xf numFmtId="0" fontId="87" fillId="0" borderId="0" applyNumberFormat="0" applyFill="0" applyBorder="0" applyAlignment="0" applyProtection="0"/>
    <xf numFmtId="0" fontId="88" fillId="0" borderId="52" applyNumberFormat="0" applyFill="0" applyAlignment="0" applyProtection="0"/>
    <xf numFmtId="0" fontId="89" fillId="0" borderId="53" applyNumberFormat="0" applyFill="0" applyAlignment="0" applyProtection="0"/>
    <xf numFmtId="0" fontId="90" fillId="0" borderId="54" applyNumberFormat="0" applyFill="0" applyAlignment="0" applyProtection="0"/>
    <xf numFmtId="0" fontId="90" fillId="0" borderId="0" applyNumberFormat="0" applyFill="0" applyBorder="0" applyAlignment="0" applyProtection="0"/>
    <xf numFmtId="0" fontId="91" fillId="49" borderId="0" applyNumberFormat="0" applyBorder="0" applyAlignment="0" applyProtection="0"/>
    <xf numFmtId="0" fontId="92" fillId="50" borderId="0" applyNumberFormat="0" applyBorder="0" applyAlignment="0" applyProtection="0"/>
    <xf numFmtId="0" fontId="53" fillId="51" borderId="0" applyNumberFormat="0" applyBorder="0" applyAlignment="0" applyProtection="0"/>
    <xf numFmtId="0" fontId="93" fillId="52" borderId="55" applyNumberFormat="0" applyAlignment="0" applyProtection="0"/>
    <xf numFmtId="0" fontId="94" fillId="53" borderId="56" applyNumberFormat="0" applyAlignment="0" applyProtection="0"/>
    <xf numFmtId="0" fontId="95" fillId="53" borderId="55" applyNumberFormat="0" applyAlignment="0" applyProtection="0"/>
    <xf numFmtId="0" fontId="96" fillId="0" borderId="57" applyNumberFormat="0" applyFill="0" applyAlignment="0" applyProtection="0"/>
    <xf numFmtId="0" fontId="97" fillId="54" borderId="58" applyNumberFormat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36" fillId="0" borderId="59" applyNumberFormat="0" applyFill="0" applyAlignment="0" applyProtection="0"/>
    <xf numFmtId="0" fontId="100" fillId="56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59" borderId="0" applyNumberFormat="0" applyBorder="0" applyAlignment="0" applyProtection="0"/>
    <xf numFmtId="0" fontId="100" fillId="60" borderId="0" applyNumberFormat="0" applyBorder="0" applyAlignment="0" applyProtection="0"/>
    <xf numFmtId="0" fontId="5" fillId="61" borderId="0" applyNumberFormat="0" applyBorder="0" applyAlignment="0" applyProtection="0"/>
    <xf numFmtId="0" fontId="5" fillId="62" borderId="0" applyNumberFormat="0" applyBorder="0" applyAlignment="0" applyProtection="0"/>
    <xf numFmtId="0" fontId="5" fillId="63" borderId="0" applyNumberFormat="0" applyBorder="0" applyAlignment="0" applyProtection="0"/>
    <xf numFmtId="0" fontId="100" fillId="64" borderId="0" applyNumberFormat="0" applyBorder="0" applyAlignment="0" applyProtection="0"/>
    <xf numFmtId="0" fontId="5" fillId="65" borderId="0" applyNumberFormat="0" applyBorder="0" applyAlignment="0" applyProtection="0"/>
    <xf numFmtId="0" fontId="5" fillId="66" borderId="0" applyNumberFormat="0" applyBorder="0" applyAlignment="0" applyProtection="0"/>
    <xf numFmtId="0" fontId="5" fillId="67" borderId="0" applyNumberFormat="0" applyBorder="0" applyAlignment="0" applyProtection="0"/>
    <xf numFmtId="0" fontId="100" fillId="68" borderId="0" applyNumberFormat="0" applyBorder="0" applyAlignment="0" applyProtection="0"/>
    <xf numFmtId="0" fontId="5" fillId="69" borderId="0" applyNumberFormat="0" applyBorder="0" applyAlignment="0" applyProtection="0"/>
    <xf numFmtId="0" fontId="5" fillId="70" borderId="0" applyNumberFormat="0" applyBorder="0" applyAlignment="0" applyProtection="0"/>
    <xf numFmtId="0" fontId="5" fillId="71" borderId="0" applyNumberFormat="0" applyBorder="0" applyAlignment="0" applyProtection="0"/>
    <xf numFmtId="0" fontId="100" fillId="72" borderId="0" applyNumberFormat="0" applyBorder="0" applyAlignment="0" applyProtection="0"/>
    <xf numFmtId="0" fontId="5" fillId="73" borderId="0" applyNumberFormat="0" applyBorder="0" applyAlignment="0" applyProtection="0"/>
    <xf numFmtId="0" fontId="5" fillId="74" borderId="0" applyNumberFormat="0" applyBorder="0" applyAlignment="0" applyProtection="0"/>
    <xf numFmtId="0" fontId="5" fillId="75" borderId="0" applyNumberFormat="0" applyBorder="0" applyAlignment="0" applyProtection="0"/>
    <xf numFmtId="0" fontId="100" fillId="76" borderId="0" applyNumberFormat="0" applyBorder="0" applyAlignment="0" applyProtection="0"/>
    <xf numFmtId="0" fontId="5" fillId="77" borderId="0" applyNumberFormat="0" applyBorder="0" applyAlignment="0" applyProtection="0"/>
    <xf numFmtId="0" fontId="5" fillId="78" borderId="0" applyNumberFormat="0" applyBorder="0" applyAlignment="0" applyProtection="0"/>
    <xf numFmtId="0" fontId="5" fillId="79" borderId="0" applyNumberFormat="0" applyBorder="0" applyAlignment="0" applyProtection="0"/>
    <xf numFmtId="0" fontId="5" fillId="0" borderId="0"/>
    <xf numFmtId="0" fontId="86" fillId="81" borderId="0" applyNumberFormat="0" applyBorder="0" applyAlignment="0" applyProtection="0"/>
    <xf numFmtId="0" fontId="86" fillId="83" borderId="0" applyNumberFormat="0" applyBorder="0" applyAlignment="0" applyProtection="0"/>
    <xf numFmtId="0" fontId="102" fillId="27" borderId="0" applyNumberFormat="0" applyBorder="0" applyAlignment="0" applyProtection="0"/>
    <xf numFmtId="0" fontId="102" fillId="26" borderId="0" applyNumberFormat="0" applyBorder="0" applyAlignment="0" applyProtection="0"/>
    <xf numFmtId="0" fontId="102" fillId="27" borderId="0" applyNumberFormat="0" applyBorder="0" applyAlignment="0" applyProtection="0"/>
    <xf numFmtId="0" fontId="102" fillId="29" borderId="0" applyNumberFormat="0" applyBorder="0" applyAlignment="0" applyProtection="0"/>
    <xf numFmtId="0" fontId="102" fillId="26" borderId="0" applyNumberFormat="0" applyBorder="0" applyAlignment="0" applyProtection="0"/>
    <xf numFmtId="0" fontId="86" fillId="82" borderId="0" applyNumberFormat="0" applyBorder="0" applyAlignment="0" applyProtection="0"/>
    <xf numFmtId="0" fontId="86" fillId="84" borderId="0" applyNumberFormat="0" applyBorder="0" applyAlignment="0" applyProtection="0"/>
    <xf numFmtId="0" fontId="86" fillId="85" borderId="0" applyNumberFormat="0" applyBorder="0" applyAlignment="0" applyProtection="0"/>
    <xf numFmtId="0" fontId="102" fillId="29" borderId="0" applyNumberFormat="0" applyBorder="0" applyAlignment="0" applyProtection="0"/>
    <xf numFmtId="0" fontId="102" fillId="28" borderId="0" applyNumberFormat="0" applyBorder="0" applyAlignment="0" applyProtection="0"/>
    <xf numFmtId="0" fontId="102" fillId="26" borderId="0" applyNumberFormat="0" applyBorder="0" applyAlignment="0" applyProtection="0"/>
    <xf numFmtId="0" fontId="5" fillId="55" borderId="37" applyNumberFormat="0" applyFont="0" applyAlignment="0" applyProtection="0"/>
    <xf numFmtId="0" fontId="102" fillId="28" borderId="0" applyNumberFormat="0" applyBorder="0" applyAlignment="0" applyProtection="0"/>
    <xf numFmtId="0" fontId="86" fillId="80" borderId="0" applyNumberFormat="0" applyBorder="0" applyAlignment="0" applyProtection="0"/>
    <xf numFmtId="0" fontId="102" fillId="30" borderId="0" applyNumberFormat="0" applyBorder="0" applyAlignment="0" applyProtection="0"/>
    <xf numFmtId="0" fontId="86" fillId="15" borderId="0" applyNumberFormat="0" applyBorder="0" applyAlignment="0" applyProtection="0"/>
    <xf numFmtId="0" fontId="86" fillId="88" borderId="0" applyNumberFormat="0" applyBorder="0" applyAlignment="0" applyProtection="0"/>
    <xf numFmtId="0" fontId="102" fillId="27" borderId="0" applyNumberFormat="0" applyBorder="0" applyAlignment="0" applyProtection="0"/>
    <xf numFmtId="0" fontId="102" fillId="33" borderId="0" applyNumberFormat="0" applyBorder="0" applyAlignment="0" applyProtection="0"/>
    <xf numFmtId="0" fontId="86" fillId="19" borderId="0" applyNumberFormat="0" applyBorder="0" applyAlignment="0" applyProtection="0"/>
    <xf numFmtId="0" fontId="102" fillId="30" borderId="0" applyNumberFormat="0" applyBorder="0" applyAlignment="0" applyProtection="0"/>
    <xf numFmtId="0" fontId="102" fillId="27" borderId="0" applyNumberFormat="0" applyBorder="0" applyAlignment="0" applyProtection="0"/>
    <xf numFmtId="0" fontId="86" fillId="90" borderId="0" applyNumberFormat="0" applyBorder="0" applyAlignment="0" applyProtection="0"/>
    <xf numFmtId="0" fontId="86" fillId="14" borderId="0" applyNumberFormat="0" applyBorder="0" applyAlignment="0" applyProtection="0"/>
    <xf numFmtId="0" fontId="102" fillId="32" borderId="0" applyNumberFormat="0" applyBorder="0" applyAlignment="0" applyProtection="0"/>
    <xf numFmtId="0" fontId="102" fillId="32" borderId="0" applyNumberFormat="0" applyBorder="0" applyAlignment="0" applyProtection="0"/>
    <xf numFmtId="0" fontId="102" fillId="27" borderId="0" applyNumberFormat="0" applyBorder="0" applyAlignment="0" applyProtection="0"/>
    <xf numFmtId="0" fontId="86" fillId="89" borderId="0" applyNumberFormat="0" applyBorder="0" applyAlignment="0" applyProtection="0"/>
    <xf numFmtId="0" fontId="102" fillId="31" borderId="0" applyNumberFormat="0" applyBorder="0" applyAlignment="0" applyProtection="0"/>
    <xf numFmtId="0" fontId="102" fillId="33" borderId="0" applyNumberFormat="0" applyBorder="0" applyAlignment="0" applyProtection="0"/>
    <xf numFmtId="0" fontId="102" fillId="27" borderId="0" applyNumberFormat="0" applyBorder="0" applyAlignment="0" applyProtection="0"/>
    <xf numFmtId="0" fontId="102" fillId="30" borderId="0" applyNumberFormat="0" applyBorder="0" applyAlignment="0" applyProtection="0"/>
    <xf numFmtId="0" fontId="86" fillId="87" borderId="0" applyNumberFormat="0" applyBorder="0" applyAlignment="0" applyProtection="0"/>
    <xf numFmtId="0" fontId="86" fillId="86" borderId="0" applyNumberFormat="0" applyBorder="0" applyAlignment="0" applyProtection="0"/>
    <xf numFmtId="0" fontId="102" fillId="26" borderId="0" applyNumberFormat="0" applyBorder="0" applyAlignment="0" applyProtection="0"/>
    <xf numFmtId="0" fontId="86" fillId="18" borderId="0" applyNumberFormat="0" applyBorder="0" applyAlignment="0" applyProtection="0"/>
    <xf numFmtId="0" fontId="102" fillId="31" borderId="0" applyNumberFormat="0" applyBorder="0" applyAlignment="0" applyProtection="0"/>
    <xf numFmtId="0" fontId="86" fillId="13" borderId="0" applyNumberFormat="0" applyBorder="0" applyAlignment="0" applyProtection="0"/>
    <xf numFmtId="0" fontId="102" fillId="30" borderId="0" applyNumberFormat="0" applyBorder="0" applyAlignment="0" applyProtection="0"/>
    <xf numFmtId="0" fontId="86" fillId="9" borderId="0" applyNumberFormat="0" applyBorder="0" applyAlignment="0" applyProtection="0"/>
    <xf numFmtId="0" fontId="86" fillId="91" borderId="0" applyNumberFormat="0" applyBorder="0" applyAlignment="0" applyProtection="0"/>
    <xf numFmtId="0" fontId="103" fillId="40" borderId="0" applyNumberFormat="0" applyBorder="0" applyAlignment="0" applyProtection="0"/>
    <xf numFmtId="0" fontId="103" fillId="31" borderId="0" applyNumberFormat="0" applyBorder="0" applyAlignment="0" applyProtection="0"/>
    <xf numFmtId="0" fontId="103" fillId="32" borderId="0" applyNumberFormat="0" applyBorder="0" applyAlignment="0" applyProtection="0"/>
    <xf numFmtId="0" fontId="103" fillId="30" borderId="0" applyNumberFormat="0" applyBorder="0" applyAlignment="0" applyProtection="0"/>
    <xf numFmtId="0" fontId="103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40" borderId="0" applyNumberFormat="0" applyBorder="0" applyAlignment="0" applyProtection="0"/>
    <xf numFmtId="0" fontId="103" fillId="41" borderId="0" applyNumberFormat="0" applyBorder="0" applyAlignment="0" applyProtection="0"/>
    <xf numFmtId="0" fontId="103" fillId="42" borderId="0" applyNumberFormat="0" applyBorder="0" applyAlignment="0" applyProtection="0"/>
    <xf numFmtId="0" fontId="103" fillId="43" borderId="0" applyNumberFormat="0" applyBorder="0" applyAlignment="0" applyProtection="0"/>
    <xf numFmtId="0" fontId="103" fillId="40" borderId="0" applyNumberFormat="0" applyBorder="0" applyAlignment="0" applyProtection="0"/>
    <xf numFmtId="0" fontId="103" fillId="44" borderId="0" applyNumberFormat="0" applyBorder="0" applyAlignment="0" applyProtection="0"/>
    <xf numFmtId="0" fontId="104" fillId="26" borderId="38" applyNumberFormat="0" applyAlignment="0" applyProtection="0"/>
    <xf numFmtId="0" fontId="104" fillId="26" borderId="38" applyNumberFormat="0" applyAlignment="0" applyProtection="0"/>
    <xf numFmtId="0" fontId="105" fillId="26" borderId="39" applyNumberFormat="0" applyAlignment="0" applyProtection="0"/>
    <xf numFmtId="0" fontId="105" fillId="26" borderId="39" applyNumberFormat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6" fillId="27" borderId="39" applyNumberFormat="0" applyAlignment="0" applyProtection="0"/>
    <xf numFmtId="0" fontId="106" fillId="27" borderId="39" applyNumberFormat="0" applyAlignment="0" applyProtection="0"/>
    <xf numFmtId="0" fontId="107" fillId="0" borderId="40" applyNumberFormat="0" applyFill="0" applyAlignment="0" applyProtection="0"/>
    <xf numFmtId="0" fontId="10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Border="0" applyAlignment="0" applyProtection="0"/>
    <xf numFmtId="0" fontId="109" fillId="0" borderId="41" applyNumberFormat="0" applyFill="0" applyBorder="0" applyAlignment="0" applyProtection="0"/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11" fillId="45" borderId="0" applyNumberFormat="0" applyBorder="0" applyAlignment="0" applyProtection="0"/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42" applyNumberFormat="0" applyFill="0" applyBorder="0" applyAlignment="0" applyProtection="0"/>
    <xf numFmtId="0" fontId="113" fillId="0" borderId="42" applyNumberFormat="0" applyFill="0" applyBorder="0" applyAlignment="0" applyProtection="0"/>
    <xf numFmtId="0" fontId="114" fillId="17" borderId="0" applyNumberFormat="0" applyBorder="0" applyAlignment="0" applyProtection="0"/>
    <xf numFmtId="0" fontId="114" fillId="17" borderId="0" applyNumberFormat="0" applyBorder="0" applyAlignment="0" applyProtection="0"/>
    <xf numFmtId="0" fontId="115" fillId="17" borderId="0" applyNumberFormat="0" applyBorder="0" applyAlignment="0" applyProtection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1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0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 applyFill="0" applyProtection="0"/>
    <xf numFmtId="0" fontId="86" fillId="0" borderId="0"/>
    <xf numFmtId="0" fontId="101" fillId="0" borderId="0"/>
    <xf numFmtId="0" fontId="101" fillId="0" borderId="0"/>
    <xf numFmtId="0" fontId="86" fillId="0" borderId="0"/>
    <xf numFmtId="0" fontId="86" fillId="0" borderId="0"/>
    <xf numFmtId="0" fontId="101" fillId="0" borderId="0"/>
    <xf numFmtId="0" fontId="101" fillId="0" borderId="0"/>
    <xf numFmtId="0" fontId="86" fillId="0" borderId="0" applyFill="0" applyProtection="0"/>
    <xf numFmtId="0" fontId="86" fillId="0" borderId="0"/>
    <xf numFmtId="0" fontId="86" fillId="0" borderId="0" applyFill="0" applyProtection="0"/>
    <xf numFmtId="0" fontId="86" fillId="0" borderId="0"/>
    <xf numFmtId="0" fontId="86" fillId="0" borderId="0" applyFill="0" applyProtection="0"/>
    <xf numFmtId="0" fontId="10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0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 applyFill="0" applyProtection="0"/>
    <xf numFmtId="0" fontId="86" fillId="0" borderId="0"/>
    <xf numFmtId="0" fontId="86" fillId="0" borderId="0"/>
    <xf numFmtId="0" fontId="101" fillId="0" borderId="0"/>
    <xf numFmtId="0" fontId="86" fillId="0" borderId="0"/>
    <xf numFmtId="0" fontId="86" fillId="0" borderId="0" applyFill="0" applyProtection="0"/>
    <xf numFmtId="0" fontId="86" fillId="0" borderId="0"/>
    <xf numFmtId="0" fontId="86" fillId="0" borderId="0" applyFill="0" applyProtection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0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 applyFill="0" applyProtection="0"/>
    <xf numFmtId="0" fontId="86" fillId="0" borderId="0" applyFill="0" applyProtection="0"/>
    <xf numFmtId="0" fontId="86" fillId="0" borderId="0" applyFill="0" applyProtection="0"/>
    <xf numFmtId="0" fontId="86" fillId="0" borderId="0" applyFill="0" applyProtection="0"/>
    <xf numFmtId="0" fontId="86" fillId="0" borderId="0" applyFill="0" applyProtection="0"/>
    <xf numFmtId="0" fontId="86" fillId="0" borderId="0" applyFill="0" applyProtection="0"/>
    <xf numFmtId="0" fontId="101" fillId="0" borderId="0"/>
    <xf numFmtId="0" fontId="86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86" fillId="16" borderId="37" applyNumberFormat="0" applyFont="0" applyAlignment="0" applyProtection="0"/>
    <xf numFmtId="0" fontId="86" fillId="16" borderId="37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0" fontId="101" fillId="28" borderId="43" applyNumberFormat="0" applyFont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17" fillId="46" borderId="0" applyNumberFormat="0" applyBorder="0" applyAlignment="0" applyProtection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01" fillId="47" borderId="0"/>
    <xf numFmtId="0" fontId="118" fillId="0" borderId="44" applyNumberFormat="0" applyFont="0" applyFill="0" applyAlignment="0" applyProtection="0">
      <alignment horizontal="centerContinuous"/>
    </xf>
    <xf numFmtId="0" fontId="119" fillId="0" borderId="0" applyNumberFormat="0" applyFill="0" applyBorder="0" applyAlignment="0" applyProtection="0"/>
    <xf numFmtId="0" fontId="120" fillId="0" borderId="45" applyNumberFormat="0" applyFill="0" applyAlignment="0" applyProtection="0"/>
    <xf numFmtId="0" fontId="121" fillId="0" borderId="46" applyNumberFormat="0" applyFill="0" applyAlignment="0" applyProtection="0"/>
    <xf numFmtId="0" fontId="122" fillId="0" borderId="47" applyNumberFormat="0" applyFill="0" applyAlignment="0" applyProtection="0"/>
    <xf numFmtId="0" fontId="122" fillId="0" borderId="0" applyNumberFormat="0" applyFill="0" applyBorder="0" applyAlignment="0" applyProtection="0"/>
    <xf numFmtId="0" fontId="123" fillId="0" borderId="48" applyNumberFormat="0" applyFill="0" applyBorder="0" applyAlignment="0" applyProtection="0"/>
    <xf numFmtId="0" fontId="123" fillId="0" borderId="48" applyNumberFormat="0" applyFill="0" applyBorder="0" applyAlignment="0" applyProtection="0"/>
    <xf numFmtId="0" fontId="124" fillId="0" borderId="50" applyNumberFormat="0" applyFill="0" applyAlignment="0" applyProtection="0"/>
    <xf numFmtId="0" fontId="125" fillId="0" borderId="0" applyNumberFormat="0" applyFill="0" applyBorder="0" applyAlignment="0" applyProtection="0"/>
    <xf numFmtId="0" fontId="126" fillId="48" borderId="51" applyNumberFormat="0" applyAlignment="0" applyProtection="0"/>
    <xf numFmtId="0" fontId="101" fillId="28" borderId="66" applyNumberFormat="0" applyFont="0" applyAlignment="0" applyProtection="0"/>
    <xf numFmtId="0" fontId="123" fillId="0" borderId="67" applyNumberFormat="0" applyFill="0" applyBorder="0" applyAlignment="0" applyProtection="0"/>
    <xf numFmtId="0" fontId="123" fillId="0" borderId="67" applyNumberFormat="0" applyFill="0" applyBorder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01" fillId="28" borderId="66" applyNumberFormat="0" applyFont="0" applyAlignment="0" applyProtection="0"/>
    <xf numFmtId="0" fontId="113" fillId="0" borderId="65" applyNumberFormat="0" applyFill="0" applyBorder="0" applyAlignment="0" applyProtection="0"/>
    <xf numFmtId="0" fontId="113" fillId="0" borderId="65" applyNumberFormat="0" applyFill="0" applyBorder="0" applyAlignment="0" applyProtection="0"/>
    <xf numFmtId="0" fontId="109" fillId="0" borderId="64" applyNumberFormat="0" applyFill="0" applyBorder="0" applyAlignment="0" applyProtection="0"/>
    <xf numFmtId="0" fontId="109" fillId="0" borderId="64" applyNumberFormat="0" applyFill="0" applyBorder="0" applyAlignment="0" applyProtection="0"/>
    <xf numFmtId="0" fontId="107" fillId="0" borderId="63" applyNumberFormat="0" applyFill="0" applyAlignment="0" applyProtection="0"/>
    <xf numFmtId="0" fontId="107" fillId="0" borderId="63" applyNumberFormat="0" applyFill="0" applyAlignment="0" applyProtection="0"/>
    <xf numFmtId="0" fontId="106" fillId="27" borderId="62" applyNumberFormat="0" applyAlignment="0" applyProtection="0"/>
    <xf numFmtId="0" fontId="106" fillId="27" borderId="62" applyNumberFormat="0" applyAlignment="0" applyProtection="0"/>
    <xf numFmtId="0" fontId="105" fillId="26" borderId="62" applyNumberFormat="0" applyAlignment="0" applyProtection="0"/>
    <xf numFmtId="0" fontId="105" fillId="26" borderId="62" applyNumberFormat="0" applyAlignment="0" applyProtection="0"/>
    <xf numFmtId="0" fontId="104" fillId="26" borderId="61" applyNumberFormat="0" applyAlignment="0" applyProtection="0"/>
    <xf numFmtId="0" fontId="104" fillId="26" borderId="61" applyNumberFormat="0" applyAlignment="0" applyProtection="0"/>
    <xf numFmtId="0" fontId="127" fillId="0" borderId="0"/>
    <xf numFmtId="0" fontId="39" fillId="97" borderId="0" applyNumberFormat="0" applyBorder="0" applyAlignment="0" applyProtection="0"/>
    <xf numFmtId="0" fontId="39" fillId="96" borderId="0" applyNumberFormat="0" applyBorder="0" applyAlignment="0" applyProtection="0"/>
    <xf numFmtId="0" fontId="39" fillId="98" borderId="0" applyNumberFormat="0" applyBorder="0" applyAlignment="0" applyProtection="0"/>
    <xf numFmtId="0" fontId="39" fillId="97" borderId="0" applyNumberFormat="0" applyBorder="0" applyAlignment="0" applyProtection="0"/>
    <xf numFmtId="0" fontId="39" fillId="95" borderId="0" applyNumberFormat="0" applyBorder="0" applyAlignment="0" applyProtection="0"/>
    <xf numFmtId="0" fontId="39" fillId="96" borderId="0" applyNumberFormat="0" applyBorder="0" applyAlignment="0" applyProtection="0"/>
    <xf numFmtId="0" fontId="39" fillId="101" borderId="0" applyNumberFormat="0" applyBorder="0" applyAlignment="0" applyProtection="0"/>
    <xf numFmtId="0" fontId="39" fillId="100" borderId="0" applyNumberFormat="0" applyBorder="0" applyAlignment="0" applyProtection="0"/>
    <xf numFmtId="0" fontId="39" fillId="102" borderId="0" applyNumberFormat="0" applyBorder="0" applyAlignment="0" applyProtection="0"/>
    <xf numFmtId="0" fontId="39" fillId="101" borderId="0" applyNumberFormat="0" applyBorder="0" applyAlignment="0" applyProtection="0"/>
    <xf numFmtId="0" fontId="39" fillId="99" borderId="0" applyNumberFormat="0" applyBorder="0" applyAlignment="0" applyProtection="0"/>
    <xf numFmtId="0" fontId="39" fillId="96" borderId="0" applyNumberFormat="0" applyBorder="0" applyAlignment="0" applyProtection="0"/>
    <xf numFmtId="0" fontId="40" fillId="103" borderId="0" applyNumberFormat="0" applyBorder="0" applyAlignment="0" applyProtection="0"/>
    <xf numFmtId="0" fontId="40" fillId="100" borderId="0" applyNumberFormat="0" applyBorder="0" applyAlignment="0" applyProtection="0"/>
    <xf numFmtId="0" fontId="40" fillId="102" borderId="0" applyNumberFormat="0" applyBorder="0" applyAlignment="0" applyProtection="0"/>
    <xf numFmtId="0" fontId="40" fillId="101" borderId="0" applyNumberFormat="0" applyBorder="0" applyAlignment="0" applyProtection="0"/>
    <xf numFmtId="0" fontId="40" fillId="103" borderId="0" applyNumberFormat="0" applyBorder="0" applyAlignment="0" applyProtection="0"/>
    <xf numFmtId="0" fontId="40" fillId="96" borderId="0" applyNumberFormat="0" applyBorder="0" applyAlignment="0" applyProtection="0"/>
    <xf numFmtId="0" fontId="40" fillId="103" borderId="0" applyNumberFormat="0" applyBorder="0" applyAlignment="0" applyProtection="0"/>
    <xf numFmtId="0" fontId="40" fillId="92" borderId="0" applyNumberFormat="0" applyBorder="0" applyAlignment="0" applyProtection="0"/>
    <xf numFmtId="0" fontId="40" fillId="104" borderId="0" applyNumberFormat="0" applyBorder="0" applyAlignment="0" applyProtection="0"/>
    <xf numFmtId="0" fontId="40" fillId="106" borderId="0" applyNumberFormat="0" applyBorder="0" applyAlignment="0" applyProtection="0"/>
    <xf numFmtId="0" fontId="40" fillId="103" borderId="0" applyNumberFormat="0" applyBorder="0" applyAlignment="0" applyProtection="0"/>
    <xf numFmtId="0" fontId="40" fillId="105" borderId="0" applyNumberFormat="0" applyBorder="0" applyAlignment="0" applyProtection="0"/>
    <xf numFmtId="0" fontId="41" fillId="97" borderId="38" applyNumberFormat="0" applyAlignment="0" applyProtection="0"/>
    <xf numFmtId="0" fontId="42" fillId="97" borderId="39" applyNumberFormat="0" applyAlignment="0" applyProtection="0"/>
    <xf numFmtId="164" fontId="127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96" borderId="39" applyNumberFormat="0" applyAlignment="0" applyProtection="0"/>
    <xf numFmtId="0" fontId="45" fillId="0" borderId="40" applyNumberFormat="0" applyFill="0" applyAlignment="0" applyProtection="0"/>
    <xf numFmtId="0" fontId="46" fillId="0" borderId="0" applyNumberFormat="0" applyFill="0" applyBorder="0" applyAlignment="0" applyProtection="0"/>
    <xf numFmtId="0" fontId="47" fillId="45" borderId="60" applyNumberFormat="0" applyFill="0" applyBorder="0" applyAlignment="0" applyProtection="0"/>
    <xf numFmtId="0" fontId="43" fillId="0" borderId="0" applyNumberFormat="0" applyFill="0" applyBorder="0" applyAlignment="0" applyProtection="0"/>
    <xf numFmtId="0" fontId="49" fillId="93" borderId="0" applyNumberFormat="0" applyBorder="0" applyAlignment="0" applyProtection="0"/>
    <xf numFmtId="0" fontId="51" fillId="0" borderId="42" applyNumberFormat="0" applyFill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3" fillId="0" borderId="0"/>
    <xf numFmtId="0" fontId="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98" borderId="43" applyNumberFormat="0" applyFont="0" applyAlignment="0" applyProtection="0"/>
    <xf numFmtId="0" fontId="127" fillId="98" borderId="43" applyNumberFormat="0" applyFont="0" applyAlignment="0" applyProtection="0"/>
    <xf numFmtId="0" fontId="127" fillId="98" borderId="43" applyNumberFormat="0" applyFont="0" applyAlignment="0" applyProtection="0"/>
    <xf numFmtId="0" fontId="55" fillId="94" borderId="0" applyNumberFormat="0" applyBorder="0" applyAlignment="0" applyProtection="0"/>
    <xf numFmtId="0" fontId="43" fillId="47" borderId="0"/>
    <xf numFmtId="0" fontId="56" fillId="108" borderId="44" applyNumberFormat="0" applyFont="0" applyFill="0" applyAlignment="0" applyProtection="0">
      <alignment horizontal="centerContinuous"/>
    </xf>
    <xf numFmtId="0" fontId="128" fillId="0" borderId="0" applyNumberFormat="0" applyFill="0" applyBorder="0" applyAlignment="0" applyProtection="0"/>
    <xf numFmtId="0" fontId="58" fillId="0" borderId="45" applyNumberFormat="0" applyFill="0" applyAlignment="0" applyProtection="0"/>
    <xf numFmtId="0" fontId="59" fillId="0" borderId="46" applyNumberFormat="0" applyFill="0" applyAlignment="0" applyProtection="0"/>
    <xf numFmtId="0" fontId="60" fillId="0" borderId="47" applyNumberFormat="0" applyFill="0" applyAlignment="0" applyProtection="0"/>
    <xf numFmtId="0" fontId="60" fillId="0" borderId="0" applyNumberFormat="0" applyFill="0" applyBorder="0" applyAlignment="0" applyProtection="0"/>
    <xf numFmtId="0" fontId="61" fillId="0" borderId="48" applyNumberFormat="0" applyFill="0" applyBorder="0" applyAlignment="0" applyProtection="0"/>
    <xf numFmtId="0" fontId="62" fillId="0" borderId="50" applyNumberFormat="0" applyFill="0" applyAlignment="0" applyProtection="0"/>
    <xf numFmtId="0" fontId="63" fillId="0" borderId="0" applyNumberFormat="0" applyFill="0" applyBorder="0" applyAlignment="0" applyProtection="0"/>
    <xf numFmtId="0" fontId="64" fillId="107" borderId="51" applyNumberFormat="0" applyAlignment="0" applyProtection="0"/>
    <xf numFmtId="0" fontId="41" fillId="97" borderId="61" applyNumberFormat="0" applyAlignment="0" applyProtection="0"/>
    <xf numFmtId="0" fontId="42" fillId="97" borderId="62" applyNumberFormat="0" applyAlignment="0" applyProtection="0"/>
    <xf numFmtId="0" fontId="44" fillId="96" borderId="62" applyNumberFormat="0" applyAlignment="0" applyProtection="0"/>
    <xf numFmtId="0" fontId="45" fillId="0" borderId="63" applyNumberFormat="0" applyFill="0" applyAlignment="0" applyProtection="0"/>
    <xf numFmtId="0" fontId="51" fillId="0" borderId="65" applyNumberFormat="0" applyFill="0" applyBorder="0" applyAlignment="0" applyProtection="0"/>
    <xf numFmtId="0" fontId="127" fillId="98" borderId="66" applyNumberFormat="0" applyFont="0" applyAlignment="0" applyProtection="0"/>
    <xf numFmtId="0" fontId="127" fillId="98" borderId="66" applyNumberFormat="0" applyFont="0" applyAlignment="0" applyProtection="0"/>
    <xf numFmtId="0" fontId="127" fillId="98" borderId="66" applyNumberFormat="0" applyFont="0" applyAlignment="0" applyProtection="0"/>
    <xf numFmtId="0" fontId="61" fillId="0" borderId="67" applyNumberFormat="0" applyFill="0" applyBorder="0" applyAlignment="0" applyProtection="0"/>
    <xf numFmtId="0" fontId="3" fillId="0" borderId="0"/>
    <xf numFmtId="0" fontId="3" fillId="55" borderId="37" applyNumberFormat="0" applyFont="0" applyAlignment="0" applyProtection="0"/>
    <xf numFmtId="0" fontId="3" fillId="57" borderId="0" applyNumberFormat="0" applyBorder="0" applyAlignment="0" applyProtection="0"/>
    <xf numFmtId="0" fontId="3" fillId="58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7" borderId="0" applyNumberFormat="0" applyBorder="0" applyAlignment="0" applyProtection="0"/>
    <xf numFmtId="0" fontId="3" fillId="69" borderId="0" applyNumberFormat="0" applyBorder="0" applyAlignment="0" applyProtection="0"/>
    <xf numFmtId="0" fontId="3" fillId="70" borderId="0" applyNumberFormat="0" applyBorder="0" applyAlignment="0" applyProtection="0"/>
    <xf numFmtId="0" fontId="3" fillId="71" borderId="0" applyNumberFormat="0" applyBorder="0" applyAlignment="0" applyProtection="0"/>
    <xf numFmtId="0" fontId="3" fillId="73" borderId="0" applyNumberFormat="0" applyBorder="0" applyAlignment="0" applyProtection="0"/>
    <xf numFmtId="0" fontId="3" fillId="74" borderId="0" applyNumberFormat="0" applyBorder="0" applyAlignment="0" applyProtection="0"/>
    <xf numFmtId="0" fontId="3" fillId="75" borderId="0" applyNumberFormat="0" applyBorder="0" applyAlignment="0" applyProtection="0"/>
    <xf numFmtId="0" fontId="3" fillId="77" borderId="0" applyNumberFormat="0" applyBorder="0" applyAlignment="0" applyProtection="0"/>
    <xf numFmtId="0" fontId="3" fillId="78" borderId="0" applyNumberFormat="0" applyBorder="0" applyAlignment="0" applyProtection="0"/>
    <xf numFmtId="0" fontId="3" fillId="79" borderId="0" applyNumberFormat="0" applyBorder="0" applyAlignment="0" applyProtection="0"/>
    <xf numFmtId="0" fontId="2" fillId="0" borderId="0"/>
    <xf numFmtId="0" fontId="2" fillId="55" borderId="37" applyNumberFormat="0" applyFont="0" applyAlignment="0" applyProtection="0"/>
    <xf numFmtId="0" fontId="2" fillId="57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7" borderId="0" applyNumberFormat="0" applyBorder="0" applyAlignment="0" applyProtection="0"/>
    <xf numFmtId="0" fontId="2" fillId="69" borderId="0" applyNumberFormat="0" applyBorder="0" applyAlignment="0" applyProtection="0"/>
    <xf numFmtId="0" fontId="2" fillId="70" borderId="0" applyNumberFormat="0" applyBorder="0" applyAlignment="0" applyProtection="0"/>
    <xf numFmtId="0" fontId="2" fillId="71" borderId="0" applyNumberFormat="0" applyBorder="0" applyAlignment="0" applyProtection="0"/>
    <xf numFmtId="0" fontId="2" fillId="73" borderId="0" applyNumberFormat="0" applyBorder="0" applyAlignment="0" applyProtection="0"/>
    <xf numFmtId="0" fontId="2" fillId="74" borderId="0" applyNumberFormat="0" applyBorder="0" applyAlignment="0" applyProtection="0"/>
    <xf numFmtId="0" fontId="2" fillId="75" borderId="0" applyNumberFormat="0" applyBorder="0" applyAlignment="0" applyProtection="0"/>
    <xf numFmtId="0" fontId="2" fillId="77" borderId="0" applyNumberFormat="0" applyBorder="0" applyAlignment="0" applyProtection="0"/>
    <xf numFmtId="0" fontId="2" fillId="78" borderId="0" applyNumberFormat="0" applyBorder="0" applyAlignment="0" applyProtection="0"/>
    <xf numFmtId="0" fontId="2" fillId="79" borderId="0" applyNumberFormat="0" applyBorder="0" applyAlignment="0" applyProtection="0"/>
  </cellStyleXfs>
  <cellXfs count="322">
    <xf numFmtId="0" fontId="0" fillId="0" borderId="0" xfId="0"/>
    <xf numFmtId="0" fontId="6" fillId="0" borderId="0" xfId="0" applyFont="1"/>
    <xf numFmtId="0" fontId="12" fillId="0" borderId="2" xfId="0" applyFont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top" wrapText="1"/>
    </xf>
    <xf numFmtId="0" fontId="14" fillId="2" borderId="1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top" wrapText="1"/>
    </xf>
    <xf numFmtId="2" fontId="17" fillId="0" borderId="1" xfId="0" applyNumberFormat="1" applyFont="1" applyBorder="1" applyAlignment="1">
      <alignment horizontal="center" vertical="center"/>
    </xf>
    <xf numFmtId="2" fontId="17" fillId="3" borderId="1" xfId="0" applyNumberFormat="1" applyFont="1" applyFill="1" applyBorder="1" applyAlignment="1">
      <alignment horizontal="center" vertical="center"/>
    </xf>
    <xf numFmtId="165" fontId="17" fillId="0" borderId="1" xfId="0" applyNumberFormat="1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5" fontId="17" fillId="3" borderId="1" xfId="0" applyNumberFormat="1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2" fontId="19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20" fillId="0" borderId="1" xfId="0" applyFont="1" applyBorder="1"/>
    <xf numFmtId="165" fontId="21" fillId="0" borderId="0" xfId="0" applyNumberFormat="1" applyFont="1" applyAlignment="1">
      <alignment horizontal="center" vertical="center"/>
    </xf>
    <xf numFmtId="2" fontId="20" fillId="0" borderId="1" xfId="0" applyNumberFormat="1" applyFont="1" applyBorder="1" applyAlignment="1">
      <alignment horizontal="center" vertical="center"/>
    </xf>
    <xf numFmtId="2" fontId="20" fillId="3" borderId="1" xfId="0" applyNumberFormat="1" applyFont="1" applyFill="1" applyBorder="1" applyAlignment="1">
      <alignment horizontal="center" vertical="center"/>
    </xf>
    <xf numFmtId="2" fontId="20" fillId="3" borderId="6" xfId="0" applyNumberFormat="1" applyFont="1" applyFill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5" fontId="11" fillId="0" borderId="1" xfId="0" applyNumberFormat="1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2" fontId="14" fillId="7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14" fillId="0" borderId="1" xfId="0" applyFont="1" applyBorder="1"/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1" fontId="17" fillId="8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" fontId="17" fillId="8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20" fontId="14" fillId="0" borderId="1" xfId="0" applyNumberFormat="1" applyFont="1" applyBorder="1" applyAlignment="1">
      <alignment horizontal="center" vertical="center"/>
    </xf>
    <xf numFmtId="2" fontId="11" fillId="0" borderId="2" xfId="0" applyNumberFormat="1" applyFont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1" fontId="6" fillId="0" borderId="0" xfId="0" applyNumberFormat="1" applyFont="1"/>
    <xf numFmtId="1" fontId="0" fillId="6" borderId="1" xfId="0" applyNumberFormat="1" applyFill="1" applyBorder="1" applyAlignment="1">
      <alignment horizontal="center" vertical="center"/>
    </xf>
    <xf numFmtId="165" fontId="6" fillId="0" borderId="0" xfId="0" applyNumberFormat="1" applyFont="1"/>
    <xf numFmtId="0" fontId="0" fillId="8" borderId="1" xfId="0" applyFill="1" applyBorder="1" applyAlignment="1">
      <alignment horizontal="center" vertical="center" wrapText="1"/>
    </xf>
    <xf numFmtId="165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65" fontId="11" fillId="3" borderId="1" xfId="0" applyNumberFormat="1" applyFont="1" applyFill="1" applyBorder="1" applyAlignment="1">
      <alignment horizontal="center" vertical="center"/>
    </xf>
    <xf numFmtId="2" fontId="14" fillId="3" borderId="1" xfId="0" applyNumberFormat="1" applyFont="1" applyFill="1" applyBorder="1" applyAlignment="1">
      <alignment horizontal="center" vertical="center"/>
    </xf>
    <xf numFmtId="1" fontId="17" fillId="3" borderId="1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1" fontId="17" fillId="3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15" fillId="0" borderId="2" xfId="0" applyFont="1" applyBorder="1" applyAlignment="1">
      <alignment horizontal="center" vertical="top" wrapText="1"/>
    </xf>
    <xf numFmtId="0" fontId="1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/>
    </xf>
    <xf numFmtId="1" fontId="11" fillId="8" borderId="1" xfId="0" applyNumberFormat="1" applyFont="1" applyFill="1" applyBorder="1" applyAlignment="1">
      <alignment horizontal="center" vertical="center"/>
    </xf>
    <xf numFmtId="0" fontId="14" fillId="0" borderId="5" xfId="0" applyFont="1" applyBorder="1" applyAlignment="1">
      <alignment horizontal="center" vertical="center" wrapText="1"/>
    </xf>
    <xf numFmtId="1" fontId="17" fillId="0" borderId="1" xfId="0" applyNumberFormat="1" applyFont="1" applyBorder="1" applyAlignment="1">
      <alignment horizontal="center" wrapText="1"/>
    </xf>
    <xf numFmtId="0" fontId="16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/>
    </xf>
    <xf numFmtId="2" fontId="14" fillId="9" borderId="1" xfId="0" applyNumberFormat="1" applyFont="1" applyFill="1" applyBorder="1" applyAlignment="1">
      <alignment horizontal="center" vertical="center"/>
    </xf>
    <xf numFmtId="0" fontId="0" fillId="3" borderId="1" xfId="0" applyFill="1" applyBorder="1"/>
    <xf numFmtId="0" fontId="17" fillId="0" borderId="0" xfId="0" applyFont="1"/>
    <xf numFmtId="1" fontId="11" fillId="3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8" fillId="3" borderId="1" xfId="0" applyNumberFormat="1" applyFont="1" applyFill="1" applyBorder="1" applyAlignment="1">
      <alignment horizontal="center" vertical="center"/>
    </xf>
    <xf numFmtId="1" fontId="8" fillId="8" borderId="1" xfId="0" applyNumberFormat="1" applyFont="1" applyFill="1" applyBorder="1" applyAlignment="1">
      <alignment horizontal="center" vertical="center" wrapText="1"/>
    </xf>
    <xf numFmtId="2" fontId="8" fillId="9" borderId="1" xfId="0" applyNumberFormat="1" applyFont="1" applyFill="1" applyBorder="1" applyAlignment="1">
      <alignment horizontal="center" vertical="center"/>
    </xf>
    <xf numFmtId="2" fontId="24" fillId="0" borderId="1" xfId="0" applyNumberFormat="1" applyFont="1" applyBorder="1" applyAlignment="1">
      <alignment horizontal="center" vertical="center"/>
    </xf>
    <xf numFmtId="2" fontId="24" fillId="3" borderId="1" xfId="0" applyNumberFormat="1" applyFont="1" applyFill="1" applyBorder="1" applyAlignment="1">
      <alignment horizontal="center" vertical="center"/>
    </xf>
    <xf numFmtId="1" fontId="24" fillId="8" borderId="1" xfId="0" applyNumberFormat="1" applyFont="1" applyFill="1" applyBorder="1" applyAlignment="1">
      <alignment horizontal="center" wrapText="1"/>
    </xf>
    <xf numFmtId="1" fontId="24" fillId="8" borderId="1" xfId="0" applyNumberFormat="1" applyFont="1" applyFill="1" applyBorder="1" applyAlignment="1">
      <alignment horizontal="center" vertical="center" wrapText="1"/>
    </xf>
    <xf numFmtId="2" fontId="24" fillId="9" borderId="1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0" fillId="0" borderId="5" xfId="0" applyFont="1" applyBorder="1" applyAlignment="1">
      <alignment horizontal="center" vertical="center" wrapText="1"/>
    </xf>
    <xf numFmtId="2" fontId="17" fillId="0" borderId="0" xfId="0" applyNumberFormat="1" applyFont="1"/>
    <xf numFmtId="0" fontId="27" fillId="3" borderId="1" xfId="0" applyFont="1" applyFill="1" applyBorder="1" applyAlignment="1">
      <alignment horizontal="center" vertical="center"/>
    </xf>
    <xf numFmtId="1" fontId="17" fillId="0" borderId="0" xfId="0" applyNumberFormat="1" applyFont="1"/>
    <xf numFmtId="0" fontId="17" fillId="3" borderId="1" xfId="0" applyFont="1" applyFill="1" applyBorder="1" applyAlignment="1">
      <alignment horizontal="center" wrapText="1"/>
    </xf>
    <xf numFmtId="0" fontId="14" fillId="2" borderId="2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 wrapText="1"/>
    </xf>
    <xf numFmtId="0" fontId="0" fillId="0" borderId="2" xfId="0" applyBorder="1"/>
    <xf numFmtId="2" fontId="14" fillId="3" borderId="2" xfId="0" applyNumberFormat="1" applyFont="1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1" xfId="0" applyFont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center"/>
    </xf>
    <xf numFmtId="0" fontId="0" fillId="0" borderId="31" xfId="0" applyBorder="1" applyAlignment="1">
      <alignment horizontal="center"/>
    </xf>
    <xf numFmtId="20" fontId="17" fillId="7" borderId="1" xfId="0" applyNumberFormat="1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/>
    </xf>
    <xf numFmtId="1" fontId="17" fillId="3" borderId="1" xfId="0" applyNumberFormat="1" applyFont="1" applyFill="1" applyBorder="1" applyAlignment="1">
      <alignment horizontal="center"/>
    </xf>
    <xf numFmtId="0" fontId="6" fillId="3" borderId="0" xfId="0" applyFont="1" applyFill="1"/>
    <xf numFmtId="165" fontId="11" fillId="3" borderId="1" xfId="0" applyNumberFormat="1" applyFont="1" applyFill="1" applyBorder="1" applyAlignment="1">
      <alignment horizontal="center" vertical="center" wrapText="1"/>
    </xf>
    <xf numFmtId="2" fontId="14" fillId="3" borderId="1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5" fillId="0" borderId="0" xfId="0" applyFont="1" applyAlignment="1">
      <alignment horizontal="center" vertical="top" wrapText="1"/>
    </xf>
    <xf numFmtId="0" fontId="14" fillId="0" borderId="0" xfId="0" applyFont="1" applyAlignment="1">
      <alignment horizontal="left" vertical="center" wrapText="1"/>
    </xf>
    <xf numFmtId="0" fontId="16" fillId="0" borderId="0" xfId="0" applyFont="1" applyAlignment="1">
      <alignment horizontal="center" vertical="center" wrapText="1"/>
    </xf>
    <xf numFmtId="2" fontId="14" fillId="0" borderId="0" xfId="0" applyNumberFormat="1" applyFont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 wrapText="1"/>
    </xf>
    <xf numFmtId="0" fontId="28" fillId="3" borderId="32" xfId="0" applyFont="1" applyFill="1" applyBorder="1" applyAlignment="1">
      <alignment horizontal="center" vertical="center"/>
    </xf>
    <xf numFmtId="0" fontId="29" fillId="10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17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0" fontId="8" fillId="11" borderId="34" xfId="0" applyFont="1" applyFill="1" applyBorder="1" applyAlignment="1">
      <alignment horizontal="center" vertical="center" wrapText="1"/>
    </xf>
    <xf numFmtId="166" fontId="9" fillId="12" borderId="36" xfId="0" applyNumberFormat="1" applyFont="1" applyFill="1" applyBorder="1" applyAlignment="1">
      <alignment horizontal="center" vertical="center"/>
    </xf>
    <xf numFmtId="165" fontId="8" fillId="0" borderId="23" xfId="0" applyNumberFormat="1" applyFont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2" fontId="33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2" fontId="25" fillId="3" borderId="0" xfId="0" applyNumberFormat="1" applyFont="1" applyFill="1" applyAlignment="1">
      <alignment horizontal="center" vertical="center"/>
    </xf>
    <xf numFmtId="2" fontId="33" fillId="3" borderId="0" xfId="0" applyNumberFormat="1" applyFont="1" applyFill="1" applyAlignment="1">
      <alignment horizontal="center" vertical="center"/>
    </xf>
    <xf numFmtId="2" fontId="8" fillId="3" borderId="1" xfId="0" applyNumberFormat="1" applyFont="1" applyFill="1" applyBorder="1" applyAlignment="1">
      <alignment horizontal="center" vertical="center" wrapText="1"/>
    </xf>
    <xf numFmtId="165" fontId="8" fillId="3" borderId="0" xfId="0" applyNumberFormat="1" applyFont="1" applyFill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31" fillId="0" borderId="0" xfId="0" applyNumberFormat="1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8" fillId="15" borderId="1" xfId="0" applyNumberFormat="1" applyFont="1" applyFill="1" applyBorder="1" applyAlignment="1">
      <alignment horizontal="center" vertical="center"/>
    </xf>
    <xf numFmtId="165" fontId="8" fillId="15" borderId="1" xfId="0" applyNumberFormat="1" applyFont="1" applyFill="1" applyBorder="1" applyAlignment="1">
      <alignment horizontal="center" vertical="center" wrapText="1"/>
    </xf>
    <xf numFmtId="0" fontId="8" fillId="15" borderId="1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2" fontId="8" fillId="15" borderId="32" xfId="0" applyNumberFormat="1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/>
    </xf>
    <xf numFmtId="0" fontId="8" fillId="11" borderId="68" xfId="0" applyFont="1" applyFill="1" applyBorder="1" applyAlignment="1">
      <alignment horizontal="center" vertical="center" wrapText="1"/>
    </xf>
    <xf numFmtId="0" fontId="8" fillId="14" borderId="68" xfId="0" applyFont="1" applyFill="1" applyBorder="1" applyAlignment="1">
      <alignment horizontal="center" vertical="center" wrapText="1"/>
    </xf>
    <xf numFmtId="2" fontId="8" fillId="14" borderId="68" xfId="0" applyNumberFormat="1" applyFont="1" applyFill="1" applyBorder="1" applyAlignment="1">
      <alignment horizontal="center" vertical="center" wrapText="1"/>
    </xf>
    <xf numFmtId="165" fontId="8" fillId="0" borderId="68" xfId="0" applyNumberFormat="1" applyFont="1" applyBorder="1" applyAlignment="1">
      <alignment horizontal="center" vertical="center"/>
    </xf>
    <xf numFmtId="2" fontId="8" fillId="7" borderId="68" xfId="0" applyNumberFormat="1" applyFont="1" applyFill="1" applyBorder="1" applyAlignment="1">
      <alignment horizontal="center" vertical="center"/>
    </xf>
    <xf numFmtId="2" fontId="8" fillId="3" borderId="68" xfId="0" applyNumberFormat="1" applyFont="1" applyFill="1" applyBorder="1" applyAlignment="1">
      <alignment horizontal="center" vertical="center" wrapText="1"/>
    </xf>
    <xf numFmtId="2" fontId="8" fillId="7" borderId="68" xfId="0" applyNumberFormat="1" applyFont="1" applyFill="1" applyBorder="1" applyAlignment="1">
      <alignment horizontal="center" vertical="center" wrapText="1"/>
    </xf>
    <xf numFmtId="2" fontId="8" fillId="3" borderId="68" xfId="0" applyNumberFormat="1" applyFont="1" applyFill="1" applyBorder="1" applyAlignment="1">
      <alignment horizontal="center" vertical="center"/>
    </xf>
    <xf numFmtId="0" fontId="31" fillId="0" borderId="68" xfId="0" applyFont="1" applyBorder="1" applyAlignment="1">
      <alignment horizontal="center" vertical="center"/>
    </xf>
    <xf numFmtId="165" fontId="8" fillId="15" borderId="68" xfId="0" applyNumberFormat="1" applyFont="1" applyFill="1" applyBorder="1" applyAlignment="1">
      <alignment horizontal="center" vertical="center"/>
    </xf>
    <xf numFmtId="165" fontId="8" fillId="15" borderId="68" xfId="0" applyNumberFormat="1" applyFont="1" applyFill="1" applyBorder="1" applyAlignment="1">
      <alignment horizontal="center" vertical="center" wrapText="1"/>
    </xf>
    <xf numFmtId="0" fontId="8" fillId="15" borderId="68" xfId="0" applyFont="1" applyFill="1" applyBorder="1" applyAlignment="1">
      <alignment horizontal="center" vertical="center" wrapText="1"/>
    </xf>
    <xf numFmtId="165" fontId="32" fillId="0" borderId="68" xfId="0" applyNumberFormat="1" applyFont="1" applyBorder="1" applyAlignment="1">
      <alignment horizontal="center"/>
    </xf>
    <xf numFmtId="165" fontId="8" fillId="3" borderId="68" xfId="0" applyNumberFormat="1" applyFont="1" applyFill="1" applyBorder="1" applyAlignment="1">
      <alignment horizontal="center" vertical="center"/>
    </xf>
    <xf numFmtId="165" fontId="8" fillId="7" borderId="68" xfId="0" applyNumberFormat="1" applyFont="1" applyFill="1" applyBorder="1" applyAlignment="1">
      <alignment horizontal="center" vertical="center" wrapText="1"/>
    </xf>
    <xf numFmtId="165" fontId="8" fillId="0" borderId="68" xfId="0" applyNumberFormat="1" applyFont="1" applyBorder="1" applyAlignment="1">
      <alignment horizontal="center"/>
    </xf>
    <xf numFmtId="0" fontId="30" fillId="0" borderId="68" xfId="0" applyFont="1" applyBorder="1" applyAlignment="1">
      <alignment horizontal="center" vertical="center"/>
    </xf>
    <xf numFmtId="2" fontId="37" fillId="3" borderId="68" xfId="0" applyNumberFormat="1" applyFont="1" applyFill="1" applyBorder="1" applyAlignment="1">
      <alignment horizontal="center" vertical="center"/>
    </xf>
    <xf numFmtId="2" fontId="37" fillId="0" borderId="68" xfId="0" applyNumberFormat="1" applyFont="1" applyBorder="1" applyAlignment="1">
      <alignment horizontal="center" vertical="center"/>
    </xf>
    <xf numFmtId="2" fontId="8" fillId="0" borderId="68" xfId="0" applyNumberFormat="1" applyFont="1" applyBorder="1" applyAlignment="1">
      <alignment horizontal="center" vertical="center"/>
    </xf>
    <xf numFmtId="0" fontId="28" fillId="0" borderId="68" xfId="0" applyFont="1" applyBorder="1" applyAlignment="1">
      <alignment horizontal="center" vertical="center"/>
    </xf>
    <xf numFmtId="2" fontId="33" fillId="0" borderId="68" xfId="0" applyNumberFormat="1" applyFont="1" applyBorder="1" applyAlignment="1">
      <alignment horizontal="center" vertical="center"/>
    </xf>
    <xf numFmtId="0" fontId="17" fillId="0" borderId="68" xfId="0" applyFont="1" applyBorder="1" applyAlignment="1">
      <alignment horizontal="center" vertical="center"/>
    </xf>
    <xf numFmtId="0" fontId="22" fillId="0" borderId="68" xfId="0" applyFont="1" applyBorder="1" applyAlignment="1">
      <alignment horizontal="center" vertical="center"/>
    </xf>
    <xf numFmtId="2" fontId="31" fillId="0" borderId="68" xfId="0" applyNumberFormat="1" applyFont="1" applyBorder="1" applyAlignment="1">
      <alignment horizontal="center" vertical="center"/>
    </xf>
    <xf numFmtId="2" fontId="34" fillId="0" borderId="68" xfId="0" applyNumberFormat="1" applyFont="1" applyBorder="1" applyAlignment="1">
      <alignment horizontal="center" vertical="center"/>
    </xf>
    <xf numFmtId="2" fontId="35" fillId="0" borderId="68" xfId="0" applyNumberFormat="1" applyFont="1" applyBorder="1" applyAlignment="1">
      <alignment horizontal="center" vertical="center"/>
    </xf>
    <xf numFmtId="166" fontId="9" fillId="12" borderId="69" xfId="0" applyNumberFormat="1" applyFont="1" applyFill="1" applyBorder="1" applyAlignment="1">
      <alignment horizontal="center" vertical="center"/>
    </xf>
    <xf numFmtId="2" fontId="8" fillId="15" borderId="70" xfId="0" applyNumberFormat="1" applyFont="1" applyFill="1" applyBorder="1" applyAlignment="1">
      <alignment horizontal="center" vertical="center" wrapText="1"/>
    </xf>
    <xf numFmtId="167" fontId="9" fillId="7" borderId="71" xfId="0" applyNumberFormat="1" applyFont="1" applyFill="1" applyBorder="1" applyAlignment="1">
      <alignment horizontal="center" vertical="center"/>
    </xf>
    <xf numFmtId="165" fontId="9" fillId="3" borderId="72" xfId="0" applyNumberFormat="1" applyFont="1" applyFill="1" applyBorder="1" applyAlignment="1">
      <alignment horizontal="center" vertical="center"/>
    </xf>
    <xf numFmtId="165" fontId="9" fillId="7" borderId="72" xfId="0" applyNumberFormat="1" applyFont="1" applyFill="1" applyBorder="1" applyAlignment="1">
      <alignment horizontal="center" vertical="center"/>
    </xf>
    <xf numFmtId="2" fontId="9" fillId="7" borderId="72" xfId="0" applyNumberFormat="1" applyFont="1" applyFill="1" applyBorder="1" applyAlignment="1">
      <alignment horizontal="center" vertical="center"/>
    </xf>
    <xf numFmtId="165" fontId="9" fillId="7" borderId="73" xfId="0" applyNumberFormat="1" applyFont="1" applyFill="1" applyBorder="1" applyAlignment="1">
      <alignment horizontal="center" vertical="center"/>
    </xf>
    <xf numFmtId="0" fontId="15" fillId="0" borderId="68" xfId="0" applyFont="1" applyBorder="1" applyAlignment="1">
      <alignment horizontal="center" vertical="top" wrapText="1"/>
    </xf>
    <xf numFmtId="0" fontId="14" fillId="2" borderId="68" xfId="0" applyFont="1" applyFill="1" applyBorder="1" applyAlignment="1">
      <alignment horizontal="left" vertical="center" wrapText="1"/>
    </xf>
    <xf numFmtId="0" fontId="16" fillId="0" borderId="68" xfId="0" applyFont="1" applyBorder="1" applyAlignment="1">
      <alignment horizontal="center" vertical="center" wrapText="1"/>
    </xf>
    <xf numFmtId="165" fontId="17" fillId="0" borderId="68" xfId="0" applyNumberFormat="1" applyFont="1" applyBorder="1" applyAlignment="1">
      <alignment horizontal="center" vertical="center"/>
    </xf>
    <xf numFmtId="0" fontId="2" fillId="0" borderId="0" xfId="7421"/>
    <xf numFmtId="0" fontId="17" fillId="0" borderId="68" xfId="0" applyFont="1" applyBorder="1" applyAlignment="1">
      <alignment horizontal="center"/>
    </xf>
    <xf numFmtId="2" fontId="20" fillId="3" borderId="68" xfId="0" applyNumberFormat="1" applyFont="1" applyFill="1" applyBorder="1" applyAlignment="1">
      <alignment horizontal="center" vertical="center"/>
    </xf>
    <xf numFmtId="165" fontId="8" fillId="0" borderId="69" xfId="0" applyNumberFormat="1" applyFont="1" applyBorder="1" applyAlignment="1">
      <alignment horizontal="center" vertical="center"/>
    </xf>
    <xf numFmtId="0" fontId="8" fillId="0" borderId="68" xfId="0" applyFont="1" applyBorder="1" applyAlignment="1">
      <alignment horizontal="center" vertical="center"/>
    </xf>
    <xf numFmtId="0" fontId="8" fillId="13" borderId="34" xfId="0" applyFont="1" applyFill="1" applyBorder="1" applyAlignment="1">
      <alignment horizontal="center" vertical="center" wrapText="1"/>
    </xf>
    <xf numFmtId="166" fontId="8" fillId="11" borderId="33" xfId="0" applyNumberFormat="1" applyFont="1" applyFill="1" applyBorder="1" applyAlignment="1">
      <alignment horizontal="center" vertical="center"/>
    </xf>
    <xf numFmtId="166" fontId="8" fillId="11" borderId="69" xfId="0" applyNumberFormat="1" applyFont="1" applyFill="1" applyBorder="1" applyAlignment="1">
      <alignment horizontal="center" vertical="center"/>
    </xf>
    <xf numFmtId="0" fontId="8" fillId="11" borderId="34" xfId="0" applyFont="1" applyFill="1" applyBorder="1" applyAlignment="1">
      <alignment horizontal="center" vertical="center" wrapText="1"/>
    </xf>
    <xf numFmtId="0" fontId="8" fillId="11" borderId="68" xfId="0" applyFont="1" applyFill="1" applyBorder="1" applyAlignment="1">
      <alignment horizontal="center" vertical="center" wrapText="1"/>
    </xf>
    <xf numFmtId="2" fontId="8" fillId="13" borderId="34" xfId="0" applyNumberFormat="1" applyFont="1" applyFill="1" applyBorder="1" applyAlignment="1">
      <alignment horizontal="center" vertical="center" wrapText="1"/>
    </xf>
    <xf numFmtId="0" fontId="8" fillId="13" borderId="34" xfId="0" applyFont="1" applyFill="1" applyBorder="1" applyAlignment="1">
      <alignment horizontal="center" vertical="center"/>
    </xf>
    <xf numFmtId="0" fontId="8" fillId="13" borderId="68" xfId="0" applyFont="1" applyFill="1" applyBorder="1" applyAlignment="1">
      <alignment horizontal="center" vertical="center"/>
    </xf>
    <xf numFmtId="2" fontId="8" fillId="13" borderId="35" xfId="0" applyNumberFormat="1" applyFont="1" applyFill="1" applyBorder="1" applyAlignment="1">
      <alignment horizontal="center" vertical="center" wrapText="1"/>
    </xf>
    <xf numFmtId="2" fontId="8" fillId="13" borderId="70" xfId="0" applyNumberFormat="1" applyFont="1" applyFill="1" applyBorder="1" applyAlignment="1">
      <alignment horizontal="center" vertical="center" wrapText="1"/>
    </xf>
    <xf numFmtId="0" fontId="8" fillId="13" borderId="68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4" fillId="0" borderId="3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4" fillId="0" borderId="3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0" borderId="6" xfId="0" applyFont="1" applyBorder="1" applyAlignment="1">
      <alignment horizontal="left"/>
    </xf>
    <xf numFmtId="0" fontId="13" fillId="0" borderId="3" xfId="0" applyFont="1" applyBorder="1" applyAlignment="1">
      <alignment horizontal="center" vertical="top" wrapText="1"/>
    </xf>
    <xf numFmtId="0" fontId="13" fillId="0" borderId="4" xfId="0" applyFont="1" applyBorder="1" applyAlignment="1">
      <alignment horizontal="center" vertical="top" wrapText="1"/>
    </xf>
    <xf numFmtId="0" fontId="13" fillId="0" borderId="6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2" fontId="14" fillId="3" borderId="3" xfId="0" applyNumberFormat="1" applyFont="1" applyFill="1" applyBorder="1" applyAlignment="1">
      <alignment horizontal="center" vertical="center"/>
    </xf>
    <xf numFmtId="2" fontId="14" fillId="3" borderId="4" xfId="0" applyNumberFormat="1" applyFont="1" applyFill="1" applyBorder="1" applyAlignment="1">
      <alignment horizontal="center" vertical="center"/>
    </xf>
    <xf numFmtId="2" fontId="14" fillId="3" borderId="6" xfId="0" applyNumberFormat="1" applyFont="1" applyFill="1" applyBorder="1" applyAlignment="1">
      <alignment horizontal="center" vertical="center"/>
    </xf>
    <xf numFmtId="0" fontId="12" fillId="0" borderId="2" xfId="0" applyFont="1" applyBorder="1" applyAlignment="1">
      <alignment vertical="top" wrapText="1"/>
    </xf>
    <xf numFmtId="0" fontId="12" fillId="0" borderId="5" xfId="0" applyFont="1" applyBorder="1" applyAlignment="1">
      <alignment vertical="top" wrapText="1"/>
    </xf>
    <xf numFmtId="0" fontId="12" fillId="0" borderId="2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center"/>
    </xf>
    <xf numFmtId="2" fontId="14" fillId="3" borderId="3" xfId="0" applyNumberFormat="1" applyFont="1" applyFill="1" applyBorder="1" applyAlignment="1">
      <alignment horizontal="center" vertical="center" wrapText="1"/>
    </xf>
    <xf numFmtId="2" fontId="14" fillId="3" borderId="4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4" fillId="0" borderId="0" xfId="0" applyFont="1" applyAlignment="1">
      <alignment horizontal="left" vertical="center"/>
    </xf>
    <xf numFmtId="2" fontId="14" fillId="7" borderId="3" xfId="0" applyNumberFormat="1" applyFont="1" applyFill="1" applyBorder="1" applyAlignment="1">
      <alignment horizontal="center" vertical="center"/>
    </xf>
    <xf numFmtId="2" fontId="14" fillId="7" borderId="4" xfId="0" applyNumberFormat="1" applyFont="1" applyFill="1" applyBorder="1" applyAlignment="1">
      <alignment horizontal="center" vertical="center"/>
    </xf>
    <xf numFmtId="2" fontId="14" fillId="7" borderId="6" xfId="0" applyNumberFormat="1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/>
    </xf>
    <xf numFmtId="0" fontId="25" fillId="0" borderId="21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top" wrapText="1"/>
    </xf>
    <xf numFmtId="0" fontId="13" fillId="0" borderId="11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0" fontId="12" fillId="0" borderId="27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/>
    </xf>
    <xf numFmtId="0" fontId="14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horizontal="left"/>
    </xf>
    <xf numFmtId="0" fontId="14" fillId="0" borderId="24" xfId="0" applyFont="1" applyBorder="1" applyAlignment="1">
      <alignment horizontal="left"/>
    </xf>
    <xf numFmtId="0" fontId="14" fillId="0" borderId="25" xfId="0" applyFont="1" applyBorder="1" applyAlignment="1">
      <alignment horizontal="left"/>
    </xf>
    <xf numFmtId="0" fontId="10" fillId="0" borderId="30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2" fontId="14" fillId="9" borderId="3" xfId="0" applyNumberFormat="1" applyFont="1" applyFill="1" applyBorder="1" applyAlignment="1">
      <alignment horizontal="center" vertical="center"/>
    </xf>
    <xf numFmtId="2" fontId="14" fillId="9" borderId="4" xfId="0" applyNumberFormat="1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2" fontId="14" fillId="7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23" fillId="0" borderId="3" xfId="0" applyFont="1" applyBorder="1" applyAlignment="1">
      <alignment horizontal="left" vertical="center"/>
    </xf>
    <xf numFmtId="0" fontId="23" fillId="0" borderId="4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3" fillId="0" borderId="3" xfId="0" applyFont="1" applyBorder="1" applyAlignment="1">
      <alignment horizontal="left"/>
    </xf>
    <xf numFmtId="0" fontId="23" fillId="0" borderId="4" xfId="0" applyFont="1" applyBorder="1" applyAlignment="1">
      <alignment horizontal="left"/>
    </xf>
    <xf numFmtId="0" fontId="23" fillId="0" borderId="6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left"/>
    </xf>
    <xf numFmtId="2" fontId="9" fillId="3" borderId="3" xfId="0" applyNumberFormat="1" applyFont="1" applyFill="1" applyBorder="1" applyAlignment="1">
      <alignment horizontal="center" vertical="center"/>
    </xf>
    <xf numFmtId="2" fontId="9" fillId="3" borderId="4" xfId="0" applyNumberFormat="1" applyFont="1" applyFill="1" applyBorder="1" applyAlignment="1">
      <alignment horizontal="center" vertical="center"/>
    </xf>
    <xf numFmtId="2" fontId="9" fillId="3" borderId="6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/>
    </xf>
    <xf numFmtId="166" fontId="8" fillId="12" borderId="69" xfId="0" applyNumberFormat="1" applyFont="1" applyFill="1" applyBorder="1" applyAlignment="1">
      <alignment horizontal="center" vertical="center"/>
    </xf>
  </cellXfs>
  <cellStyles count="7441">
    <cellStyle name="20% - Accent1" xfId="3132" builtinId="30" customBuiltin="1"/>
    <cellStyle name="20% - Accent1 2" xfId="1" xr:uid="{00000000-0005-0000-0000-000031000000}"/>
    <cellStyle name="20% - Accent1 2 2" xfId="3171" xr:uid="{BF45F518-CC2B-496D-A364-E7025203740E}"/>
    <cellStyle name="20% - Accent1 3" xfId="2" xr:uid="{00000000-0005-0000-0000-000032000000}"/>
    <cellStyle name="20% - Accent1 4" xfId="7403" xr:uid="{F421746B-1A3F-41CE-B5F2-E0E6BF7ABF96}"/>
    <cellStyle name="20% - Accent1 5" xfId="7423" xr:uid="{CB1BDE04-EE4C-4AE9-9364-313710011DC9}"/>
    <cellStyle name="20% - Accent2" xfId="3136" builtinId="34" customBuiltin="1"/>
    <cellStyle name="20% - Accent2 2" xfId="3" xr:uid="{00000000-0005-0000-0000-000033000000}"/>
    <cellStyle name="20% - Accent2 2 2" xfId="3156" xr:uid="{20820C94-FFD5-4F1A-8F43-3E0A0874A4C6}"/>
    <cellStyle name="20% - Accent2 3" xfId="4" xr:uid="{00000000-0005-0000-0000-000034000000}"/>
    <cellStyle name="20% - Accent2 4" xfId="7406" xr:uid="{B37951BE-8B7F-4AD3-B8D3-91ADE4C148BA}"/>
    <cellStyle name="20% - Accent2 5" xfId="7426" xr:uid="{0A77C7FA-CA62-4A32-A201-2D024EC5B1C3}"/>
    <cellStyle name="20% - Accent3" xfId="3140" builtinId="38" customBuiltin="1"/>
    <cellStyle name="20% - Accent3 2" xfId="5" xr:uid="{00000000-0005-0000-0000-000035000000}"/>
    <cellStyle name="20% - Accent3 2 2" xfId="3163" xr:uid="{76F70B75-0CE4-4E41-98E7-1216D594B1A3}"/>
    <cellStyle name="20% - Accent3 3" xfId="6" xr:uid="{00000000-0005-0000-0000-000036000000}"/>
    <cellStyle name="20% - Accent3 4" xfId="7409" xr:uid="{C688E22B-2F50-448A-A9E1-89C680E72868}"/>
    <cellStyle name="20% - Accent3 5" xfId="7429" xr:uid="{43C28785-61B9-4292-8CCE-75EC65A85798}"/>
    <cellStyle name="20% - Accent4" xfId="3144" builtinId="42" customBuiltin="1"/>
    <cellStyle name="20% - Accent4 2" xfId="7" xr:uid="{00000000-0005-0000-0000-000037000000}"/>
    <cellStyle name="20% - Accent4 2 2" xfId="3157" xr:uid="{0206E7AA-4BAC-40AE-8D3A-3BE5C7D00550}"/>
    <cellStyle name="20% - Accent4 3" xfId="8" xr:uid="{00000000-0005-0000-0000-000038000000}"/>
    <cellStyle name="20% - Accent4 4" xfId="7412" xr:uid="{8A5E57B7-AFEE-4500-9C74-9FCCC746C34B}"/>
    <cellStyle name="20% - Accent4 5" xfId="7432" xr:uid="{158E51EB-9439-4719-A5ED-BBEC81ED1C6A}"/>
    <cellStyle name="20% - Accent5" xfId="3148" builtinId="46" customBuiltin="1"/>
    <cellStyle name="20% - Accent5 2" xfId="9" xr:uid="{00000000-0005-0000-0000-000039000000}"/>
    <cellStyle name="20% - Accent5 2 2" xfId="3164" xr:uid="{AA90621E-D554-43A2-888A-80BA1814D30A}"/>
    <cellStyle name="20% - Accent5 3" xfId="10" xr:uid="{00000000-0005-0000-0000-00003A000000}"/>
    <cellStyle name="20% - Accent5 4" xfId="7415" xr:uid="{4E728D0A-0B65-4689-8846-08E0F17E9B76}"/>
    <cellStyle name="20% - Accent5 5" xfId="7435" xr:uid="{02FD0916-1639-410D-9F43-A26EE0BEBDB6}"/>
    <cellStyle name="20% - Accent6" xfId="3152" builtinId="50" customBuiltin="1"/>
    <cellStyle name="20% - Accent6 2" xfId="11" xr:uid="{00000000-0005-0000-0000-00003B000000}"/>
    <cellStyle name="20% - Accent6 2 2" xfId="3165" xr:uid="{FAF7C279-C52F-477E-8B42-1045499B0CF6}"/>
    <cellStyle name="20% - Accent6 3" xfId="12" xr:uid="{00000000-0005-0000-0000-00003C000000}"/>
    <cellStyle name="20% - Accent6 4" xfId="7418" xr:uid="{DDA3F2E9-F756-4E6D-8C5C-4AC20F9D4F72}"/>
    <cellStyle name="20% - Accent6 5" xfId="7438" xr:uid="{4014E186-71D6-4E1C-AE07-595445826CB7}"/>
    <cellStyle name="20% - Akzent1" xfId="13" xr:uid="{00000000-0005-0000-0000-00003D000000}"/>
    <cellStyle name="20% - Akzent1 2" xfId="14" xr:uid="{00000000-0005-0000-0000-00003E000000}"/>
    <cellStyle name="20% - Akzent1 2 2" xfId="3192" xr:uid="{1011F57A-E1D9-41BD-A2A7-A39A20A42F31}"/>
    <cellStyle name="20% - Akzent1 3" xfId="3159" xr:uid="{1B4696EE-9E41-4606-A030-E7530CC439E7}"/>
    <cellStyle name="20% - Akzent1 3 2" xfId="7320" xr:uid="{4C440F06-28B4-473F-BBEA-337437EE937B}"/>
    <cellStyle name="20% - Akzent2" xfId="15" xr:uid="{00000000-0005-0000-0000-00003F000000}"/>
    <cellStyle name="20% - Akzent2 2" xfId="16" xr:uid="{00000000-0005-0000-0000-000040000000}"/>
    <cellStyle name="20% - Akzent2 2 2" xfId="3158" xr:uid="{00C29689-72CE-4AAF-A084-044CCA0B9626}"/>
    <cellStyle name="20% - Akzent2 3" xfId="3160" xr:uid="{C338E5BE-5B4D-40B8-A986-9C29926E6AB8}"/>
    <cellStyle name="20% - Akzent2 3 2" xfId="7321" xr:uid="{F46829D0-7E60-4EA4-9220-040EFE82F9AC}"/>
    <cellStyle name="20% - Akzent3" xfId="17" xr:uid="{00000000-0005-0000-0000-000041000000}"/>
    <cellStyle name="20% - Akzent3 2" xfId="18" xr:uid="{00000000-0005-0000-0000-000042000000}"/>
    <cellStyle name="20% - Akzent3 2 2" xfId="3170" xr:uid="{F35E5F65-7A9E-4A8F-981F-3CD6F64BC959}"/>
    <cellStyle name="20% - Akzent3 3" xfId="3167" xr:uid="{BE16EB1F-E3C8-4110-A65C-12B888A5879A}"/>
    <cellStyle name="20% - Akzent3 3 2" xfId="7322" xr:uid="{A245DB9C-A7EB-4C65-958C-CB4D1D2839D3}"/>
    <cellStyle name="20% - Akzent4" xfId="19" xr:uid="{00000000-0005-0000-0000-000043000000}"/>
    <cellStyle name="20% - Akzent4 2" xfId="20" xr:uid="{00000000-0005-0000-0000-000044000000}"/>
    <cellStyle name="20% - Akzent4 2 2" xfId="3162" xr:uid="{F4ED857B-1518-4F07-9364-4920C1654833}"/>
    <cellStyle name="20% - Akzent4 3" xfId="3168" xr:uid="{26DED190-0B9D-45B9-B5DA-53F68A207D88}"/>
    <cellStyle name="20% - Akzent4 3 2" xfId="7323" xr:uid="{E5E69C1B-08BB-4E8E-B510-570D41B28CBC}"/>
    <cellStyle name="20% - Akzent5" xfId="21" xr:uid="{00000000-0005-0000-0000-000045000000}"/>
    <cellStyle name="20% - Akzent5 2" xfId="22" xr:uid="{00000000-0005-0000-0000-000046000000}"/>
    <cellStyle name="20% - Akzent5 2 2" xfId="3161" xr:uid="{93F00E1B-07AC-468F-84BF-2A80A59B8E12}"/>
    <cellStyle name="20% - Akzent5 3" xfId="3166" xr:uid="{98A4CF12-4061-43C5-9060-1F889C011D3C}"/>
    <cellStyle name="20% - Akzent5 3 2" xfId="7324" xr:uid="{F5588EFE-6484-4E2C-B92B-EE5820E54A3B}"/>
    <cellStyle name="20% - Akzent6" xfId="23" xr:uid="{00000000-0005-0000-0000-000047000000}"/>
    <cellStyle name="20% - Akzent6 2" xfId="24" xr:uid="{00000000-0005-0000-0000-000048000000}"/>
    <cellStyle name="20% - Akzent6 2 2" xfId="3175" xr:uid="{0D482CC1-5E6C-499D-BA03-7EA5798691A1}"/>
    <cellStyle name="20% - Akzent6 3" xfId="3188" xr:uid="{D99F80D1-0CC7-4124-A7A5-3F840211CB0A}"/>
    <cellStyle name="20% - Akzent6 3 2" xfId="7325" xr:uid="{9C9E8121-8D87-42BC-93C8-16C9FB4113E9}"/>
    <cellStyle name="40% - Accent1" xfId="3133" builtinId="31" customBuiltin="1"/>
    <cellStyle name="40% - Accent1 2" xfId="25" xr:uid="{00000000-0005-0000-0000-000049000000}"/>
    <cellStyle name="40% - Accent1 2 2" xfId="3193" xr:uid="{E6241C47-B221-445C-A743-3B9DDFDC0FB9}"/>
    <cellStyle name="40% - Accent1 3" xfId="26" xr:uid="{00000000-0005-0000-0000-00004A000000}"/>
    <cellStyle name="40% - Accent1 4" xfId="7404" xr:uid="{04DD1D2D-7779-4932-AFC3-380DF44AC1D5}"/>
    <cellStyle name="40% - Accent1 5" xfId="7424" xr:uid="{C65CD484-74E5-42A8-AA06-278770E4A7F0}"/>
    <cellStyle name="40% - Accent2" xfId="3137" builtinId="35" customBuiltin="1"/>
    <cellStyle name="40% - Accent2 2" xfId="27" xr:uid="{00000000-0005-0000-0000-00004B000000}"/>
    <cellStyle name="40% - Accent2 2 2" xfId="3177" xr:uid="{ED8CBA58-CC78-4E73-9679-D890CC576904}"/>
    <cellStyle name="40% - Accent2 3" xfId="28" xr:uid="{00000000-0005-0000-0000-00004C000000}"/>
    <cellStyle name="40% - Accent2 4" xfId="7407" xr:uid="{DDC00AEF-7D60-4D1C-9A95-00409F19FC02}"/>
    <cellStyle name="40% - Accent2 5" xfId="7427" xr:uid="{9AAFCE78-E9F0-41CD-9C04-1FB11B41403E}"/>
    <cellStyle name="40% - Accent3" xfId="3141" builtinId="39" customBuiltin="1"/>
    <cellStyle name="40% - Accent3 2" xfId="29" xr:uid="{00000000-0005-0000-0000-00004D000000}"/>
    <cellStyle name="40% - Accent3 2 2" xfId="3181" xr:uid="{9DD44C74-AC6F-4F79-A6A3-D8A017364B5B}"/>
    <cellStyle name="40% - Accent3 3" xfId="30" xr:uid="{00000000-0005-0000-0000-00004E000000}"/>
    <cellStyle name="40% - Accent3 4" xfId="7410" xr:uid="{D44DD26B-EBE3-48FB-96BE-8D7D12872FDE}"/>
    <cellStyle name="40% - Accent3 5" xfId="7430" xr:uid="{DF4809B2-45B1-481D-8249-0B41956660B6}"/>
    <cellStyle name="40% - Accent4" xfId="3145" builtinId="43" customBuiltin="1"/>
    <cellStyle name="40% - Accent4 2" xfId="31" xr:uid="{00000000-0005-0000-0000-00004F000000}"/>
    <cellStyle name="40% - Accent4 2 2" xfId="3195" xr:uid="{8F9FCBED-FF93-4485-B4A4-E04822E75295}"/>
    <cellStyle name="40% - Accent4 3" xfId="32" xr:uid="{00000000-0005-0000-0000-000050000000}"/>
    <cellStyle name="40% - Accent4 4" xfId="7413" xr:uid="{03A2C4F2-804A-4BCE-8135-AF9435C6C19E}"/>
    <cellStyle name="40% - Accent4 5" xfId="7433" xr:uid="{91E4F4D0-004D-406A-A9A5-2E17045C0959}"/>
    <cellStyle name="40% - Accent5" xfId="3149" builtinId="47" customBuiltin="1"/>
    <cellStyle name="40% - Accent5 2" xfId="33" xr:uid="{00000000-0005-0000-0000-000051000000}"/>
    <cellStyle name="40% - Accent5 2 2" xfId="3173" xr:uid="{7E83C4ED-B572-4D42-A4D4-33E0B000AF86}"/>
    <cellStyle name="40% - Accent5 3" xfId="34" xr:uid="{00000000-0005-0000-0000-000052000000}"/>
    <cellStyle name="40% - Accent5 4" xfId="7416" xr:uid="{256CAA78-CC79-456E-80FE-D2F31896537C}"/>
    <cellStyle name="40% - Accent5 5" xfId="7436" xr:uid="{D780D3F6-C1A9-4BFE-899B-955D3EDBF3AE}"/>
    <cellStyle name="40% - Accent6" xfId="3153" builtinId="51" customBuiltin="1"/>
    <cellStyle name="40% - Accent6 2" xfId="35" xr:uid="{00000000-0005-0000-0000-000053000000}"/>
    <cellStyle name="40% - Accent6 2 2" xfId="3197" xr:uid="{A5F0D80B-AAA5-4662-8069-23906FD0D72D}"/>
    <cellStyle name="40% - Accent6 3" xfId="36" xr:uid="{00000000-0005-0000-0000-000054000000}"/>
    <cellStyle name="40% - Accent6 4" xfId="7419" xr:uid="{6C8DE630-B251-4948-99B2-E1A397FA39F2}"/>
    <cellStyle name="40% - Accent6 5" xfId="7439" xr:uid="{F3F8E715-56C4-48D1-B1DA-DC9EC950953F}"/>
    <cellStyle name="40% - Akzent1" xfId="37" xr:uid="{00000000-0005-0000-0000-000055000000}"/>
    <cellStyle name="40% - Akzent1 2" xfId="38" xr:uid="{00000000-0005-0000-0000-000056000000}"/>
    <cellStyle name="40% - Akzent1 2 2" xfId="3189" xr:uid="{FC708F0F-4456-408F-B705-BD54A34D8F1E}"/>
    <cellStyle name="40% - Akzent1 3" xfId="3196" xr:uid="{DB3A98BC-548C-4ABE-B6D3-914EAEA1678E}"/>
    <cellStyle name="40% - Akzent1 3 2" xfId="7326" xr:uid="{D66715DA-DE13-4B15-B3AC-D4CBCDC5C529}"/>
    <cellStyle name="40% - Akzent2" xfId="39" xr:uid="{00000000-0005-0000-0000-000057000000}"/>
    <cellStyle name="40% - Akzent2 2" xfId="40" xr:uid="{00000000-0005-0000-0000-000058000000}"/>
    <cellStyle name="40% - Akzent2 2 2" xfId="3186" xr:uid="{5394195D-6E15-41B5-88EE-8A6E1123F620}"/>
    <cellStyle name="40% - Akzent2 3" xfId="3194" xr:uid="{A3D948E5-6D6A-4BE3-9E51-545E81634E4F}"/>
    <cellStyle name="40% - Akzent2 3 2" xfId="7327" xr:uid="{59BB5CF1-15FC-49C6-AB79-FAE6687583AC}"/>
    <cellStyle name="40% - Akzent3" xfId="41" xr:uid="{00000000-0005-0000-0000-000059000000}"/>
    <cellStyle name="40% - Akzent3 2" xfId="42" xr:uid="{00000000-0005-0000-0000-00005A000000}"/>
    <cellStyle name="40% - Akzent3 2 2" xfId="3182" xr:uid="{0C5EF9D2-CE4B-40CF-8BF3-24872E4C8302}"/>
    <cellStyle name="40% - Akzent3 3" xfId="3183" xr:uid="{913744AE-8B9A-4525-A12A-6DCBFD5FDB97}"/>
    <cellStyle name="40% - Akzent3 3 2" xfId="7328" xr:uid="{0C3329ED-44B4-45FE-B9A4-79D9D2EB3541}"/>
    <cellStyle name="40% - Akzent4" xfId="43" xr:uid="{00000000-0005-0000-0000-00005B000000}"/>
    <cellStyle name="40% - Akzent4 2" xfId="44" xr:uid="{00000000-0005-0000-0000-00005C000000}"/>
    <cellStyle name="40% - Akzent4 2 2" xfId="3178" xr:uid="{43E61954-AA28-4750-AD42-A8B2BD294494}"/>
    <cellStyle name="40% - Akzent4 3" xfId="3172" xr:uid="{DD6627A4-38DF-4717-A7FA-BE67F72666DE}"/>
    <cellStyle name="40% - Akzent4 3 2" xfId="7329" xr:uid="{6DF48BC5-7B5E-47BB-AE5D-8E4E307FDDF4}"/>
    <cellStyle name="40% - Akzent5" xfId="45" xr:uid="{00000000-0005-0000-0000-00005D000000}"/>
    <cellStyle name="40% - Akzent5 2" xfId="46" xr:uid="{00000000-0005-0000-0000-00005E000000}"/>
    <cellStyle name="40% - Akzent5 2 2" xfId="3187" xr:uid="{B37F964D-250A-48A1-9F10-B92EE45E5210}"/>
    <cellStyle name="40% - Akzent5 3" xfId="3176" xr:uid="{7007E77C-09D3-4283-8404-AA230A1C6F76}"/>
    <cellStyle name="40% - Akzent5 3 2" xfId="7330" xr:uid="{8BFCA802-831A-4AE8-BAF3-8FA1D1416C9C}"/>
    <cellStyle name="40% - Akzent6" xfId="47" xr:uid="{00000000-0005-0000-0000-00005F000000}"/>
    <cellStyle name="40% - Akzent6 2" xfId="48" xr:uid="{00000000-0005-0000-0000-000060000000}"/>
    <cellStyle name="40% - Akzent6 2 2" xfId="3179" xr:uid="{18527A50-F581-4644-98A7-A5C26117353D}"/>
    <cellStyle name="40% - Akzent6 3" xfId="3184" xr:uid="{584BD87D-A82C-4D18-A00A-5BAF7F8154BE}"/>
    <cellStyle name="40% - Akzent6 3 2" xfId="7331" xr:uid="{75430FB9-82AA-45D9-B98D-D47EC455C780}"/>
    <cellStyle name="60% - Accent1" xfId="3134" builtinId="32" customBuiltin="1"/>
    <cellStyle name="60% - Accent1 2" xfId="49" xr:uid="{00000000-0005-0000-0000-000061000000}"/>
    <cellStyle name="60% - Accent1 2 2" xfId="3191" xr:uid="{D71E354C-F6AC-4E79-A104-98714E8D9121}"/>
    <cellStyle name="60% - Accent1 3" xfId="50" xr:uid="{00000000-0005-0000-0000-000062000000}"/>
    <cellStyle name="60% - Accent1 4" xfId="7405" xr:uid="{7FEA8C93-E7DD-44B6-B930-9A92BC9AC05E}"/>
    <cellStyle name="60% - Accent1 5" xfId="7425" xr:uid="{3B5066EE-383E-4D35-92F2-4178D776B06C}"/>
    <cellStyle name="60% - Accent2" xfId="3138" builtinId="36" customBuiltin="1"/>
    <cellStyle name="60% - Accent2 2" xfId="51" xr:uid="{00000000-0005-0000-0000-000063000000}"/>
    <cellStyle name="60% - Accent2 2 2" xfId="3190" xr:uid="{362F73C5-99C5-4AC2-BEE0-5C1A99421909}"/>
    <cellStyle name="60% - Accent2 3" xfId="52" xr:uid="{00000000-0005-0000-0000-000064000000}"/>
    <cellStyle name="60% - Accent2 4" xfId="7408" xr:uid="{91983A8A-A7F7-4A87-9FA6-656ECEFD0FB0}"/>
    <cellStyle name="60% - Accent2 5" xfId="7428" xr:uid="{DA04BEAB-437E-4424-BE8C-02C5011F5DB9}"/>
    <cellStyle name="60% - Accent3" xfId="3142" builtinId="40" customBuiltin="1"/>
    <cellStyle name="60% - Accent3 2" xfId="53" xr:uid="{00000000-0005-0000-0000-000065000000}"/>
    <cellStyle name="60% - Accent3 2 2" xfId="3174" xr:uid="{322B1A27-75E7-4426-9964-6D1198786FA1}"/>
    <cellStyle name="60% - Accent3 3" xfId="54" xr:uid="{00000000-0005-0000-0000-000066000000}"/>
    <cellStyle name="60% - Accent3 4" xfId="7411" xr:uid="{D90B17B4-1253-44C3-B180-DF677901A3EF}"/>
    <cellStyle name="60% - Accent3 5" xfId="7431" xr:uid="{50264853-BFC1-4CD0-98F9-14B7591D935A}"/>
    <cellStyle name="60% - Accent4" xfId="3146" builtinId="44" customBuiltin="1"/>
    <cellStyle name="60% - Accent4 2" xfId="55" xr:uid="{00000000-0005-0000-0000-000067000000}"/>
    <cellStyle name="60% - Accent4 2 2" xfId="3185" xr:uid="{DE25B6D7-B1CE-4233-9BCE-42B9B91387A6}"/>
    <cellStyle name="60% - Accent4 3" xfId="56" xr:uid="{00000000-0005-0000-0000-000068000000}"/>
    <cellStyle name="60% - Accent4 4" xfId="7414" xr:uid="{9890779D-7155-436D-82B3-49DC9F2A5584}"/>
    <cellStyle name="60% - Accent4 5" xfId="7434" xr:uid="{9395F0D3-D82F-4170-A016-ABCD80472472}"/>
    <cellStyle name="60% - Accent5" xfId="3150" builtinId="48" customBuiltin="1"/>
    <cellStyle name="60% - Accent5 2" xfId="57" xr:uid="{00000000-0005-0000-0000-000069000000}"/>
    <cellStyle name="60% - Accent5 2 2" xfId="3180" xr:uid="{792C1C97-F4F4-4A67-A4EF-E2398A5E1947}"/>
    <cellStyle name="60% - Accent5 3" xfId="58" xr:uid="{00000000-0005-0000-0000-00006A000000}"/>
    <cellStyle name="60% - Accent5 4" xfId="7417" xr:uid="{C2C86FB1-5D38-4185-8C21-282500B2B038}"/>
    <cellStyle name="60% - Accent5 5" xfId="7437" xr:uid="{32E6C09F-E6EB-4451-A214-8DA88BC18708}"/>
    <cellStyle name="60% - Accent6" xfId="3154" builtinId="52" customBuiltin="1"/>
    <cellStyle name="60% - Accent6 2" xfId="59" xr:uid="{00000000-0005-0000-0000-00006B000000}"/>
    <cellStyle name="60% - Accent6 2 2" xfId="3198" xr:uid="{72BB35DA-8660-45D8-8F7F-71596645D7E0}"/>
    <cellStyle name="60% - Accent6 3" xfId="60" xr:uid="{00000000-0005-0000-0000-00006C000000}"/>
    <cellStyle name="60% - Accent6 4" xfId="7420" xr:uid="{5003BAB3-EED9-4DA0-8400-2640D1311D88}"/>
    <cellStyle name="60% - Accent6 5" xfId="7440" xr:uid="{E7CA2F0F-DB49-4CA2-A015-EB987206B470}"/>
    <cellStyle name="60% - Akzent1" xfId="61" xr:uid="{00000000-0005-0000-0000-00006D000000}"/>
    <cellStyle name="60% - Akzent1 2" xfId="3199" xr:uid="{A4361E47-1DEF-4994-8BEF-4D7DF16D4546}"/>
    <cellStyle name="60% - Akzent1 2 2" xfId="7332" xr:uid="{38854167-ABF1-4AFB-B6A1-56CB01680D71}"/>
    <cellStyle name="60% - Akzent2" xfId="62" xr:uid="{00000000-0005-0000-0000-00006E000000}"/>
    <cellStyle name="60% - Akzent2 2" xfId="3200" xr:uid="{0022FBCA-008C-4A86-BCCB-8366EAA4BB2B}"/>
    <cellStyle name="60% - Akzent2 2 2" xfId="7333" xr:uid="{DCBA7357-7ABD-4C53-8104-8A9E5A66B467}"/>
    <cellStyle name="60% - Akzent3" xfId="63" xr:uid="{00000000-0005-0000-0000-00006F000000}"/>
    <cellStyle name="60% - Akzent3 2" xfId="3201" xr:uid="{73A18924-B89E-4A5D-A88F-69CB281CD00E}"/>
    <cellStyle name="60% - Akzent3 2 2" xfId="7334" xr:uid="{AB9E3104-8061-4EDE-9ED6-430D0F2858C6}"/>
    <cellStyle name="60% - Akzent4" xfId="64" xr:uid="{00000000-0005-0000-0000-000070000000}"/>
    <cellStyle name="60% - Akzent4 2" xfId="3202" xr:uid="{3DB94675-B878-462D-9424-969FF3977817}"/>
    <cellStyle name="60% - Akzent4 2 2" xfId="7335" xr:uid="{C155D25D-631C-4598-AA3B-E1C434DA2BE9}"/>
    <cellStyle name="60% - Akzent5" xfId="65" xr:uid="{00000000-0005-0000-0000-000071000000}"/>
    <cellStyle name="60% - Akzent5 2" xfId="3203" xr:uid="{24A94F09-5F68-4A41-A52C-6D7DE4CB1F5E}"/>
    <cellStyle name="60% - Akzent5 2 2" xfId="7336" xr:uid="{DA25182C-DF66-4566-837E-B657110D127F}"/>
    <cellStyle name="60% - Akzent6" xfId="66" xr:uid="{00000000-0005-0000-0000-000072000000}"/>
    <cellStyle name="60% - Akzent6 2" xfId="3204" xr:uid="{26B66A1B-F082-4E99-A40C-1AFEC64D0D16}"/>
    <cellStyle name="60% - Akzent6 2 2" xfId="7337" xr:uid="{49AA4728-B635-4319-A3C5-480359CD73CA}"/>
    <cellStyle name="Accent1" xfId="3131" builtinId="29" customBuiltin="1"/>
    <cellStyle name="Accent2" xfId="3135" builtinId="33" customBuiltin="1"/>
    <cellStyle name="Accent3" xfId="3139" builtinId="37" customBuiltin="1"/>
    <cellStyle name="Accent4" xfId="3143" builtinId="41" customBuiltin="1"/>
    <cellStyle name="Accent5" xfId="3147" builtinId="45" customBuiltin="1"/>
    <cellStyle name="Accent6" xfId="3151" builtinId="49" customBuiltin="1"/>
    <cellStyle name="Akzent1" xfId="67" xr:uid="{00000000-0005-0000-0000-000073000000}"/>
    <cellStyle name="Akzent1 2" xfId="3205" xr:uid="{7A1D87EA-334F-487F-8FC5-237898FC5C98}"/>
    <cellStyle name="Akzent1 2 2" xfId="7338" xr:uid="{FC63F804-B3E1-475A-B6E3-C0E9AFBAF0EB}"/>
    <cellStyle name="Akzent2" xfId="68" xr:uid="{00000000-0005-0000-0000-000074000000}"/>
    <cellStyle name="Akzent2 2" xfId="3206" xr:uid="{EFE9F75D-5CDF-444B-805C-2C6CF3422658}"/>
    <cellStyle name="Akzent2 2 2" xfId="7339" xr:uid="{8A431ECB-9081-41DC-BB50-906AB462CFC6}"/>
    <cellStyle name="Akzent3" xfId="69" xr:uid="{00000000-0005-0000-0000-000075000000}"/>
    <cellStyle name="Akzent3 2" xfId="3207" xr:uid="{9FC51ED0-3440-44E7-B4F3-8A281CEEB6EE}"/>
    <cellStyle name="Akzent3 2 2" xfId="7340" xr:uid="{B453C64E-A3A8-4DDC-B4DC-B11C726B16CC}"/>
    <cellStyle name="Akzent4" xfId="70" xr:uid="{00000000-0005-0000-0000-000076000000}"/>
    <cellStyle name="Akzent4 2" xfId="3208" xr:uid="{0DC8D027-3647-4018-9E64-258836F318F1}"/>
    <cellStyle name="Akzent4 2 2" xfId="7341" xr:uid="{69986388-4E2A-4CD1-A416-5236C3951F64}"/>
    <cellStyle name="Akzent5" xfId="71" xr:uid="{00000000-0005-0000-0000-000077000000}"/>
    <cellStyle name="Akzent5 2" xfId="3209" xr:uid="{6C122BAB-2692-4AC2-8129-3762870B0055}"/>
    <cellStyle name="Akzent5 2 2" xfId="7342" xr:uid="{9E6976EC-23EB-423B-86E8-1E32C0C2CFCE}"/>
    <cellStyle name="Akzent6" xfId="72" xr:uid="{00000000-0005-0000-0000-000078000000}"/>
    <cellStyle name="Akzent6 2" xfId="3210" xr:uid="{E5AF2CC8-CE80-40B7-9B2F-E369C6C5C3CC}"/>
    <cellStyle name="Akzent6 2 2" xfId="7343" xr:uid="{BCD23180-D261-4ADE-8237-9559A899CBD2}"/>
    <cellStyle name="Ausgabe" xfId="73" xr:uid="{00000000-0005-0000-0000-000079000000}"/>
    <cellStyle name="Ausgabe 2" xfId="74" xr:uid="{00000000-0005-0000-0000-00007A000000}"/>
    <cellStyle name="Ausgabe 2 2" xfId="3212" xr:uid="{4BC05263-948C-4F4D-9334-355205A38532}"/>
    <cellStyle name="Ausgabe 2 3" xfId="7317" xr:uid="{AFE13AE5-FDB0-4767-B76F-99E757844DE6}"/>
    <cellStyle name="Ausgabe 3" xfId="3211" xr:uid="{78964260-F522-4FEE-BF99-4747FADCA49A}"/>
    <cellStyle name="Ausgabe 3 2" xfId="7344" xr:uid="{49B15327-22F2-4D59-AE26-3109461005D5}"/>
    <cellStyle name="Ausgabe 3 3" xfId="7392" xr:uid="{620348FE-5822-48B2-B3B5-43E86D87906D}"/>
    <cellStyle name="Ausgabe 4" xfId="7318" xr:uid="{FA5C1D42-9901-477E-A05E-B246CE599974}"/>
    <cellStyle name="Bad" xfId="3121" builtinId="27" customBuiltin="1"/>
    <cellStyle name="Berechnung" xfId="75" xr:uid="{00000000-0005-0000-0000-00007B000000}"/>
    <cellStyle name="Berechnung 2" xfId="76" xr:uid="{00000000-0005-0000-0000-00007C000000}"/>
    <cellStyle name="Berechnung 2 2" xfId="3214" xr:uid="{8DFBB478-5CBF-4A23-B6F7-E04852DE554D}"/>
    <cellStyle name="Berechnung 2 3" xfId="7315" xr:uid="{A7BAC4EB-BCEF-4F7F-9054-A943D0A27774}"/>
    <cellStyle name="Berechnung 3" xfId="3213" xr:uid="{8D2014A8-A9D1-4661-ADBF-AABF5E750E8A}"/>
    <cellStyle name="Berechnung 3 2" xfId="7345" xr:uid="{A8322830-FC93-41B0-BF5B-2598126D585A}"/>
    <cellStyle name="Berechnung 3 3" xfId="7393" xr:uid="{5D44DAAA-07F2-4FCC-BD76-F5A3664E08EB}"/>
    <cellStyle name="Berechnung 4" xfId="7316" xr:uid="{D5D3C4B4-C1C4-48BC-8528-D0055E8D9195}"/>
    <cellStyle name="Calculation" xfId="3125" builtinId="22" customBuiltin="1"/>
    <cellStyle name="Check Cell" xfId="3127" builtinId="23" customBuiltin="1"/>
    <cellStyle name="Comma 2" xfId="77" xr:uid="{00000000-0005-0000-0000-00007D000000}"/>
    <cellStyle name="Comma 2 2" xfId="78" xr:uid="{00000000-0005-0000-0000-00007E000000}"/>
    <cellStyle name="Comma 2 2 2" xfId="3216" xr:uid="{6C99AB61-F6A2-496E-9AFF-879429CD1293}"/>
    <cellStyle name="Comma 2 3" xfId="3215" xr:uid="{C5A5DDCD-B24A-4711-9935-AE30273D1E45}"/>
    <cellStyle name="Comma 3" xfId="79" xr:uid="{00000000-0005-0000-0000-00007F000000}"/>
    <cellStyle name="Comma 3 2" xfId="3217" xr:uid="{65366197-3929-4129-AB13-4FF78407B6D0}"/>
    <cellStyle name="Comma 4" xfId="80" xr:uid="{00000000-0005-0000-0000-000080000000}"/>
    <cellStyle name="Comma 4 2" xfId="3218" xr:uid="{AD5F76F9-A860-49B1-BA5F-B37828A8A0EF}"/>
    <cellStyle name="Comma 5" xfId="81" xr:uid="{00000000-0005-0000-0000-000081000000}"/>
    <cellStyle name="Comma 5 2" xfId="3219" xr:uid="{7C2480C9-BDD9-4483-AAA7-CFB83DC03992}"/>
    <cellStyle name="Comma 6" xfId="82" xr:uid="{00000000-0005-0000-0000-000082000000}"/>
    <cellStyle name="Comma 6 2" xfId="3220" xr:uid="{64078E14-6249-486D-A570-CB4EE98A00E5}"/>
    <cellStyle name="Comma 7" xfId="83" xr:uid="{00000000-0005-0000-0000-000083000000}"/>
    <cellStyle name="Comma 7 2" xfId="3221" xr:uid="{C8745334-E5B8-40FB-A2E3-741D4F3E2F0D}"/>
    <cellStyle name="Comma 8" xfId="7346" xr:uid="{2868ED70-3EEB-4A6D-8E3C-96F5091CE9E0}"/>
    <cellStyle name="Default" xfId="84" xr:uid="{00000000-0005-0000-0000-000084000000}"/>
    <cellStyle name="Default 10" xfId="85" xr:uid="{00000000-0005-0000-0000-000085000000}"/>
    <cellStyle name="Default 10 2" xfId="3223" xr:uid="{45494365-FB66-4753-AF79-2FACAB6BE7A9}"/>
    <cellStyle name="Default 100" xfId="86" xr:uid="{00000000-0005-0000-0000-000086000000}"/>
    <cellStyle name="Default 100 2" xfId="3224" xr:uid="{7653CB89-4B0C-4EC1-B21E-78103622449B}"/>
    <cellStyle name="Default 101" xfId="87" xr:uid="{00000000-0005-0000-0000-000087000000}"/>
    <cellStyle name="Default 101 2" xfId="3225" xr:uid="{0E17DF4F-BB79-47C4-9834-F39D4D63D0DE}"/>
    <cellStyle name="Default 102" xfId="88" xr:uid="{00000000-0005-0000-0000-000088000000}"/>
    <cellStyle name="Default 102 2" xfId="3226" xr:uid="{E9A47C2F-3132-41BD-BB2D-FE1654CB5630}"/>
    <cellStyle name="Default 103" xfId="89" xr:uid="{00000000-0005-0000-0000-000089000000}"/>
    <cellStyle name="Default 103 2" xfId="3227" xr:uid="{AD05621D-01B8-49FA-A919-BBE8FC104E54}"/>
    <cellStyle name="Default 104" xfId="90" xr:uid="{00000000-0005-0000-0000-00008A000000}"/>
    <cellStyle name="Default 104 2" xfId="3228" xr:uid="{3466C788-CA90-4FC2-B385-E305A6FC2130}"/>
    <cellStyle name="Default 105" xfId="91" xr:uid="{00000000-0005-0000-0000-00008B000000}"/>
    <cellStyle name="Default 105 2" xfId="3229" xr:uid="{6253F30C-BC5B-4DB2-B377-1F9AF5D99820}"/>
    <cellStyle name="Default 106" xfId="92" xr:uid="{00000000-0005-0000-0000-00008C000000}"/>
    <cellStyle name="Default 106 2" xfId="3230" xr:uid="{42E7B50C-027A-4313-9826-619C183BD500}"/>
    <cellStyle name="Default 107" xfId="93" xr:uid="{00000000-0005-0000-0000-00008D000000}"/>
    <cellStyle name="Default 107 2" xfId="3231" xr:uid="{778EA42C-5CB2-4521-8FAC-1F76CA9B497D}"/>
    <cellStyle name="Default 108" xfId="94" xr:uid="{00000000-0005-0000-0000-00008E000000}"/>
    <cellStyle name="Default 108 2" xfId="3232" xr:uid="{36C4D0F1-2C4B-4F6A-B90A-D443BBB48CE2}"/>
    <cellStyle name="Default 109" xfId="95" xr:uid="{00000000-0005-0000-0000-00008F000000}"/>
    <cellStyle name="Default 109 2" xfId="3233" xr:uid="{0B2ACC35-EC27-4586-BE1F-AF2380559343}"/>
    <cellStyle name="Default 11" xfId="96" xr:uid="{00000000-0005-0000-0000-000090000000}"/>
    <cellStyle name="Default 11 2" xfId="3234" xr:uid="{5731D5E0-A795-4BD6-A5B2-B62D5535B739}"/>
    <cellStyle name="Default 110" xfId="97" xr:uid="{00000000-0005-0000-0000-000091000000}"/>
    <cellStyle name="Default 110 2" xfId="3235" xr:uid="{0D598E9F-79E2-4098-B320-45ADD690B9BD}"/>
    <cellStyle name="Default 111" xfId="98" xr:uid="{00000000-0005-0000-0000-000092000000}"/>
    <cellStyle name="Default 111 2" xfId="3236" xr:uid="{7DC795A0-95F3-4ABA-9D11-BA07EFC0DE4C}"/>
    <cellStyle name="Default 112" xfId="99" xr:uid="{00000000-0005-0000-0000-000093000000}"/>
    <cellStyle name="Default 112 2" xfId="3237" xr:uid="{699BF513-BE2A-4631-9365-8F38C538DDAB}"/>
    <cellStyle name="Default 113" xfId="100" xr:uid="{00000000-0005-0000-0000-000094000000}"/>
    <cellStyle name="Default 113 2" xfId="3238" xr:uid="{B166A705-9192-4679-9906-DE27BA492630}"/>
    <cellStyle name="Default 114" xfId="101" xr:uid="{00000000-0005-0000-0000-000095000000}"/>
    <cellStyle name="Default 114 2" xfId="3239" xr:uid="{033E5164-ABC9-408B-8C59-B1A1C81D81B4}"/>
    <cellStyle name="Default 115" xfId="102" xr:uid="{00000000-0005-0000-0000-000096000000}"/>
    <cellStyle name="Default 115 2" xfId="3240" xr:uid="{AF9F6A70-CB6F-4CAD-98D7-30B76A303CE7}"/>
    <cellStyle name="Default 116" xfId="103" xr:uid="{00000000-0005-0000-0000-000097000000}"/>
    <cellStyle name="Default 116 2" xfId="3241" xr:uid="{68F1E3D5-F892-4D78-B163-1CD7E5F622F3}"/>
    <cellStyle name="Default 117" xfId="104" xr:uid="{00000000-0005-0000-0000-000098000000}"/>
    <cellStyle name="Default 117 2" xfId="3242" xr:uid="{78DE63F5-EA7E-4898-AB47-1C0192FBACE0}"/>
    <cellStyle name="Default 118" xfId="105" xr:uid="{00000000-0005-0000-0000-000099000000}"/>
    <cellStyle name="Default 118 2" xfId="3243" xr:uid="{EF9419A3-9ABD-47CF-BFEA-AF50FA47B4C4}"/>
    <cellStyle name="Default 119" xfId="106" xr:uid="{00000000-0005-0000-0000-00009A000000}"/>
    <cellStyle name="Default 119 2" xfId="3244" xr:uid="{79F58BDB-0466-4EA4-9FCB-5C748817681F}"/>
    <cellStyle name="Default 12" xfId="107" xr:uid="{00000000-0005-0000-0000-00009B000000}"/>
    <cellStyle name="Default 12 2" xfId="3245" xr:uid="{807103C7-88CC-4DCB-BF50-C111928A0004}"/>
    <cellStyle name="Default 120" xfId="108" xr:uid="{00000000-0005-0000-0000-00009C000000}"/>
    <cellStyle name="Default 120 2" xfId="3246" xr:uid="{B69C7F88-6279-4EE3-BD20-30EAB56E9E51}"/>
    <cellStyle name="Default 121" xfId="109" xr:uid="{00000000-0005-0000-0000-00009D000000}"/>
    <cellStyle name="Default 121 2" xfId="3247" xr:uid="{D26A1437-AF50-4C1C-B2F1-DDA40CF0CA0A}"/>
    <cellStyle name="Default 122" xfId="110" xr:uid="{00000000-0005-0000-0000-00009E000000}"/>
    <cellStyle name="Default 122 2" xfId="3248" xr:uid="{1D5730BC-81FD-4837-9DBF-3AA449109B07}"/>
    <cellStyle name="Default 123" xfId="111" xr:uid="{00000000-0005-0000-0000-00009F000000}"/>
    <cellStyle name="Default 123 2" xfId="3249" xr:uid="{4910EDC6-19BF-4A37-9A98-1673058FB64E}"/>
    <cellStyle name="Default 124" xfId="112" xr:uid="{00000000-0005-0000-0000-0000A0000000}"/>
    <cellStyle name="Default 124 2" xfId="3250" xr:uid="{AC30D155-818F-47A3-8988-48A5D7C4FE4C}"/>
    <cellStyle name="Default 125" xfId="113" xr:uid="{00000000-0005-0000-0000-0000A1000000}"/>
    <cellStyle name="Default 125 2" xfId="3251" xr:uid="{6F1DF7DB-77B3-40CB-9556-8690BCED73F9}"/>
    <cellStyle name="Default 126" xfId="114" xr:uid="{00000000-0005-0000-0000-0000A2000000}"/>
    <cellStyle name="Default 126 2" xfId="3252" xr:uid="{69A7DAC7-92CF-48CC-B7B2-C7C85F46D48C}"/>
    <cellStyle name="Default 127" xfId="115" xr:uid="{00000000-0005-0000-0000-0000A3000000}"/>
    <cellStyle name="Default 127 2" xfId="3253" xr:uid="{0EC84C5A-655D-47D5-896A-9627B8D8B2E1}"/>
    <cellStyle name="Default 128" xfId="116" xr:uid="{00000000-0005-0000-0000-0000A4000000}"/>
    <cellStyle name="Default 128 2" xfId="3254" xr:uid="{24330A3D-8AE9-48F5-91CA-CD06EF7B92DF}"/>
    <cellStyle name="Default 129" xfId="117" xr:uid="{00000000-0005-0000-0000-0000A5000000}"/>
    <cellStyle name="Default 129 2" xfId="3255" xr:uid="{A31CF566-473F-4BDF-9909-4B8B97477776}"/>
    <cellStyle name="Default 13" xfId="118" xr:uid="{00000000-0005-0000-0000-0000A6000000}"/>
    <cellStyle name="Default 13 2" xfId="3256" xr:uid="{503C954E-8936-4118-85F3-DF5CB52AE3DF}"/>
    <cellStyle name="Default 130" xfId="119" xr:uid="{00000000-0005-0000-0000-0000A7000000}"/>
    <cellStyle name="Default 130 2" xfId="3257" xr:uid="{9763978A-0E22-4D83-9A30-0C249FB6DEC9}"/>
    <cellStyle name="Default 131" xfId="120" xr:uid="{00000000-0005-0000-0000-0000A8000000}"/>
    <cellStyle name="Default 131 2" xfId="3258" xr:uid="{0B0120B5-00F1-4AC3-BF93-002B6458541E}"/>
    <cellStyle name="Default 132" xfId="121" xr:uid="{00000000-0005-0000-0000-0000A9000000}"/>
    <cellStyle name="Default 132 2" xfId="3259" xr:uid="{2EFE558C-A8E1-4DBD-86F0-182A3AAE974D}"/>
    <cellStyle name="Default 133" xfId="122" xr:uid="{00000000-0005-0000-0000-0000AA000000}"/>
    <cellStyle name="Default 133 2" xfId="3260" xr:uid="{29D13CA0-F1F8-4F54-A086-9A1F1AEF5BB1}"/>
    <cellStyle name="Default 134" xfId="123" xr:uid="{00000000-0005-0000-0000-0000AB000000}"/>
    <cellStyle name="Default 134 2" xfId="3261" xr:uid="{C5F69CC9-526A-45E7-9F12-8313FD09EFE3}"/>
    <cellStyle name="Default 135" xfId="124" xr:uid="{00000000-0005-0000-0000-0000AC000000}"/>
    <cellStyle name="Default 135 2" xfId="3262" xr:uid="{10A4609C-A306-4301-B881-F5D39A3CDCE7}"/>
    <cellStyle name="Default 136" xfId="125" xr:uid="{00000000-0005-0000-0000-0000AD000000}"/>
    <cellStyle name="Default 136 2" xfId="3263" xr:uid="{03B777BC-30F7-43A9-B265-AD08DC34FDE0}"/>
    <cellStyle name="Default 137" xfId="126" xr:uid="{00000000-0005-0000-0000-0000AE000000}"/>
    <cellStyle name="Default 137 2" xfId="3264" xr:uid="{895BAB9D-B65A-4CF6-9333-3249E702A988}"/>
    <cellStyle name="Default 138" xfId="127" xr:uid="{00000000-0005-0000-0000-0000AF000000}"/>
    <cellStyle name="Default 138 2" xfId="3265" xr:uid="{A38BAC24-EBC3-404A-875A-21F8F53B553C}"/>
    <cellStyle name="Default 139" xfId="128" xr:uid="{00000000-0005-0000-0000-0000B0000000}"/>
    <cellStyle name="Default 139 2" xfId="3266" xr:uid="{401F3C1E-9428-4F82-81F5-97672FBA2CA4}"/>
    <cellStyle name="Default 14" xfId="129" xr:uid="{00000000-0005-0000-0000-0000B1000000}"/>
    <cellStyle name="Default 14 2" xfId="3267" xr:uid="{9AFE8560-7161-4FF0-AF79-169A5342668F}"/>
    <cellStyle name="Default 140" xfId="130" xr:uid="{00000000-0005-0000-0000-0000B2000000}"/>
    <cellStyle name="Default 140 2" xfId="3268" xr:uid="{60DEFFB6-2610-4368-80DA-85F1C108C469}"/>
    <cellStyle name="Default 141" xfId="131" xr:uid="{00000000-0005-0000-0000-0000B3000000}"/>
    <cellStyle name="Default 141 2" xfId="3269" xr:uid="{AC6872C7-B8B1-456A-BFA4-CEB8B0B1CBB6}"/>
    <cellStyle name="Default 142" xfId="132" xr:uid="{00000000-0005-0000-0000-0000B4000000}"/>
    <cellStyle name="Default 142 2" xfId="3270" xr:uid="{F1F61A4D-AB9C-41E6-A371-6B238705C475}"/>
    <cellStyle name="Default 143" xfId="133" xr:uid="{00000000-0005-0000-0000-0000B5000000}"/>
    <cellStyle name="Default 143 2" xfId="3271" xr:uid="{78E4ADEC-CB7D-413F-BB82-B5048E30DA72}"/>
    <cellStyle name="Default 144" xfId="134" xr:uid="{00000000-0005-0000-0000-0000B6000000}"/>
    <cellStyle name="Default 144 2" xfId="3272" xr:uid="{A7E63E79-ED3B-4A37-8795-92CE5CFC0FF6}"/>
    <cellStyle name="Default 145" xfId="135" xr:uid="{00000000-0005-0000-0000-0000B7000000}"/>
    <cellStyle name="Default 145 2" xfId="3273" xr:uid="{CDA47D0F-309D-4009-9223-C5FD88C59017}"/>
    <cellStyle name="Default 146" xfId="136" xr:uid="{00000000-0005-0000-0000-0000B8000000}"/>
    <cellStyle name="Default 146 2" xfId="3274" xr:uid="{61C5B1C1-477F-436B-B480-883FB2ABC44D}"/>
    <cellStyle name="Default 147" xfId="137" xr:uid="{00000000-0005-0000-0000-0000B9000000}"/>
    <cellStyle name="Default 147 2" xfId="3275" xr:uid="{7780E93D-ACE3-46C5-B4CA-6F412A804E43}"/>
    <cellStyle name="Default 148" xfId="138" xr:uid="{00000000-0005-0000-0000-0000BA000000}"/>
    <cellStyle name="Default 148 2" xfId="3276" xr:uid="{C7C39BB1-C129-4133-A293-7136C508327B}"/>
    <cellStyle name="Default 149" xfId="139" xr:uid="{00000000-0005-0000-0000-0000BB000000}"/>
    <cellStyle name="Default 149 2" xfId="3277" xr:uid="{BF440A0A-34D8-4217-B540-3F450FB8E29E}"/>
    <cellStyle name="Default 15" xfId="140" xr:uid="{00000000-0005-0000-0000-0000BC000000}"/>
    <cellStyle name="Default 15 2" xfId="3278" xr:uid="{67DD66F2-4640-40B7-9933-65133E2B0A0F}"/>
    <cellStyle name="Default 150" xfId="141" xr:uid="{00000000-0005-0000-0000-0000BD000000}"/>
    <cellStyle name="Default 150 2" xfId="3279" xr:uid="{95A310C9-7650-4059-AC49-92939E45F788}"/>
    <cellStyle name="Default 151" xfId="142" xr:uid="{00000000-0005-0000-0000-0000BE000000}"/>
    <cellStyle name="Default 151 2" xfId="3280" xr:uid="{FD2407BE-E759-456C-B663-ADD16AF26F14}"/>
    <cellStyle name="Default 152" xfId="143" xr:uid="{00000000-0005-0000-0000-0000BF000000}"/>
    <cellStyle name="Default 152 2" xfId="3281" xr:uid="{EBC00757-BAAC-4BDC-B746-BE147D6F1104}"/>
    <cellStyle name="Default 153" xfId="144" xr:uid="{00000000-0005-0000-0000-0000C0000000}"/>
    <cellStyle name="Default 153 2" xfId="3282" xr:uid="{B2583C9B-0664-410C-BD8E-39824505924B}"/>
    <cellStyle name="Default 154" xfId="145" xr:uid="{00000000-0005-0000-0000-0000C1000000}"/>
    <cellStyle name="Default 154 2" xfId="3283" xr:uid="{F5EAAA04-FC17-4829-ACED-7A039F4CB0A2}"/>
    <cellStyle name="Default 155" xfId="146" xr:uid="{00000000-0005-0000-0000-0000C2000000}"/>
    <cellStyle name="Default 155 2" xfId="3284" xr:uid="{183FB74D-B471-4B08-8DFF-5BA9091FB5AF}"/>
    <cellStyle name="Default 156" xfId="147" xr:uid="{00000000-0005-0000-0000-0000C3000000}"/>
    <cellStyle name="Default 156 2" xfId="3285" xr:uid="{89EAB8D1-FD64-43B9-AA99-583467AF1351}"/>
    <cellStyle name="Default 157" xfId="148" xr:uid="{00000000-0005-0000-0000-0000C4000000}"/>
    <cellStyle name="Default 157 2" xfId="3286" xr:uid="{A0FB7E79-5090-4AD3-B4A9-9AE99C1C8915}"/>
    <cellStyle name="Default 158" xfId="149" xr:uid="{00000000-0005-0000-0000-0000C5000000}"/>
    <cellStyle name="Default 158 2" xfId="3287" xr:uid="{FEFA4AB1-A485-4AC7-AF29-337895D03E65}"/>
    <cellStyle name="Default 159" xfId="150" xr:uid="{00000000-0005-0000-0000-0000C6000000}"/>
    <cellStyle name="Default 159 2" xfId="3288" xr:uid="{417FB6DD-C827-48DB-9F8C-DE0A95A1F252}"/>
    <cellStyle name="Default 16" xfId="151" xr:uid="{00000000-0005-0000-0000-0000C7000000}"/>
    <cellStyle name="Default 16 2" xfId="3289" xr:uid="{BF79C19F-2C71-4E83-869F-FFEDE2AC4ACE}"/>
    <cellStyle name="Default 160" xfId="152" xr:uid="{00000000-0005-0000-0000-0000C8000000}"/>
    <cellStyle name="Default 160 2" xfId="3290" xr:uid="{DFB56836-7CE4-44DD-B3CF-7D16708A6043}"/>
    <cellStyle name="Default 161" xfId="153" xr:uid="{00000000-0005-0000-0000-0000C9000000}"/>
    <cellStyle name="Default 161 2" xfId="3291" xr:uid="{47757DD7-5918-4700-84D9-527040117CA6}"/>
    <cellStyle name="Default 162" xfId="154" xr:uid="{00000000-0005-0000-0000-0000CA000000}"/>
    <cellStyle name="Default 162 2" xfId="3292" xr:uid="{6ACBF9DB-9EEB-48E4-8D91-5B7BD43754F5}"/>
    <cellStyle name="Default 163" xfId="155" xr:uid="{00000000-0005-0000-0000-0000CB000000}"/>
    <cellStyle name="Default 163 2" xfId="3293" xr:uid="{FECFB668-4CAA-4F9A-8D7C-13CAB6B1C92C}"/>
    <cellStyle name="Default 164" xfId="156" xr:uid="{00000000-0005-0000-0000-0000CC000000}"/>
    <cellStyle name="Default 164 2" xfId="3294" xr:uid="{BC52344F-9C94-44D8-8E54-FEA838255003}"/>
    <cellStyle name="Default 165" xfId="157" xr:uid="{00000000-0005-0000-0000-0000CD000000}"/>
    <cellStyle name="Default 165 2" xfId="3295" xr:uid="{C0FB1E19-B1DD-4B10-BC5D-4C92B1B8894A}"/>
    <cellStyle name="Default 166" xfId="158" xr:uid="{00000000-0005-0000-0000-0000CE000000}"/>
    <cellStyle name="Default 166 2" xfId="3296" xr:uid="{FCF71888-C5C1-46BD-A93A-AB737859ACAD}"/>
    <cellStyle name="Default 167" xfId="159" xr:uid="{00000000-0005-0000-0000-0000CF000000}"/>
    <cellStyle name="Default 167 2" xfId="3297" xr:uid="{699A7B93-94EF-4073-BD83-AC7393CC58E8}"/>
    <cellStyle name="Default 168" xfId="160" xr:uid="{00000000-0005-0000-0000-0000D0000000}"/>
    <cellStyle name="Default 168 2" xfId="3298" xr:uid="{A106AF3B-2F77-4325-B5CF-137319487F01}"/>
    <cellStyle name="Default 169" xfId="161" xr:uid="{00000000-0005-0000-0000-0000D1000000}"/>
    <cellStyle name="Default 169 2" xfId="3299" xr:uid="{D81B67C6-E226-4B81-BFCF-3005E7D7C131}"/>
    <cellStyle name="Default 17" xfId="162" xr:uid="{00000000-0005-0000-0000-0000D2000000}"/>
    <cellStyle name="Default 17 2" xfId="3300" xr:uid="{8B604194-1AAA-4291-8EBE-ED1EFA987B95}"/>
    <cellStyle name="Default 170" xfId="163" xr:uid="{00000000-0005-0000-0000-0000D3000000}"/>
    <cellStyle name="Default 170 2" xfId="3301" xr:uid="{D3621D2E-31DF-4506-9F8E-8B3D6F17F3AA}"/>
    <cellStyle name="Default 171" xfId="164" xr:uid="{00000000-0005-0000-0000-0000D4000000}"/>
    <cellStyle name="Default 171 2" xfId="3302" xr:uid="{3BA34BC4-EB28-4DE8-BEAE-ACBE3739363E}"/>
    <cellStyle name="Default 172" xfId="165" xr:uid="{00000000-0005-0000-0000-0000D5000000}"/>
    <cellStyle name="Default 172 2" xfId="3303" xr:uid="{CE7FBF41-5C70-407C-AB9B-59E7E0938FFF}"/>
    <cellStyle name="Default 173" xfId="166" xr:uid="{00000000-0005-0000-0000-0000D6000000}"/>
    <cellStyle name="Default 173 2" xfId="3304" xr:uid="{7EE7B6B8-749C-4996-AE90-75D156CFD81D}"/>
    <cellStyle name="Default 174" xfId="167" xr:uid="{00000000-0005-0000-0000-0000D7000000}"/>
    <cellStyle name="Default 174 2" xfId="3305" xr:uid="{997279E1-B974-449F-B954-EEA5D8F39491}"/>
    <cellStyle name="Default 175" xfId="168" xr:uid="{00000000-0005-0000-0000-0000D8000000}"/>
    <cellStyle name="Default 175 2" xfId="3306" xr:uid="{B7FCF882-89A7-4E76-A5A2-66A03BA9EB91}"/>
    <cellStyle name="Default 176" xfId="169" xr:uid="{00000000-0005-0000-0000-0000D9000000}"/>
    <cellStyle name="Default 176 2" xfId="3307" xr:uid="{14087B70-C8F0-4477-9AEE-6A058DF5B426}"/>
    <cellStyle name="Default 177" xfId="170" xr:uid="{00000000-0005-0000-0000-0000DA000000}"/>
    <cellStyle name="Default 177 2" xfId="3308" xr:uid="{C0DD50ED-EE0C-44E5-A457-511479C0850B}"/>
    <cellStyle name="Default 178" xfId="171" xr:uid="{00000000-0005-0000-0000-0000DB000000}"/>
    <cellStyle name="Default 178 2" xfId="3309" xr:uid="{9E603F87-3163-43BD-BFA4-E26900E32FF2}"/>
    <cellStyle name="Default 179" xfId="172" xr:uid="{00000000-0005-0000-0000-0000DC000000}"/>
    <cellStyle name="Default 179 2" xfId="3310" xr:uid="{F122A8CE-7553-45B9-BB93-6BFC3402E604}"/>
    <cellStyle name="Default 18" xfId="173" xr:uid="{00000000-0005-0000-0000-0000DD000000}"/>
    <cellStyle name="Default 18 2" xfId="3311" xr:uid="{612863E2-178C-40E9-9B75-39232F988F11}"/>
    <cellStyle name="Default 180" xfId="174" xr:uid="{00000000-0005-0000-0000-0000DE000000}"/>
    <cellStyle name="Default 180 2" xfId="3312" xr:uid="{6D2A6C17-F444-4A56-ADC9-E94358967613}"/>
    <cellStyle name="Default 181" xfId="175" xr:uid="{00000000-0005-0000-0000-0000DF000000}"/>
    <cellStyle name="Default 181 2" xfId="3313" xr:uid="{A63C3F75-A9C9-48BC-9C30-3DF83E09CF44}"/>
    <cellStyle name="Default 182" xfId="176" xr:uid="{00000000-0005-0000-0000-0000E0000000}"/>
    <cellStyle name="Default 182 2" xfId="3314" xr:uid="{F4057FAD-6B90-41A7-8F10-C1A6E033C20E}"/>
    <cellStyle name="Default 183" xfId="177" xr:uid="{00000000-0005-0000-0000-0000E1000000}"/>
    <cellStyle name="Default 183 2" xfId="3315" xr:uid="{33A71F8E-72A7-4914-951A-ECB1627659D9}"/>
    <cellStyle name="Default 184" xfId="178" xr:uid="{00000000-0005-0000-0000-0000E2000000}"/>
    <cellStyle name="Default 184 2" xfId="3316" xr:uid="{A17FB397-E4CA-46DC-87EE-CE9AE8B7D414}"/>
    <cellStyle name="Default 185" xfId="179" xr:uid="{00000000-0005-0000-0000-0000E3000000}"/>
    <cellStyle name="Default 185 2" xfId="3317" xr:uid="{80550372-91AD-4C2E-8622-4545D88B13E7}"/>
    <cellStyle name="Default 186" xfId="180" xr:uid="{00000000-0005-0000-0000-0000E4000000}"/>
    <cellStyle name="Default 186 2" xfId="3318" xr:uid="{E583ED3F-52B1-4CE3-A990-FBE6742C6EEC}"/>
    <cellStyle name="Default 187" xfId="181" xr:uid="{00000000-0005-0000-0000-0000E5000000}"/>
    <cellStyle name="Default 187 2" xfId="3319" xr:uid="{0845DE74-F587-4932-9E93-857021F73B20}"/>
    <cellStyle name="Default 188" xfId="182" xr:uid="{00000000-0005-0000-0000-0000E6000000}"/>
    <cellStyle name="Default 188 2" xfId="3320" xr:uid="{7F031C60-5DBF-4BE2-B0FE-AE11FA6E8D56}"/>
    <cellStyle name="Default 189" xfId="183" xr:uid="{00000000-0005-0000-0000-0000E7000000}"/>
    <cellStyle name="Default 189 2" xfId="3321" xr:uid="{0BEBCBD9-E129-41A1-AF85-B803FDF1B796}"/>
    <cellStyle name="Default 19" xfId="184" xr:uid="{00000000-0005-0000-0000-0000E8000000}"/>
    <cellStyle name="Default 19 2" xfId="3322" xr:uid="{E3BD01D4-8F68-460C-A280-8035FD5282A0}"/>
    <cellStyle name="Default 190" xfId="185" xr:uid="{00000000-0005-0000-0000-0000E9000000}"/>
    <cellStyle name="Default 190 2" xfId="3323" xr:uid="{7F85BF32-93FD-47B7-8037-434586D0D95E}"/>
    <cellStyle name="Default 191" xfId="186" xr:uid="{00000000-0005-0000-0000-0000EA000000}"/>
    <cellStyle name="Default 191 2" xfId="3324" xr:uid="{BA521243-68DA-429D-B9A9-D0B67A8C30AA}"/>
    <cellStyle name="Default 192" xfId="187" xr:uid="{00000000-0005-0000-0000-0000EB000000}"/>
    <cellStyle name="Default 192 2" xfId="3325" xr:uid="{4340EA4A-EDC1-43C8-8C91-EEF77929CF9C}"/>
    <cellStyle name="Default 193" xfId="188" xr:uid="{00000000-0005-0000-0000-0000EC000000}"/>
    <cellStyle name="Default 193 2" xfId="3326" xr:uid="{6F2F541E-D051-4427-B48B-9A728421DF87}"/>
    <cellStyle name="Default 194" xfId="189" xr:uid="{00000000-0005-0000-0000-0000ED000000}"/>
    <cellStyle name="Default 194 2" xfId="3327" xr:uid="{DA1B91B0-BF5F-45C6-B49D-B0C16FEC239F}"/>
    <cellStyle name="Default 195" xfId="190" xr:uid="{00000000-0005-0000-0000-0000EE000000}"/>
    <cellStyle name="Default 195 2" xfId="3328" xr:uid="{B23B9410-735A-4288-8CC7-C9AFF5473FDA}"/>
    <cellStyle name="Default 196" xfId="191" xr:uid="{00000000-0005-0000-0000-0000EF000000}"/>
    <cellStyle name="Default 196 2" xfId="3329" xr:uid="{12308D81-11BA-4950-A37C-5A62950DA0BF}"/>
    <cellStyle name="Default 197" xfId="192" xr:uid="{00000000-0005-0000-0000-0000F0000000}"/>
    <cellStyle name="Default 197 2" xfId="3330" xr:uid="{6CD06BD7-5449-4D42-8F39-6816C7914488}"/>
    <cellStyle name="Default 198" xfId="193" xr:uid="{00000000-0005-0000-0000-0000F1000000}"/>
    <cellStyle name="Default 198 2" xfId="3331" xr:uid="{15B9973C-F18C-4967-BBD6-63E058F652AD}"/>
    <cellStyle name="Default 199" xfId="194" xr:uid="{00000000-0005-0000-0000-0000F2000000}"/>
    <cellStyle name="Default 199 2" xfId="3332" xr:uid="{11A58098-16DD-47E8-8051-DA002B222A10}"/>
    <cellStyle name="Default 2" xfId="195" xr:uid="{00000000-0005-0000-0000-0000F3000000}"/>
    <cellStyle name="Default 2 2" xfId="3333" xr:uid="{0C417DB3-B1E5-4398-9DB4-CE0F7ECE2CA4}"/>
    <cellStyle name="Default 20" xfId="196" xr:uid="{00000000-0005-0000-0000-0000F4000000}"/>
    <cellStyle name="Default 20 2" xfId="3334" xr:uid="{1E7A3080-E6F1-403C-9596-FBE554A40C38}"/>
    <cellStyle name="Default 200" xfId="197" xr:uid="{00000000-0005-0000-0000-0000F5000000}"/>
    <cellStyle name="Default 200 2" xfId="3335" xr:uid="{48BBDD48-064D-4515-83E4-6B7B11AB4E67}"/>
    <cellStyle name="Default 201" xfId="198" xr:uid="{00000000-0005-0000-0000-0000F6000000}"/>
    <cellStyle name="Default 201 2" xfId="3336" xr:uid="{87145E4B-2279-488B-B9E0-B5ADA18B9EBC}"/>
    <cellStyle name="Default 202" xfId="199" xr:uid="{00000000-0005-0000-0000-0000F7000000}"/>
    <cellStyle name="Default 202 2" xfId="3337" xr:uid="{0D9AC912-BBF1-44FE-9FD8-92DA27DAFC98}"/>
    <cellStyle name="Default 203" xfId="200" xr:uid="{00000000-0005-0000-0000-0000F8000000}"/>
    <cellStyle name="Default 203 2" xfId="3338" xr:uid="{26E732A6-08A2-4A1C-9841-80DDAABAECAA}"/>
    <cellStyle name="Default 204" xfId="201" xr:uid="{00000000-0005-0000-0000-0000F9000000}"/>
    <cellStyle name="Default 204 2" xfId="3339" xr:uid="{76467644-AB6D-4C78-9526-F83D0DD0FA07}"/>
    <cellStyle name="Default 205" xfId="202" xr:uid="{00000000-0005-0000-0000-0000FA000000}"/>
    <cellStyle name="Default 205 2" xfId="3340" xr:uid="{C51C65B0-FB8C-463B-95B8-BEE470446448}"/>
    <cellStyle name="Default 206" xfId="203" xr:uid="{00000000-0005-0000-0000-0000FB000000}"/>
    <cellStyle name="Default 206 2" xfId="3341" xr:uid="{8ECFE5BD-01A5-44D2-ACA2-C4A6CA32771A}"/>
    <cellStyle name="Default 207" xfId="204" xr:uid="{00000000-0005-0000-0000-0000FC000000}"/>
    <cellStyle name="Default 207 2" xfId="3342" xr:uid="{2CE92226-7E6D-4A44-B607-02C8C7857803}"/>
    <cellStyle name="Default 208" xfId="205" xr:uid="{00000000-0005-0000-0000-0000FD000000}"/>
    <cellStyle name="Default 208 2" xfId="3343" xr:uid="{E00C97A7-E3B3-4F01-BBB5-69273DEFDF84}"/>
    <cellStyle name="Default 209" xfId="206" xr:uid="{00000000-0005-0000-0000-0000FE000000}"/>
    <cellStyle name="Default 209 2" xfId="3344" xr:uid="{D8547B48-C947-46D8-B734-54D532B323AC}"/>
    <cellStyle name="Default 21" xfId="207" xr:uid="{00000000-0005-0000-0000-0000FF000000}"/>
    <cellStyle name="Default 21 2" xfId="3345" xr:uid="{6CECDF90-B547-4110-B446-9679D762232C}"/>
    <cellStyle name="Default 210" xfId="208" xr:uid="{00000000-0005-0000-0000-000000010000}"/>
    <cellStyle name="Default 210 2" xfId="3346" xr:uid="{1855F9DD-A9F3-4614-BECF-0A3128F21C6A}"/>
    <cellStyle name="Default 211" xfId="209" xr:uid="{00000000-0005-0000-0000-000001010000}"/>
    <cellStyle name="Default 211 2" xfId="3347" xr:uid="{8AC91C35-9C7C-4125-9CFF-51BBD8A43C99}"/>
    <cellStyle name="Default 212" xfId="210" xr:uid="{00000000-0005-0000-0000-000002010000}"/>
    <cellStyle name="Default 212 2" xfId="3348" xr:uid="{7D39C131-FA92-4795-9C0E-A270D395822A}"/>
    <cellStyle name="Default 213" xfId="211" xr:uid="{00000000-0005-0000-0000-000003010000}"/>
    <cellStyle name="Default 213 2" xfId="3349" xr:uid="{ED72FB80-EF12-4E6D-ACAE-FA214EF08FD7}"/>
    <cellStyle name="Default 214" xfId="212" xr:uid="{00000000-0005-0000-0000-000004010000}"/>
    <cellStyle name="Default 214 2" xfId="3350" xr:uid="{F53C9B3C-4DB8-4D5F-99E1-790F51084C9E}"/>
    <cellStyle name="Default 215" xfId="213" xr:uid="{00000000-0005-0000-0000-000005010000}"/>
    <cellStyle name="Default 215 2" xfId="3351" xr:uid="{7E3210F1-42AC-4DA0-98A8-4A15B66E298B}"/>
    <cellStyle name="Default 216" xfId="214" xr:uid="{00000000-0005-0000-0000-000006010000}"/>
    <cellStyle name="Default 216 2" xfId="3352" xr:uid="{9D6AD5A2-9766-4835-81AD-73391485F593}"/>
    <cellStyle name="Default 217" xfId="215" xr:uid="{00000000-0005-0000-0000-000007010000}"/>
    <cellStyle name="Default 217 2" xfId="3353" xr:uid="{BD5930A2-C034-47C5-93D0-6950ED818564}"/>
    <cellStyle name="Default 218" xfId="216" xr:uid="{00000000-0005-0000-0000-000008010000}"/>
    <cellStyle name="Default 218 2" xfId="3354" xr:uid="{78D43B25-5AF9-47B7-9FD3-DD67D2329AF5}"/>
    <cellStyle name="Default 219" xfId="217" xr:uid="{00000000-0005-0000-0000-000009010000}"/>
    <cellStyle name="Default 219 2" xfId="3355" xr:uid="{0B1A9ABC-2E72-42F7-BC5F-23D9AE0139F9}"/>
    <cellStyle name="Default 22" xfId="218" xr:uid="{00000000-0005-0000-0000-00000A010000}"/>
    <cellStyle name="Default 22 2" xfId="3356" xr:uid="{A0934D4A-889A-4F85-A816-8947E86EACA3}"/>
    <cellStyle name="Default 220" xfId="219" xr:uid="{00000000-0005-0000-0000-00000B010000}"/>
    <cellStyle name="Default 220 2" xfId="3357" xr:uid="{F6F1848F-BF0E-470B-99C0-0A68BBA832FA}"/>
    <cellStyle name="Default 221" xfId="220" xr:uid="{00000000-0005-0000-0000-00000C010000}"/>
    <cellStyle name="Default 221 2" xfId="3358" xr:uid="{B5019B80-8B2E-49B9-A22F-361A3A65C7A0}"/>
    <cellStyle name="Default 222" xfId="221" xr:uid="{00000000-0005-0000-0000-00000D010000}"/>
    <cellStyle name="Default 222 2" xfId="3359" xr:uid="{7AC19B0C-0E8B-4F0D-8678-6D6A935EDBBE}"/>
    <cellStyle name="Default 223" xfId="222" xr:uid="{00000000-0005-0000-0000-00000E010000}"/>
    <cellStyle name="Default 223 2" xfId="3360" xr:uid="{AA195ED5-AA2B-45E3-BFB4-E2D70F4D5CD5}"/>
    <cellStyle name="Default 224" xfId="223" xr:uid="{00000000-0005-0000-0000-00000F010000}"/>
    <cellStyle name="Default 224 2" xfId="3361" xr:uid="{69C04CF1-515D-4A7F-A1E8-C5670047CEF6}"/>
    <cellStyle name="Default 225" xfId="224" xr:uid="{00000000-0005-0000-0000-000010010000}"/>
    <cellStyle name="Default 225 2" xfId="3362" xr:uid="{363B591A-8FE6-4F74-8002-899CE2609BDB}"/>
    <cellStyle name="Default 226" xfId="225" xr:uid="{00000000-0005-0000-0000-000011010000}"/>
    <cellStyle name="Default 226 2" xfId="3363" xr:uid="{E3763F5F-E32C-4D8C-9596-DAC21B8FA592}"/>
    <cellStyle name="Default 227" xfId="226" xr:uid="{00000000-0005-0000-0000-000012010000}"/>
    <cellStyle name="Default 227 2" xfId="3364" xr:uid="{39E4FFAD-9D17-4E09-B6D4-8E21946EB4E1}"/>
    <cellStyle name="Default 228" xfId="227" xr:uid="{00000000-0005-0000-0000-000013010000}"/>
    <cellStyle name="Default 228 2" xfId="3365" xr:uid="{FB5A500C-2748-4384-88D4-D69FFA913DAD}"/>
    <cellStyle name="Default 229" xfId="228" xr:uid="{00000000-0005-0000-0000-000014010000}"/>
    <cellStyle name="Default 229 2" xfId="3366" xr:uid="{1A9C47C1-C2D0-4C3E-A12E-39E60E4D5498}"/>
    <cellStyle name="Default 23" xfId="229" xr:uid="{00000000-0005-0000-0000-000015010000}"/>
    <cellStyle name="Default 23 2" xfId="3367" xr:uid="{FE77D50F-8833-496B-A6FD-C7B39D76B499}"/>
    <cellStyle name="Default 230" xfId="230" xr:uid="{00000000-0005-0000-0000-000016010000}"/>
    <cellStyle name="Default 230 2" xfId="3368" xr:uid="{D9D18C5E-DBCB-43C0-84AF-0AF4AA05ABE7}"/>
    <cellStyle name="Default 231" xfId="231" xr:uid="{00000000-0005-0000-0000-000017010000}"/>
    <cellStyle name="Default 231 2" xfId="3369" xr:uid="{09B5DA84-6F1E-4815-A00B-0881CFCB8D50}"/>
    <cellStyle name="Default 232" xfId="232" xr:uid="{00000000-0005-0000-0000-000018010000}"/>
    <cellStyle name="Default 232 2" xfId="3370" xr:uid="{89E51541-06D5-4C14-88E1-DF9C20E8817A}"/>
    <cellStyle name="Default 233" xfId="233" xr:uid="{00000000-0005-0000-0000-000019010000}"/>
    <cellStyle name="Default 233 2" xfId="3371" xr:uid="{26040099-BE36-45F5-9171-F38E17BCBF59}"/>
    <cellStyle name="Default 234" xfId="234" xr:uid="{00000000-0005-0000-0000-00001A010000}"/>
    <cellStyle name="Default 234 2" xfId="3372" xr:uid="{B6CB80CF-1F46-4469-AA55-96C1A5069B39}"/>
    <cellStyle name="Default 235" xfId="235" xr:uid="{00000000-0005-0000-0000-00001B010000}"/>
    <cellStyle name="Default 235 2" xfId="3373" xr:uid="{C556B448-9193-4046-AA4E-EA7B75022648}"/>
    <cellStyle name="Default 236" xfId="236" xr:uid="{00000000-0005-0000-0000-00001C010000}"/>
    <cellStyle name="Default 236 2" xfId="3374" xr:uid="{237D39F3-C82E-4FBD-8678-7DB4D31E731C}"/>
    <cellStyle name="Default 237" xfId="237" xr:uid="{00000000-0005-0000-0000-00001D010000}"/>
    <cellStyle name="Default 237 2" xfId="3375" xr:uid="{AB30968A-31BA-4303-9B36-3DD155414AA8}"/>
    <cellStyle name="Default 238" xfId="238" xr:uid="{00000000-0005-0000-0000-00001E010000}"/>
    <cellStyle name="Default 238 2" xfId="3376" xr:uid="{75C6BA5B-A389-4758-9922-A910E80E427F}"/>
    <cellStyle name="Default 239" xfId="239" xr:uid="{00000000-0005-0000-0000-00001F010000}"/>
    <cellStyle name="Default 239 2" xfId="3377" xr:uid="{271CF4EF-6072-406B-8D85-DCD38B363412}"/>
    <cellStyle name="Default 24" xfId="240" xr:uid="{00000000-0005-0000-0000-000020010000}"/>
    <cellStyle name="Default 24 2" xfId="3378" xr:uid="{8BDE0A6C-1E75-472F-9DCA-CC3BF66E8AA7}"/>
    <cellStyle name="Default 240" xfId="241" xr:uid="{00000000-0005-0000-0000-000021010000}"/>
    <cellStyle name="Default 240 2" xfId="3379" xr:uid="{8E3E70AD-6DBA-473C-96E2-C71E4B13695E}"/>
    <cellStyle name="Default 241" xfId="242" xr:uid="{00000000-0005-0000-0000-000022010000}"/>
    <cellStyle name="Default 241 2" xfId="3380" xr:uid="{8F33E17F-37EA-40AC-968B-B50D98CEAA0D}"/>
    <cellStyle name="Default 242" xfId="243" xr:uid="{00000000-0005-0000-0000-000023010000}"/>
    <cellStyle name="Default 242 2" xfId="3381" xr:uid="{D4A357D9-C1F2-4C2C-8D8A-E2F90D473C7C}"/>
    <cellStyle name="Default 243" xfId="244" xr:uid="{00000000-0005-0000-0000-000024010000}"/>
    <cellStyle name="Default 243 2" xfId="3382" xr:uid="{F1C23D63-405D-474B-9805-7665F17F699F}"/>
    <cellStyle name="Default 244" xfId="245" xr:uid="{00000000-0005-0000-0000-000025010000}"/>
    <cellStyle name="Default 244 2" xfId="3383" xr:uid="{CB732502-0BAB-4954-9471-74F789F1FA10}"/>
    <cellStyle name="Default 245" xfId="246" xr:uid="{00000000-0005-0000-0000-000026010000}"/>
    <cellStyle name="Default 245 2" xfId="3384" xr:uid="{57FBCC8C-3899-4D3E-88BA-DA545375ADAC}"/>
    <cellStyle name="Default 246" xfId="247" xr:uid="{00000000-0005-0000-0000-000027010000}"/>
    <cellStyle name="Default 246 2" xfId="3385" xr:uid="{2FDCD267-ADF7-4C0C-ACB8-33F07A954865}"/>
    <cellStyle name="Default 247" xfId="248" xr:uid="{00000000-0005-0000-0000-000028010000}"/>
    <cellStyle name="Default 247 2" xfId="3386" xr:uid="{477FFD8F-347C-4603-A0CD-3B0FADCB51C0}"/>
    <cellStyle name="Default 248" xfId="249" xr:uid="{00000000-0005-0000-0000-000029010000}"/>
    <cellStyle name="Default 248 2" xfId="3387" xr:uid="{01F1382A-FE18-411B-B9C9-FB3225B6A6B6}"/>
    <cellStyle name="Default 249" xfId="250" xr:uid="{00000000-0005-0000-0000-00002A010000}"/>
    <cellStyle name="Default 249 2" xfId="3388" xr:uid="{AE10A697-45E0-4056-9C97-9676DF278F13}"/>
    <cellStyle name="Default 25" xfId="251" xr:uid="{00000000-0005-0000-0000-00002B010000}"/>
    <cellStyle name="Default 25 2" xfId="3389" xr:uid="{99CFC043-9247-410F-B0A3-4712EA81E989}"/>
    <cellStyle name="Default 250" xfId="252" xr:uid="{00000000-0005-0000-0000-00002C010000}"/>
    <cellStyle name="Default 250 2" xfId="3390" xr:uid="{138CBE61-09C8-4BA7-98B1-E37122F593C1}"/>
    <cellStyle name="Default 251" xfId="253" xr:uid="{00000000-0005-0000-0000-00002D010000}"/>
    <cellStyle name="Default 251 2" xfId="3391" xr:uid="{52519C0F-6832-4D6F-9E4D-B5D05A9F577F}"/>
    <cellStyle name="Default 252" xfId="254" xr:uid="{00000000-0005-0000-0000-00002E010000}"/>
    <cellStyle name="Default 252 2" xfId="3392" xr:uid="{04316CAD-FE8F-4942-B7D3-00A0E63DB9E4}"/>
    <cellStyle name="Default 253" xfId="255" xr:uid="{00000000-0005-0000-0000-00002F010000}"/>
    <cellStyle name="Default 253 2" xfId="3393" xr:uid="{A1F29E65-C1E8-49E6-97F4-15EE221F7FA8}"/>
    <cellStyle name="Default 254" xfId="256" xr:uid="{00000000-0005-0000-0000-000030010000}"/>
    <cellStyle name="Default 254 2" xfId="3394" xr:uid="{9F167DB3-6B0A-4E36-97E6-A5018AE07138}"/>
    <cellStyle name="Default 255" xfId="3222" xr:uid="{1D4F5278-FC88-427D-9279-4E3D29191B10}"/>
    <cellStyle name="Default 255 2" xfId="7347" xr:uid="{30DDD519-12C1-41EB-8785-B40627AD9DDB}"/>
    <cellStyle name="Default 26" xfId="257" xr:uid="{00000000-0005-0000-0000-000031010000}"/>
    <cellStyle name="Default 26 2" xfId="3395" xr:uid="{CDD7EED4-98F4-45D9-BE03-25355EDAE9EA}"/>
    <cellStyle name="Default 27" xfId="258" xr:uid="{00000000-0005-0000-0000-000032010000}"/>
    <cellStyle name="Default 27 2" xfId="3396" xr:uid="{BAEF9895-5DD3-4D6A-A1AA-22903BB708BE}"/>
    <cellStyle name="Default 28" xfId="259" xr:uid="{00000000-0005-0000-0000-000033010000}"/>
    <cellStyle name="Default 28 2" xfId="3397" xr:uid="{F6AC7E84-DE6A-4ADD-B4E4-A0C39030A5C1}"/>
    <cellStyle name="Default 29" xfId="260" xr:uid="{00000000-0005-0000-0000-000034010000}"/>
    <cellStyle name="Default 29 2" xfId="3398" xr:uid="{CB3443C7-409F-4FE1-8EA0-DD1C6074B9B5}"/>
    <cellStyle name="Default 3" xfId="261" xr:uid="{00000000-0005-0000-0000-000035010000}"/>
    <cellStyle name="Default 3 2" xfId="3399" xr:uid="{E02C466F-4942-4947-8FEB-5B44A872ABC8}"/>
    <cellStyle name="Default 30" xfId="262" xr:uid="{00000000-0005-0000-0000-000036010000}"/>
    <cellStyle name="Default 30 2" xfId="3400" xr:uid="{E37C8736-EBD0-4CEA-8034-68209230FED9}"/>
    <cellStyle name="Default 31" xfId="263" xr:uid="{00000000-0005-0000-0000-000037010000}"/>
    <cellStyle name="Default 31 2" xfId="3401" xr:uid="{35343F80-A6C1-4D32-9585-AFB25476EB40}"/>
    <cellStyle name="Default 32" xfId="264" xr:uid="{00000000-0005-0000-0000-000038010000}"/>
    <cellStyle name="Default 32 2" xfId="3402" xr:uid="{7E4C315E-CACC-4846-A288-FD8861192AEC}"/>
    <cellStyle name="Default 33" xfId="265" xr:uid="{00000000-0005-0000-0000-000039010000}"/>
    <cellStyle name="Default 33 2" xfId="3403" xr:uid="{C737DEB5-D4D0-4971-BF56-57C079F0DE2B}"/>
    <cellStyle name="Default 34" xfId="266" xr:uid="{00000000-0005-0000-0000-00003A010000}"/>
    <cellStyle name="Default 34 2" xfId="3404" xr:uid="{135F16BD-558F-49C1-891A-57D8519444EB}"/>
    <cellStyle name="Default 35" xfId="267" xr:uid="{00000000-0005-0000-0000-00003B010000}"/>
    <cellStyle name="Default 35 2" xfId="3405" xr:uid="{24080CB0-061A-4E1A-ADB9-6EE51541B857}"/>
    <cellStyle name="Default 36" xfId="268" xr:uid="{00000000-0005-0000-0000-00003C010000}"/>
    <cellStyle name="Default 36 2" xfId="3406" xr:uid="{11C6D4D8-000C-4A62-BF56-7DBAA63A4317}"/>
    <cellStyle name="Default 37" xfId="269" xr:uid="{00000000-0005-0000-0000-00003D010000}"/>
    <cellStyle name="Default 37 2" xfId="3407" xr:uid="{8262B94B-E35E-4419-A8B5-68EE2EF073BC}"/>
    <cellStyle name="Default 38" xfId="270" xr:uid="{00000000-0005-0000-0000-00003E010000}"/>
    <cellStyle name="Default 38 2" xfId="3408" xr:uid="{4CBA2ED1-9C40-4B9A-BD1B-B7C3C7159264}"/>
    <cellStyle name="Default 39" xfId="271" xr:uid="{00000000-0005-0000-0000-00003F010000}"/>
    <cellStyle name="Default 39 2" xfId="3409" xr:uid="{6FC63AB3-D517-4172-A9FC-20B13C9D0369}"/>
    <cellStyle name="Default 4" xfId="272" xr:uid="{00000000-0005-0000-0000-000040010000}"/>
    <cellStyle name="Default 4 2" xfId="3410" xr:uid="{D9D62378-1184-4D8E-8127-FA263BCAB477}"/>
    <cellStyle name="Default 40" xfId="273" xr:uid="{00000000-0005-0000-0000-000041010000}"/>
    <cellStyle name="Default 40 2" xfId="3411" xr:uid="{CB9124AC-C236-4519-B4D8-3D87CE2E1960}"/>
    <cellStyle name="Default 41" xfId="274" xr:uid="{00000000-0005-0000-0000-000042010000}"/>
    <cellStyle name="Default 41 2" xfId="3412" xr:uid="{6E5B0BFD-56B4-4DA6-B4BA-144F8DC4FB20}"/>
    <cellStyle name="Default 42" xfId="275" xr:uid="{00000000-0005-0000-0000-000043010000}"/>
    <cellStyle name="Default 42 2" xfId="3413" xr:uid="{093239CE-B37E-493B-9590-6F54066B9C48}"/>
    <cellStyle name="Default 43" xfId="276" xr:uid="{00000000-0005-0000-0000-000044010000}"/>
    <cellStyle name="Default 43 2" xfId="3414" xr:uid="{74033FA0-5373-4D8B-B92B-ED06E55E082F}"/>
    <cellStyle name="Default 44" xfId="277" xr:uid="{00000000-0005-0000-0000-000045010000}"/>
    <cellStyle name="Default 44 2" xfId="3415" xr:uid="{AD1AFA11-678D-4F6E-B210-634916AAF185}"/>
    <cellStyle name="Default 45" xfId="278" xr:uid="{00000000-0005-0000-0000-000046010000}"/>
    <cellStyle name="Default 45 2" xfId="3416" xr:uid="{F6071C58-421C-4CFA-A5D6-371540EEAB33}"/>
    <cellStyle name="Default 46" xfId="279" xr:uid="{00000000-0005-0000-0000-000047010000}"/>
    <cellStyle name="Default 46 2" xfId="3417" xr:uid="{2EE5AD03-B6E8-4F17-AAD8-A06BC018BBB1}"/>
    <cellStyle name="Default 47" xfId="280" xr:uid="{00000000-0005-0000-0000-000048010000}"/>
    <cellStyle name="Default 47 2" xfId="3418" xr:uid="{B0CE88DA-1A91-4555-8409-1E8814A70EEF}"/>
    <cellStyle name="Default 48" xfId="281" xr:uid="{00000000-0005-0000-0000-000049010000}"/>
    <cellStyle name="Default 48 2" xfId="3419" xr:uid="{824D8170-DB9D-474A-ACBF-388AA47CFDAC}"/>
    <cellStyle name="Default 49" xfId="282" xr:uid="{00000000-0005-0000-0000-00004A010000}"/>
    <cellStyle name="Default 49 2" xfId="3420" xr:uid="{AF6CA916-E1FF-4F78-8F61-DA8C451DAD01}"/>
    <cellStyle name="Default 5" xfId="283" xr:uid="{00000000-0005-0000-0000-00004B010000}"/>
    <cellStyle name="Default 5 2" xfId="3421" xr:uid="{E0119D42-78DB-4677-B2B1-D456A16F9C05}"/>
    <cellStyle name="Default 50" xfId="284" xr:uid="{00000000-0005-0000-0000-00004C010000}"/>
    <cellStyle name="Default 50 2" xfId="3422" xr:uid="{88B2543A-875E-45AA-90E6-FBCC873467E6}"/>
    <cellStyle name="Default 51" xfId="285" xr:uid="{00000000-0005-0000-0000-00004D010000}"/>
    <cellStyle name="Default 51 2" xfId="3423" xr:uid="{1D9877DE-4E9B-4B3A-8136-4744523CD6D9}"/>
    <cellStyle name="Default 52" xfId="286" xr:uid="{00000000-0005-0000-0000-00004E010000}"/>
    <cellStyle name="Default 52 2" xfId="3424" xr:uid="{04E9C4C2-6BA9-4A1F-B6B8-7F17FFB42C06}"/>
    <cellStyle name="Default 53" xfId="287" xr:uid="{00000000-0005-0000-0000-00004F010000}"/>
    <cellStyle name="Default 53 2" xfId="3425" xr:uid="{AF07E1A0-5551-48A2-92B3-664831817F05}"/>
    <cellStyle name="Default 54" xfId="288" xr:uid="{00000000-0005-0000-0000-000050010000}"/>
    <cellStyle name="Default 54 2" xfId="3426" xr:uid="{03445142-8928-45D5-9283-1CACF0B9FA2D}"/>
    <cellStyle name="Default 55" xfId="289" xr:uid="{00000000-0005-0000-0000-000051010000}"/>
    <cellStyle name="Default 55 2" xfId="3427" xr:uid="{564370E1-25FC-475A-B4B8-66F6A4ED5D06}"/>
    <cellStyle name="Default 56" xfId="290" xr:uid="{00000000-0005-0000-0000-000052010000}"/>
    <cellStyle name="Default 56 2" xfId="3428" xr:uid="{B9204186-ECD5-47C9-BA2E-5111133F7BA3}"/>
    <cellStyle name="Default 57" xfId="291" xr:uid="{00000000-0005-0000-0000-000053010000}"/>
    <cellStyle name="Default 57 2" xfId="3429" xr:uid="{1F887E4C-8D47-4B7A-8EF9-7E6242993E52}"/>
    <cellStyle name="Default 58" xfId="292" xr:uid="{00000000-0005-0000-0000-000054010000}"/>
    <cellStyle name="Default 58 2" xfId="3430" xr:uid="{404E07FF-76A3-4641-8B9A-74E8A239AAB5}"/>
    <cellStyle name="Default 59" xfId="293" xr:uid="{00000000-0005-0000-0000-000055010000}"/>
    <cellStyle name="Default 59 2" xfId="3431" xr:uid="{4C0AC2B6-5194-4308-A18B-B495FDE1E15C}"/>
    <cellStyle name="Default 6" xfId="294" xr:uid="{00000000-0005-0000-0000-000056010000}"/>
    <cellStyle name="Default 6 2" xfId="3432" xr:uid="{A707E6F1-083D-4BBA-AF5C-7CE67AE4D747}"/>
    <cellStyle name="Default 60" xfId="295" xr:uid="{00000000-0005-0000-0000-000057010000}"/>
    <cellStyle name="Default 60 2" xfId="3433" xr:uid="{FA2D6F8F-02EA-4EF1-86F2-D005F044960A}"/>
    <cellStyle name="Default 61" xfId="296" xr:uid="{00000000-0005-0000-0000-000058010000}"/>
    <cellStyle name="Default 61 2" xfId="3434" xr:uid="{F225931D-F538-490A-B2F6-F6154534984A}"/>
    <cellStyle name="Default 62" xfId="297" xr:uid="{00000000-0005-0000-0000-000059010000}"/>
    <cellStyle name="Default 62 2" xfId="3435" xr:uid="{7AB22F46-AC79-4B50-B3EC-E5FBA7200D68}"/>
    <cellStyle name="Default 63" xfId="298" xr:uid="{00000000-0005-0000-0000-00005A010000}"/>
    <cellStyle name="Default 63 2" xfId="3436" xr:uid="{77C4EC2F-5BBA-442F-9A8A-463F792F6779}"/>
    <cellStyle name="Default 64" xfId="299" xr:uid="{00000000-0005-0000-0000-00005B010000}"/>
    <cellStyle name="Default 64 2" xfId="3437" xr:uid="{319B7CCB-ACB7-43E0-B578-160632FA1578}"/>
    <cellStyle name="Default 65" xfId="300" xr:uid="{00000000-0005-0000-0000-00005C010000}"/>
    <cellStyle name="Default 65 2" xfId="3438" xr:uid="{1D0627C3-B827-4D08-9888-4004FE0FA8C8}"/>
    <cellStyle name="Default 66" xfId="301" xr:uid="{00000000-0005-0000-0000-00005D010000}"/>
    <cellStyle name="Default 66 2" xfId="3439" xr:uid="{1BD46CB3-8E5F-461D-964B-AE2388021390}"/>
    <cellStyle name="Default 67" xfId="302" xr:uid="{00000000-0005-0000-0000-00005E010000}"/>
    <cellStyle name="Default 67 2" xfId="3440" xr:uid="{9D17D6BD-A651-4E4B-AF61-68B4945BFDF9}"/>
    <cellStyle name="Default 68" xfId="303" xr:uid="{00000000-0005-0000-0000-00005F010000}"/>
    <cellStyle name="Default 68 2" xfId="3441" xr:uid="{FE088532-01AE-47CB-B3E1-5AC253317759}"/>
    <cellStyle name="Default 69" xfId="304" xr:uid="{00000000-0005-0000-0000-000060010000}"/>
    <cellStyle name="Default 69 2" xfId="3442" xr:uid="{7EE8F011-3A8F-44CA-AC31-C731DCB2B6F1}"/>
    <cellStyle name="Default 7" xfId="305" xr:uid="{00000000-0005-0000-0000-000061010000}"/>
    <cellStyle name="Default 7 2" xfId="3443" xr:uid="{A95C9669-882B-4A8C-902A-87C31411D0B4}"/>
    <cellStyle name="Default 70" xfId="306" xr:uid="{00000000-0005-0000-0000-000062010000}"/>
    <cellStyle name="Default 70 2" xfId="3444" xr:uid="{39B44F7F-082F-470A-9A9D-A46FCF4AE2CE}"/>
    <cellStyle name="Default 71" xfId="307" xr:uid="{00000000-0005-0000-0000-000063010000}"/>
    <cellStyle name="Default 71 2" xfId="3445" xr:uid="{6E143D04-F741-47C7-A418-D190A20BB14A}"/>
    <cellStyle name="Default 72" xfId="308" xr:uid="{00000000-0005-0000-0000-000064010000}"/>
    <cellStyle name="Default 72 2" xfId="3446" xr:uid="{4286F239-8530-4A9A-AF90-CCE1AA60B97E}"/>
    <cellStyle name="Default 73" xfId="309" xr:uid="{00000000-0005-0000-0000-000065010000}"/>
    <cellStyle name="Default 73 2" xfId="3447" xr:uid="{87D9F20F-D47E-4EB4-AAC6-D9184EF5A172}"/>
    <cellStyle name="Default 74" xfId="310" xr:uid="{00000000-0005-0000-0000-000066010000}"/>
    <cellStyle name="Default 74 2" xfId="3448" xr:uid="{C3C9C73C-14E5-4724-91E0-A44F0CC91140}"/>
    <cellStyle name="Default 75" xfId="311" xr:uid="{00000000-0005-0000-0000-000067010000}"/>
    <cellStyle name="Default 75 2" xfId="3449" xr:uid="{BF514360-86FE-4C22-A62C-4F9A7A11963B}"/>
    <cellStyle name="Default 76" xfId="312" xr:uid="{00000000-0005-0000-0000-000068010000}"/>
    <cellStyle name="Default 76 2" xfId="3450" xr:uid="{0158B507-B88A-45DB-BF52-5E6C6D4DF32D}"/>
    <cellStyle name="Default 77" xfId="313" xr:uid="{00000000-0005-0000-0000-000069010000}"/>
    <cellStyle name="Default 77 2" xfId="3451" xr:uid="{52B43409-07C0-40AD-A11F-AF5E4199E622}"/>
    <cellStyle name="Default 78" xfId="314" xr:uid="{00000000-0005-0000-0000-00006A010000}"/>
    <cellStyle name="Default 78 2" xfId="3452" xr:uid="{D01F40A1-DA29-4F48-AEE6-6976E6EEF7F6}"/>
    <cellStyle name="Default 79" xfId="315" xr:uid="{00000000-0005-0000-0000-00006B010000}"/>
    <cellStyle name="Default 79 2" xfId="3453" xr:uid="{7F5D9D0D-E7A1-420F-8015-4E6E94A45061}"/>
    <cellStyle name="Default 8" xfId="316" xr:uid="{00000000-0005-0000-0000-00006C010000}"/>
    <cellStyle name="Default 8 2" xfId="3454" xr:uid="{3E7FD94D-868A-4820-AED8-4A98444963DD}"/>
    <cellStyle name="Default 80" xfId="317" xr:uid="{00000000-0005-0000-0000-00006D010000}"/>
    <cellStyle name="Default 80 2" xfId="3455" xr:uid="{41A54CE2-6FCB-477E-B777-3CB86EA56B31}"/>
    <cellStyle name="Default 81" xfId="318" xr:uid="{00000000-0005-0000-0000-00006E010000}"/>
    <cellStyle name="Default 81 2" xfId="3456" xr:uid="{41EFFFCC-A05F-477B-B13C-2F174FAAAA63}"/>
    <cellStyle name="Default 82" xfId="319" xr:uid="{00000000-0005-0000-0000-00006F010000}"/>
    <cellStyle name="Default 82 2" xfId="3457" xr:uid="{20315264-335D-4265-9F26-BFECFA7CED7D}"/>
    <cellStyle name="Default 83" xfId="320" xr:uid="{00000000-0005-0000-0000-000070010000}"/>
    <cellStyle name="Default 83 2" xfId="3458" xr:uid="{A562391D-AEB6-4C39-96A3-1623F2064D89}"/>
    <cellStyle name="Default 84" xfId="321" xr:uid="{00000000-0005-0000-0000-000071010000}"/>
    <cellStyle name="Default 84 2" xfId="3459" xr:uid="{F01FD9BA-393C-41EA-B7D1-97E9389A55A8}"/>
    <cellStyle name="Default 85" xfId="322" xr:uid="{00000000-0005-0000-0000-000072010000}"/>
    <cellStyle name="Default 85 2" xfId="3460" xr:uid="{440049B8-E5DE-4CDA-8EEC-110CBCBF5724}"/>
    <cellStyle name="Default 86" xfId="323" xr:uid="{00000000-0005-0000-0000-000073010000}"/>
    <cellStyle name="Default 86 2" xfId="3461" xr:uid="{3A151D9A-3DA6-4C61-BB66-9932A1088DBD}"/>
    <cellStyle name="Default 87" xfId="324" xr:uid="{00000000-0005-0000-0000-000074010000}"/>
    <cellStyle name="Default 87 2" xfId="3462" xr:uid="{5F55EFD3-BBAB-4382-AD9F-ED32D223D14D}"/>
    <cellStyle name="Default 88" xfId="325" xr:uid="{00000000-0005-0000-0000-000075010000}"/>
    <cellStyle name="Default 88 2" xfId="3463" xr:uid="{88EDCF8F-8DEE-4D80-8E0D-687792CB97E2}"/>
    <cellStyle name="Default 89" xfId="326" xr:uid="{00000000-0005-0000-0000-000076010000}"/>
    <cellStyle name="Default 89 2" xfId="3464" xr:uid="{A8FE3F86-18A3-413B-B884-F9BA3C80EAB2}"/>
    <cellStyle name="Default 9" xfId="327" xr:uid="{00000000-0005-0000-0000-000077010000}"/>
    <cellStyle name="Default 9 2" xfId="3465" xr:uid="{7F4A78E1-1834-42EA-A258-99C27FCEA097}"/>
    <cellStyle name="Default 90" xfId="328" xr:uid="{00000000-0005-0000-0000-000078010000}"/>
    <cellStyle name="Default 90 2" xfId="3466" xr:uid="{3073152A-C87B-460F-BCE6-08AF277AEFE8}"/>
    <cellStyle name="Default 91" xfId="329" xr:uid="{00000000-0005-0000-0000-000079010000}"/>
    <cellStyle name="Default 91 2" xfId="3467" xr:uid="{9AA91B70-2AE2-4BEB-A1ED-9ACC677D3618}"/>
    <cellStyle name="Default 92" xfId="330" xr:uid="{00000000-0005-0000-0000-00007A010000}"/>
    <cellStyle name="Default 92 2" xfId="3468" xr:uid="{3148512B-ED44-4B07-B713-EB188C5E1412}"/>
    <cellStyle name="Default 93" xfId="331" xr:uid="{00000000-0005-0000-0000-00007B010000}"/>
    <cellStyle name="Default 93 2" xfId="3469" xr:uid="{A70858FB-0BE8-4294-AA12-5A55B31EF4C7}"/>
    <cellStyle name="Default 94" xfId="332" xr:uid="{00000000-0005-0000-0000-00007C010000}"/>
    <cellStyle name="Default 94 2" xfId="3470" xr:uid="{BCF76055-3A80-441C-875B-E03658A860FB}"/>
    <cellStyle name="Default 95" xfId="333" xr:uid="{00000000-0005-0000-0000-00007D010000}"/>
    <cellStyle name="Default 95 2" xfId="3471" xr:uid="{D7BE1A69-A61B-4EB6-9856-0E8FDAC07E1D}"/>
    <cellStyle name="Default 96" xfId="334" xr:uid="{00000000-0005-0000-0000-00007E010000}"/>
    <cellStyle name="Default 96 2" xfId="3472" xr:uid="{455FDEDB-7AE8-4678-9247-C0FFA72430A9}"/>
    <cellStyle name="Default 97" xfId="335" xr:uid="{00000000-0005-0000-0000-00007F010000}"/>
    <cellStyle name="Default 97 2" xfId="3473" xr:uid="{A7451559-2ED7-4F95-B3D7-1072A541A76B}"/>
    <cellStyle name="Default 98" xfId="336" xr:uid="{00000000-0005-0000-0000-000080010000}"/>
    <cellStyle name="Default 98 2" xfId="3474" xr:uid="{729C6007-C406-4334-8BEF-785774CF1DB2}"/>
    <cellStyle name="Default 99" xfId="337" xr:uid="{00000000-0005-0000-0000-000081010000}"/>
    <cellStyle name="Default 99 2" xfId="3475" xr:uid="{E05B7421-94DF-4CD6-8168-A5C5E5FBBA55}"/>
    <cellStyle name="Eingabe" xfId="338" xr:uid="{00000000-0005-0000-0000-000082010000}"/>
    <cellStyle name="Eingabe 2" xfId="339" xr:uid="{00000000-0005-0000-0000-000083010000}"/>
    <cellStyle name="Eingabe 2 2" xfId="3477" xr:uid="{19C9BC29-E74A-4ABF-A7A1-EA92360D3785}"/>
    <cellStyle name="Eingabe 2 3" xfId="7313" xr:uid="{4C7335A5-7D56-4E98-B3FB-BB2FA3741EF2}"/>
    <cellStyle name="Eingabe 3" xfId="3476" xr:uid="{72962BF4-8BC8-4172-8FEB-1088A92AF1D7}"/>
    <cellStyle name="Eingabe 3 2" xfId="7348" xr:uid="{A6757944-11A9-4AE7-B533-CE95F2E2337A}"/>
    <cellStyle name="Eingabe 3 3" xfId="7394" xr:uid="{E5FF0DEB-A704-4590-8841-FE4138F660A1}"/>
    <cellStyle name="Eingabe 4" xfId="7314" xr:uid="{CDD63A5E-DAA7-457A-A45F-A2DB30A4AED3}"/>
    <cellStyle name="Ergebnis" xfId="340" xr:uid="{00000000-0005-0000-0000-000084010000}"/>
    <cellStyle name="Ergebnis 2" xfId="341" xr:uid="{00000000-0005-0000-0000-000085010000}"/>
    <cellStyle name="Ergebnis 2 2" xfId="3479" xr:uid="{CC3212A6-BA0E-4F7C-B866-049C5FFAC75A}"/>
    <cellStyle name="Ergebnis 2 3" xfId="7311" xr:uid="{7229433B-D54C-45AC-A9A4-D94A726FCFB1}"/>
    <cellStyle name="Ergebnis 3" xfId="3478" xr:uid="{03815E3C-B65F-4DB3-A7AE-8AEEC1EC4BF7}"/>
    <cellStyle name="Ergebnis 3 2" xfId="7349" xr:uid="{9486EE8C-49BB-4D78-8ADD-D3AD7E24D1B2}"/>
    <cellStyle name="Ergebnis 3 3" xfId="7395" xr:uid="{4E9C4B82-F95F-459D-83AA-AD85B659971C}"/>
    <cellStyle name="Ergebnis 4" xfId="7312" xr:uid="{34F303FD-6A58-4DFA-89EC-4726CA0DC60E}"/>
    <cellStyle name="Erklärender Text" xfId="342" xr:uid="{00000000-0005-0000-0000-000086010000}"/>
    <cellStyle name="Erklärender Text 2" xfId="3480" xr:uid="{EB6DA384-5993-46E7-B43F-D1A08EA5499A}"/>
    <cellStyle name="Erklärender Text 2 2" xfId="7350" xr:uid="{DF4153EF-B909-410D-94D3-FBDC65A8C005}"/>
    <cellStyle name="Ersatzwert" xfId="343" xr:uid="{00000000-0005-0000-0000-000087010000}"/>
    <cellStyle name="Ersatzwert 2" xfId="344" xr:uid="{00000000-0005-0000-0000-000088010000}"/>
    <cellStyle name="Ersatzwert 2 2" xfId="3482" xr:uid="{E24CDEE3-F6FB-452C-BF86-A52D7C0173B2}"/>
    <cellStyle name="Ersatzwert 2 3" xfId="7309" xr:uid="{D2A06B5E-F7A1-42B4-A2FB-A3D8D9E75B91}"/>
    <cellStyle name="Ersatzwert 3" xfId="3481" xr:uid="{C89D4D33-8CB1-44DF-8139-E2CAFC7D5943}"/>
    <cellStyle name="Ersatzwert 3 2" xfId="7351" xr:uid="{D88EB21C-3DDF-4D53-A93B-A4A60217BFC4}"/>
    <cellStyle name="Ersatzwert 4" xfId="7310" xr:uid="{2C6443B0-1CD6-46E2-941F-BCC6D909D441}"/>
    <cellStyle name="Explanatory Text" xfId="3129" builtinId="53" customBuiltin="1"/>
    <cellStyle name="Followed Hyperlink 10" xfId="345" xr:uid="{00000000-0005-0000-0000-000089010000}"/>
    <cellStyle name="Followed Hyperlink 10 2" xfId="346" xr:uid="{00000000-0005-0000-0000-00008A010000}"/>
    <cellStyle name="Followed Hyperlink 10 2 2" xfId="3484" xr:uid="{2C9D93EB-FF25-4525-A1B7-BCC6D5066DAA}"/>
    <cellStyle name="Followed Hyperlink 10 3" xfId="3483" xr:uid="{7C06ABC1-BE91-4247-9963-58E1BBBED173}"/>
    <cellStyle name="Followed Hyperlink 100" xfId="347" xr:uid="{00000000-0005-0000-0000-00008B010000}"/>
    <cellStyle name="Followed Hyperlink 100 2" xfId="348" xr:uid="{00000000-0005-0000-0000-00008C010000}"/>
    <cellStyle name="Followed Hyperlink 100 2 2" xfId="3486" xr:uid="{68835E6D-FE0F-481E-B31B-80A7F39C0CE7}"/>
    <cellStyle name="Followed Hyperlink 100 3" xfId="3485" xr:uid="{9E0C637F-C4D0-4FD9-9356-77E7520EF899}"/>
    <cellStyle name="Followed Hyperlink 101" xfId="349" xr:uid="{00000000-0005-0000-0000-00008D010000}"/>
    <cellStyle name="Followed Hyperlink 101 2" xfId="350" xr:uid="{00000000-0005-0000-0000-00008E010000}"/>
    <cellStyle name="Followed Hyperlink 101 2 2" xfId="3488" xr:uid="{68FB1232-8A9D-4358-9E0C-1A5AE4DFF687}"/>
    <cellStyle name="Followed Hyperlink 101 3" xfId="3487" xr:uid="{BF8F8E54-D555-4E1D-80A4-F282E67D023F}"/>
    <cellStyle name="Followed Hyperlink 102" xfId="351" xr:uid="{00000000-0005-0000-0000-00008F010000}"/>
    <cellStyle name="Followed Hyperlink 102 2" xfId="352" xr:uid="{00000000-0005-0000-0000-000090010000}"/>
    <cellStyle name="Followed Hyperlink 102 2 2" xfId="3490" xr:uid="{DE970C22-4C74-4941-9A37-7A6A2D35614E}"/>
    <cellStyle name="Followed Hyperlink 102 3" xfId="3489" xr:uid="{9B705E59-2840-43E0-91EB-DE1610117E34}"/>
    <cellStyle name="Followed Hyperlink 103" xfId="353" xr:uid="{00000000-0005-0000-0000-000091010000}"/>
    <cellStyle name="Followed Hyperlink 103 2" xfId="354" xr:uid="{00000000-0005-0000-0000-000092010000}"/>
    <cellStyle name="Followed Hyperlink 103 2 2" xfId="3492" xr:uid="{9F0D23CF-256B-4465-9D0F-AA25A257EB82}"/>
    <cellStyle name="Followed Hyperlink 103 3" xfId="3491" xr:uid="{B742EE7F-77A4-4793-BE6F-DFF7EFC43C2D}"/>
    <cellStyle name="Followed Hyperlink 104" xfId="355" xr:uid="{00000000-0005-0000-0000-000093010000}"/>
    <cellStyle name="Followed Hyperlink 104 2" xfId="356" xr:uid="{00000000-0005-0000-0000-000094010000}"/>
    <cellStyle name="Followed Hyperlink 104 2 2" xfId="3494" xr:uid="{1E59C2E9-E948-4ABF-9EE3-13086E710A95}"/>
    <cellStyle name="Followed Hyperlink 104 3" xfId="3493" xr:uid="{CB588454-D38B-44B0-AE21-7F229F328916}"/>
    <cellStyle name="Followed Hyperlink 105" xfId="357" xr:uid="{00000000-0005-0000-0000-000095010000}"/>
    <cellStyle name="Followed Hyperlink 105 2" xfId="358" xr:uid="{00000000-0005-0000-0000-000096010000}"/>
    <cellStyle name="Followed Hyperlink 105 2 2" xfId="3496" xr:uid="{3B4E9278-D873-4A43-B147-A1EFE2698613}"/>
    <cellStyle name="Followed Hyperlink 105 3" xfId="3495" xr:uid="{CB234667-CD43-45AB-A4DB-897479B5C31D}"/>
    <cellStyle name="Followed Hyperlink 106" xfId="359" xr:uid="{00000000-0005-0000-0000-000097010000}"/>
    <cellStyle name="Followed Hyperlink 106 2" xfId="360" xr:uid="{00000000-0005-0000-0000-000098010000}"/>
    <cellStyle name="Followed Hyperlink 106 2 2" xfId="3498" xr:uid="{DF230288-A491-418F-9B54-E5C71CA42FFD}"/>
    <cellStyle name="Followed Hyperlink 106 3" xfId="3497" xr:uid="{2B41C9E9-DD65-4E3D-AB21-DEC78F830B81}"/>
    <cellStyle name="Followed Hyperlink 107" xfId="361" xr:uid="{00000000-0005-0000-0000-000099010000}"/>
    <cellStyle name="Followed Hyperlink 107 2" xfId="362" xr:uid="{00000000-0005-0000-0000-00009A010000}"/>
    <cellStyle name="Followed Hyperlink 107 2 2" xfId="3500" xr:uid="{E6E539A0-40C5-42A0-9C4E-9005334A0407}"/>
    <cellStyle name="Followed Hyperlink 107 3" xfId="3499" xr:uid="{747905F1-4C86-4B85-B3CB-DF6BE4C7A833}"/>
    <cellStyle name="Followed Hyperlink 108" xfId="363" xr:uid="{00000000-0005-0000-0000-00009B010000}"/>
    <cellStyle name="Followed Hyperlink 108 2" xfId="364" xr:uid="{00000000-0005-0000-0000-00009C010000}"/>
    <cellStyle name="Followed Hyperlink 108 2 2" xfId="3502" xr:uid="{606C85BB-BF16-4E70-A0D7-3ACFFD0125C2}"/>
    <cellStyle name="Followed Hyperlink 108 3" xfId="3501" xr:uid="{567CF6F4-6A1D-4602-81E0-B0E8E08E64F0}"/>
    <cellStyle name="Followed Hyperlink 109" xfId="365" xr:uid="{00000000-0005-0000-0000-00009D010000}"/>
    <cellStyle name="Followed Hyperlink 109 2" xfId="366" xr:uid="{00000000-0005-0000-0000-00009E010000}"/>
    <cellStyle name="Followed Hyperlink 109 2 2" xfId="3504" xr:uid="{20C3E81D-BC21-429D-B861-797D0F9E0E25}"/>
    <cellStyle name="Followed Hyperlink 109 3" xfId="3503" xr:uid="{D9A6809A-FCFB-433F-925B-4AE4F225151F}"/>
    <cellStyle name="Followed Hyperlink 11" xfId="367" xr:uid="{00000000-0005-0000-0000-00009F010000}"/>
    <cellStyle name="Followed Hyperlink 11 2" xfId="368" xr:uid="{00000000-0005-0000-0000-0000A0010000}"/>
    <cellStyle name="Followed Hyperlink 11 2 2" xfId="3506" xr:uid="{A125A506-4C77-4DFA-9E56-76A109D0F86C}"/>
    <cellStyle name="Followed Hyperlink 11 3" xfId="3505" xr:uid="{A00D1440-A920-40DD-96C8-95E204C9705F}"/>
    <cellStyle name="Followed Hyperlink 110" xfId="369" xr:uid="{00000000-0005-0000-0000-0000A1010000}"/>
    <cellStyle name="Followed Hyperlink 110 2" xfId="370" xr:uid="{00000000-0005-0000-0000-0000A2010000}"/>
    <cellStyle name="Followed Hyperlink 110 2 2" xfId="3508" xr:uid="{C4E1C346-7508-476C-AFE8-EB8A44F09FAD}"/>
    <cellStyle name="Followed Hyperlink 110 3" xfId="3507" xr:uid="{95B7E1D6-0947-4717-8CBC-0188EAB5506E}"/>
    <cellStyle name="Followed Hyperlink 111" xfId="371" xr:uid="{00000000-0005-0000-0000-0000A3010000}"/>
    <cellStyle name="Followed Hyperlink 111 2" xfId="372" xr:uid="{00000000-0005-0000-0000-0000A4010000}"/>
    <cellStyle name="Followed Hyperlink 111 2 2" xfId="3510" xr:uid="{53E738AB-0F62-4D9C-8E9E-FBA1A3B2598A}"/>
    <cellStyle name="Followed Hyperlink 111 3" xfId="3509" xr:uid="{E07308DD-6C99-4AF4-A7B6-674A65CF31D4}"/>
    <cellStyle name="Followed Hyperlink 112" xfId="373" xr:uid="{00000000-0005-0000-0000-0000A5010000}"/>
    <cellStyle name="Followed Hyperlink 112 2" xfId="374" xr:uid="{00000000-0005-0000-0000-0000A6010000}"/>
    <cellStyle name="Followed Hyperlink 112 2 2" xfId="3512" xr:uid="{907DB44E-2857-4A9E-A10D-09218AE22AA4}"/>
    <cellStyle name="Followed Hyperlink 112 3" xfId="3511" xr:uid="{9D8566A5-95EA-4146-919C-5E2EBA05D543}"/>
    <cellStyle name="Followed Hyperlink 113" xfId="375" xr:uid="{00000000-0005-0000-0000-0000A7010000}"/>
    <cellStyle name="Followed Hyperlink 113 2" xfId="376" xr:uid="{00000000-0005-0000-0000-0000A8010000}"/>
    <cellStyle name="Followed Hyperlink 113 2 2" xfId="3514" xr:uid="{CB403D90-93CC-4DD8-8C56-A9F0B1453BCF}"/>
    <cellStyle name="Followed Hyperlink 113 3" xfId="3513" xr:uid="{C665BC8A-D8E5-4661-AB2A-B6C5791BA318}"/>
    <cellStyle name="Followed Hyperlink 114" xfId="377" xr:uid="{00000000-0005-0000-0000-0000A9010000}"/>
    <cellStyle name="Followed Hyperlink 114 2" xfId="378" xr:uid="{00000000-0005-0000-0000-0000AA010000}"/>
    <cellStyle name="Followed Hyperlink 114 2 2" xfId="3516" xr:uid="{01A92003-F70E-4B61-978B-E467B88E45D5}"/>
    <cellStyle name="Followed Hyperlink 114 3" xfId="3515" xr:uid="{34458ABC-89F8-4944-8763-64CF5A8A62FE}"/>
    <cellStyle name="Followed Hyperlink 115" xfId="379" xr:uid="{00000000-0005-0000-0000-0000AB010000}"/>
    <cellStyle name="Followed Hyperlink 115 2" xfId="380" xr:uid="{00000000-0005-0000-0000-0000AC010000}"/>
    <cellStyle name="Followed Hyperlink 115 2 2" xfId="3518" xr:uid="{4B892D32-F34D-4615-8695-8A1E020FD5B9}"/>
    <cellStyle name="Followed Hyperlink 115 3" xfId="3517" xr:uid="{7FE8E7EF-22B9-4007-B5C9-4772D7118716}"/>
    <cellStyle name="Followed Hyperlink 116" xfId="381" xr:uid="{00000000-0005-0000-0000-0000AD010000}"/>
    <cellStyle name="Followed Hyperlink 116 2" xfId="382" xr:uid="{00000000-0005-0000-0000-0000AE010000}"/>
    <cellStyle name="Followed Hyperlink 116 2 2" xfId="3520" xr:uid="{E6C19E4B-2985-4BA0-8F03-1BA5DC0A5301}"/>
    <cellStyle name="Followed Hyperlink 116 3" xfId="3519" xr:uid="{B9E1A923-4B85-4DC4-9834-AEA3F70F5A75}"/>
    <cellStyle name="Followed Hyperlink 12" xfId="383" xr:uid="{00000000-0005-0000-0000-0000AF010000}"/>
    <cellStyle name="Followed Hyperlink 12 2" xfId="384" xr:uid="{00000000-0005-0000-0000-0000B0010000}"/>
    <cellStyle name="Followed Hyperlink 12 2 2" xfId="3522" xr:uid="{783F787E-346D-4F26-B597-6662FF0EE7C9}"/>
    <cellStyle name="Followed Hyperlink 12 3" xfId="3521" xr:uid="{C8FAE67B-E62A-43FE-8FA8-07D2B28F15B5}"/>
    <cellStyle name="Followed Hyperlink 13" xfId="385" xr:uid="{00000000-0005-0000-0000-0000B1010000}"/>
    <cellStyle name="Followed Hyperlink 13 2" xfId="386" xr:uid="{00000000-0005-0000-0000-0000B2010000}"/>
    <cellStyle name="Followed Hyperlink 13 2 2" xfId="3524" xr:uid="{DBBC6652-51D4-4CD9-B9E2-62DF124A7796}"/>
    <cellStyle name="Followed Hyperlink 13 3" xfId="3523" xr:uid="{4C40B03C-FF85-462C-8011-AA4959E407C8}"/>
    <cellStyle name="Followed Hyperlink 14" xfId="387" xr:uid="{00000000-0005-0000-0000-0000B3010000}"/>
    <cellStyle name="Followed Hyperlink 14 2" xfId="388" xr:uid="{00000000-0005-0000-0000-0000B4010000}"/>
    <cellStyle name="Followed Hyperlink 14 2 2" xfId="3526" xr:uid="{F0F9F1DE-E068-4B51-9B3C-6D496D84D46D}"/>
    <cellStyle name="Followed Hyperlink 14 3" xfId="3525" xr:uid="{6EFB72F6-2BE1-4E86-A257-35B520EAFCD3}"/>
    <cellStyle name="Followed Hyperlink 15" xfId="389" xr:uid="{00000000-0005-0000-0000-0000B5010000}"/>
    <cellStyle name="Followed Hyperlink 15 2" xfId="390" xr:uid="{00000000-0005-0000-0000-0000B6010000}"/>
    <cellStyle name="Followed Hyperlink 15 2 2" xfId="3528" xr:uid="{55CE3EBE-DB3B-41EC-94D8-BC8734D54B11}"/>
    <cellStyle name="Followed Hyperlink 15 3" xfId="3527" xr:uid="{3A0BC922-65CA-4A4F-AE62-116EBC32F518}"/>
    <cellStyle name="Followed Hyperlink 16" xfId="391" xr:uid="{00000000-0005-0000-0000-0000B7010000}"/>
    <cellStyle name="Followed Hyperlink 16 2" xfId="392" xr:uid="{00000000-0005-0000-0000-0000B8010000}"/>
    <cellStyle name="Followed Hyperlink 16 2 2" xfId="3530" xr:uid="{64990B2F-3E4E-4A70-87B8-6AA5E79F8CDA}"/>
    <cellStyle name="Followed Hyperlink 16 3" xfId="3529" xr:uid="{A7FA53EE-C932-49B5-901E-CB4ED4C108F7}"/>
    <cellStyle name="Followed Hyperlink 17" xfId="393" xr:uid="{00000000-0005-0000-0000-0000B9010000}"/>
    <cellStyle name="Followed Hyperlink 17 2" xfId="394" xr:uid="{00000000-0005-0000-0000-0000BA010000}"/>
    <cellStyle name="Followed Hyperlink 17 2 2" xfId="3532" xr:uid="{CD9BE891-725C-4901-A7EB-EEA72A17829D}"/>
    <cellStyle name="Followed Hyperlink 17 3" xfId="3531" xr:uid="{CD877755-A48E-46B3-8FE0-4F9FA90A09E3}"/>
    <cellStyle name="Followed Hyperlink 18" xfId="395" xr:uid="{00000000-0005-0000-0000-0000BB010000}"/>
    <cellStyle name="Followed Hyperlink 18 2" xfId="396" xr:uid="{00000000-0005-0000-0000-0000BC010000}"/>
    <cellStyle name="Followed Hyperlink 18 2 2" xfId="3534" xr:uid="{72D93C54-DD49-4327-AFA5-FE2A815FE600}"/>
    <cellStyle name="Followed Hyperlink 18 3" xfId="3533" xr:uid="{BE55539F-F9E8-425D-AB7E-762333A18F05}"/>
    <cellStyle name="Followed Hyperlink 19" xfId="397" xr:uid="{00000000-0005-0000-0000-0000BD010000}"/>
    <cellStyle name="Followed Hyperlink 19 2" xfId="398" xr:uid="{00000000-0005-0000-0000-0000BE010000}"/>
    <cellStyle name="Followed Hyperlink 19 2 2" xfId="3536" xr:uid="{358B4080-665E-4DE6-8AFB-286D9F77FDB1}"/>
    <cellStyle name="Followed Hyperlink 19 3" xfId="3535" xr:uid="{E04EE0BC-0393-4730-927D-0FF3DF6B3C23}"/>
    <cellStyle name="Followed Hyperlink 2" xfId="399" xr:uid="{00000000-0005-0000-0000-0000BF010000}"/>
    <cellStyle name="Followed Hyperlink 2 2" xfId="400" xr:uid="{00000000-0005-0000-0000-0000C0010000}"/>
    <cellStyle name="Followed Hyperlink 2 2 2" xfId="3538" xr:uid="{39342A84-FF1E-4627-9844-817E0B5D1F3C}"/>
    <cellStyle name="Followed Hyperlink 2 3" xfId="401" xr:uid="{00000000-0005-0000-0000-0000C1010000}"/>
    <cellStyle name="Followed Hyperlink 2 3 2" xfId="3539" xr:uid="{498FAE45-CE99-49BA-B1D6-DFE9CE5DE34C}"/>
    <cellStyle name="Followed Hyperlink 2 4" xfId="3537" xr:uid="{3032A365-B415-4E14-B509-77CB799C4292}"/>
    <cellStyle name="Followed Hyperlink 20" xfId="402" xr:uid="{00000000-0005-0000-0000-0000C2010000}"/>
    <cellStyle name="Followed Hyperlink 20 2" xfId="403" xr:uid="{00000000-0005-0000-0000-0000C3010000}"/>
    <cellStyle name="Followed Hyperlink 20 2 2" xfId="3541" xr:uid="{8E7B57BA-CB54-4340-86E0-DDDD62C8436C}"/>
    <cellStyle name="Followed Hyperlink 20 3" xfId="3540" xr:uid="{39806254-62DB-4DBA-851F-23F955590258}"/>
    <cellStyle name="Followed Hyperlink 21" xfId="404" xr:uid="{00000000-0005-0000-0000-0000C4010000}"/>
    <cellStyle name="Followed Hyperlink 21 2" xfId="405" xr:uid="{00000000-0005-0000-0000-0000C5010000}"/>
    <cellStyle name="Followed Hyperlink 21 2 2" xfId="3543" xr:uid="{110D31B0-2213-47F4-BB5C-3F522C274323}"/>
    <cellStyle name="Followed Hyperlink 21 3" xfId="3542" xr:uid="{5A737C9B-F514-4B2A-83DC-7B4A748B106C}"/>
    <cellStyle name="Followed Hyperlink 22" xfId="406" xr:uid="{00000000-0005-0000-0000-0000C6010000}"/>
    <cellStyle name="Followed Hyperlink 22 2" xfId="407" xr:uid="{00000000-0005-0000-0000-0000C7010000}"/>
    <cellStyle name="Followed Hyperlink 22 2 2" xfId="3545" xr:uid="{39143FB3-6352-4146-B8E4-CA840007A8FB}"/>
    <cellStyle name="Followed Hyperlink 22 3" xfId="3544" xr:uid="{E47DAD38-BF46-4B21-AF53-F98B99378DA6}"/>
    <cellStyle name="Followed Hyperlink 23" xfId="408" xr:uid="{00000000-0005-0000-0000-0000C8010000}"/>
    <cellStyle name="Followed Hyperlink 23 2" xfId="409" xr:uid="{00000000-0005-0000-0000-0000C9010000}"/>
    <cellStyle name="Followed Hyperlink 23 2 2" xfId="3547" xr:uid="{DB9ED532-3A24-4956-AE2C-B117F535698D}"/>
    <cellStyle name="Followed Hyperlink 23 3" xfId="3546" xr:uid="{06EFFD66-FE7B-4DB4-B9A9-E2BC6B0A7FD0}"/>
    <cellStyle name="Followed Hyperlink 24" xfId="410" xr:uid="{00000000-0005-0000-0000-0000CA010000}"/>
    <cellStyle name="Followed Hyperlink 24 2" xfId="411" xr:uid="{00000000-0005-0000-0000-0000CB010000}"/>
    <cellStyle name="Followed Hyperlink 24 2 2" xfId="3549" xr:uid="{E6374E58-AC81-4AB8-A548-97A23F0FCCB6}"/>
    <cellStyle name="Followed Hyperlink 24 3" xfId="3548" xr:uid="{0C3651DC-6310-4CF2-A5B7-6BE34524DA54}"/>
    <cellStyle name="Followed Hyperlink 25" xfId="412" xr:uid="{00000000-0005-0000-0000-0000CC010000}"/>
    <cellStyle name="Followed Hyperlink 25 2" xfId="413" xr:uid="{00000000-0005-0000-0000-0000CD010000}"/>
    <cellStyle name="Followed Hyperlink 25 2 2" xfId="3551" xr:uid="{0D0F1FF5-BF67-416F-834B-75CB239EA401}"/>
    <cellStyle name="Followed Hyperlink 25 3" xfId="3550" xr:uid="{B0C25426-87D3-45FC-BCFA-787369F14601}"/>
    <cellStyle name="Followed Hyperlink 26" xfId="414" xr:uid="{00000000-0005-0000-0000-0000CE010000}"/>
    <cellStyle name="Followed Hyperlink 26 2" xfId="415" xr:uid="{00000000-0005-0000-0000-0000CF010000}"/>
    <cellStyle name="Followed Hyperlink 26 2 2" xfId="3553" xr:uid="{567A65F6-C531-47F3-9351-6AED8319EC76}"/>
    <cellStyle name="Followed Hyperlink 26 3" xfId="3552" xr:uid="{0571F941-528A-4B58-882A-345ED3473F95}"/>
    <cellStyle name="Followed Hyperlink 27" xfId="416" xr:uid="{00000000-0005-0000-0000-0000D0010000}"/>
    <cellStyle name="Followed Hyperlink 27 2" xfId="417" xr:uid="{00000000-0005-0000-0000-0000D1010000}"/>
    <cellStyle name="Followed Hyperlink 27 2 2" xfId="3555" xr:uid="{A5C7D594-FCA8-4CE8-8ACF-64A50E16FB14}"/>
    <cellStyle name="Followed Hyperlink 27 3" xfId="3554" xr:uid="{389F2D58-BC45-4AF6-8BEC-5BA9CA04408D}"/>
    <cellStyle name="Followed Hyperlink 28" xfId="418" xr:uid="{00000000-0005-0000-0000-0000D2010000}"/>
    <cellStyle name="Followed Hyperlink 28 2" xfId="419" xr:uid="{00000000-0005-0000-0000-0000D3010000}"/>
    <cellStyle name="Followed Hyperlink 28 2 2" xfId="3557" xr:uid="{90DAF6EC-1288-44E9-BE14-AB1A312724C8}"/>
    <cellStyle name="Followed Hyperlink 28 3" xfId="3556" xr:uid="{08CA242F-6F96-401F-8970-FDC91CB549DC}"/>
    <cellStyle name="Followed Hyperlink 29" xfId="420" xr:uid="{00000000-0005-0000-0000-0000D4010000}"/>
    <cellStyle name="Followed Hyperlink 29 2" xfId="421" xr:uid="{00000000-0005-0000-0000-0000D5010000}"/>
    <cellStyle name="Followed Hyperlink 29 2 2" xfId="3559" xr:uid="{707A4CDA-4F23-4413-871F-52E8ADB369A4}"/>
    <cellStyle name="Followed Hyperlink 29 3" xfId="3558" xr:uid="{D0D4398E-3A41-45E4-ADC7-CE5792B632A6}"/>
    <cellStyle name="Followed Hyperlink 3" xfId="422" xr:uid="{00000000-0005-0000-0000-0000D6010000}"/>
    <cellStyle name="Followed Hyperlink 3 2" xfId="423" xr:uid="{00000000-0005-0000-0000-0000D7010000}"/>
    <cellStyle name="Followed Hyperlink 3 2 2" xfId="3561" xr:uid="{ACBFDDA0-0136-4DCB-B0E3-3DBD471299B7}"/>
    <cellStyle name="Followed Hyperlink 3 3" xfId="3560" xr:uid="{4B469125-57AC-4C0C-ABDE-F62580D242C0}"/>
    <cellStyle name="Followed Hyperlink 30" xfId="424" xr:uid="{00000000-0005-0000-0000-0000D8010000}"/>
    <cellStyle name="Followed Hyperlink 30 2" xfId="425" xr:uid="{00000000-0005-0000-0000-0000D9010000}"/>
    <cellStyle name="Followed Hyperlink 30 2 2" xfId="3563" xr:uid="{F40AC4DE-BA7C-47A3-975A-396D5610047A}"/>
    <cellStyle name="Followed Hyperlink 30 3" xfId="3562" xr:uid="{3DAF871A-9174-432A-81D7-47640BFD23C4}"/>
    <cellStyle name="Followed Hyperlink 31" xfId="426" xr:uid="{00000000-0005-0000-0000-0000DA010000}"/>
    <cellStyle name="Followed Hyperlink 31 2" xfId="427" xr:uid="{00000000-0005-0000-0000-0000DB010000}"/>
    <cellStyle name="Followed Hyperlink 31 2 2" xfId="3565" xr:uid="{068F1350-5018-401C-8FF7-3E1DC2A88008}"/>
    <cellStyle name="Followed Hyperlink 31 3" xfId="3564" xr:uid="{96F5443D-F216-4021-AED8-79AC1DEA0D1B}"/>
    <cellStyle name="Followed Hyperlink 32" xfId="428" xr:uid="{00000000-0005-0000-0000-0000DC010000}"/>
    <cellStyle name="Followed Hyperlink 32 2" xfId="429" xr:uid="{00000000-0005-0000-0000-0000DD010000}"/>
    <cellStyle name="Followed Hyperlink 32 2 2" xfId="3567" xr:uid="{620A8535-87BB-495F-9659-F9D8111A12EE}"/>
    <cellStyle name="Followed Hyperlink 32 3" xfId="3566" xr:uid="{FD75CBE5-EC46-4968-8CEA-68F9BA22AF39}"/>
    <cellStyle name="Followed Hyperlink 33" xfId="430" xr:uid="{00000000-0005-0000-0000-0000DE010000}"/>
    <cellStyle name="Followed Hyperlink 33 2" xfId="431" xr:uid="{00000000-0005-0000-0000-0000DF010000}"/>
    <cellStyle name="Followed Hyperlink 33 2 2" xfId="3569" xr:uid="{78D3FAB9-181A-47C7-BABA-190116314D24}"/>
    <cellStyle name="Followed Hyperlink 33 3" xfId="3568" xr:uid="{3DA2163D-4451-4D30-B51E-101341EEF394}"/>
    <cellStyle name="Followed Hyperlink 34" xfId="432" xr:uid="{00000000-0005-0000-0000-0000E0010000}"/>
    <cellStyle name="Followed Hyperlink 34 2" xfId="433" xr:uid="{00000000-0005-0000-0000-0000E1010000}"/>
    <cellStyle name="Followed Hyperlink 34 2 2" xfId="3571" xr:uid="{A72DEF7C-27F6-4E80-979F-4946384A7EB5}"/>
    <cellStyle name="Followed Hyperlink 34 3" xfId="3570" xr:uid="{93860725-E769-4651-B741-5AD9E18EF80D}"/>
    <cellStyle name="Followed Hyperlink 35" xfId="434" xr:uid="{00000000-0005-0000-0000-0000E2010000}"/>
    <cellStyle name="Followed Hyperlink 35 2" xfId="435" xr:uid="{00000000-0005-0000-0000-0000E3010000}"/>
    <cellStyle name="Followed Hyperlink 35 2 2" xfId="3573" xr:uid="{65069ED4-F69C-4935-9F54-B37F35B83698}"/>
    <cellStyle name="Followed Hyperlink 35 3" xfId="3572" xr:uid="{9C0CE534-0091-4B06-B1CE-C96713B1D6B9}"/>
    <cellStyle name="Followed Hyperlink 36" xfId="436" xr:uid="{00000000-0005-0000-0000-0000E4010000}"/>
    <cellStyle name="Followed Hyperlink 36 2" xfId="437" xr:uid="{00000000-0005-0000-0000-0000E5010000}"/>
    <cellStyle name="Followed Hyperlink 36 2 2" xfId="3575" xr:uid="{BB77EFA6-4467-4940-87B5-5EF0E9BCE698}"/>
    <cellStyle name="Followed Hyperlink 36 3" xfId="3574" xr:uid="{14C701B8-444B-4DC5-B153-0DE031FE8197}"/>
    <cellStyle name="Followed Hyperlink 37" xfId="438" xr:uid="{00000000-0005-0000-0000-0000E6010000}"/>
    <cellStyle name="Followed Hyperlink 37 2" xfId="439" xr:uid="{00000000-0005-0000-0000-0000E7010000}"/>
    <cellStyle name="Followed Hyperlink 37 2 2" xfId="3577" xr:uid="{F8ADB2CD-AA91-4588-A2A6-93F6860D8753}"/>
    <cellStyle name="Followed Hyperlink 37 3" xfId="3576" xr:uid="{254C19CF-0E08-45DD-8900-16C2ED551BBE}"/>
    <cellStyle name="Followed Hyperlink 38" xfId="440" xr:uid="{00000000-0005-0000-0000-0000E8010000}"/>
    <cellStyle name="Followed Hyperlink 38 2" xfId="441" xr:uid="{00000000-0005-0000-0000-0000E9010000}"/>
    <cellStyle name="Followed Hyperlink 38 2 2" xfId="3579" xr:uid="{A35AEE33-CCC3-4955-BF3D-D8432E78A1FB}"/>
    <cellStyle name="Followed Hyperlink 38 3" xfId="3578" xr:uid="{4BB9FD8E-42E1-45F9-9539-F16C3F43F542}"/>
    <cellStyle name="Followed Hyperlink 39" xfId="442" xr:uid="{00000000-0005-0000-0000-0000EA010000}"/>
    <cellStyle name="Followed Hyperlink 39 2" xfId="443" xr:uid="{00000000-0005-0000-0000-0000EB010000}"/>
    <cellStyle name="Followed Hyperlink 39 2 2" xfId="3581" xr:uid="{8CE80506-681F-479B-B29D-C2283EFB05A6}"/>
    <cellStyle name="Followed Hyperlink 39 3" xfId="3580" xr:uid="{B6AF2CDF-97E1-4625-B036-B75881E8627E}"/>
    <cellStyle name="Followed Hyperlink 4" xfId="444" xr:uid="{00000000-0005-0000-0000-0000EC010000}"/>
    <cellStyle name="Followed Hyperlink 4 2" xfId="445" xr:uid="{00000000-0005-0000-0000-0000ED010000}"/>
    <cellStyle name="Followed Hyperlink 4 2 2" xfId="3583" xr:uid="{94BF2ACB-06AF-4F00-AB16-3C1E784109C3}"/>
    <cellStyle name="Followed Hyperlink 4 3" xfId="3582" xr:uid="{4AD6905E-A009-4675-85BC-1FAF42D4871B}"/>
    <cellStyle name="Followed Hyperlink 40" xfId="446" xr:uid="{00000000-0005-0000-0000-0000EE010000}"/>
    <cellStyle name="Followed Hyperlink 40 2" xfId="447" xr:uid="{00000000-0005-0000-0000-0000EF010000}"/>
    <cellStyle name="Followed Hyperlink 40 2 2" xfId="3585" xr:uid="{44120627-97DA-4797-BF71-ECF6AAA3DF64}"/>
    <cellStyle name="Followed Hyperlink 40 3" xfId="3584" xr:uid="{84B23E97-3853-4EC2-9A19-8507FA94FC40}"/>
    <cellStyle name="Followed Hyperlink 41" xfId="448" xr:uid="{00000000-0005-0000-0000-0000F0010000}"/>
    <cellStyle name="Followed Hyperlink 41 2" xfId="449" xr:uid="{00000000-0005-0000-0000-0000F1010000}"/>
    <cellStyle name="Followed Hyperlink 41 2 2" xfId="3587" xr:uid="{C23EEF82-B004-48BB-9108-1FDF5E3B5681}"/>
    <cellStyle name="Followed Hyperlink 41 3" xfId="3586" xr:uid="{2C2358EA-9E59-4C57-8682-94770E8C7016}"/>
    <cellStyle name="Followed Hyperlink 42" xfId="450" xr:uid="{00000000-0005-0000-0000-0000F2010000}"/>
    <cellStyle name="Followed Hyperlink 42 2" xfId="451" xr:uid="{00000000-0005-0000-0000-0000F3010000}"/>
    <cellStyle name="Followed Hyperlink 42 2 2" xfId="3589" xr:uid="{8EDD8413-EFEA-4F55-9E03-1D863D7B48DC}"/>
    <cellStyle name="Followed Hyperlink 42 3" xfId="3588" xr:uid="{8C3D7D7F-B7BF-4920-8D11-BED4EC19DD6C}"/>
    <cellStyle name="Followed Hyperlink 43" xfId="452" xr:uid="{00000000-0005-0000-0000-0000F4010000}"/>
    <cellStyle name="Followed Hyperlink 43 2" xfId="453" xr:uid="{00000000-0005-0000-0000-0000F5010000}"/>
    <cellStyle name="Followed Hyperlink 43 2 2" xfId="3591" xr:uid="{5D72534B-346D-48CB-8E94-D41BAC7274CC}"/>
    <cellStyle name="Followed Hyperlink 43 3" xfId="3590" xr:uid="{B3F35FAB-15E6-45A7-AE61-F19019B20439}"/>
    <cellStyle name="Followed Hyperlink 44" xfId="454" xr:uid="{00000000-0005-0000-0000-0000F6010000}"/>
    <cellStyle name="Followed Hyperlink 44 2" xfId="455" xr:uid="{00000000-0005-0000-0000-0000F7010000}"/>
    <cellStyle name="Followed Hyperlink 44 2 2" xfId="3593" xr:uid="{5E98CB6C-0F47-479B-985A-1592375A3C27}"/>
    <cellStyle name="Followed Hyperlink 44 3" xfId="3592" xr:uid="{1CD3BBAB-1C6B-444D-BD3D-AB5E6F0BD048}"/>
    <cellStyle name="Followed Hyperlink 45" xfId="456" xr:uid="{00000000-0005-0000-0000-0000F8010000}"/>
    <cellStyle name="Followed Hyperlink 45 2" xfId="457" xr:uid="{00000000-0005-0000-0000-0000F9010000}"/>
    <cellStyle name="Followed Hyperlink 45 2 2" xfId="3595" xr:uid="{DD9A8739-941C-4CF6-A42D-D3BFEA47095A}"/>
    <cellStyle name="Followed Hyperlink 45 3" xfId="3594" xr:uid="{F84F764D-A3EE-48B6-9A49-E35D7D970862}"/>
    <cellStyle name="Followed Hyperlink 46" xfId="458" xr:uid="{00000000-0005-0000-0000-0000FA010000}"/>
    <cellStyle name="Followed Hyperlink 46 2" xfId="459" xr:uid="{00000000-0005-0000-0000-0000FB010000}"/>
    <cellStyle name="Followed Hyperlink 46 2 2" xfId="3597" xr:uid="{A07F3A35-5732-4BA4-B4AC-DE753E01FA89}"/>
    <cellStyle name="Followed Hyperlink 46 3" xfId="3596" xr:uid="{BA1CDACB-2AD6-4319-BAEC-10B21BE5F15B}"/>
    <cellStyle name="Followed Hyperlink 47" xfId="460" xr:uid="{00000000-0005-0000-0000-0000FC010000}"/>
    <cellStyle name="Followed Hyperlink 47 2" xfId="461" xr:uid="{00000000-0005-0000-0000-0000FD010000}"/>
    <cellStyle name="Followed Hyperlink 47 2 2" xfId="3599" xr:uid="{2E74F382-2FDF-4D03-8339-A67DB528B74A}"/>
    <cellStyle name="Followed Hyperlink 47 3" xfId="3598" xr:uid="{F2FE9E4A-A3B7-42AA-9858-F26D9C4E9E0A}"/>
    <cellStyle name="Followed Hyperlink 48" xfId="462" xr:uid="{00000000-0005-0000-0000-0000FE010000}"/>
    <cellStyle name="Followed Hyperlink 48 2" xfId="463" xr:uid="{00000000-0005-0000-0000-0000FF010000}"/>
    <cellStyle name="Followed Hyperlink 48 2 2" xfId="3601" xr:uid="{D82BB25F-8FFE-45E5-8487-F9378018B78A}"/>
    <cellStyle name="Followed Hyperlink 48 3" xfId="3600" xr:uid="{F980149A-1227-450E-B272-BFA2B39527DE}"/>
    <cellStyle name="Followed Hyperlink 49" xfId="464" xr:uid="{00000000-0005-0000-0000-000000020000}"/>
    <cellStyle name="Followed Hyperlink 49 2" xfId="465" xr:uid="{00000000-0005-0000-0000-000001020000}"/>
    <cellStyle name="Followed Hyperlink 49 2 2" xfId="3603" xr:uid="{031A5E17-3381-48FF-B089-A5BC40D4C2EC}"/>
    <cellStyle name="Followed Hyperlink 49 3" xfId="3602" xr:uid="{6560E5EA-9B05-4CD7-8B9C-7DB72CD46E5E}"/>
    <cellStyle name="Followed Hyperlink 5" xfId="466" xr:uid="{00000000-0005-0000-0000-000002020000}"/>
    <cellStyle name="Followed Hyperlink 5 2" xfId="467" xr:uid="{00000000-0005-0000-0000-000003020000}"/>
    <cellStyle name="Followed Hyperlink 5 2 2" xfId="3605" xr:uid="{1DD2C3CE-02A3-41FD-A006-BCBCBC31BCB4}"/>
    <cellStyle name="Followed Hyperlink 5 3" xfId="3604" xr:uid="{F9172DF3-F429-477A-ABFE-17625A684B10}"/>
    <cellStyle name="Followed Hyperlink 50" xfId="468" xr:uid="{00000000-0005-0000-0000-000004020000}"/>
    <cellStyle name="Followed Hyperlink 50 2" xfId="469" xr:uid="{00000000-0005-0000-0000-000005020000}"/>
    <cellStyle name="Followed Hyperlink 50 2 2" xfId="3607" xr:uid="{175E9344-AFB6-4370-B20D-14F2D7CBC626}"/>
    <cellStyle name="Followed Hyperlink 50 3" xfId="3606" xr:uid="{838DAC5B-F6B5-4D23-BE16-7B107E419481}"/>
    <cellStyle name="Followed Hyperlink 51" xfId="470" xr:uid="{00000000-0005-0000-0000-000006020000}"/>
    <cellStyle name="Followed Hyperlink 51 2" xfId="471" xr:uid="{00000000-0005-0000-0000-000007020000}"/>
    <cellStyle name="Followed Hyperlink 51 2 2" xfId="3609" xr:uid="{13671099-72C2-419F-B235-67F19C9266DC}"/>
    <cellStyle name="Followed Hyperlink 51 3" xfId="3608" xr:uid="{39001EFF-9ED1-44B6-A6B3-E8DAF3D33A4A}"/>
    <cellStyle name="Followed Hyperlink 52" xfId="472" xr:uid="{00000000-0005-0000-0000-000008020000}"/>
    <cellStyle name="Followed Hyperlink 52 2" xfId="473" xr:uid="{00000000-0005-0000-0000-000009020000}"/>
    <cellStyle name="Followed Hyperlink 52 2 2" xfId="3611" xr:uid="{35BEF5C0-67D0-48D0-A145-A414E7ABBAF6}"/>
    <cellStyle name="Followed Hyperlink 52 3" xfId="3610" xr:uid="{C4342F42-34C5-4AAC-B27D-8C6FA034E1E7}"/>
    <cellStyle name="Followed Hyperlink 53" xfId="474" xr:uid="{00000000-0005-0000-0000-00000A020000}"/>
    <cellStyle name="Followed Hyperlink 53 2" xfId="475" xr:uid="{00000000-0005-0000-0000-00000B020000}"/>
    <cellStyle name="Followed Hyperlink 53 2 2" xfId="3613" xr:uid="{379384BA-428C-470A-9EBC-B23C8DCF1318}"/>
    <cellStyle name="Followed Hyperlink 53 3" xfId="3612" xr:uid="{B287E609-D203-4BDB-A888-90F4F2DD9DDD}"/>
    <cellStyle name="Followed Hyperlink 54" xfId="476" xr:uid="{00000000-0005-0000-0000-00000C020000}"/>
    <cellStyle name="Followed Hyperlink 54 2" xfId="477" xr:uid="{00000000-0005-0000-0000-00000D020000}"/>
    <cellStyle name="Followed Hyperlink 54 2 2" xfId="3615" xr:uid="{9E0CC4E3-BFCB-4B5B-BD24-EF398C00FE9A}"/>
    <cellStyle name="Followed Hyperlink 54 3" xfId="3614" xr:uid="{CE92B75D-0E7D-494A-A08B-6620077CB310}"/>
    <cellStyle name="Followed Hyperlink 55" xfId="478" xr:uid="{00000000-0005-0000-0000-00000E020000}"/>
    <cellStyle name="Followed Hyperlink 55 2" xfId="479" xr:uid="{00000000-0005-0000-0000-00000F020000}"/>
    <cellStyle name="Followed Hyperlink 55 2 2" xfId="3617" xr:uid="{EA8ED385-2378-4527-8F3F-BA9E3B98D0F3}"/>
    <cellStyle name="Followed Hyperlink 55 3" xfId="3616" xr:uid="{E086C3F7-7127-44FC-8D1B-843004F49DFC}"/>
    <cellStyle name="Followed Hyperlink 56" xfId="480" xr:uid="{00000000-0005-0000-0000-000010020000}"/>
    <cellStyle name="Followed Hyperlink 56 2" xfId="481" xr:uid="{00000000-0005-0000-0000-000011020000}"/>
    <cellStyle name="Followed Hyperlink 56 2 2" xfId="3619" xr:uid="{766D4AC4-F4EC-4C40-873F-6E7EC0A0D471}"/>
    <cellStyle name="Followed Hyperlink 56 3" xfId="3618" xr:uid="{FD2E5579-AD55-4DA0-94F7-D25B0F6DDC5E}"/>
    <cellStyle name="Followed Hyperlink 57" xfId="482" xr:uid="{00000000-0005-0000-0000-000012020000}"/>
    <cellStyle name="Followed Hyperlink 57 2" xfId="483" xr:uid="{00000000-0005-0000-0000-000013020000}"/>
    <cellStyle name="Followed Hyperlink 57 2 2" xfId="3621" xr:uid="{9EE197FE-BF0C-4E5F-8386-8EF2FE987103}"/>
    <cellStyle name="Followed Hyperlink 57 3" xfId="3620" xr:uid="{C2D43685-70F1-4309-B121-1FDF1E9CB137}"/>
    <cellStyle name="Followed Hyperlink 58" xfId="484" xr:uid="{00000000-0005-0000-0000-000014020000}"/>
    <cellStyle name="Followed Hyperlink 58 2" xfId="485" xr:uid="{00000000-0005-0000-0000-000015020000}"/>
    <cellStyle name="Followed Hyperlink 58 2 2" xfId="3623" xr:uid="{07A96199-44F6-49ED-A7B7-EA45003DA945}"/>
    <cellStyle name="Followed Hyperlink 58 3" xfId="3622" xr:uid="{F6A5374C-4514-4C43-8D27-FA28A8C88091}"/>
    <cellStyle name="Followed Hyperlink 59" xfId="486" xr:uid="{00000000-0005-0000-0000-000016020000}"/>
    <cellStyle name="Followed Hyperlink 59 2" xfId="487" xr:uid="{00000000-0005-0000-0000-000017020000}"/>
    <cellStyle name="Followed Hyperlink 59 2 2" xfId="3625" xr:uid="{DEA6709C-60E2-4146-A453-D51E440AE270}"/>
    <cellStyle name="Followed Hyperlink 59 3" xfId="3624" xr:uid="{D6FA7CA9-9CB5-48A4-8BB7-A431E521B38E}"/>
    <cellStyle name="Followed Hyperlink 6" xfId="488" xr:uid="{00000000-0005-0000-0000-000018020000}"/>
    <cellStyle name="Followed Hyperlink 6 2" xfId="489" xr:uid="{00000000-0005-0000-0000-000019020000}"/>
    <cellStyle name="Followed Hyperlink 6 2 2" xfId="3627" xr:uid="{F602333A-8EDD-4BBC-A526-85DD21314FDA}"/>
    <cellStyle name="Followed Hyperlink 6 3" xfId="3626" xr:uid="{6AD45EB1-795F-42CB-839B-D29928AFC756}"/>
    <cellStyle name="Followed Hyperlink 60" xfId="490" xr:uid="{00000000-0005-0000-0000-00001A020000}"/>
    <cellStyle name="Followed Hyperlink 60 2" xfId="491" xr:uid="{00000000-0005-0000-0000-00001B020000}"/>
    <cellStyle name="Followed Hyperlink 60 2 2" xfId="3629" xr:uid="{10DB2ABE-C989-4FD0-B306-66CF7E3EB398}"/>
    <cellStyle name="Followed Hyperlink 60 3" xfId="3628" xr:uid="{DD32DD4C-D64B-4760-AA19-8ED813F32B31}"/>
    <cellStyle name="Followed Hyperlink 61" xfId="492" xr:uid="{00000000-0005-0000-0000-00001C020000}"/>
    <cellStyle name="Followed Hyperlink 61 2" xfId="493" xr:uid="{00000000-0005-0000-0000-00001D020000}"/>
    <cellStyle name="Followed Hyperlink 61 2 2" xfId="3631" xr:uid="{DFC8E2E3-1500-4BEC-8615-93F76D38A22F}"/>
    <cellStyle name="Followed Hyperlink 61 3" xfId="3630" xr:uid="{8CEE6E94-7DD2-436E-AF81-8E8E85D22406}"/>
    <cellStyle name="Followed Hyperlink 62" xfId="494" xr:uid="{00000000-0005-0000-0000-00001E020000}"/>
    <cellStyle name="Followed Hyperlink 62 2" xfId="495" xr:uid="{00000000-0005-0000-0000-00001F020000}"/>
    <cellStyle name="Followed Hyperlink 62 2 2" xfId="3633" xr:uid="{033063D7-A4BD-44A8-BF3F-9F43502836F0}"/>
    <cellStyle name="Followed Hyperlink 62 3" xfId="3632" xr:uid="{26DC7BA6-6191-481B-B911-F1642D8E4476}"/>
    <cellStyle name="Followed Hyperlink 63" xfId="496" xr:uid="{00000000-0005-0000-0000-000020020000}"/>
    <cellStyle name="Followed Hyperlink 63 2" xfId="497" xr:uid="{00000000-0005-0000-0000-000021020000}"/>
    <cellStyle name="Followed Hyperlink 63 2 2" xfId="3635" xr:uid="{BD029813-24F7-4522-9B77-B28863FA1729}"/>
    <cellStyle name="Followed Hyperlink 63 3" xfId="3634" xr:uid="{6E663FFF-1D4A-4ABD-96BC-BEC11DAEA25D}"/>
    <cellStyle name="Followed Hyperlink 64" xfId="498" xr:uid="{00000000-0005-0000-0000-000022020000}"/>
    <cellStyle name="Followed Hyperlink 64 2" xfId="499" xr:uid="{00000000-0005-0000-0000-000023020000}"/>
    <cellStyle name="Followed Hyperlink 64 2 2" xfId="3637" xr:uid="{E5457A7F-AD51-4076-8E3E-6045324E3383}"/>
    <cellStyle name="Followed Hyperlink 64 3" xfId="3636" xr:uid="{19412F17-066D-4BDD-9D78-7C35C738E11E}"/>
    <cellStyle name="Followed Hyperlink 65" xfId="500" xr:uid="{00000000-0005-0000-0000-000024020000}"/>
    <cellStyle name="Followed Hyperlink 65 2" xfId="501" xr:uid="{00000000-0005-0000-0000-000025020000}"/>
    <cellStyle name="Followed Hyperlink 65 2 2" xfId="3639" xr:uid="{2E7583B8-81EA-4909-90E4-924011923153}"/>
    <cellStyle name="Followed Hyperlink 65 3" xfId="3638" xr:uid="{B2467F35-1247-478E-80CC-5F99AEDD5C34}"/>
    <cellStyle name="Followed Hyperlink 66" xfId="502" xr:uid="{00000000-0005-0000-0000-000026020000}"/>
    <cellStyle name="Followed Hyperlink 66 2" xfId="503" xr:uid="{00000000-0005-0000-0000-000027020000}"/>
    <cellStyle name="Followed Hyperlink 66 2 2" xfId="3641" xr:uid="{ED46AD59-6F9C-4B3E-A6E2-DAC7603E4369}"/>
    <cellStyle name="Followed Hyperlink 66 3" xfId="3640" xr:uid="{23663C66-6948-425D-9ED0-9674CFBE8286}"/>
    <cellStyle name="Followed Hyperlink 67" xfId="504" xr:uid="{00000000-0005-0000-0000-000028020000}"/>
    <cellStyle name="Followed Hyperlink 67 2" xfId="505" xr:uid="{00000000-0005-0000-0000-000029020000}"/>
    <cellStyle name="Followed Hyperlink 67 2 2" xfId="3643" xr:uid="{F7430228-2198-4D78-A781-7D52F23BE938}"/>
    <cellStyle name="Followed Hyperlink 67 3" xfId="3642" xr:uid="{3730E060-028A-4E37-87CB-0C3E26F08FC3}"/>
    <cellStyle name="Followed Hyperlink 68" xfId="506" xr:uid="{00000000-0005-0000-0000-00002A020000}"/>
    <cellStyle name="Followed Hyperlink 68 2" xfId="507" xr:uid="{00000000-0005-0000-0000-00002B020000}"/>
    <cellStyle name="Followed Hyperlink 68 2 2" xfId="3645" xr:uid="{946D036C-77B1-427E-9ECD-EECE1825CBB0}"/>
    <cellStyle name="Followed Hyperlink 68 3" xfId="3644" xr:uid="{E60D5A21-978D-4F8B-9C03-681B58D2CD8B}"/>
    <cellStyle name="Followed Hyperlink 69" xfId="508" xr:uid="{00000000-0005-0000-0000-00002C020000}"/>
    <cellStyle name="Followed Hyperlink 69 2" xfId="509" xr:uid="{00000000-0005-0000-0000-00002D020000}"/>
    <cellStyle name="Followed Hyperlink 69 2 2" xfId="3647" xr:uid="{467961A7-8753-4598-8C15-8DE3CE7F246F}"/>
    <cellStyle name="Followed Hyperlink 69 3" xfId="3646" xr:uid="{E3AC6CC3-97E3-4589-9E9F-80F98B20B37B}"/>
    <cellStyle name="Followed Hyperlink 7" xfId="510" xr:uid="{00000000-0005-0000-0000-00002E020000}"/>
    <cellStyle name="Followed Hyperlink 7 2" xfId="511" xr:uid="{00000000-0005-0000-0000-00002F020000}"/>
    <cellStyle name="Followed Hyperlink 7 2 2" xfId="3649" xr:uid="{7BF3A427-B712-4254-9242-85F4D3AC46E4}"/>
    <cellStyle name="Followed Hyperlink 7 3" xfId="3648" xr:uid="{D83E9670-7615-4461-8E39-DCB6819F9311}"/>
    <cellStyle name="Followed Hyperlink 70" xfId="512" xr:uid="{00000000-0005-0000-0000-000030020000}"/>
    <cellStyle name="Followed Hyperlink 70 2" xfId="513" xr:uid="{00000000-0005-0000-0000-000031020000}"/>
    <cellStyle name="Followed Hyperlink 70 2 2" xfId="3651" xr:uid="{0F1C889A-2ED2-4171-AD44-34BE7120F6D8}"/>
    <cellStyle name="Followed Hyperlink 70 3" xfId="3650" xr:uid="{0F0FCB97-2797-4EBF-859F-03E8B82CB779}"/>
    <cellStyle name="Followed Hyperlink 71" xfId="514" xr:uid="{00000000-0005-0000-0000-000032020000}"/>
    <cellStyle name="Followed Hyperlink 71 2" xfId="515" xr:uid="{00000000-0005-0000-0000-000033020000}"/>
    <cellStyle name="Followed Hyperlink 71 2 2" xfId="3653" xr:uid="{585540D0-7CEC-4D41-85EC-47CA7492FABF}"/>
    <cellStyle name="Followed Hyperlink 71 3" xfId="3652" xr:uid="{A0B31009-07B0-46CD-ACBB-F27378067C90}"/>
    <cellStyle name="Followed Hyperlink 72" xfId="516" xr:uid="{00000000-0005-0000-0000-000034020000}"/>
    <cellStyle name="Followed Hyperlink 72 2" xfId="517" xr:uid="{00000000-0005-0000-0000-000035020000}"/>
    <cellStyle name="Followed Hyperlink 72 2 2" xfId="3655" xr:uid="{A561DFA9-E627-4752-872B-0F2E95B6E526}"/>
    <cellStyle name="Followed Hyperlink 72 3" xfId="3654" xr:uid="{0FED8A48-B454-4CA4-95FF-140500E5A0E3}"/>
    <cellStyle name="Followed Hyperlink 73" xfId="518" xr:uid="{00000000-0005-0000-0000-000036020000}"/>
    <cellStyle name="Followed Hyperlink 73 2" xfId="519" xr:uid="{00000000-0005-0000-0000-000037020000}"/>
    <cellStyle name="Followed Hyperlink 73 2 2" xfId="3657" xr:uid="{231A4A06-48E1-4DD7-96B9-DE7E83A14738}"/>
    <cellStyle name="Followed Hyperlink 73 3" xfId="3656" xr:uid="{EA2180C3-1888-4668-B210-EE0613D68DB6}"/>
    <cellStyle name="Followed Hyperlink 74" xfId="520" xr:uid="{00000000-0005-0000-0000-000038020000}"/>
    <cellStyle name="Followed Hyperlink 74 2" xfId="521" xr:uid="{00000000-0005-0000-0000-000039020000}"/>
    <cellStyle name="Followed Hyperlink 74 2 2" xfId="3659" xr:uid="{1F02B9B3-7A6F-4BBE-919D-08B4EEE00793}"/>
    <cellStyle name="Followed Hyperlink 74 3" xfId="3658" xr:uid="{F2A881C3-9C3A-467D-B61D-D770935F6038}"/>
    <cellStyle name="Followed Hyperlink 75" xfId="522" xr:uid="{00000000-0005-0000-0000-00003A020000}"/>
    <cellStyle name="Followed Hyperlink 75 2" xfId="523" xr:uid="{00000000-0005-0000-0000-00003B020000}"/>
    <cellStyle name="Followed Hyperlink 75 2 2" xfId="3661" xr:uid="{10A6C8E4-2E94-4814-8936-DAC12D612952}"/>
    <cellStyle name="Followed Hyperlink 75 3" xfId="3660" xr:uid="{EE7FD8C3-527B-474C-8817-47ACB56401CF}"/>
    <cellStyle name="Followed Hyperlink 76" xfId="524" xr:uid="{00000000-0005-0000-0000-00003C020000}"/>
    <cellStyle name="Followed Hyperlink 76 2" xfId="525" xr:uid="{00000000-0005-0000-0000-00003D020000}"/>
    <cellStyle name="Followed Hyperlink 76 2 2" xfId="3663" xr:uid="{44060D64-61D5-42A5-9F71-7A1229875566}"/>
    <cellStyle name="Followed Hyperlink 76 3" xfId="3662" xr:uid="{8A1D9DD7-878D-4A6E-BF32-0C7638DB4D15}"/>
    <cellStyle name="Followed Hyperlink 77" xfId="526" xr:uid="{00000000-0005-0000-0000-00003E020000}"/>
    <cellStyle name="Followed Hyperlink 77 2" xfId="527" xr:uid="{00000000-0005-0000-0000-00003F020000}"/>
    <cellStyle name="Followed Hyperlink 77 2 2" xfId="3665" xr:uid="{73F8D458-E8BF-46BC-A6DF-21282D14E3E8}"/>
    <cellStyle name="Followed Hyperlink 77 3" xfId="3664" xr:uid="{B44F93B4-5E9B-439D-AE12-B6E760F439DA}"/>
    <cellStyle name="Followed Hyperlink 78" xfId="528" xr:uid="{00000000-0005-0000-0000-000040020000}"/>
    <cellStyle name="Followed Hyperlink 78 2" xfId="529" xr:uid="{00000000-0005-0000-0000-000041020000}"/>
    <cellStyle name="Followed Hyperlink 78 2 2" xfId="3667" xr:uid="{5FC780CC-A57D-4EBB-9C5C-0CD4CF742793}"/>
    <cellStyle name="Followed Hyperlink 78 3" xfId="3666" xr:uid="{D12370EC-8A85-40BA-9DD9-2007C6D41120}"/>
    <cellStyle name="Followed Hyperlink 79" xfId="530" xr:uid="{00000000-0005-0000-0000-000042020000}"/>
    <cellStyle name="Followed Hyperlink 79 2" xfId="531" xr:uid="{00000000-0005-0000-0000-000043020000}"/>
    <cellStyle name="Followed Hyperlink 79 2 2" xfId="3669" xr:uid="{A3933667-429C-4D06-BF5A-8C752D9BEB20}"/>
    <cellStyle name="Followed Hyperlink 79 3" xfId="3668" xr:uid="{019C111D-469A-4171-8181-A2A49A6A11B9}"/>
    <cellStyle name="Followed Hyperlink 8" xfId="532" xr:uid="{00000000-0005-0000-0000-000044020000}"/>
    <cellStyle name="Followed Hyperlink 8 2" xfId="533" xr:uid="{00000000-0005-0000-0000-000045020000}"/>
    <cellStyle name="Followed Hyperlink 8 2 2" xfId="3671" xr:uid="{50093399-8243-435D-AEF3-3ED5F756DB52}"/>
    <cellStyle name="Followed Hyperlink 8 3" xfId="3670" xr:uid="{73D8ABAA-1388-4CFF-B9E2-823843DE373B}"/>
    <cellStyle name="Followed Hyperlink 80" xfId="534" xr:uid="{00000000-0005-0000-0000-000046020000}"/>
    <cellStyle name="Followed Hyperlink 80 2" xfId="535" xr:uid="{00000000-0005-0000-0000-000047020000}"/>
    <cellStyle name="Followed Hyperlink 80 2 2" xfId="3673" xr:uid="{004D7C5C-DEAC-4F96-B95A-ABB9756EE214}"/>
    <cellStyle name="Followed Hyperlink 80 3" xfId="3672" xr:uid="{49A25C8B-189E-4909-987B-E544C7F4C922}"/>
    <cellStyle name="Followed Hyperlink 81" xfId="536" xr:uid="{00000000-0005-0000-0000-000048020000}"/>
    <cellStyle name="Followed Hyperlink 81 2" xfId="537" xr:uid="{00000000-0005-0000-0000-000049020000}"/>
    <cellStyle name="Followed Hyperlink 81 2 2" xfId="3675" xr:uid="{FE62E1D0-E0A2-4584-88FD-47FB55A744B9}"/>
    <cellStyle name="Followed Hyperlink 81 3" xfId="3674" xr:uid="{1DAA8FEF-FB7A-4EA9-B053-A1A77742FC42}"/>
    <cellStyle name="Followed Hyperlink 82" xfId="538" xr:uid="{00000000-0005-0000-0000-00004A020000}"/>
    <cellStyle name="Followed Hyperlink 82 2" xfId="539" xr:uid="{00000000-0005-0000-0000-00004B020000}"/>
    <cellStyle name="Followed Hyperlink 82 2 2" xfId="3677" xr:uid="{F3B99857-69F8-4805-89F5-812FC23D9AF7}"/>
    <cellStyle name="Followed Hyperlink 82 3" xfId="3676" xr:uid="{3D77BCB7-F022-4800-BC96-5BFC3D69D7C9}"/>
    <cellStyle name="Followed Hyperlink 83" xfId="540" xr:uid="{00000000-0005-0000-0000-00004C020000}"/>
    <cellStyle name="Followed Hyperlink 83 2" xfId="541" xr:uid="{00000000-0005-0000-0000-00004D020000}"/>
    <cellStyle name="Followed Hyperlink 83 2 2" xfId="3679" xr:uid="{4B6CF433-C644-4700-AB3F-F3A168F7D789}"/>
    <cellStyle name="Followed Hyperlink 83 3" xfId="3678" xr:uid="{9D2FF4AD-C333-474D-8FB2-8D5763113F46}"/>
    <cellStyle name="Followed Hyperlink 84" xfId="542" xr:uid="{00000000-0005-0000-0000-00004E020000}"/>
    <cellStyle name="Followed Hyperlink 84 2" xfId="543" xr:uid="{00000000-0005-0000-0000-00004F020000}"/>
    <cellStyle name="Followed Hyperlink 84 2 2" xfId="3681" xr:uid="{4331F9B3-0AED-4145-8F92-717DE62507C6}"/>
    <cellStyle name="Followed Hyperlink 84 3" xfId="3680" xr:uid="{F82C9C5B-FD58-4B2F-8DA2-6AE83E6A6AA5}"/>
    <cellStyle name="Followed Hyperlink 85" xfId="544" xr:uid="{00000000-0005-0000-0000-000050020000}"/>
    <cellStyle name="Followed Hyperlink 85 2" xfId="545" xr:uid="{00000000-0005-0000-0000-000051020000}"/>
    <cellStyle name="Followed Hyperlink 85 2 2" xfId="3683" xr:uid="{B83D1FBF-8B69-4B40-96B5-F5846BFCB0CF}"/>
    <cellStyle name="Followed Hyperlink 85 3" xfId="3682" xr:uid="{4B6656C7-F564-4570-97C9-5118C78E5C16}"/>
    <cellStyle name="Followed Hyperlink 86" xfId="546" xr:uid="{00000000-0005-0000-0000-000052020000}"/>
    <cellStyle name="Followed Hyperlink 86 2" xfId="547" xr:uid="{00000000-0005-0000-0000-000053020000}"/>
    <cellStyle name="Followed Hyperlink 86 2 2" xfId="3685" xr:uid="{70E492A6-7789-4ADD-AAFB-5920766E4FB9}"/>
    <cellStyle name="Followed Hyperlink 86 3" xfId="3684" xr:uid="{05285B5E-AE07-4ED5-849E-F7226FADC452}"/>
    <cellStyle name="Followed Hyperlink 87" xfId="548" xr:uid="{00000000-0005-0000-0000-000054020000}"/>
    <cellStyle name="Followed Hyperlink 87 2" xfId="549" xr:uid="{00000000-0005-0000-0000-000055020000}"/>
    <cellStyle name="Followed Hyperlink 87 2 2" xfId="3687" xr:uid="{400F759A-6AE5-45F9-A986-F9AF7A43AB3C}"/>
    <cellStyle name="Followed Hyperlink 87 3" xfId="3686" xr:uid="{64785CE3-4F52-495B-972F-369C1B4B3BC2}"/>
    <cellStyle name="Followed Hyperlink 88" xfId="550" xr:uid="{00000000-0005-0000-0000-000056020000}"/>
    <cellStyle name="Followed Hyperlink 88 2" xfId="551" xr:uid="{00000000-0005-0000-0000-000057020000}"/>
    <cellStyle name="Followed Hyperlink 88 2 2" xfId="3689" xr:uid="{60432E35-8A42-4735-B50B-838A34FA0D20}"/>
    <cellStyle name="Followed Hyperlink 88 3" xfId="3688" xr:uid="{124752C6-95BF-4B4B-9B6A-961B8CCA1A68}"/>
    <cellStyle name="Followed Hyperlink 89" xfId="552" xr:uid="{00000000-0005-0000-0000-000058020000}"/>
    <cellStyle name="Followed Hyperlink 89 2" xfId="553" xr:uid="{00000000-0005-0000-0000-000059020000}"/>
    <cellStyle name="Followed Hyperlink 89 2 2" xfId="3691" xr:uid="{280EE478-02A1-4DF8-8A2C-0BAD9003F263}"/>
    <cellStyle name="Followed Hyperlink 89 3" xfId="3690" xr:uid="{A84B3B29-D628-4F30-B2CF-987191A6D6C8}"/>
    <cellStyle name="Followed Hyperlink 9" xfId="554" xr:uid="{00000000-0005-0000-0000-00005A020000}"/>
    <cellStyle name="Followed Hyperlink 9 2" xfId="555" xr:uid="{00000000-0005-0000-0000-00005B020000}"/>
    <cellStyle name="Followed Hyperlink 9 2 2" xfId="3693" xr:uid="{E1021F81-C51E-46D2-B99A-7E8296E7B383}"/>
    <cellStyle name="Followed Hyperlink 9 3" xfId="3692" xr:uid="{F2BB44CF-11F7-4208-9D36-35929400545C}"/>
    <cellStyle name="Followed Hyperlink 90" xfId="556" xr:uid="{00000000-0005-0000-0000-00005C020000}"/>
    <cellStyle name="Followed Hyperlink 90 2" xfId="557" xr:uid="{00000000-0005-0000-0000-00005D020000}"/>
    <cellStyle name="Followed Hyperlink 90 2 2" xfId="3695" xr:uid="{6A7A696F-542A-4B1B-8638-4363EC67B237}"/>
    <cellStyle name="Followed Hyperlink 90 3" xfId="3694" xr:uid="{695534CF-D4A7-4552-8F69-612CE6CDE59D}"/>
    <cellStyle name="Followed Hyperlink 91" xfId="558" xr:uid="{00000000-0005-0000-0000-00005E020000}"/>
    <cellStyle name="Followed Hyperlink 91 2" xfId="559" xr:uid="{00000000-0005-0000-0000-00005F020000}"/>
    <cellStyle name="Followed Hyperlink 91 2 2" xfId="3697" xr:uid="{50F7DE59-92C4-462D-B47E-FCAEDD25FF78}"/>
    <cellStyle name="Followed Hyperlink 91 3" xfId="3696" xr:uid="{A227F66E-CC98-40BA-B3D1-5BF71DC4F877}"/>
    <cellStyle name="Followed Hyperlink 92" xfId="560" xr:uid="{00000000-0005-0000-0000-000060020000}"/>
    <cellStyle name="Followed Hyperlink 92 2" xfId="561" xr:uid="{00000000-0005-0000-0000-000061020000}"/>
    <cellStyle name="Followed Hyperlink 92 2 2" xfId="3699" xr:uid="{929F649F-E695-42D8-B918-DF453BC47EA6}"/>
    <cellStyle name="Followed Hyperlink 92 3" xfId="3698" xr:uid="{2E4AC353-1BBF-4459-99C9-EEF845D5515C}"/>
    <cellStyle name="Followed Hyperlink 93" xfId="562" xr:uid="{00000000-0005-0000-0000-000062020000}"/>
    <cellStyle name="Followed Hyperlink 93 2" xfId="563" xr:uid="{00000000-0005-0000-0000-000063020000}"/>
    <cellStyle name="Followed Hyperlink 93 2 2" xfId="3701" xr:uid="{832FB5DC-D2B1-4BB9-9507-358EB474A909}"/>
    <cellStyle name="Followed Hyperlink 93 3" xfId="3700" xr:uid="{1179D004-58FF-4A78-A6E4-E17A5E6E1611}"/>
    <cellStyle name="Followed Hyperlink 94" xfId="564" xr:uid="{00000000-0005-0000-0000-000064020000}"/>
    <cellStyle name="Followed Hyperlink 94 2" xfId="565" xr:uid="{00000000-0005-0000-0000-000065020000}"/>
    <cellStyle name="Followed Hyperlink 94 2 2" xfId="3703" xr:uid="{F7F73F00-D085-41C4-9FB2-78304D10F5F0}"/>
    <cellStyle name="Followed Hyperlink 94 3" xfId="3702" xr:uid="{2C17DC6A-F660-4A32-A617-BAC6B29F3BC9}"/>
    <cellStyle name="Followed Hyperlink 95" xfId="566" xr:uid="{00000000-0005-0000-0000-000066020000}"/>
    <cellStyle name="Followed Hyperlink 95 2" xfId="567" xr:uid="{00000000-0005-0000-0000-000067020000}"/>
    <cellStyle name="Followed Hyperlink 95 2 2" xfId="3705" xr:uid="{76AB6A30-BCBB-458A-B9DA-B7CFD0459B3B}"/>
    <cellStyle name="Followed Hyperlink 95 3" xfId="3704" xr:uid="{8BBCBF93-71FD-4BA2-857F-0F99A0AE774F}"/>
    <cellStyle name="Followed Hyperlink 96" xfId="568" xr:uid="{00000000-0005-0000-0000-000068020000}"/>
    <cellStyle name="Followed Hyperlink 96 2" xfId="569" xr:uid="{00000000-0005-0000-0000-000069020000}"/>
    <cellStyle name="Followed Hyperlink 96 2 2" xfId="3707" xr:uid="{5A7AE3A7-A56B-4E75-864F-A5CC9BFF5B5D}"/>
    <cellStyle name="Followed Hyperlink 96 3" xfId="3706" xr:uid="{7E37D01B-4F83-41A5-A653-0277CE130551}"/>
    <cellStyle name="Followed Hyperlink 97" xfId="570" xr:uid="{00000000-0005-0000-0000-00006A020000}"/>
    <cellStyle name="Followed Hyperlink 97 2" xfId="571" xr:uid="{00000000-0005-0000-0000-00006B020000}"/>
    <cellStyle name="Followed Hyperlink 97 2 2" xfId="3709" xr:uid="{F7736C76-A3C8-4E5B-AF72-95CDB3FB68F3}"/>
    <cellStyle name="Followed Hyperlink 97 3" xfId="3708" xr:uid="{48C07148-3982-4756-A445-DC8385FF08B7}"/>
    <cellStyle name="Followed Hyperlink 98" xfId="572" xr:uid="{00000000-0005-0000-0000-00006C020000}"/>
    <cellStyle name="Followed Hyperlink 98 2" xfId="573" xr:uid="{00000000-0005-0000-0000-00006D020000}"/>
    <cellStyle name="Followed Hyperlink 98 2 2" xfId="3711" xr:uid="{3F4E643A-77AB-4909-B02F-327A47ECCFEE}"/>
    <cellStyle name="Followed Hyperlink 98 3" xfId="3710" xr:uid="{83911059-FC89-4644-A074-36280B735B7D}"/>
    <cellStyle name="Followed Hyperlink 99" xfId="574" xr:uid="{00000000-0005-0000-0000-00006E020000}"/>
    <cellStyle name="Followed Hyperlink 99 2" xfId="575" xr:uid="{00000000-0005-0000-0000-00006F020000}"/>
    <cellStyle name="Followed Hyperlink 99 2 2" xfId="3713" xr:uid="{4A849736-9507-4064-A5DF-FA54241CE33A}"/>
    <cellStyle name="Followed Hyperlink 99 3" xfId="3712" xr:uid="{DC724FB5-6C16-420F-BA5D-3994E8902925}"/>
    <cellStyle name="Good" xfId="3120" builtinId="26" customBuiltin="1"/>
    <cellStyle name="Gültig" xfId="576" xr:uid="{00000000-0005-0000-0000-000070020000}"/>
    <cellStyle name="Gültig 10" xfId="577" xr:uid="{00000000-0005-0000-0000-000071020000}"/>
    <cellStyle name="Gültig 10 2" xfId="578" xr:uid="{00000000-0005-0000-0000-000072020000}"/>
    <cellStyle name="Gültig 10 2 2" xfId="3716" xr:uid="{8857875D-BCCB-4FD5-9E5E-918BEF9AD5F9}"/>
    <cellStyle name="Gültig 10 3" xfId="3715" xr:uid="{A47B2AC1-0D62-4AF5-9245-34004E61ACA8}"/>
    <cellStyle name="Gültig 100" xfId="579" xr:uid="{00000000-0005-0000-0000-000073020000}"/>
    <cellStyle name="Gültig 100 2" xfId="3717" xr:uid="{AFB79CA5-B19D-4972-B0EA-60084051BD45}"/>
    <cellStyle name="Gültig 101" xfId="580" xr:uid="{00000000-0005-0000-0000-000074020000}"/>
    <cellStyle name="Gültig 101 2" xfId="3718" xr:uid="{83A51E12-3E0F-4E88-A9D1-B1D6B8D29706}"/>
    <cellStyle name="Gültig 102" xfId="581" xr:uid="{00000000-0005-0000-0000-000075020000}"/>
    <cellStyle name="Gültig 102 2" xfId="3719" xr:uid="{A4F28D01-8D8F-4AD4-B342-E72470262166}"/>
    <cellStyle name="Gültig 103" xfId="582" xr:uid="{00000000-0005-0000-0000-000076020000}"/>
    <cellStyle name="Gültig 103 2" xfId="3720" xr:uid="{121838C1-31D4-4E3D-A288-5F211A232210}"/>
    <cellStyle name="Gültig 104" xfId="583" xr:uid="{00000000-0005-0000-0000-000077020000}"/>
    <cellStyle name="Gültig 104 2" xfId="3721" xr:uid="{522FC02D-D6F6-4818-8783-36DBA63BF8DB}"/>
    <cellStyle name="Gültig 105" xfId="584" xr:uid="{00000000-0005-0000-0000-000078020000}"/>
    <cellStyle name="Gültig 105 2" xfId="3722" xr:uid="{D07C9A2E-7D4B-4A14-9FE4-17B5DB7872A0}"/>
    <cellStyle name="Gültig 106" xfId="585" xr:uid="{00000000-0005-0000-0000-000079020000}"/>
    <cellStyle name="Gültig 106 2" xfId="3723" xr:uid="{0230E5C6-EA71-4EEF-92DC-38E16D77A8DB}"/>
    <cellStyle name="Gültig 107" xfId="586" xr:uid="{00000000-0005-0000-0000-00007A020000}"/>
    <cellStyle name="Gültig 107 2" xfId="3724" xr:uid="{88DD55EE-C69D-449A-B5A5-8BB78242919C}"/>
    <cellStyle name="Gültig 108" xfId="587" xr:uid="{00000000-0005-0000-0000-00007B020000}"/>
    <cellStyle name="Gültig 108 2" xfId="3725" xr:uid="{E973A520-F317-4AAE-B109-0A22DA4E981C}"/>
    <cellStyle name="Gültig 109" xfId="588" xr:uid="{00000000-0005-0000-0000-00007C020000}"/>
    <cellStyle name="Gültig 109 2" xfId="3726" xr:uid="{009821C5-CC13-48F3-A828-D2EA9D9AC1A6}"/>
    <cellStyle name="Gültig 11" xfId="589" xr:uid="{00000000-0005-0000-0000-00007D020000}"/>
    <cellStyle name="Gültig 11 2" xfId="3727" xr:uid="{55009555-518C-4A9B-BE17-65B64113F186}"/>
    <cellStyle name="Gültig 110" xfId="590" xr:uid="{00000000-0005-0000-0000-00007E020000}"/>
    <cellStyle name="Gültig 110 2" xfId="3728" xr:uid="{6DB7DD71-3E7A-4070-9575-3C84BF9B2A50}"/>
    <cellStyle name="Gültig 111" xfId="591" xr:uid="{00000000-0005-0000-0000-00007F020000}"/>
    <cellStyle name="Gültig 111 2" xfId="3729" xr:uid="{A5407AF4-80C7-446A-803C-224B6C7FA7BB}"/>
    <cellStyle name="Gültig 112" xfId="592" xr:uid="{00000000-0005-0000-0000-000080020000}"/>
    <cellStyle name="Gültig 112 2" xfId="3730" xr:uid="{1C42E718-043C-4294-8344-F7147D1B81AA}"/>
    <cellStyle name="Gültig 113" xfId="593" xr:uid="{00000000-0005-0000-0000-000081020000}"/>
    <cellStyle name="Gültig 113 2" xfId="3731" xr:uid="{AD830A03-73AC-4D72-A4AF-04DDF0FE39E1}"/>
    <cellStyle name="Gültig 114" xfId="594" xr:uid="{00000000-0005-0000-0000-000082020000}"/>
    <cellStyle name="Gültig 114 2" xfId="3732" xr:uid="{3C480047-59A6-43BB-8FDF-D0438CB34AC6}"/>
    <cellStyle name="Gültig 115" xfId="595" xr:uid="{00000000-0005-0000-0000-000083020000}"/>
    <cellStyle name="Gültig 115 2" xfId="3733" xr:uid="{279AFBF2-136D-4CF0-B19E-CD63C61F08BA}"/>
    <cellStyle name="Gültig 116" xfId="596" xr:uid="{00000000-0005-0000-0000-000084020000}"/>
    <cellStyle name="Gültig 116 2" xfId="3734" xr:uid="{ADF1DA6C-564C-4182-905E-0A3B77BC7240}"/>
    <cellStyle name="Gültig 117" xfId="597" xr:uid="{00000000-0005-0000-0000-000085020000}"/>
    <cellStyle name="Gültig 117 2" xfId="3735" xr:uid="{A33A5675-838D-4D2A-BA69-A648C579558C}"/>
    <cellStyle name="Gültig 118" xfId="598" xr:uid="{00000000-0005-0000-0000-000086020000}"/>
    <cellStyle name="Gültig 118 2" xfId="3736" xr:uid="{16988008-5512-4EEC-9FAF-A902639D29F9}"/>
    <cellStyle name="Gültig 119" xfId="599" xr:uid="{00000000-0005-0000-0000-000087020000}"/>
    <cellStyle name="Gültig 119 2" xfId="3737" xr:uid="{A9B98311-28C1-4F5F-861F-19A53395DE42}"/>
    <cellStyle name="Gültig 12" xfId="600" xr:uid="{00000000-0005-0000-0000-000088020000}"/>
    <cellStyle name="Gültig 12 2" xfId="3738" xr:uid="{1222FD4D-8D5F-465F-A41F-D817AC28856D}"/>
    <cellStyle name="Gültig 120" xfId="601" xr:uid="{00000000-0005-0000-0000-000089020000}"/>
    <cellStyle name="Gültig 120 2" xfId="3739" xr:uid="{D62FAD80-369C-413D-89BB-DA79C2078A25}"/>
    <cellStyle name="Gültig 121" xfId="602" xr:uid="{00000000-0005-0000-0000-00008A020000}"/>
    <cellStyle name="Gültig 121 2" xfId="3740" xr:uid="{38553474-CA9A-44BE-877D-B4264A9783B3}"/>
    <cellStyle name="Gültig 122" xfId="603" xr:uid="{00000000-0005-0000-0000-00008B020000}"/>
    <cellStyle name="Gültig 122 2" xfId="3741" xr:uid="{C361F143-FB6E-490E-9EAB-21809A809EB8}"/>
    <cellStyle name="Gültig 123" xfId="604" xr:uid="{00000000-0005-0000-0000-00008C020000}"/>
    <cellStyle name="Gültig 123 2" xfId="3742" xr:uid="{31526CA7-B332-4CB8-B434-20B59A5E47E7}"/>
    <cellStyle name="Gültig 124" xfId="605" xr:uid="{00000000-0005-0000-0000-00008D020000}"/>
    <cellStyle name="Gültig 124 2" xfId="3743" xr:uid="{0A9C8E56-70BE-4D52-B8B1-0DA5605D8CD0}"/>
    <cellStyle name="Gültig 125" xfId="606" xr:uid="{00000000-0005-0000-0000-00008E020000}"/>
    <cellStyle name="Gültig 125 2" xfId="3744" xr:uid="{B2F06C42-1AA7-45DE-B55C-29DF3CB41FF8}"/>
    <cellStyle name="Gültig 126" xfId="607" xr:uid="{00000000-0005-0000-0000-00008F020000}"/>
    <cellStyle name="Gültig 126 2" xfId="3745" xr:uid="{5FB0D5E6-DC36-4108-9C66-CF1D2192EA33}"/>
    <cellStyle name="Gültig 127" xfId="608" xr:uid="{00000000-0005-0000-0000-000090020000}"/>
    <cellStyle name="Gültig 127 2" xfId="3746" xr:uid="{4C26DDAC-C5D3-4688-916B-3EB7F2EF382F}"/>
    <cellStyle name="Gültig 128" xfId="609" xr:uid="{00000000-0005-0000-0000-000091020000}"/>
    <cellStyle name="Gültig 128 2" xfId="3747" xr:uid="{983D1438-8853-4F95-A883-8943371550D1}"/>
    <cellStyle name="Gültig 129" xfId="610" xr:uid="{00000000-0005-0000-0000-000092020000}"/>
    <cellStyle name="Gültig 129 2" xfId="3748" xr:uid="{A1A0D7E0-92BC-4B32-BBB4-87A749A33817}"/>
    <cellStyle name="Gültig 13" xfId="611" xr:uid="{00000000-0005-0000-0000-000093020000}"/>
    <cellStyle name="Gültig 13 2" xfId="3749" xr:uid="{454C2F56-C0ED-42E8-8B7C-A698DC61E482}"/>
    <cellStyle name="Gültig 130" xfId="612" xr:uid="{00000000-0005-0000-0000-000094020000}"/>
    <cellStyle name="Gültig 130 2" xfId="3750" xr:uid="{4AD868FA-3845-4D91-99D0-8A9046BD1AB4}"/>
    <cellStyle name="Gültig 131" xfId="613" xr:uid="{00000000-0005-0000-0000-000095020000}"/>
    <cellStyle name="Gültig 131 2" xfId="3751" xr:uid="{1BA3F369-7440-462B-A51B-96EED859583E}"/>
    <cellStyle name="Gültig 132" xfId="614" xr:uid="{00000000-0005-0000-0000-000096020000}"/>
    <cellStyle name="Gültig 132 2" xfId="3752" xr:uid="{0E1F5D0C-F287-45C8-965E-5F0494797AE9}"/>
    <cellStyle name="Gültig 133" xfId="615" xr:uid="{00000000-0005-0000-0000-000097020000}"/>
    <cellStyle name="Gültig 133 2" xfId="3753" xr:uid="{2F68104A-B5F7-448C-9973-6878A41EC7A0}"/>
    <cellStyle name="Gültig 134" xfId="616" xr:uid="{00000000-0005-0000-0000-000098020000}"/>
    <cellStyle name="Gültig 134 2" xfId="3754" xr:uid="{D14A3AC3-93CD-4733-AC28-7F08E73B9803}"/>
    <cellStyle name="Gültig 135" xfId="617" xr:uid="{00000000-0005-0000-0000-000099020000}"/>
    <cellStyle name="Gültig 135 2" xfId="3755" xr:uid="{88E8B879-C02E-42BE-A590-E8496E1ED15D}"/>
    <cellStyle name="Gültig 136" xfId="618" xr:uid="{00000000-0005-0000-0000-00009A020000}"/>
    <cellStyle name="Gültig 136 2" xfId="3756" xr:uid="{D4AC05BA-DB78-45B7-9B62-9CAC26535DDA}"/>
    <cellStyle name="Gültig 137" xfId="619" xr:uid="{00000000-0005-0000-0000-00009B020000}"/>
    <cellStyle name="Gültig 137 2" xfId="3757" xr:uid="{5A6562E8-A0BA-426A-A87F-73757889F568}"/>
    <cellStyle name="Gültig 138" xfId="620" xr:uid="{00000000-0005-0000-0000-00009C020000}"/>
    <cellStyle name="Gültig 138 2" xfId="3758" xr:uid="{689F3110-0511-4845-882C-DA7EB1FA2740}"/>
    <cellStyle name="Gültig 139" xfId="621" xr:uid="{00000000-0005-0000-0000-00009D020000}"/>
    <cellStyle name="Gültig 139 2" xfId="3759" xr:uid="{33E0C433-B169-42F4-A177-DA623FBACEA7}"/>
    <cellStyle name="Gültig 14" xfId="622" xr:uid="{00000000-0005-0000-0000-00009E020000}"/>
    <cellStyle name="Gültig 14 2" xfId="3760" xr:uid="{E6ED31BD-91E7-4D9B-B991-765D99787A1E}"/>
    <cellStyle name="Gültig 140" xfId="623" xr:uid="{00000000-0005-0000-0000-00009F020000}"/>
    <cellStyle name="Gültig 140 2" xfId="3761" xr:uid="{34DEE2D6-C91B-41DE-AE3B-1289DC6109E5}"/>
    <cellStyle name="Gültig 141" xfId="624" xr:uid="{00000000-0005-0000-0000-0000A0020000}"/>
    <cellStyle name="Gültig 141 2" xfId="3762" xr:uid="{5C177E35-54B0-4E23-8E69-7A63DDFE8A35}"/>
    <cellStyle name="Gültig 142" xfId="625" xr:uid="{00000000-0005-0000-0000-0000A1020000}"/>
    <cellStyle name="Gültig 142 2" xfId="3763" xr:uid="{8113404B-7619-4B61-AFBC-6795AC2B43CD}"/>
    <cellStyle name="Gültig 143" xfId="626" xr:uid="{00000000-0005-0000-0000-0000A2020000}"/>
    <cellStyle name="Gültig 143 2" xfId="3764" xr:uid="{6656D66A-45B5-4744-B716-3BCEA0E9C66B}"/>
    <cellStyle name="Gültig 144" xfId="627" xr:uid="{00000000-0005-0000-0000-0000A3020000}"/>
    <cellStyle name="Gültig 144 2" xfId="3765" xr:uid="{941D34B0-9E62-47A6-99C1-DA183EF0BE39}"/>
    <cellStyle name="Gültig 145" xfId="628" xr:uid="{00000000-0005-0000-0000-0000A4020000}"/>
    <cellStyle name="Gültig 145 2" xfId="3766" xr:uid="{B0AFD1E1-0423-4B47-9D7D-E4BC4BC30748}"/>
    <cellStyle name="Gültig 146" xfId="629" xr:uid="{00000000-0005-0000-0000-0000A5020000}"/>
    <cellStyle name="Gültig 146 2" xfId="3767" xr:uid="{B96D4712-DE3B-4AC3-A40C-50BCC0D01C1C}"/>
    <cellStyle name="Gültig 147" xfId="630" xr:uid="{00000000-0005-0000-0000-0000A6020000}"/>
    <cellStyle name="Gültig 147 2" xfId="3768" xr:uid="{2220FBD4-298A-4309-962D-B9CB3AB62022}"/>
    <cellStyle name="Gültig 148" xfId="631" xr:uid="{00000000-0005-0000-0000-0000A7020000}"/>
    <cellStyle name="Gültig 148 2" xfId="3769" xr:uid="{74FAA5BE-D93F-4242-B26A-C59369328FBE}"/>
    <cellStyle name="Gültig 149" xfId="632" xr:uid="{00000000-0005-0000-0000-0000A8020000}"/>
    <cellStyle name="Gültig 149 2" xfId="3770" xr:uid="{B645A8A7-93DE-43A5-BD68-A248B25A59E5}"/>
    <cellStyle name="Gültig 15" xfId="633" xr:uid="{00000000-0005-0000-0000-0000A9020000}"/>
    <cellStyle name="Gültig 15 2" xfId="3771" xr:uid="{8C9A83A8-5684-4E84-B0E9-3AB23F484E6F}"/>
    <cellStyle name="Gültig 150" xfId="634" xr:uid="{00000000-0005-0000-0000-0000AA020000}"/>
    <cellStyle name="Gültig 150 2" xfId="3772" xr:uid="{44B1C306-FC87-41A0-9589-2C15BEDBD70A}"/>
    <cellStyle name="Gültig 151" xfId="635" xr:uid="{00000000-0005-0000-0000-0000AB020000}"/>
    <cellStyle name="Gültig 151 2" xfId="3773" xr:uid="{B6152276-4539-42E8-8E60-A5671C6BF07E}"/>
    <cellStyle name="Gültig 152" xfId="636" xr:uid="{00000000-0005-0000-0000-0000AC020000}"/>
    <cellStyle name="Gültig 152 2" xfId="3774" xr:uid="{53A858DF-B980-42AD-932D-6FB915A6B718}"/>
    <cellStyle name="Gültig 153" xfId="637" xr:uid="{00000000-0005-0000-0000-0000AD020000}"/>
    <cellStyle name="Gültig 153 2" xfId="3775" xr:uid="{EB944399-4ACC-485E-AD68-B19FF66A5CDD}"/>
    <cellStyle name="Gültig 154" xfId="638" xr:uid="{00000000-0005-0000-0000-0000AE020000}"/>
    <cellStyle name="Gültig 154 2" xfId="3776" xr:uid="{91639895-1291-4B5D-B5AE-83BAF0491913}"/>
    <cellStyle name="Gültig 155" xfId="639" xr:uid="{00000000-0005-0000-0000-0000AF020000}"/>
    <cellStyle name="Gültig 155 2" xfId="3777" xr:uid="{B2F619B1-EF18-4902-967F-E4B1E9A3484F}"/>
    <cellStyle name="Gültig 156" xfId="640" xr:uid="{00000000-0005-0000-0000-0000B0020000}"/>
    <cellStyle name="Gültig 156 2" xfId="3778" xr:uid="{0A875AAE-02AA-48DA-BB25-1F1118F6C4BE}"/>
    <cellStyle name="Gültig 157" xfId="641" xr:uid="{00000000-0005-0000-0000-0000B1020000}"/>
    <cellStyle name="Gültig 157 2" xfId="3779" xr:uid="{721C245C-7563-4BE2-8291-3530EA9B1BE6}"/>
    <cellStyle name="Gültig 158" xfId="642" xr:uid="{00000000-0005-0000-0000-0000B2020000}"/>
    <cellStyle name="Gültig 158 2" xfId="3780" xr:uid="{B98846DC-EA70-40D4-97BA-15F32C6EFE99}"/>
    <cellStyle name="Gültig 159" xfId="643" xr:uid="{00000000-0005-0000-0000-0000B3020000}"/>
    <cellStyle name="Gültig 159 2" xfId="3781" xr:uid="{CA5E8051-81C6-4D91-BBF0-833C68115B3F}"/>
    <cellStyle name="Gültig 16" xfId="644" xr:uid="{00000000-0005-0000-0000-0000B4020000}"/>
    <cellStyle name="Gültig 16 2" xfId="3782" xr:uid="{C3134A12-22D4-4D42-921E-7B72B990C1B2}"/>
    <cellStyle name="Gültig 160" xfId="645" xr:uid="{00000000-0005-0000-0000-0000B5020000}"/>
    <cellStyle name="Gültig 160 2" xfId="3783" xr:uid="{6175D005-2491-4B24-96EE-8551C51A7690}"/>
    <cellStyle name="Gültig 161" xfId="646" xr:uid="{00000000-0005-0000-0000-0000B6020000}"/>
    <cellStyle name="Gültig 161 2" xfId="3784" xr:uid="{625DBBF5-7ADB-458E-AE1F-A59E5227AD39}"/>
    <cellStyle name="Gültig 162" xfId="647" xr:uid="{00000000-0005-0000-0000-0000B7020000}"/>
    <cellStyle name="Gültig 162 2" xfId="3785" xr:uid="{AFDE4327-EFAB-4B56-83FB-705913A3B198}"/>
    <cellStyle name="Gültig 163" xfId="648" xr:uid="{00000000-0005-0000-0000-0000B8020000}"/>
    <cellStyle name="Gültig 163 2" xfId="3786" xr:uid="{14F200A0-C7FC-4FED-AAC2-3BFCE415A3A2}"/>
    <cellStyle name="Gültig 164" xfId="649" xr:uid="{00000000-0005-0000-0000-0000B9020000}"/>
    <cellStyle name="Gültig 164 2" xfId="3787" xr:uid="{01163082-84D0-4BFF-A69E-648ECD10BFB3}"/>
    <cellStyle name="Gültig 165" xfId="650" xr:uid="{00000000-0005-0000-0000-0000BA020000}"/>
    <cellStyle name="Gültig 165 2" xfId="3788" xr:uid="{F4169F28-A59B-443B-B3DF-68642C4D4374}"/>
    <cellStyle name="Gültig 166" xfId="651" xr:uid="{00000000-0005-0000-0000-0000BB020000}"/>
    <cellStyle name="Gültig 166 2" xfId="3789" xr:uid="{0970F6CB-552F-4714-A21B-40272503F4FB}"/>
    <cellStyle name="Gültig 167" xfId="652" xr:uid="{00000000-0005-0000-0000-0000BC020000}"/>
    <cellStyle name="Gültig 167 2" xfId="3790" xr:uid="{D39D4ECE-A990-4D00-975F-8317E1EBF81D}"/>
    <cellStyle name="Gültig 168" xfId="653" xr:uid="{00000000-0005-0000-0000-0000BD020000}"/>
    <cellStyle name="Gültig 168 2" xfId="3791" xr:uid="{5796750E-E09E-481D-BBDA-D1BE74FC2A79}"/>
    <cellStyle name="Gültig 169" xfId="654" xr:uid="{00000000-0005-0000-0000-0000BE020000}"/>
    <cellStyle name="Gültig 169 2" xfId="3792" xr:uid="{049F994D-59C2-4E55-99A0-BC2E28660C16}"/>
    <cellStyle name="Gültig 17" xfId="655" xr:uid="{00000000-0005-0000-0000-0000BF020000}"/>
    <cellStyle name="Gültig 17 2" xfId="3793" xr:uid="{88D72981-1241-48D0-89F8-7EC1CE0FAEB6}"/>
    <cellStyle name="Gültig 170" xfId="656" xr:uid="{00000000-0005-0000-0000-0000C0020000}"/>
    <cellStyle name="Gültig 170 2" xfId="3794" xr:uid="{3FD2AF82-8CCC-44FB-8E5E-D3E6CF70C5D4}"/>
    <cellStyle name="Gültig 171" xfId="657" xr:uid="{00000000-0005-0000-0000-0000C1020000}"/>
    <cellStyle name="Gültig 171 2" xfId="3795" xr:uid="{63B46C92-8A3C-4739-86D9-37CFD90AAF6C}"/>
    <cellStyle name="Gültig 172" xfId="658" xr:uid="{00000000-0005-0000-0000-0000C2020000}"/>
    <cellStyle name="Gültig 172 2" xfId="3796" xr:uid="{4F21FB15-767D-4C8C-A0F3-8F72C5780CDF}"/>
    <cellStyle name="Gültig 173" xfId="659" xr:uid="{00000000-0005-0000-0000-0000C3020000}"/>
    <cellStyle name="Gültig 173 2" xfId="3797" xr:uid="{D509E498-C6B2-42F0-9DC4-C597561F694A}"/>
    <cellStyle name="Gültig 174" xfId="660" xr:uid="{00000000-0005-0000-0000-0000C4020000}"/>
    <cellStyle name="Gültig 174 2" xfId="3798" xr:uid="{6EA9BF5E-52F7-4EA0-BF7A-B0DBBD752621}"/>
    <cellStyle name="Gültig 175" xfId="661" xr:uid="{00000000-0005-0000-0000-0000C5020000}"/>
    <cellStyle name="Gültig 175 2" xfId="3799" xr:uid="{553DC624-8C65-4659-8FCA-2131F0B08C76}"/>
    <cellStyle name="Gültig 176" xfId="662" xr:uid="{00000000-0005-0000-0000-0000C6020000}"/>
    <cellStyle name="Gültig 176 2" xfId="3800" xr:uid="{ED3A4AFA-09D0-40CF-AA33-8B521343BB05}"/>
    <cellStyle name="Gültig 177" xfId="663" xr:uid="{00000000-0005-0000-0000-0000C7020000}"/>
    <cellStyle name="Gültig 177 2" xfId="3801" xr:uid="{675E3127-C00F-4A8A-BCC9-F4DC45F5C9BF}"/>
    <cellStyle name="Gültig 178" xfId="664" xr:uid="{00000000-0005-0000-0000-0000C8020000}"/>
    <cellStyle name="Gültig 178 2" xfId="3802" xr:uid="{BEE93CBC-A7BA-408E-A737-36C0B127733D}"/>
    <cellStyle name="Gültig 179" xfId="665" xr:uid="{00000000-0005-0000-0000-0000C9020000}"/>
    <cellStyle name="Gültig 179 2" xfId="3803" xr:uid="{C4AF3E82-0FA6-4CAB-AF37-4A220C2E9E61}"/>
    <cellStyle name="Gültig 18" xfId="666" xr:uid="{00000000-0005-0000-0000-0000CA020000}"/>
    <cellStyle name="Gültig 18 2" xfId="3804" xr:uid="{DD0743E7-4552-4596-8C25-314A3D85043B}"/>
    <cellStyle name="Gültig 180" xfId="667" xr:uid="{00000000-0005-0000-0000-0000CB020000}"/>
    <cellStyle name="Gültig 180 2" xfId="3805" xr:uid="{BC918850-E7D4-4018-95A1-5317BC25C937}"/>
    <cellStyle name="Gültig 181" xfId="668" xr:uid="{00000000-0005-0000-0000-0000CC020000}"/>
    <cellStyle name="Gültig 181 2" xfId="3806" xr:uid="{BA9D8336-F9A0-4D23-8F2E-DC23FB9EF565}"/>
    <cellStyle name="Gültig 182" xfId="669" xr:uid="{00000000-0005-0000-0000-0000CD020000}"/>
    <cellStyle name="Gültig 182 2" xfId="3807" xr:uid="{12A2F3A8-6290-4BF3-8C54-0C46C4CE2181}"/>
    <cellStyle name="Gültig 183" xfId="670" xr:uid="{00000000-0005-0000-0000-0000CE020000}"/>
    <cellStyle name="Gültig 183 2" xfId="3808" xr:uid="{5E4AE54F-A976-466D-A2B6-DC69D2273E46}"/>
    <cellStyle name="Gültig 184" xfId="671" xr:uid="{00000000-0005-0000-0000-0000CF020000}"/>
    <cellStyle name="Gültig 184 2" xfId="3809" xr:uid="{BC0AAE88-D86E-4A09-8FC6-FE2E71044809}"/>
    <cellStyle name="Gültig 185" xfId="672" xr:uid="{00000000-0005-0000-0000-0000D0020000}"/>
    <cellStyle name="Gültig 185 2" xfId="3810" xr:uid="{BDEF19CC-8209-4D35-8A7A-4F620CEE91D5}"/>
    <cellStyle name="Gültig 186" xfId="673" xr:uid="{00000000-0005-0000-0000-0000D1020000}"/>
    <cellStyle name="Gültig 186 2" xfId="3811" xr:uid="{BBD4E456-8802-474A-AC93-03BDB36A18C8}"/>
    <cellStyle name="Gültig 187" xfId="674" xr:uid="{00000000-0005-0000-0000-0000D2020000}"/>
    <cellStyle name="Gültig 187 2" xfId="3812" xr:uid="{B1DE8FD7-1BB9-4E27-A92F-939CE76D0B13}"/>
    <cellStyle name="Gültig 188" xfId="675" xr:uid="{00000000-0005-0000-0000-0000D3020000}"/>
    <cellStyle name="Gültig 188 2" xfId="3813" xr:uid="{1FE6DB5C-B975-47C3-9A43-54514EEF79B9}"/>
    <cellStyle name="Gültig 189" xfId="676" xr:uid="{00000000-0005-0000-0000-0000D4020000}"/>
    <cellStyle name="Gültig 189 2" xfId="3814" xr:uid="{731E8199-BFDE-4FBD-82D5-4D8E31737029}"/>
    <cellStyle name="Gültig 19" xfId="677" xr:uid="{00000000-0005-0000-0000-0000D5020000}"/>
    <cellStyle name="Gültig 19 2" xfId="3815" xr:uid="{DC2C0F3D-A2A1-4770-8C4F-A7AB82FCF9F4}"/>
    <cellStyle name="Gültig 190" xfId="678" xr:uid="{00000000-0005-0000-0000-0000D6020000}"/>
    <cellStyle name="Gültig 190 2" xfId="3816" xr:uid="{2768D6A7-7724-4E9C-B486-6A7F60C78E27}"/>
    <cellStyle name="Gültig 191" xfId="679" xr:uid="{00000000-0005-0000-0000-0000D7020000}"/>
    <cellStyle name="Gültig 191 2" xfId="3817" xr:uid="{0D64491D-5B59-465B-9865-9B61A5129478}"/>
    <cellStyle name="Gültig 192" xfId="680" xr:uid="{00000000-0005-0000-0000-0000D8020000}"/>
    <cellStyle name="Gültig 192 2" xfId="3818" xr:uid="{8346CC99-B495-49BE-AC77-4AD15BF96A85}"/>
    <cellStyle name="Gültig 193" xfId="681" xr:uid="{00000000-0005-0000-0000-0000D9020000}"/>
    <cellStyle name="Gültig 193 2" xfId="3819" xr:uid="{4B98AB0A-52CB-4580-9652-567DF03A194D}"/>
    <cellStyle name="Gültig 194" xfId="682" xr:uid="{00000000-0005-0000-0000-0000DA020000}"/>
    <cellStyle name="Gültig 194 2" xfId="3820" xr:uid="{9AC0F6B4-D11F-48AB-AA17-0E032704484B}"/>
    <cellStyle name="Gültig 195" xfId="683" xr:uid="{00000000-0005-0000-0000-0000DB020000}"/>
    <cellStyle name="Gültig 195 2" xfId="3821" xr:uid="{703832DE-E8CE-4EC7-8E34-FEF490B21098}"/>
    <cellStyle name="Gültig 196" xfId="684" xr:uid="{00000000-0005-0000-0000-0000DC020000}"/>
    <cellStyle name="Gültig 196 2" xfId="3822" xr:uid="{6A888E18-9671-4337-A160-0A71D8B4C26C}"/>
    <cellStyle name="Gültig 197" xfId="685" xr:uid="{00000000-0005-0000-0000-0000DD020000}"/>
    <cellStyle name="Gültig 197 2" xfId="3823" xr:uid="{62226115-1120-47E6-A4CB-BA4C7817DD19}"/>
    <cellStyle name="Gültig 198" xfId="686" xr:uid="{00000000-0005-0000-0000-0000DE020000}"/>
    <cellStyle name="Gültig 198 2" xfId="3824" xr:uid="{2BDA535D-8ED8-45B9-9452-6FB693EAE1D5}"/>
    <cellStyle name="Gültig 199" xfId="687" xr:uid="{00000000-0005-0000-0000-0000DF020000}"/>
    <cellStyle name="Gültig 199 2" xfId="3825" xr:uid="{BFD961FA-B1C4-49C4-83F2-F387FED85F1A}"/>
    <cellStyle name="Gültig 2" xfId="688" xr:uid="{00000000-0005-0000-0000-0000E0020000}"/>
    <cellStyle name="Gültig 2 2" xfId="3826" xr:uid="{827D5500-3E01-4165-BAC0-1157D458384A}"/>
    <cellStyle name="Gültig 20" xfId="689" xr:uid="{00000000-0005-0000-0000-0000E1020000}"/>
    <cellStyle name="Gültig 20 2" xfId="3827" xr:uid="{4051C52A-B982-46C8-ACDF-55DE7975ACF2}"/>
    <cellStyle name="Gültig 200" xfId="690" xr:uid="{00000000-0005-0000-0000-0000E2020000}"/>
    <cellStyle name="Gültig 200 2" xfId="3828" xr:uid="{E5A05462-DE34-4EB3-8C79-E2C1FF8ABAC1}"/>
    <cellStyle name="Gültig 201" xfId="691" xr:uid="{00000000-0005-0000-0000-0000E3020000}"/>
    <cellStyle name="Gültig 201 2" xfId="3829" xr:uid="{55DC7DF2-A3A1-4952-B501-2E27601C37C5}"/>
    <cellStyle name="Gültig 202" xfId="692" xr:uid="{00000000-0005-0000-0000-0000E4020000}"/>
    <cellStyle name="Gültig 202 2" xfId="3830" xr:uid="{66CBB709-324D-4435-AF33-050F3F1F32BA}"/>
    <cellStyle name="Gültig 203" xfId="693" xr:uid="{00000000-0005-0000-0000-0000E5020000}"/>
    <cellStyle name="Gültig 203 2" xfId="3831" xr:uid="{1A43F13A-9F21-4F81-B7DD-AC8C528FF5CD}"/>
    <cellStyle name="Gültig 204" xfId="694" xr:uid="{00000000-0005-0000-0000-0000E6020000}"/>
    <cellStyle name="Gültig 204 2" xfId="3832" xr:uid="{38B2D131-5A64-4869-A30E-167637ED0F80}"/>
    <cellStyle name="Gültig 205" xfId="695" xr:uid="{00000000-0005-0000-0000-0000E7020000}"/>
    <cellStyle name="Gültig 205 2" xfId="3833" xr:uid="{B1EDF411-B4F8-40AA-9F8D-41B67B3284C1}"/>
    <cellStyle name="Gültig 206" xfId="696" xr:uid="{00000000-0005-0000-0000-0000E8020000}"/>
    <cellStyle name="Gültig 206 2" xfId="3834" xr:uid="{AE4F003E-B481-4980-AA38-990F1935C743}"/>
    <cellStyle name="Gültig 207" xfId="697" xr:uid="{00000000-0005-0000-0000-0000E9020000}"/>
    <cellStyle name="Gültig 207 2" xfId="3835" xr:uid="{BF475379-4965-45E7-A300-0DD1B1BC2142}"/>
    <cellStyle name="Gültig 208" xfId="698" xr:uid="{00000000-0005-0000-0000-0000EA020000}"/>
    <cellStyle name="Gültig 208 2" xfId="3836" xr:uid="{7CDC8B16-B475-40C6-ABF2-5E9E9545A867}"/>
    <cellStyle name="Gültig 209" xfId="699" xr:uid="{00000000-0005-0000-0000-0000EB020000}"/>
    <cellStyle name="Gültig 209 2" xfId="3837" xr:uid="{F1F114F0-ECF9-45E6-9203-EF50704B7024}"/>
    <cellStyle name="Gültig 21" xfId="700" xr:uid="{00000000-0005-0000-0000-0000EC020000}"/>
    <cellStyle name="Gültig 21 2" xfId="3838" xr:uid="{530CD27E-AC5A-4D44-9331-B65EB0C10C0B}"/>
    <cellStyle name="Gültig 210" xfId="701" xr:uid="{00000000-0005-0000-0000-0000ED020000}"/>
    <cellStyle name="Gültig 210 2" xfId="3839" xr:uid="{86CB496F-C442-40E6-B9B3-E1BA3FEEA462}"/>
    <cellStyle name="Gültig 211" xfId="702" xr:uid="{00000000-0005-0000-0000-0000EE020000}"/>
    <cellStyle name="Gültig 211 2" xfId="3840" xr:uid="{DBF57197-8219-4617-A072-C782C0605AF7}"/>
    <cellStyle name="Gültig 212" xfId="703" xr:uid="{00000000-0005-0000-0000-0000EF020000}"/>
    <cellStyle name="Gültig 212 2" xfId="3841" xr:uid="{99E0EAAB-AEAA-41E1-930D-811CDDA9F88B}"/>
    <cellStyle name="Gültig 213" xfId="704" xr:uid="{00000000-0005-0000-0000-0000F0020000}"/>
    <cellStyle name="Gültig 213 2" xfId="3842" xr:uid="{9244D792-CE88-49C7-980B-5CD439ED480D}"/>
    <cellStyle name="Gültig 214" xfId="705" xr:uid="{00000000-0005-0000-0000-0000F1020000}"/>
    <cellStyle name="Gültig 214 2" xfId="3843" xr:uid="{1ED31ECB-FF41-438C-8307-E0184BB6D80C}"/>
    <cellStyle name="Gültig 215" xfId="706" xr:uid="{00000000-0005-0000-0000-0000F2020000}"/>
    <cellStyle name="Gültig 215 2" xfId="3844" xr:uid="{16B0D89B-95C2-43C9-A96D-A03B3E8BE31D}"/>
    <cellStyle name="Gültig 216" xfId="707" xr:uid="{00000000-0005-0000-0000-0000F3020000}"/>
    <cellStyle name="Gültig 216 2" xfId="3845" xr:uid="{DD7D6970-3AA8-48C3-98BA-708D09895CB3}"/>
    <cellStyle name="Gültig 217" xfId="708" xr:uid="{00000000-0005-0000-0000-0000F4020000}"/>
    <cellStyle name="Gültig 217 2" xfId="3846" xr:uid="{E346E6D6-AD03-4467-BA4D-1687DFC668B6}"/>
    <cellStyle name="Gültig 218" xfId="709" xr:uid="{00000000-0005-0000-0000-0000F5020000}"/>
    <cellStyle name="Gültig 218 2" xfId="3847" xr:uid="{942FA090-C5D4-40AF-B0CB-7FC879744625}"/>
    <cellStyle name="Gültig 219" xfId="710" xr:uid="{00000000-0005-0000-0000-0000F6020000}"/>
    <cellStyle name="Gültig 219 2" xfId="3848" xr:uid="{D30BC72A-58B8-4224-9350-72D290E82168}"/>
    <cellStyle name="Gültig 22" xfId="711" xr:uid="{00000000-0005-0000-0000-0000F7020000}"/>
    <cellStyle name="Gültig 22 2" xfId="3849" xr:uid="{65A55160-0ACD-4FEE-A264-09374AAF5156}"/>
    <cellStyle name="Gültig 220" xfId="712" xr:uid="{00000000-0005-0000-0000-0000F8020000}"/>
    <cellStyle name="Gültig 220 2" xfId="3850" xr:uid="{034B630F-C0DB-4A70-BE75-01CFE93E671E}"/>
    <cellStyle name="Gültig 221" xfId="713" xr:uid="{00000000-0005-0000-0000-0000F9020000}"/>
    <cellStyle name="Gültig 221 2" xfId="3851" xr:uid="{042C0F00-E00D-41C2-B273-54F6F80AD329}"/>
    <cellStyle name="Gültig 222" xfId="714" xr:uid="{00000000-0005-0000-0000-0000FA020000}"/>
    <cellStyle name="Gültig 222 2" xfId="3852" xr:uid="{64B62782-F51B-4DA4-9B1B-E829D2A28AC8}"/>
    <cellStyle name="Gültig 223" xfId="715" xr:uid="{00000000-0005-0000-0000-0000FB020000}"/>
    <cellStyle name="Gültig 223 2" xfId="3853" xr:uid="{F1310354-827C-493A-9139-0BB1DD803634}"/>
    <cellStyle name="Gültig 224" xfId="716" xr:uid="{00000000-0005-0000-0000-0000FC020000}"/>
    <cellStyle name="Gültig 224 2" xfId="3854" xr:uid="{07599CDC-4AEC-403A-A254-FA80809E5421}"/>
    <cellStyle name="Gültig 225" xfId="717" xr:uid="{00000000-0005-0000-0000-0000FD020000}"/>
    <cellStyle name="Gültig 225 2" xfId="3855" xr:uid="{A1C1D42D-6EDA-4AC8-8421-1C0EB39DF04D}"/>
    <cellStyle name="Gültig 226" xfId="718" xr:uid="{00000000-0005-0000-0000-0000FE020000}"/>
    <cellStyle name="Gültig 226 2" xfId="3856" xr:uid="{67E962FA-BFA1-4911-BA8C-B1B5822EF5B9}"/>
    <cellStyle name="Gültig 227" xfId="719" xr:uid="{00000000-0005-0000-0000-0000FF020000}"/>
    <cellStyle name="Gültig 227 2" xfId="3857" xr:uid="{3D9279AC-5B93-4108-9FA2-4406CFD46468}"/>
    <cellStyle name="Gültig 228" xfId="720" xr:uid="{00000000-0005-0000-0000-000000030000}"/>
    <cellStyle name="Gültig 228 2" xfId="3858" xr:uid="{7CAAF601-DA29-49E4-88B9-F77FDA53C2FD}"/>
    <cellStyle name="Gültig 229" xfId="721" xr:uid="{00000000-0005-0000-0000-000001030000}"/>
    <cellStyle name="Gültig 229 2" xfId="3859" xr:uid="{1B823E57-51CB-49C6-8887-B6F48A92271A}"/>
    <cellStyle name="Gültig 23" xfId="722" xr:uid="{00000000-0005-0000-0000-000002030000}"/>
    <cellStyle name="Gültig 23 2" xfId="3860" xr:uid="{02CC57D3-022B-4879-B821-BC5632E3B95F}"/>
    <cellStyle name="Gültig 230" xfId="723" xr:uid="{00000000-0005-0000-0000-000003030000}"/>
    <cellStyle name="Gültig 230 2" xfId="3861" xr:uid="{0D0456DC-8A58-425B-BC49-D43C0CD69E37}"/>
    <cellStyle name="Gültig 231" xfId="724" xr:uid="{00000000-0005-0000-0000-000004030000}"/>
    <cellStyle name="Gültig 231 2" xfId="3862" xr:uid="{2D0B1E90-8862-442D-B386-DD25DEFEDCA5}"/>
    <cellStyle name="Gültig 232" xfId="725" xr:uid="{00000000-0005-0000-0000-000005030000}"/>
    <cellStyle name="Gültig 232 2" xfId="3863" xr:uid="{D126FE73-6665-4F97-98E1-C77AB46E70EF}"/>
    <cellStyle name="Gültig 233" xfId="726" xr:uid="{00000000-0005-0000-0000-000006030000}"/>
    <cellStyle name="Gültig 233 2" xfId="3864" xr:uid="{9E8791C3-08AB-4AB8-B66D-795DD796CECC}"/>
    <cellStyle name="Gültig 234" xfId="727" xr:uid="{00000000-0005-0000-0000-000007030000}"/>
    <cellStyle name="Gültig 234 2" xfId="3865" xr:uid="{1540D73A-74BD-4CA9-9F63-6237D4AADD8D}"/>
    <cellStyle name="Gültig 235" xfId="728" xr:uid="{00000000-0005-0000-0000-000008030000}"/>
    <cellStyle name="Gültig 235 2" xfId="3866" xr:uid="{CA1D4B19-A700-4087-AFC7-85D2FA015FB0}"/>
    <cellStyle name="Gültig 236" xfId="729" xr:uid="{00000000-0005-0000-0000-000009030000}"/>
    <cellStyle name="Gültig 236 2" xfId="3867" xr:uid="{8494AC8D-6EEF-4E69-B848-68300AAC2854}"/>
    <cellStyle name="Gültig 237" xfId="730" xr:uid="{00000000-0005-0000-0000-00000A030000}"/>
    <cellStyle name="Gültig 237 2" xfId="3868" xr:uid="{83CB96D7-A70D-46B3-AD64-A65772E00A2B}"/>
    <cellStyle name="Gültig 238" xfId="731" xr:uid="{00000000-0005-0000-0000-00000B030000}"/>
    <cellStyle name="Gültig 238 2" xfId="3869" xr:uid="{26DA1CCA-A670-4801-ADD5-856D43DDF393}"/>
    <cellStyle name="Gültig 239" xfId="732" xr:uid="{00000000-0005-0000-0000-00000C030000}"/>
    <cellStyle name="Gültig 239 2" xfId="3870" xr:uid="{0E48BE30-4D5E-43C8-AE6F-946BDF04F199}"/>
    <cellStyle name="Gültig 24" xfId="733" xr:uid="{00000000-0005-0000-0000-00000D030000}"/>
    <cellStyle name="Gültig 24 2" xfId="3871" xr:uid="{F6AD3927-2319-4EEB-AD31-7FFE39B6DBD3}"/>
    <cellStyle name="Gültig 240" xfId="734" xr:uid="{00000000-0005-0000-0000-00000E030000}"/>
    <cellStyle name="Gültig 240 2" xfId="3872" xr:uid="{5D300998-A88C-406E-B511-19AD5A4CF1A9}"/>
    <cellStyle name="Gültig 241" xfId="735" xr:uid="{00000000-0005-0000-0000-00000F030000}"/>
    <cellStyle name="Gültig 241 2" xfId="3873" xr:uid="{6AB701BF-FF67-491F-8C03-1A339EA219CF}"/>
    <cellStyle name="Gültig 242" xfId="736" xr:uid="{00000000-0005-0000-0000-000010030000}"/>
    <cellStyle name="Gültig 242 2" xfId="3874" xr:uid="{D53A50C5-5A71-4CC3-877D-DC779CD504F8}"/>
    <cellStyle name="Gültig 243" xfId="737" xr:uid="{00000000-0005-0000-0000-000011030000}"/>
    <cellStyle name="Gültig 243 2" xfId="3875" xr:uid="{FAE33384-8F11-40E3-BA74-0EDDE2B03960}"/>
    <cellStyle name="Gültig 244" xfId="738" xr:uid="{00000000-0005-0000-0000-000012030000}"/>
    <cellStyle name="Gültig 244 2" xfId="3876" xr:uid="{A13DB986-EDA4-4DD2-923F-856FC5A77EA4}"/>
    <cellStyle name="Gültig 245" xfId="739" xr:uid="{00000000-0005-0000-0000-000013030000}"/>
    <cellStyle name="Gültig 245 2" xfId="3877" xr:uid="{F6214991-FAF6-431C-9F95-F15BAEFD6AFA}"/>
    <cellStyle name="Gültig 246" xfId="740" xr:uid="{00000000-0005-0000-0000-000014030000}"/>
    <cellStyle name="Gültig 246 2" xfId="3878" xr:uid="{462A616A-BB32-40A9-90D3-1A479CE5B6AB}"/>
    <cellStyle name="Gültig 247" xfId="741" xr:uid="{00000000-0005-0000-0000-000015030000}"/>
    <cellStyle name="Gültig 247 2" xfId="3879" xr:uid="{1C1A62D9-16CC-4A97-BC21-29971EC5A7CD}"/>
    <cellStyle name="Gültig 248" xfId="742" xr:uid="{00000000-0005-0000-0000-000016030000}"/>
    <cellStyle name="Gültig 248 2" xfId="3880" xr:uid="{EB4EE263-7205-4828-BA8E-89D7B25A253E}"/>
    <cellStyle name="Gültig 249" xfId="743" xr:uid="{00000000-0005-0000-0000-000017030000}"/>
    <cellStyle name="Gültig 249 2" xfId="3881" xr:uid="{8C58E303-CCF1-49FF-BA3E-674C5874746C}"/>
    <cellStyle name="Gültig 25" xfId="744" xr:uid="{00000000-0005-0000-0000-000018030000}"/>
    <cellStyle name="Gültig 25 2" xfId="3882" xr:uid="{E2462E64-D73D-4FBD-B5AC-F004B2F67E35}"/>
    <cellStyle name="Gültig 250" xfId="745" xr:uid="{00000000-0005-0000-0000-000019030000}"/>
    <cellStyle name="Gültig 250 2" xfId="3883" xr:uid="{0E7E3107-DEED-45C7-809F-812AB611730E}"/>
    <cellStyle name="Gültig 251" xfId="746" xr:uid="{00000000-0005-0000-0000-00001A030000}"/>
    <cellStyle name="Gültig 251 2" xfId="3884" xr:uid="{5C5B7D0A-D544-4109-AF1B-215C21F15E9B}"/>
    <cellStyle name="Gültig 252" xfId="747" xr:uid="{00000000-0005-0000-0000-00001B030000}"/>
    <cellStyle name="Gültig 252 2" xfId="3885" xr:uid="{B706D35A-78D5-40CB-9DDE-75CEE345A2C0}"/>
    <cellStyle name="Gültig 253" xfId="748" xr:uid="{00000000-0005-0000-0000-00001C030000}"/>
    <cellStyle name="Gültig 253 2" xfId="3886" xr:uid="{1A374750-2E23-4C83-B7C2-2B4811881D8C}"/>
    <cellStyle name="Gültig 254" xfId="749" xr:uid="{00000000-0005-0000-0000-00001D030000}"/>
    <cellStyle name="Gültig 254 2" xfId="3887" xr:uid="{32EFC83F-3EB9-4908-A9BC-DDF9A969F64F}"/>
    <cellStyle name="Gültig 255" xfId="750" xr:uid="{00000000-0005-0000-0000-00001E030000}"/>
    <cellStyle name="Gültig 255 2" xfId="3888" xr:uid="{60FB44EF-303B-4881-9CB7-0114CCF58532}"/>
    <cellStyle name="Gültig 256" xfId="3714" xr:uid="{E4C94C67-82B7-4D2E-9C0A-770855E7475B}"/>
    <cellStyle name="Gültig 256 2" xfId="7352" xr:uid="{A8E9078A-C413-4AA4-AA25-FBAB35C3A5A2}"/>
    <cellStyle name="Gültig 26" xfId="751" xr:uid="{00000000-0005-0000-0000-00001F030000}"/>
    <cellStyle name="Gültig 26 2" xfId="3889" xr:uid="{4CA21280-1D52-4524-8D5A-200D60E31E55}"/>
    <cellStyle name="Gültig 27" xfId="752" xr:uid="{00000000-0005-0000-0000-000020030000}"/>
    <cellStyle name="Gültig 27 2" xfId="3890" xr:uid="{0102B9BE-0DB8-480D-92DA-C97917A2486A}"/>
    <cellStyle name="Gültig 28" xfId="753" xr:uid="{00000000-0005-0000-0000-000021030000}"/>
    <cellStyle name="Gültig 28 2" xfId="3891" xr:uid="{7B7BF258-9C23-4B6D-8471-E8DCD7A9B500}"/>
    <cellStyle name="Gültig 29" xfId="754" xr:uid="{00000000-0005-0000-0000-000022030000}"/>
    <cellStyle name="Gültig 29 2" xfId="3892" xr:uid="{1C7C1F04-0D66-4300-B468-98355B5CFD23}"/>
    <cellStyle name="Gültig 3" xfId="755" xr:uid="{00000000-0005-0000-0000-000023030000}"/>
    <cellStyle name="Gültig 3 2" xfId="3893" xr:uid="{C03ABB34-AEC9-4E6C-93C7-7B25E92F6277}"/>
    <cellStyle name="Gültig 30" xfId="756" xr:uid="{00000000-0005-0000-0000-000024030000}"/>
    <cellStyle name="Gültig 30 2" xfId="3894" xr:uid="{5BD2BA85-D94C-4476-B80D-60119189E73B}"/>
    <cellStyle name="Gültig 31" xfId="757" xr:uid="{00000000-0005-0000-0000-000025030000}"/>
    <cellStyle name="Gültig 31 2" xfId="3895" xr:uid="{F2A5D683-1AFB-421A-982A-403086AD5CDE}"/>
    <cellStyle name="Gültig 32" xfId="758" xr:uid="{00000000-0005-0000-0000-000026030000}"/>
    <cellStyle name="Gültig 32 2" xfId="3896" xr:uid="{BDE690E2-6862-4152-923C-4004241D82BD}"/>
    <cellStyle name="Gültig 33" xfId="759" xr:uid="{00000000-0005-0000-0000-000027030000}"/>
    <cellStyle name="Gültig 33 2" xfId="3897" xr:uid="{1E5569A4-91BA-41DB-9F80-D83A17AF5C81}"/>
    <cellStyle name="Gültig 34" xfId="760" xr:uid="{00000000-0005-0000-0000-000028030000}"/>
    <cellStyle name="Gültig 34 2" xfId="3898" xr:uid="{518B4295-86E4-44F3-87C0-7BAA7D7EC6C1}"/>
    <cellStyle name="Gültig 35" xfId="761" xr:uid="{00000000-0005-0000-0000-000029030000}"/>
    <cellStyle name="Gültig 35 2" xfId="3899" xr:uid="{86E251E7-0D7D-4462-86DA-D1499A7E6115}"/>
    <cellStyle name="Gültig 36" xfId="762" xr:uid="{00000000-0005-0000-0000-00002A030000}"/>
    <cellStyle name="Gültig 36 2" xfId="3900" xr:uid="{8FAF2A81-C98E-49A3-B290-0DA21DE02AEF}"/>
    <cellStyle name="Gültig 37" xfId="763" xr:uid="{00000000-0005-0000-0000-00002B030000}"/>
    <cellStyle name="Gültig 37 2" xfId="3901" xr:uid="{6FFDB447-515C-43A4-9DFB-504274962544}"/>
    <cellStyle name="Gültig 38" xfId="764" xr:uid="{00000000-0005-0000-0000-00002C030000}"/>
    <cellStyle name="Gültig 38 2" xfId="3902" xr:uid="{8BB31D13-661F-4061-AD55-A5921E7EDD6B}"/>
    <cellStyle name="Gültig 39" xfId="765" xr:uid="{00000000-0005-0000-0000-00002D030000}"/>
    <cellStyle name="Gültig 39 2" xfId="3903" xr:uid="{F886738A-66EB-4DCA-9EA1-10523980358E}"/>
    <cellStyle name="Gültig 4" xfId="766" xr:uid="{00000000-0005-0000-0000-00002E030000}"/>
    <cellStyle name="Gültig 4 2" xfId="3904" xr:uid="{527D30A3-95A6-4C27-8036-FF64A6E0B303}"/>
    <cellStyle name="Gültig 40" xfId="767" xr:uid="{00000000-0005-0000-0000-00002F030000}"/>
    <cellStyle name="Gültig 40 2" xfId="3905" xr:uid="{D95D3A21-DCB0-461B-9482-256F7DCCD14A}"/>
    <cellStyle name="Gültig 41" xfId="768" xr:uid="{00000000-0005-0000-0000-000030030000}"/>
    <cellStyle name="Gültig 41 2" xfId="3906" xr:uid="{6352E4C9-F711-4FDE-9E15-6D376429DE9D}"/>
    <cellStyle name="Gültig 42" xfId="769" xr:uid="{00000000-0005-0000-0000-000031030000}"/>
    <cellStyle name="Gültig 42 2" xfId="3907" xr:uid="{F8171BDC-3C09-4AAA-8512-8E5E50B988C0}"/>
    <cellStyle name="Gültig 43" xfId="770" xr:uid="{00000000-0005-0000-0000-000032030000}"/>
    <cellStyle name="Gültig 43 2" xfId="3908" xr:uid="{5CCC264F-5CC8-4FDB-BEE3-2B736D04D0A1}"/>
    <cellStyle name="Gültig 44" xfId="771" xr:uid="{00000000-0005-0000-0000-000033030000}"/>
    <cellStyle name="Gültig 44 2" xfId="3909" xr:uid="{098C4DF0-008A-44EB-926E-00BCF055ADB9}"/>
    <cellStyle name="Gültig 45" xfId="772" xr:uid="{00000000-0005-0000-0000-000034030000}"/>
    <cellStyle name="Gültig 45 2" xfId="3910" xr:uid="{C71B110B-5913-4AC8-8E8E-C68A962549D3}"/>
    <cellStyle name="Gültig 46" xfId="773" xr:uid="{00000000-0005-0000-0000-000035030000}"/>
    <cellStyle name="Gültig 46 2" xfId="3911" xr:uid="{E2233EA6-F4EE-4F58-BA25-71559CFFBCEC}"/>
    <cellStyle name="Gültig 47" xfId="774" xr:uid="{00000000-0005-0000-0000-000036030000}"/>
    <cellStyle name="Gültig 47 2" xfId="3912" xr:uid="{C61F4A6D-431A-4BBE-B049-B4B846C907E3}"/>
    <cellStyle name="Gültig 48" xfId="775" xr:uid="{00000000-0005-0000-0000-000037030000}"/>
    <cellStyle name="Gültig 48 2" xfId="3913" xr:uid="{D8EEE187-8340-4FA8-9566-A6A146AFB6E5}"/>
    <cellStyle name="Gültig 49" xfId="776" xr:uid="{00000000-0005-0000-0000-000038030000}"/>
    <cellStyle name="Gültig 49 2" xfId="3914" xr:uid="{9E458B88-A2E7-4467-8FFD-5A2CB2DBFFD4}"/>
    <cellStyle name="Gültig 5" xfId="777" xr:uid="{00000000-0005-0000-0000-000039030000}"/>
    <cellStyle name="Gültig 5 2" xfId="3915" xr:uid="{E1776D74-F662-4C0B-A91A-654C39E12362}"/>
    <cellStyle name="Gültig 50" xfId="778" xr:uid="{00000000-0005-0000-0000-00003A030000}"/>
    <cellStyle name="Gültig 50 2" xfId="3916" xr:uid="{4FCF94FD-A4AF-4872-BE84-0E0283B61932}"/>
    <cellStyle name="Gültig 51" xfId="779" xr:uid="{00000000-0005-0000-0000-00003B030000}"/>
    <cellStyle name="Gültig 51 2" xfId="3917" xr:uid="{0B578046-686B-43B9-9BEB-5E6E8D427A25}"/>
    <cellStyle name="Gültig 52" xfId="780" xr:uid="{00000000-0005-0000-0000-00003C030000}"/>
    <cellStyle name="Gültig 52 2" xfId="3918" xr:uid="{48617805-FF27-4571-83D9-5229FA5D5D7F}"/>
    <cellStyle name="Gültig 53" xfId="781" xr:uid="{00000000-0005-0000-0000-00003D030000}"/>
    <cellStyle name="Gültig 53 2" xfId="3919" xr:uid="{DA257C29-10A3-4B7C-B1AA-F0B95692BBE9}"/>
    <cellStyle name="Gültig 54" xfId="782" xr:uid="{00000000-0005-0000-0000-00003E030000}"/>
    <cellStyle name="Gültig 54 2" xfId="3920" xr:uid="{DAB93763-784B-4709-B996-17FA32FFE1A8}"/>
    <cellStyle name="Gültig 55" xfId="783" xr:uid="{00000000-0005-0000-0000-00003F030000}"/>
    <cellStyle name="Gültig 55 2" xfId="3921" xr:uid="{A09F6F8B-8521-4C7C-A8E3-D22465B2DE06}"/>
    <cellStyle name="Gültig 56" xfId="784" xr:uid="{00000000-0005-0000-0000-000040030000}"/>
    <cellStyle name="Gültig 56 2" xfId="3922" xr:uid="{A9E82D1D-53B3-4DF4-88AC-B78C331C6F68}"/>
    <cellStyle name="Gültig 57" xfId="785" xr:uid="{00000000-0005-0000-0000-000041030000}"/>
    <cellStyle name="Gültig 57 2" xfId="3923" xr:uid="{9A84ACA6-8067-430A-967D-62AF45BF15E3}"/>
    <cellStyle name="Gültig 58" xfId="786" xr:uid="{00000000-0005-0000-0000-000042030000}"/>
    <cellStyle name="Gültig 58 2" xfId="3924" xr:uid="{46696482-8AF0-486F-8843-CECEEEECC124}"/>
    <cellStyle name="Gültig 59" xfId="787" xr:uid="{00000000-0005-0000-0000-000043030000}"/>
    <cellStyle name="Gültig 59 2" xfId="3925" xr:uid="{A63FCCBA-085D-4535-AEEE-6E3B2C82334D}"/>
    <cellStyle name="Gültig 6" xfId="788" xr:uid="{00000000-0005-0000-0000-000044030000}"/>
    <cellStyle name="Gültig 6 2" xfId="3926" xr:uid="{837BCB48-7A36-44ED-B74D-3C00495A38A2}"/>
    <cellStyle name="Gültig 60" xfId="789" xr:uid="{00000000-0005-0000-0000-000045030000}"/>
    <cellStyle name="Gültig 60 2" xfId="3927" xr:uid="{E6D9FA86-68DB-476B-9050-1057C5F07D4B}"/>
    <cellStyle name="Gültig 61" xfId="790" xr:uid="{00000000-0005-0000-0000-000046030000}"/>
    <cellStyle name="Gültig 61 2" xfId="3928" xr:uid="{EDAD557F-8610-4894-B940-05B39E515EBB}"/>
    <cellStyle name="Gültig 62" xfId="791" xr:uid="{00000000-0005-0000-0000-000047030000}"/>
    <cellStyle name="Gültig 62 2" xfId="3929" xr:uid="{33A5C9EF-D0E8-47F0-9AEB-541A63F1165E}"/>
    <cellStyle name="Gültig 63" xfId="792" xr:uid="{00000000-0005-0000-0000-000048030000}"/>
    <cellStyle name="Gültig 63 2" xfId="3930" xr:uid="{025FBF10-5463-442C-9434-4591FA58C950}"/>
    <cellStyle name="Gültig 64" xfId="793" xr:uid="{00000000-0005-0000-0000-000049030000}"/>
    <cellStyle name="Gültig 64 2" xfId="3931" xr:uid="{C5114B9B-AB46-4CA6-AF5E-264F0D781149}"/>
    <cellStyle name="Gültig 65" xfId="794" xr:uid="{00000000-0005-0000-0000-00004A030000}"/>
    <cellStyle name="Gültig 65 2" xfId="3932" xr:uid="{8993DD77-ACDF-46F6-B469-CD3374B7C954}"/>
    <cellStyle name="Gültig 66" xfId="795" xr:uid="{00000000-0005-0000-0000-00004B030000}"/>
    <cellStyle name="Gültig 66 2" xfId="3933" xr:uid="{82DAA647-D7BA-487F-894E-CD27924297BC}"/>
    <cellStyle name="Gültig 67" xfId="796" xr:uid="{00000000-0005-0000-0000-00004C030000}"/>
    <cellStyle name="Gültig 67 2" xfId="3934" xr:uid="{ADDE9E87-3CA5-4808-BF7C-DF46F5004E57}"/>
    <cellStyle name="Gültig 68" xfId="797" xr:uid="{00000000-0005-0000-0000-00004D030000}"/>
    <cellStyle name="Gültig 68 2" xfId="3935" xr:uid="{114F2F3C-0811-498A-BC41-1847140EFE69}"/>
    <cellStyle name="Gültig 69" xfId="798" xr:uid="{00000000-0005-0000-0000-00004E030000}"/>
    <cellStyle name="Gültig 69 2" xfId="3936" xr:uid="{E686A8C2-D71F-4AE8-AC4C-58D827D2B0F8}"/>
    <cellStyle name="Gültig 7" xfId="799" xr:uid="{00000000-0005-0000-0000-00004F030000}"/>
    <cellStyle name="Gültig 7 2" xfId="3937" xr:uid="{315C3457-B0CD-47E0-B929-4ED62C5B132C}"/>
    <cellStyle name="Gültig 70" xfId="800" xr:uid="{00000000-0005-0000-0000-000050030000}"/>
    <cellStyle name="Gültig 70 2" xfId="3938" xr:uid="{74C096AC-AC39-41BD-80FB-0EFBD56CC62C}"/>
    <cellStyle name="Gültig 71" xfId="801" xr:uid="{00000000-0005-0000-0000-000051030000}"/>
    <cellStyle name="Gültig 71 2" xfId="3939" xr:uid="{FA16B988-1E64-4538-9125-2DD5332CD492}"/>
    <cellStyle name="Gültig 72" xfId="802" xr:uid="{00000000-0005-0000-0000-000052030000}"/>
    <cellStyle name="Gültig 72 2" xfId="3940" xr:uid="{A8EA2C7C-8C5B-438B-A3C1-6C0DDD16259B}"/>
    <cellStyle name="Gültig 73" xfId="803" xr:uid="{00000000-0005-0000-0000-000053030000}"/>
    <cellStyle name="Gültig 73 2" xfId="3941" xr:uid="{7657BBE4-CE92-44FA-929B-1DEE6BFEE594}"/>
    <cellStyle name="Gültig 74" xfId="804" xr:uid="{00000000-0005-0000-0000-000054030000}"/>
    <cellStyle name="Gültig 74 2" xfId="3942" xr:uid="{336777C0-54D4-42FA-8885-305A7B672851}"/>
    <cellStyle name="Gültig 75" xfId="805" xr:uid="{00000000-0005-0000-0000-000055030000}"/>
    <cellStyle name="Gültig 75 2" xfId="3943" xr:uid="{FBEC1876-D2F2-45A9-B2A2-DD829BB119FA}"/>
    <cellStyle name="Gültig 76" xfId="806" xr:uid="{00000000-0005-0000-0000-000056030000}"/>
    <cellStyle name="Gültig 76 2" xfId="3944" xr:uid="{86772078-3D96-4B24-B037-AE96D19FA73B}"/>
    <cellStyle name="Gültig 77" xfId="807" xr:uid="{00000000-0005-0000-0000-000057030000}"/>
    <cellStyle name="Gültig 77 2" xfId="3945" xr:uid="{BDDBAF57-02EC-4D0F-BBD8-8FC00644A43E}"/>
    <cellStyle name="Gültig 78" xfId="808" xr:uid="{00000000-0005-0000-0000-000058030000}"/>
    <cellStyle name="Gültig 78 2" xfId="3946" xr:uid="{ED7161F7-95F5-4060-925A-11D92E1CA9F1}"/>
    <cellStyle name="Gültig 79" xfId="809" xr:uid="{00000000-0005-0000-0000-000059030000}"/>
    <cellStyle name="Gültig 79 2" xfId="3947" xr:uid="{037B3008-9996-4C60-88A0-EFF27CDE72AE}"/>
    <cellStyle name="Gültig 8" xfId="810" xr:uid="{00000000-0005-0000-0000-00005A030000}"/>
    <cellStyle name="Gültig 8 2" xfId="3948" xr:uid="{51D719B2-FE07-4F79-8529-5C3378AC5CC7}"/>
    <cellStyle name="Gültig 80" xfId="811" xr:uid="{00000000-0005-0000-0000-00005B030000}"/>
    <cellStyle name="Gültig 80 2" xfId="3949" xr:uid="{A8F681FD-DC07-4189-9AB0-156FF12F0580}"/>
    <cellStyle name="Gültig 81" xfId="812" xr:uid="{00000000-0005-0000-0000-00005C030000}"/>
    <cellStyle name="Gültig 81 2" xfId="3950" xr:uid="{A5101D93-E4B2-4726-BC8F-A1E3EFDA102F}"/>
    <cellStyle name="Gültig 82" xfId="813" xr:uid="{00000000-0005-0000-0000-00005D030000}"/>
    <cellStyle name="Gültig 82 2" xfId="3951" xr:uid="{5BD2069A-E93A-4C83-8DC1-5D4F5686DE48}"/>
    <cellStyle name="Gültig 83" xfId="814" xr:uid="{00000000-0005-0000-0000-00005E030000}"/>
    <cellStyle name="Gültig 83 2" xfId="3952" xr:uid="{DD9BD19C-F90A-4D26-B10C-1CDE0BF24342}"/>
    <cellStyle name="Gültig 84" xfId="815" xr:uid="{00000000-0005-0000-0000-00005F030000}"/>
    <cellStyle name="Gültig 84 2" xfId="3953" xr:uid="{38DF4948-B317-49B2-A975-38E17FAE73A5}"/>
    <cellStyle name="Gültig 85" xfId="816" xr:uid="{00000000-0005-0000-0000-000060030000}"/>
    <cellStyle name="Gültig 85 2" xfId="3954" xr:uid="{BA0A4D58-0BD2-46C3-88EA-6B1B6877D22B}"/>
    <cellStyle name="Gültig 86" xfId="817" xr:uid="{00000000-0005-0000-0000-000061030000}"/>
    <cellStyle name="Gültig 86 2" xfId="3955" xr:uid="{F6A634DD-8653-4D71-B672-B6D26D308D9D}"/>
    <cellStyle name="Gültig 87" xfId="818" xr:uid="{00000000-0005-0000-0000-000062030000}"/>
    <cellStyle name="Gültig 87 2" xfId="3956" xr:uid="{CCD7779E-3943-4B44-BBC2-235A5DB214AE}"/>
    <cellStyle name="Gültig 88" xfId="819" xr:uid="{00000000-0005-0000-0000-000063030000}"/>
    <cellStyle name="Gültig 88 2" xfId="3957" xr:uid="{B7AC7D32-2544-4059-B828-AF7C1A5B7792}"/>
    <cellStyle name="Gültig 89" xfId="820" xr:uid="{00000000-0005-0000-0000-000064030000}"/>
    <cellStyle name="Gültig 89 2" xfId="3958" xr:uid="{9ABF1325-3671-4EFA-B0FE-4B18D4163BF1}"/>
    <cellStyle name="Gültig 9" xfId="821" xr:uid="{00000000-0005-0000-0000-000065030000}"/>
    <cellStyle name="Gültig 9 2" xfId="3959" xr:uid="{9D12B1EA-6F64-476D-BE61-85A8FFF508E4}"/>
    <cellStyle name="Gültig 90" xfId="822" xr:uid="{00000000-0005-0000-0000-000066030000}"/>
    <cellStyle name="Gültig 90 2" xfId="3960" xr:uid="{70AFD43D-EE9E-4DD8-BA34-35A7B020979C}"/>
    <cellStyle name="Gültig 91" xfId="823" xr:uid="{00000000-0005-0000-0000-000067030000}"/>
    <cellStyle name="Gültig 91 2" xfId="3961" xr:uid="{2CC54CBA-A07C-48CD-8E57-8BDAC9FB7CBB}"/>
    <cellStyle name="Gültig 92" xfId="824" xr:uid="{00000000-0005-0000-0000-000068030000}"/>
    <cellStyle name="Gültig 92 2" xfId="3962" xr:uid="{E3A4897E-87B4-40CD-ADE8-4F865EBC6A3A}"/>
    <cellStyle name="Gültig 93" xfId="825" xr:uid="{00000000-0005-0000-0000-000069030000}"/>
    <cellStyle name="Gültig 93 2" xfId="3963" xr:uid="{CC898532-7DF3-4C53-A00C-6BAE04DD4087}"/>
    <cellStyle name="Gültig 94" xfId="826" xr:uid="{00000000-0005-0000-0000-00006A030000}"/>
    <cellStyle name="Gültig 94 2" xfId="3964" xr:uid="{FA3C051C-EDAD-4A89-90CB-8966111BF872}"/>
    <cellStyle name="Gültig 95" xfId="827" xr:uid="{00000000-0005-0000-0000-00006B030000}"/>
    <cellStyle name="Gültig 95 2" xfId="3965" xr:uid="{FD2334EB-92B2-4030-9202-1E34A31520B8}"/>
    <cellStyle name="Gültig 96" xfId="828" xr:uid="{00000000-0005-0000-0000-00006C030000}"/>
    <cellStyle name="Gültig 96 2" xfId="3966" xr:uid="{C70491E3-68C2-43FE-8A3B-EE594BBF9294}"/>
    <cellStyle name="Gültig 97" xfId="829" xr:uid="{00000000-0005-0000-0000-00006D030000}"/>
    <cellStyle name="Gültig 97 2" xfId="3967" xr:uid="{5A61D93E-3368-407D-A446-87D2B7BB434C}"/>
    <cellStyle name="Gültig 98" xfId="830" xr:uid="{00000000-0005-0000-0000-00006E030000}"/>
    <cellStyle name="Gültig 98 2" xfId="3968" xr:uid="{1D1BA2EE-DEF6-4BA0-A1A7-7BA6E5C67DD3}"/>
    <cellStyle name="Gültig 99" xfId="831" xr:uid="{00000000-0005-0000-0000-00006F030000}"/>
    <cellStyle name="Gültig 99 2" xfId="3969" xr:uid="{FF435027-F6FA-42B0-92D8-A3EA4E4E284F}"/>
    <cellStyle name="Gut" xfId="832" xr:uid="{00000000-0005-0000-0000-000070030000}"/>
    <cellStyle name="Gut 2" xfId="3970" xr:uid="{6DE1956F-10C5-4096-8E43-5059E0F20806}"/>
    <cellStyle name="Gut 2 2" xfId="7353" xr:uid="{A606947B-5151-4AD9-8B76-118E6CFF4B15}"/>
    <cellStyle name="Heading 1" xfId="3116" builtinId="16" customBuiltin="1"/>
    <cellStyle name="Heading 2" xfId="3117" builtinId="17" customBuiltin="1"/>
    <cellStyle name="Heading 3" xfId="3118" builtinId="18" customBuiltin="1"/>
    <cellStyle name="Heading 4" xfId="3119" builtinId="19" customBuiltin="1"/>
    <cellStyle name="Hyperlink 10" xfId="833" xr:uid="{00000000-0005-0000-0000-000071030000}"/>
    <cellStyle name="Hyperlink 10 2" xfId="834" xr:uid="{00000000-0005-0000-0000-000072030000}"/>
    <cellStyle name="Hyperlink 10 2 2" xfId="3972" xr:uid="{5118F7C4-F43B-4E35-91AC-EB4CB1F14799}"/>
    <cellStyle name="Hyperlink 10 3" xfId="3971" xr:uid="{D30E6CBE-0330-4053-B8A0-65F9EF4205CE}"/>
    <cellStyle name="Hyperlink 100" xfId="835" xr:uid="{00000000-0005-0000-0000-000073030000}"/>
    <cellStyle name="Hyperlink 100 2" xfId="836" xr:uid="{00000000-0005-0000-0000-000074030000}"/>
    <cellStyle name="Hyperlink 100 2 2" xfId="3974" xr:uid="{9EFE75AD-371F-4987-AEAA-1871A76BA3E0}"/>
    <cellStyle name="Hyperlink 100 3" xfId="3973" xr:uid="{0E55375E-C0C5-4E4D-ACAE-5CE02FAEAF9C}"/>
    <cellStyle name="Hyperlink 101" xfId="837" xr:uid="{00000000-0005-0000-0000-000075030000}"/>
    <cellStyle name="Hyperlink 101 2" xfId="838" xr:uid="{00000000-0005-0000-0000-000076030000}"/>
    <cellStyle name="Hyperlink 101 2 2" xfId="3976" xr:uid="{28C6F417-81BC-443B-AF34-6E18C0A18160}"/>
    <cellStyle name="Hyperlink 101 3" xfId="3975" xr:uid="{090B5F9F-FBBF-4CFD-BFAB-7CC0FE1E3EA8}"/>
    <cellStyle name="Hyperlink 102" xfId="839" xr:uid="{00000000-0005-0000-0000-000077030000}"/>
    <cellStyle name="Hyperlink 102 2" xfId="840" xr:uid="{00000000-0005-0000-0000-000078030000}"/>
    <cellStyle name="Hyperlink 102 2 2" xfId="3978" xr:uid="{729CF65C-A0A4-427F-A411-AEF16C51E169}"/>
    <cellStyle name="Hyperlink 102 3" xfId="3977" xr:uid="{2D851FEF-939F-4142-9058-E325834386FE}"/>
    <cellStyle name="Hyperlink 103" xfId="841" xr:uid="{00000000-0005-0000-0000-000079030000}"/>
    <cellStyle name="Hyperlink 103 2" xfId="842" xr:uid="{00000000-0005-0000-0000-00007A030000}"/>
    <cellStyle name="Hyperlink 103 2 2" xfId="3980" xr:uid="{44EEA78A-510E-49C8-9926-F6FF10BC7D4A}"/>
    <cellStyle name="Hyperlink 103 3" xfId="3979" xr:uid="{C489A71C-7301-4F2F-B1C4-3E1334DD27A8}"/>
    <cellStyle name="Hyperlink 104" xfId="843" xr:uid="{00000000-0005-0000-0000-00007B030000}"/>
    <cellStyle name="Hyperlink 104 2" xfId="844" xr:uid="{00000000-0005-0000-0000-00007C030000}"/>
    <cellStyle name="Hyperlink 104 2 2" xfId="3982" xr:uid="{49C2B049-90A6-43F6-8DEE-010782D50331}"/>
    <cellStyle name="Hyperlink 104 3" xfId="3981" xr:uid="{3A74F593-FC08-4931-B981-8ADEB038A7A0}"/>
    <cellStyle name="Hyperlink 105" xfId="845" xr:uid="{00000000-0005-0000-0000-00007D030000}"/>
    <cellStyle name="Hyperlink 105 2" xfId="846" xr:uid="{00000000-0005-0000-0000-00007E030000}"/>
    <cellStyle name="Hyperlink 105 2 2" xfId="3984" xr:uid="{A3162AA7-9054-449B-84CD-8C78EDF6952D}"/>
    <cellStyle name="Hyperlink 105 3" xfId="3983" xr:uid="{5707AF76-1DCE-4932-888A-C0AFF75C11E7}"/>
    <cellStyle name="Hyperlink 106" xfId="847" xr:uid="{00000000-0005-0000-0000-00007F030000}"/>
    <cellStyle name="Hyperlink 106 2" xfId="848" xr:uid="{00000000-0005-0000-0000-000080030000}"/>
    <cellStyle name="Hyperlink 106 2 2" xfId="3986" xr:uid="{D777DCF8-CA12-4E45-A268-6A343F1F3EF0}"/>
    <cellStyle name="Hyperlink 106 3" xfId="3985" xr:uid="{0D1E1174-851F-42F2-9887-4C38A50E9CFF}"/>
    <cellStyle name="Hyperlink 107" xfId="849" xr:uid="{00000000-0005-0000-0000-000081030000}"/>
    <cellStyle name="Hyperlink 107 2" xfId="850" xr:uid="{00000000-0005-0000-0000-000082030000}"/>
    <cellStyle name="Hyperlink 107 2 2" xfId="3988" xr:uid="{9554A5DF-A2FF-402B-8327-9EFFC5708B7B}"/>
    <cellStyle name="Hyperlink 107 3" xfId="3987" xr:uid="{888A041E-726F-48CC-8C51-729D19BA0EAF}"/>
    <cellStyle name="Hyperlink 108" xfId="851" xr:uid="{00000000-0005-0000-0000-000083030000}"/>
    <cellStyle name="Hyperlink 108 2" xfId="852" xr:uid="{00000000-0005-0000-0000-000084030000}"/>
    <cellStyle name="Hyperlink 108 2 2" xfId="3990" xr:uid="{4BDF7B64-06A3-419B-9ADC-498235B10B6A}"/>
    <cellStyle name="Hyperlink 108 3" xfId="3989" xr:uid="{0E7250E1-6CD3-42AA-8F26-777D9B506473}"/>
    <cellStyle name="Hyperlink 109" xfId="853" xr:uid="{00000000-0005-0000-0000-000085030000}"/>
    <cellStyle name="Hyperlink 109 2" xfId="854" xr:uid="{00000000-0005-0000-0000-000086030000}"/>
    <cellStyle name="Hyperlink 109 2 2" xfId="3992" xr:uid="{7EA08984-87D8-451D-8536-A49371C09915}"/>
    <cellStyle name="Hyperlink 109 3" xfId="3991" xr:uid="{C1434A0E-8FE2-4642-9EC7-F6395476DA5B}"/>
    <cellStyle name="Hyperlink 11" xfId="855" xr:uid="{00000000-0005-0000-0000-000087030000}"/>
    <cellStyle name="Hyperlink 11 2" xfId="856" xr:uid="{00000000-0005-0000-0000-000088030000}"/>
    <cellStyle name="Hyperlink 11 2 2" xfId="3994" xr:uid="{649DC628-1581-4547-91B3-16417E5F25DF}"/>
    <cellStyle name="Hyperlink 11 3" xfId="3993" xr:uid="{F69222B5-F85E-4888-8D34-904AB1D14B13}"/>
    <cellStyle name="Hyperlink 110" xfId="857" xr:uid="{00000000-0005-0000-0000-000089030000}"/>
    <cellStyle name="Hyperlink 110 2" xfId="858" xr:uid="{00000000-0005-0000-0000-00008A030000}"/>
    <cellStyle name="Hyperlink 110 2 2" xfId="3996" xr:uid="{989BB463-F326-4CF7-A071-33E783797A7E}"/>
    <cellStyle name="Hyperlink 110 3" xfId="3995" xr:uid="{65C986A2-393D-450C-9083-F18E23662E62}"/>
    <cellStyle name="Hyperlink 111" xfId="859" xr:uid="{00000000-0005-0000-0000-00008B030000}"/>
    <cellStyle name="Hyperlink 111 2" xfId="860" xr:uid="{00000000-0005-0000-0000-00008C030000}"/>
    <cellStyle name="Hyperlink 111 2 2" xfId="3998" xr:uid="{1D7D4B82-1A6F-49F4-B144-6C5956129EF4}"/>
    <cellStyle name="Hyperlink 111 3" xfId="3997" xr:uid="{A51A7CDE-944C-4C02-A5E8-016A2ABE30FE}"/>
    <cellStyle name="Hyperlink 112" xfId="861" xr:uid="{00000000-0005-0000-0000-00008D030000}"/>
    <cellStyle name="Hyperlink 112 2" xfId="862" xr:uid="{00000000-0005-0000-0000-00008E030000}"/>
    <cellStyle name="Hyperlink 112 2 2" xfId="4000" xr:uid="{F7CBD7E3-8204-4E78-A450-FF4228B97ADB}"/>
    <cellStyle name="Hyperlink 112 3" xfId="3999" xr:uid="{55A499F3-398A-4825-9313-C023FE8A07F2}"/>
    <cellStyle name="Hyperlink 113" xfId="863" xr:uid="{00000000-0005-0000-0000-00008F030000}"/>
    <cellStyle name="Hyperlink 113 2" xfId="864" xr:uid="{00000000-0005-0000-0000-000090030000}"/>
    <cellStyle name="Hyperlink 113 2 2" xfId="4002" xr:uid="{5C448A83-1FE6-40C7-A07D-F22BEA80171C}"/>
    <cellStyle name="Hyperlink 113 3" xfId="4001" xr:uid="{F572DE39-E932-47D7-9062-CB657107158E}"/>
    <cellStyle name="Hyperlink 114" xfId="865" xr:uid="{00000000-0005-0000-0000-000091030000}"/>
    <cellStyle name="Hyperlink 114 2" xfId="866" xr:uid="{00000000-0005-0000-0000-000092030000}"/>
    <cellStyle name="Hyperlink 114 2 2" xfId="4004" xr:uid="{0E353E75-9288-4EEC-B255-D283CE0CBC2A}"/>
    <cellStyle name="Hyperlink 114 3" xfId="4003" xr:uid="{91105BB4-C394-495C-9D36-FF560A0BC159}"/>
    <cellStyle name="Hyperlink 115" xfId="867" xr:uid="{00000000-0005-0000-0000-000093030000}"/>
    <cellStyle name="Hyperlink 115 2" xfId="868" xr:uid="{00000000-0005-0000-0000-000094030000}"/>
    <cellStyle name="Hyperlink 115 2 2" xfId="4006" xr:uid="{E17381EF-6E6C-4661-A5A7-CB61F25AA9B0}"/>
    <cellStyle name="Hyperlink 115 3" xfId="4005" xr:uid="{112A9905-F983-4120-9F11-FA0C0675922E}"/>
    <cellStyle name="Hyperlink 116" xfId="869" xr:uid="{00000000-0005-0000-0000-000095030000}"/>
    <cellStyle name="Hyperlink 116 2" xfId="870" xr:uid="{00000000-0005-0000-0000-000096030000}"/>
    <cellStyle name="Hyperlink 116 2 2" xfId="4008" xr:uid="{1D874219-D915-4915-BCBA-680E033EE875}"/>
    <cellStyle name="Hyperlink 116 3" xfId="4007" xr:uid="{E9F0CC8D-5596-45DC-826A-B46FBD924FEA}"/>
    <cellStyle name="Hyperlink 12" xfId="871" xr:uid="{00000000-0005-0000-0000-000097030000}"/>
    <cellStyle name="Hyperlink 12 2" xfId="872" xr:uid="{00000000-0005-0000-0000-000098030000}"/>
    <cellStyle name="Hyperlink 12 2 2" xfId="4010" xr:uid="{869888AD-226F-4AAD-AAA1-B73AB6FFF7C7}"/>
    <cellStyle name="Hyperlink 12 3" xfId="4009" xr:uid="{BFADFB76-7715-494E-B421-234746F54E3A}"/>
    <cellStyle name="Hyperlink 13" xfId="873" xr:uid="{00000000-0005-0000-0000-000099030000}"/>
    <cellStyle name="Hyperlink 13 2" xfId="874" xr:uid="{00000000-0005-0000-0000-00009A030000}"/>
    <cellStyle name="Hyperlink 13 2 2" xfId="4012" xr:uid="{9CD62E10-7551-47A4-86C8-8CFF2CDE8EEC}"/>
    <cellStyle name="Hyperlink 13 3" xfId="4011" xr:uid="{45BB2CB6-FC97-4C83-AA47-8248A52EE9EF}"/>
    <cellStyle name="Hyperlink 14" xfId="875" xr:uid="{00000000-0005-0000-0000-00009B030000}"/>
    <cellStyle name="Hyperlink 14 2" xfId="876" xr:uid="{00000000-0005-0000-0000-00009C030000}"/>
    <cellStyle name="Hyperlink 14 2 2" xfId="4014" xr:uid="{AAA1D872-70B4-407C-A3D4-4E67F52AB7F2}"/>
    <cellStyle name="Hyperlink 14 3" xfId="4013" xr:uid="{2D6815EC-1C75-42E5-A0BB-017B6E1DFAD7}"/>
    <cellStyle name="Hyperlink 15" xfId="877" xr:uid="{00000000-0005-0000-0000-00009D030000}"/>
    <cellStyle name="Hyperlink 15 2" xfId="878" xr:uid="{00000000-0005-0000-0000-00009E030000}"/>
    <cellStyle name="Hyperlink 15 2 2" xfId="4016" xr:uid="{2FA661F4-B978-41BA-AD3F-5B143121E243}"/>
    <cellStyle name="Hyperlink 15 3" xfId="4015" xr:uid="{0A7207F0-019F-458B-A941-A9E418E47348}"/>
    <cellStyle name="Hyperlink 16" xfId="879" xr:uid="{00000000-0005-0000-0000-00009F030000}"/>
    <cellStyle name="Hyperlink 16 2" xfId="880" xr:uid="{00000000-0005-0000-0000-0000A0030000}"/>
    <cellStyle name="Hyperlink 16 2 2" xfId="4018" xr:uid="{C7A28E2E-0056-40EE-A909-9FA17A011062}"/>
    <cellStyle name="Hyperlink 16 3" xfId="4017" xr:uid="{0C49F538-58D7-488B-A9C8-C6F2AEE240F1}"/>
    <cellStyle name="Hyperlink 17" xfId="881" xr:uid="{00000000-0005-0000-0000-0000A1030000}"/>
    <cellStyle name="Hyperlink 17 2" xfId="882" xr:uid="{00000000-0005-0000-0000-0000A2030000}"/>
    <cellStyle name="Hyperlink 17 2 2" xfId="4020" xr:uid="{0B5DA7C0-9B1F-48E1-892F-517C773FC2B9}"/>
    <cellStyle name="Hyperlink 17 3" xfId="4019" xr:uid="{01BC0AD9-5A00-4C81-AC3B-96B42F443241}"/>
    <cellStyle name="Hyperlink 18" xfId="883" xr:uid="{00000000-0005-0000-0000-0000A3030000}"/>
    <cellStyle name="Hyperlink 18 2" xfId="884" xr:uid="{00000000-0005-0000-0000-0000A4030000}"/>
    <cellStyle name="Hyperlink 18 2 2" xfId="4022" xr:uid="{FDFC3A14-E609-48F3-A199-D0946CB0DC8A}"/>
    <cellStyle name="Hyperlink 18 3" xfId="4021" xr:uid="{B8481E9D-5EB5-47FE-9317-F4A1AE7F2A26}"/>
    <cellStyle name="Hyperlink 19" xfId="885" xr:uid="{00000000-0005-0000-0000-0000A5030000}"/>
    <cellStyle name="Hyperlink 19 2" xfId="886" xr:uid="{00000000-0005-0000-0000-0000A6030000}"/>
    <cellStyle name="Hyperlink 19 2 2" xfId="4024" xr:uid="{66B2A052-874A-4C99-8349-DF8F317C93B6}"/>
    <cellStyle name="Hyperlink 19 3" xfId="4023" xr:uid="{8C9CB0D2-6B64-49F6-A24B-F2793B35E3DD}"/>
    <cellStyle name="Hyperlink 2" xfId="887" xr:uid="{00000000-0005-0000-0000-0000A7030000}"/>
    <cellStyle name="Hyperlink 2 2" xfId="888" xr:uid="{00000000-0005-0000-0000-0000A8030000}"/>
    <cellStyle name="Hyperlink 2 2 2" xfId="4026" xr:uid="{DD31E28A-9EE7-41C7-847B-6B00328897F3}"/>
    <cellStyle name="Hyperlink 2 3" xfId="889" xr:uid="{00000000-0005-0000-0000-0000A9030000}"/>
    <cellStyle name="Hyperlink 2 3 2" xfId="4027" xr:uid="{F239A4E3-3990-48EF-9E5F-AD99E42BD415}"/>
    <cellStyle name="Hyperlink 2 4" xfId="4025" xr:uid="{AA583DFB-F0E1-48A1-8CE1-1F4C076312F4}"/>
    <cellStyle name="Hyperlink 20" xfId="890" xr:uid="{00000000-0005-0000-0000-0000AA030000}"/>
    <cellStyle name="Hyperlink 20 2" xfId="891" xr:uid="{00000000-0005-0000-0000-0000AB030000}"/>
    <cellStyle name="Hyperlink 20 2 2" xfId="4029" xr:uid="{AACC5118-638B-41E2-89F6-9361B8FC9CF7}"/>
    <cellStyle name="Hyperlink 20 3" xfId="4028" xr:uid="{B5CA815B-C7F6-40BE-B7BA-B77A79DB060D}"/>
    <cellStyle name="Hyperlink 21" xfId="892" xr:uid="{00000000-0005-0000-0000-0000AC030000}"/>
    <cellStyle name="Hyperlink 21 2" xfId="893" xr:uid="{00000000-0005-0000-0000-0000AD030000}"/>
    <cellStyle name="Hyperlink 21 2 2" xfId="4031" xr:uid="{F423893A-E7B2-4903-BB44-CBF0239A0FAF}"/>
    <cellStyle name="Hyperlink 21 3" xfId="4030" xr:uid="{F937555B-3E07-4C44-A938-430C3E9BF34B}"/>
    <cellStyle name="Hyperlink 22" xfId="894" xr:uid="{00000000-0005-0000-0000-0000AE030000}"/>
    <cellStyle name="Hyperlink 22 2" xfId="895" xr:uid="{00000000-0005-0000-0000-0000AF030000}"/>
    <cellStyle name="Hyperlink 22 2 2" xfId="4033" xr:uid="{B3E3F351-074D-40FB-83E4-251D9AA8455F}"/>
    <cellStyle name="Hyperlink 22 3" xfId="4032" xr:uid="{8B08A944-2547-4F58-8441-26033C11B663}"/>
    <cellStyle name="Hyperlink 23" xfId="896" xr:uid="{00000000-0005-0000-0000-0000B0030000}"/>
    <cellStyle name="Hyperlink 23 2" xfId="897" xr:uid="{00000000-0005-0000-0000-0000B1030000}"/>
    <cellStyle name="Hyperlink 23 2 2" xfId="4035" xr:uid="{AD7AFBBE-A57C-4941-A98C-22EE12331A18}"/>
    <cellStyle name="Hyperlink 23 3" xfId="4034" xr:uid="{F48119B4-E375-4C67-87A1-8A0905650918}"/>
    <cellStyle name="Hyperlink 24" xfId="898" xr:uid="{00000000-0005-0000-0000-0000B2030000}"/>
    <cellStyle name="Hyperlink 24 2" xfId="899" xr:uid="{00000000-0005-0000-0000-0000B3030000}"/>
    <cellStyle name="Hyperlink 24 2 2" xfId="4037" xr:uid="{7B0A30BB-0FFD-42CE-B599-5F839B53048A}"/>
    <cellStyle name="Hyperlink 24 3" xfId="4036" xr:uid="{CDB17CC5-7565-4004-814E-84B241AF3491}"/>
    <cellStyle name="Hyperlink 25" xfId="900" xr:uid="{00000000-0005-0000-0000-0000B4030000}"/>
    <cellStyle name="Hyperlink 25 2" xfId="901" xr:uid="{00000000-0005-0000-0000-0000B5030000}"/>
    <cellStyle name="Hyperlink 25 2 2" xfId="4039" xr:uid="{3B7C5E04-DE04-4907-86D5-B7E700CE1D3C}"/>
    <cellStyle name="Hyperlink 25 3" xfId="4038" xr:uid="{A7662766-118F-4CF4-93EE-A74AE52B48F2}"/>
    <cellStyle name="Hyperlink 26" xfId="902" xr:uid="{00000000-0005-0000-0000-0000B6030000}"/>
    <cellStyle name="Hyperlink 26 2" xfId="903" xr:uid="{00000000-0005-0000-0000-0000B7030000}"/>
    <cellStyle name="Hyperlink 26 2 2" xfId="4041" xr:uid="{E1B39012-13E0-4840-BD05-6A2C8756682D}"/>
    <cellStyle name="Hyperlink 26 3" xfId="4040" xr:uid="{E6FE071C-170F-4324-AE95-01B84C3E4DD6}"/>
    <cellStyle name="Hyperlink 27" xfId="904" xr:uid="{00000000-0005-0000-0000-0000B8030000}"/>
    <cellStyle name="Hyperlink 27 2" xfId="905" xr:uid="{00000000-0005-0000-0000-0000B9030000}"/>
    <cellStyle name="Hyperlink 27 2 2" xfId="4043" xr:uid="{4AB6838B-E2A0-47D7-9BDC-A888895541F0}"/>
    <cellStyle name="Hyperlink 27 3" xfId="4042" xr:uid="{07936761-30B4-4958-866D-36CEE5635FE2}"/>
    <cellStyle name="Hyperlink 28" xfId="906" xr:uid="{00000000-0005-0000-0000-0000BA030000}"/>
    <cellStyle name="Hyperlink 28 2" xfId="907" xr:uid="{00000000-0005-0000-0000-0000BB030000}"/>
    <cellStyle name="Hyperlink 28 2 2" xfId="4045" xr:uid="{86C425E5-AC69-48BC-8418-1BCFAF9F09C2}"/>
    <cellStyle name="Hyperlink 28 3" xfId="4044" xr:uid="{1ACE6533-65C1-4382-8DF3-87F550B2568D}"/>
    <cellStyle name="Hyperlink 29" xfId="908" xr:uid="{00000000-0005-0000-0000-0000BC030000}"/>
    <cellStyle name="Hyperlink 29 2" xfId="909" xr:uid="{00000000-0005-0000-0000-0000BD030000}"/>
    <cellStyle name="Hyperlink 29 2 2" xfId="4047" xr:uid="{5F1D9F56-2419-489B-A780-6FDABE43833E}"/>
    <cellStyle name="Hyperlink 29 3" xfId="4046" xr:uid="{4B9D133E-2A5D-41BF-9F49-A4DE84A5DAF5}"/>
    <cellStyle name="Hyperlink 3" xfId="910" xr:uid="{00000000-0005-0000-0000-0000BE030000}"/>
    <cellStyle name="Hyperlink 3 2" xfId="911" xr:uid="{00000000-0005-0000-0000-0000BF030000}"/>
    <cellStyle name="Hyperlink 3 2 2" xfId="4049" xr:uid="{56E5B630-DF7E-4A04-BA31-C6A64247F512}"/>
    <cellStyle name="Hyperlink 3 3" xfId="4048" xr:uid="{CDB2FFA4-C8CB-4C00-B181-57E36AE7BF88}"/>
    <cellStyle name="Hyperlink 30" xfId="912" xr:uid="{00000000-0005-0000-0000-0000C0030000}"/>
    <cellStyle name="Hyperlink 30 2" xfId="913" xr:uid="{00000000-0005-0000-0000-0000C1030000}"/>
    <cellStyle name="Hyperlink 30 2 2" xfId="4051" xr:uid="{CA680119-AFBB-4450-95FB-0B4D39361911}"/>
    <cellStyle name="Hyperlink 30 3" xfId="4050" xr:uid="{A003985F-9624-4CB7-9167-7EDCE0963A2E}"/>
    <cellStyle name="Hyperlink 31" xfId="914" xr:uid="{00000000-0005-0000-0000-0000C2030000}"/>
    <cellStyle name="Hyperlink 31 2" xfId="915" xr:uid="{00000000-0005-0000-0000-0000C3030000}"/>
    <cellStyle name="Hyperlink 31 2 2" xfId="4053" xr:uid="{73DC5D6E-7528-4892-A835-C7323883116B}"/>
    <cellStyle name="Hyperlink 31 3" xfId="4052" xr:uid="{E2709167-E280-4078-B9C7-645B50F56984}"/>
    <cellStyle name="Hyperlink 32" xfId="916" xr:uid="{00000000-0005-0000-0000-0000C4030000}"/>
    <cellStyle name="Hyperlink 32 2" xfId="917" xr:uid="{00000000-0005-0000-0000-0000C5030000}"/>
    <cellStyle name="Hyperlink 32 2 2" xfId="4055" xr:uid="{9B3FEB5D-103F-463B-8F6C-7B859AA4026E}"/>
    <cellStyle name="Hyperlink 32 3" xfId="4054" xr:uid="{A9F7EB2C-4362-4D54-8D65-F77947C43B47}"/>
    <cellStyle name="Hyperlink 33" xfId="918" xr:uid="{00000000-0005-0000-0000-0000C6030000}"/>
    <cellStyle name="Hyperlink 33 2" xfId="919" xr:uid="{00000000-0005-0000-0000-0000C7030000}"/>
    <cellStyle name="Hyperlink 33 2 2" xfId="4057" xr:uid="{303612CB-F916-4E62-98EB-C80EEEB959C2}"/>
    <cellStyle name="Hyperlink 33 3" xfId="4056" xr:uid="{5669648E-AD3E-403E-A55A-0E7AB7AAFA69}"/>
    <cellStyle name="Hyperlink 34" xfId="920" xr:uid="{00000000-0005-0000-0000-0000C8030000}"/>
    <cellStyle name="Hyperlink 34 2" xfId="921" xr:uid="{00000000-0005-0000-0000-0000C9030000}"/>
    <cellStyle name="Hyperlink 34 2 2" xfId="4059" xr:uid="{D6D3CF5F-1D73-47AD-A2F1-56FDB1155005}"/>
    <cellStyle name="Hyperlink 34 3" xfId="4058" xr:uid="{D83C7B84-2035-4A87-8445-DBDFC9F7C58E}"/>
    <cellStyle name="Hyperlink 35" xfId="922" xr:uid="{00000000-0005-0000-0000-0000CA030000}"/>
    <cellStyle name="Hyperlink 35 2" xfId="923" xr:uid="{00000000-0005-0000-0000-0000CB030000}"/>
    <cellStyle name="Hyperlink 35 2 2" xfId="4061" xr:uid="{F1990DFB-5232-4812-A495-B66A61F29CDF}"/>
    <cellStyle name="Hyperlink 35 3" xfId="4060" xr:uid="{00D684FC-E1C6-4FB4-AB51-BE56187F4BE5}"/>
    <cellStyle name="Hyperlink 36" xfId="924" xr:uid="{00000000-0005-0000-0000-0000CC030000}"/>
    <cellStyle name="Hyperlink 36 2" xfId="925" xr:uid="{00000000-0005-0000-0000-0000CD030000}"/>
    <cellStyle name="Hyperlink 36 2 2" xfId="4063" xr:uid="{6829FC34-15D3-470D-96B3-CAA17C8D1387}"/>
    <cellStyle name="Hyperlink 36 3" xfId="4062" xr:uid="{C068A135-4223-45B8-8FF9-F67B32D036D0}"/>
    <cellStyle name="Hyperlink 37" xfId="926" xr:uid="{00000000-0005-0000-0000-0000CE030000}"/>
    <cellStyle name="Hyperlink 37 2" xfId="927" xr:uid="{00000000-0005-0000-0000-0000CF030000}"/>
    <cellStyle name="Hyperlink 37 2 2" xfId="4065" xr:uid="{9102F4EF-46A2-47D4-A3A0-2D8EF429A288}"/>
    <cellStyle name="Hyperlink 37 3" xfId="4064" xr:uid="{CA4CEFDD-24DC-4C1B-9E6D-91B62F017F2F}"/>
    <cellStyle name="Hyperlink 38" xfId="928" xr:uid="{00000000-0005-0000-0000-0000D0030000}"/>
    <cellStyle name="Hyperlink 38 2" xfId="929" xr:uid="{00000000-0005-0000-0000-0000D1030000}"/>
    <cellStyle name="Hyperlink 38 2 2" xfId="4067" xr:uid="{4578E3B6-39C6-49C7-9DF8-5374CA52BCE5}"/>
    <cellStyle name="Hyperlink 38 3" xfId="4066" xr:uid="{7F782AD8-D591-4A01-A732-903B018D0AE0}"/>
    <cellStyle name="Hyperlink 39" xfId="930" xr:uid="{00000000-0005-0000-0000-0000D2030000}"/>
    <cellStyle name="Hyperlink 39 2" xfId="931" xr:uid="{00000000-0005-0000-0000-0000D3030000}"/>
    <cellStyle name="Hyperlink 39 2 2" xfId="4069" xr:uid="{4E805CD8-E956-4FFD-B0BA-E9719466140A}"/>
    <cellStyle name="Hyperlink 39 3" xfId="4068" xr:uid="{7D25BAC9-6A2B-498B-B08E-DB984755DFC0}"/>
    <cellStyle name="Hyperlink 4" xfId="932" xr:uid="{00000000-0005-0000-0000-0000D4030000}"/>
    <cellStyle name="Hyperlink 4 2" xfId="933" xr:uid="{00000000-0005-0000-0000-0000D5030000}"/>
    <cellStyle name="Hyperlink 4 2 2" xfId="4071" xr:uid="{58C6F996-CD9C-438B-92C9-F2AF4A97F2D6}"/>
    <cellStyle name="Hyperlink 4 3" xfId="4070" xr:uid="{077004DB-E59A-401D-83F0-9F2F78DF17C5}"/>
    <cellStyle name="Hyperlink 40" xfId="934" xr:uid="{00000000-0005-0000-0000-0000D6030000}"/>
    <cellStyle name="Hyperlink 40 2" xfId="935" xr:uid="{00000000-0005-0000-0000-0000D7030000}"/>
    <cellStyle name="Hyperlink 40 2 2" xfId="4073" xr:uid="{D4729A2A-8982-403A-9A58-B68A2C390E7D}"/>
    <cellStyle name="Hyperlink 40 3" xfId="4072" xr:uid="{7FD941E7-A758-4179-8FE3-BC5E1E79F551}"/>
    <cellStyle name="Hyperlink 41" xfId="936" xr:uid="{00000000-0005-0000-0000-0000D8030000}"/>
    <cellStyle name="Hyperlink 41 2" xfId="937" xr:uid="{00000000-0005-0000-0000-0000D9030000}"/>
    <cellStyle name="Hyperlink 41 2 2" xfId="4075" xr:uid="{ABB3A5AD-9BE8-4800-A8E5-C6FC7A09F3CB}"/>
    <cellStyle name="Hyperlink 41 3" xfId="4074" xr:uid="{11E5A0EB-5354-4044-A0CC-9DC09612091C}"/>
    <cellStyle name="Hyperlink 42" xfId="938" xr:uid="{00000000-0005-0000-0000-0000DA030000}"/>
    <cellStyle name="Hyperlink 42 2" xfId="939" xr:uid="{00000000-0005-0000-0000-0000DB030000}"/>
    <cellStyle name="Hyperlink 42 2 2" xfId="4077" xr:uid="{711765B3-7906-4644-B093-7A7982A965AC}"/>
    <cellStyle name="Hyperlink 42 3" xfId="4076" xr:uid="{12EBFAF2-99A7-474B-B73F-EE2C780B2E87}"/>
    <cellStyle name="Hyperlink 43" xfId="940" xr:uid="{00000000-0005-0000-0000-0000DC030000}"/>
    <cellStyle name="Hyperlink 43 2" xfId="941" xr:uid="{00000000-0005-0000-0000-0000DD030000}"/>
    <cellStyle name="Hyperlink 43 2 2" xfId="4079" xr:uid="{16828AE3-3205-4480-868C-60681440FBDE}"/>
    <cellStyle name="Hyperlink 43 3" xfId="4078" xr:uid="{5A9ABAD9-329D-4BF4-83A6-B3C10C32FE8A}"/>
    <cellStyle name="Hyperlink 44" xfId="942" xr:uid="{00000000-0005-0000-0000-0000DE030000}"/>
    <cellStyle name="Hyperlink 44 2" xfId="943" xr:uid="{00000000-0005-0000-0000-0000DF030000}"/>
    <cellStyle name="Hyperlink 44 2 2" xfId="4081" xr:uid="{640CEE9B-5BD2-4F16-89C6-F3F140460DD2}"/>
    <cellStyle name="Hyperlink 44 3" xfId="4080" xr:uid="{8C9069CC-7BF5-49E6-A44C-676269BA60E5}"/>
    <cellStyle name="Hyperlink 45" xfId="944" xr:uid="{00000000-0005-0000-0000-0000E0030000}"/>
    <cellStyle name="Hyperlink 45 2" xfId="945" xr:uid="{00000000-0005-0000-0000-0000E1030000}"/>
    <cellStyle name="Hyperlink 45 2 2" xfId="4083" xr:uid="{994C918D-4930-4049-A7CF-6EF635B112DD}"/>
    <cellStyle name="Hyperlink 45 3" xfId="4082" xr:uid="{9397271A-14C7-4480-B52B-52C1DA5BE586}"/>
    <cellStyle name="Hyperlink 46" xfId="946" xr:uid="{00000000-0005-0000-0000-0000E2030000}"/>
    <cellStyle name="Hyperlink 46 2" xfId="947" xr:uid="{00000000-0005-0000-0000-0000E3030000}"/>
    <cellStyle name="Hyperlink 46 2 2" xfId="4085" xr:uid="{317FEB20-2590-4E00-A9EF-EC855B02D36F}"/>
    <cellStyle name="Hyperlink 46 3" xfId="4084" xr:uid="{6CF2864F-ADBA-4FFA-99EB-4C4E6C940505}"/>
    <cellStyle name="Hyperlink 47" xfId="948" xr:uid="{00000000-0005-0000-0000-0000E4030000}"/>
    <cellStyle name="Hyperlink 47 2" xfId="949" xr:uid="{00000000-0005-0000-0000-0000E5030000}"/>
    <cellStyle name="Hyperlink 47 2 2" xfId="4087" xr:uid="{4A1AED51-8788-4B50-A51C-DF0082A1D208}"/>
    <cellStyle name="Hyperlink 47 3" xfId="4086" xr:uid="{A47B91B0-B93C-44C8-BA91-1FB92A8D9418}"/>
    <cellStyle name="Hyperlink 48" xfId="950" xr:uid="{00000000-0005-0000-0000-0000E6030000}"/>
    <cellStyle name="Hyperlink 48 2" xfId="951" xr:uid="{00000000-0005-0000-0000-0000E7030000}"/>
    <cellStyle name="Hyperlink 48 2 2" xfId="4089" xr:uid="{DDE67255-32F5-41DE-AAFE-27DB6BA43B14}"/>
    <cellStyle name="Hyperlink 48 3" xfId="4088" xr:uid="{A29735E8-0D33-4311-A515-A2CFF617F7AA}"/>
    <cellStyle name="Hyperlink 49" xfId="952" xr:uid="{00000000-0005-0000-0000-0000E8030000}"/>
    <cellStyle name="Hyperlink 49 2" xfId="953" xr:uid="{00000000-0005-0000-0000-0000E9030000}"/>
    <cellStyle name="Hyperlink 49 2 2" xfId="4091" xr:uid="{E33DE535-7B57-4441-9B27-B1FE58D07F48}"/>
    <cellStyle name="Hyperlink 49 3" xfId="4090" xr:uid="{AB1D3F6B-4CF8-4850-B55A-77F1C768031F}"/>
    <cellStyle name="Hyperlink 5" xfId="954" xr:uid="{00000000-0005-0000-0000-0000EA030000}"/>
    <cellStyle name="Hyperlink 5 2" xfId="955" xr:uid="{00000000-0005-0000-0000-0000EB030000}"/>
    <cellStyle name="Hyperlink 5 2 2" xfId="4093" xr:uid="{E55F450A-0384-44CC-8EAE-AC910BCA94EC}"/>
    <cellStyle name="Hyperlink 5 3" xfId="4092" xr:uid="{4EF787FB-B47D-40C2-9D01-A784D5657D26}"/>
    <cellStyle name="Hyperlink 50" xfId="956" xr:uid="{00000000-0005-0000-0000-0000EC030000}"/>
    <cellStyle name="Hyperlink 50 2" xfId="957" xr:uid="{00000000-0005-0000-0000-0000ED030000}"/>
    <cellStyle name="Hyperlink 50 2 2" xfId="4095" xr:uid="{C3E5E91B-C7E2-4684-9706-72073AD2EBE5}"/>
    <cellStyle name="Hyperlink 50 3" xfId="4094" xr:uid="{8C4C7C8C-C77F-45D1-95F9-0756AAE08FB0}"/>
    <cellStyle name="Hyperlink 51" xfId="958" xr:uid="{00000000-0005-0000-0000-0000EE030000}"/>
    <cellStyle name="Hyperlink 51 2" xfId="959" xr:uid="{00000000-0005-0000-0000-0000EF030000}"/>
    <cellStyle name="Hyperlink 51 2 2" xfId="4097" xr:uid="{D5AA5E23-C729-4E82-A1F8-762F731D5CDD}"/>
    <cellStyle name="Hyperlink 51 3" xfId="4096" xr:uid="{E6694C19-14DF-4B3C-9A15-3329B7F7D7DC}"/>
    <cellStyle name="Hyperlink 52" xfId="960" xr:uid="{00000000-0005-0000-0000-0000F0030000}"/>
    <cellStyle name="Hyperlink 52 2" xfId="961" xr:uid="{00000000-0005-0000-0000-0000F1030000}"/>
    <cellStyle name="Hyperlink 52 2 2" xfId="4099" xr:uid="{E60FA8AF-A7D4-4AF7-B7AD-EB7718906C62}"/>
    <cellStyle name="Hyperlink 52 3" xfId="4098" xr:uid="{FE8C54C0-28B1-4CF2-8013-256BB81B3D54}"/>
    <cellStyle name="Hyperlink 53" xfId="962" xr:uid="{00000000-0005-0000-0000-0000F2030000}"/>
    <cellStyle name="Hyperlink 53 2" xfId="963" xr:uid="{00000000-0005-0000-0000-0000F3030000}"/>
    <cellStyle name="Hyperlink 53 2 2" xfId="4101" xr:uid="{46BF2A14-005B-4658-BBFA-EAF7F10E5F8E}"/>
    <cellStyle name="Hyperlink 53 3" xfId="4100" xr:uid="{81A075B9-247D-4FB0-BB41-9D064A380321}"/>
    <cellStyle name="Hyperlink 54" xfId="964" xr:uid="{00000000-0005-0000-0000-0000F4030000}"/>
    <cellStyle name="Hyperlink 54 2" xfId="965" xr:uid="{00000000-0005-0000-0000-0000F5030000}"/>
    <cellStyle name="Hyperlink 54 2 2" xfId="4103" xr:uid="{8AF86A29-BC3F-43B7-9D60-6869A4EAD1B1}"/>
    <cellStyle name="Hyperlink 54 3" xfId="4102" xr:uid="{C999AD9A-0B6F-488D-944A-A9B1B600B932}"/>
    <cellStyle name="Hyperlink 55" xfId="966" xr:uid="{00000000-0005-0000-0000-0000F6030000}"/>
    <cellStyle name="Hyperlink 55 2" xfId="967" xr:uid="{00000000-0005-0000-0000-0000F7030000}"/>
    <cellStyle name="Hyperlink 55 2 2" xfId="4105" xr:uid="{09340C0D-B297-4132-82AD-EF30F6C47535}"/>
    <cellStyle name="Hyperlink 55 3" xfId="4104" xr:uid="{57EB838D-377D-4EEC-B9A9-0389B2168928}"/>
    <cellStyle name="Hyperlink 56" xfId="968" xr:uid="{00000000-0005-0000-0000-0000F8030000}"/>
    <cellStyle name="Hyperlink 56 2" xfId="969" xr:uid="{00000000-0005-0000-0000-0000F9030000}"/>
    <cellStyle name="Hyperlink 56 2 2" xfId="4107" xr:uid="{196665C6-DE23-4DEF-8B4C-63905CCFF54C}"/>
    <cellStyle name="Hyperlink 56 3" xfId="4106" xr:uid="{19F4777F-1E16-4B72-A78F-804F1E3A6CEC}"/>
    <cellStyle name="Hyperlink 57" xfId="970" xr:uid="{00000000-0005-0000-0000-0000FA030000}"/>
    <cellStyle name="Hyperlink 57 2" xfId="971" xr:uid="{00000000-0005-0000-0000-0000FB030000}"/>
    <cellStyle name="Hyperlink 57 2 2" xfId="4109" xr:uid="{7ADE6BE6-9C84-456E-BC90-DE3A48D907A3}"/>
    <cellStyle name="Hyperlink 57 3" xfId="4108" xr:uid="{7CD77A5D-0FBB-493F-8089-7F0E0564CC49}"/>
    <cellStyle name="Hyperlink 58" xfId="972" xr:uid="{00000000-0005-0000-0000-0000FC030000}"/>
    <cellStyle name="Hyperlink 58 2" xfId="973" xr:uid="{00000000-0005-0000-0000-0000FD030000}"/>
    <cellStyle name="Hyperlink 58 2 2" xfId="4111" xr:uid="{1B13F6B7-6A38-4348-A1A2-D39B2DC20DF6}"/>
    <cellStyle name="Hyperlink 58 3" xfId="4110" xr:uid="{4D307E47-26F4-4186-95D6-5AF93B99BB3C}"/>
    <cellStyle name="Hyperlink 59" xfId="974" xr:uid="{00000000-0005-0000-0000-0000FE030000}"/>
    <cellStyle name="Hyperlink 59 2" xfId="975" xr:uid="{00000000-0005-0000-0000-0000FF030000}"/>
    <cellStyle name="Hyperlink 59 2 2" xfId="4113" xr:uid="{1AA9327D-0D42-45AB-9D73-C095EA6CAD54}"/>
    <cellStyle name="Hyperlink 59 3" xfId="4112" xr:uid="{5CE1DBA8-3809-4797-AD0F-FB1E9B9CC78F}"/>
    <cellStyle name="Hyperlink 6" xfId="976" xr:uid="{00000000-0005-0000-0000-000000040000}"/>
    <cellStyle name="Hyperlink 6 2" xfId="977" xr:uid="{00000000-0005-0000-0000-000001040000}"/>
    <cellStyle name="Hyperlink 6 2 2" xfId="4115" xr:uid="{C22539E1-C0D9-421B-96E8-9B3955BB3A04}"/>
    <cellStyle name="Hyperlink 6 3" xfId="4114" xr:uid="{47239F8C-EE2E-4242-8E82-46957F1E12AE}"/>
    <cellStyle name="Hyperlink 60" xfId="978" xr:uid="{00000000-0005-0000-0000-000002040000}"/>
    <cellStyle name="Hyperlink 60 2" xfId="979" xr:uid="{00000000-0005-0000-0000-000003040000}"/>
    <cellStyle name="Hyperlink 60 2 2" xfId="4117" xr:uid="{F5A1C18A-D852-46D5-AC95-8FE7B7879E97}"/>
    <cellStyle name="Hyperlink 60 3" xfId="4116" xr:uid="{A179B980-3B10-4C9C-B66F-183F265EC399}"/>
    <cellStyle name="Hyperlink 61" xfId="980" xr:uid="{00000000-0005-0000-0000-000004040000}"/>
    <cellStyle name="Hyperlink 61 2" xfId="981" xr:uid="{00000000-0005-0000-0000-000005040000}"/>
    <cellStyle name="Hyperlink 61 2 2" xfId="4119" xr:uid="{447E96A5-A230-4965-B4A2-F794D19CEE69}"/>
    <cellStyle name="Hyperlink 61 3" xfId="4118" xr:uid="{EDFD8FFB-F590-4A18-A3DF-7565CC38B2A8}"/>
    <cellStyle name="Hyperlink 62" xfId="982" xr:uid="{00000000-0005-0000-0000-000006040000}"/>
    <cellStyle name="Hyperlink 62 2" xfId="983" xr:uid="{00000000-0005-0000-0000-000007040000}"/>
    <cellStyle name="Hyperlink 62 2 2" xfId="4121" xr:uid="{E50A39DF-4A30-49FC-866A-9ADFAB2FADCD}"/>
    <cellStyle name="Hyperlink 62 3" xfId="4120" xr:uid="{B03F3B74-2097-47B2-95E3-4E8F37117D4D}"/>
    <cellStyle name="Hyperlink 63" xfId="984" xr:uid="{00000000-0005-0000-0000-000008040000}"/>
    <cellStyle name="Hyperlink 63 2" xfId="985" xr:uid="{00000000-0005-0000-0000-000009040000}"/>
    <cellStyle name="Hyperlink 63 2 2" xfId="4123" xr:uid="{2CF7B683-594B-4E72-AD40-F2A14D66F76F}"/>
    <cellStyle name="Hyperlink 63 3" xfId="4122" xr:uid="{68810CBA-C246-4CDF-A0A8-CE58359F1C02}"/>
    <cellStyle name="Hyperlink 64" xfId="986" xr:uid="{00000000-0005-0000-0000-00000A040000}"/>
    <cellStyle name="Hyperlink 64 2" xfId="987" xr:uid="{00000000-0005-0000-0000-00000B040000}"/>
    <cellStyle name="Hyperlink 64 2 2" xfId="4125" xr:uid="{4BDFD093-F6AB-4DF5-941D-A69CC2283691}"/>
    <cellStyle name="Hyperlink 64 3" xfId="4124" xr:uid="{56FAE338-E734-41E9-8AC6-1712A8BA666C}"/>
    <cellStyle name="Hyperlink 65" xfId="988" xr:uid="{00000000-0005-0000-0000-00000C040000}"/>
    <cellStyle name="Hyperlink 65 2" xfId="989" xr:uid="{00000000-0005-0000-0000-00000D040000}"/>
    <cellStyle name="Hyperlink 65 2 2" xfId="4127" xr:uid="{EBBD0918-544C-441B-935A-7442DCD82D10}"/>
    <cellStyle name="Hyperlink 65 3" xfId="4126" xr:uid="{F6FA05DB-912A-4937-A327-AD3B35DE6F37}"/>
    <cellStyle name="Hyperlink 66" xfId="990" xr:uid="{00000000-0005-0000-0000-00000E040000}"/>
    <cellStyle name="Hyperlink 66 2" xfId="991" xr:uid="{00000000-0005-0000-0000-00000F040000}"/>
    <cellStyle name="Hyperlink 66 2 2" xfId="4129" xr:uid="{EDE696DB-DC69-4786-A9E3-57869D03773A}"/>
    <cellStyle name="Hyperlink 66 3" xfId="4128" xr:uid="{5EE93012-9856-4124-9E2D-BDC512707E04}"/>
    <cellStyle name="Hyperlink 67" xfId="992" xr:uid="{00000000-0005-0000-0000-000010040000}"/>
    <cellStyle name="Hyperlink 67 2" xfId="993" xr:uid="{00000000-0005-0000-0000-000011040000}"/>
    <cellStyle name="Hyperlink 67 2 2" xfId="4131" xr:uid="{1FC34D8D-62CA-46F0-A3D5-7631BC8D3EA1}"/>
    <cellStyle name="Hyperlink 67 3" xfId="4130" xr:uid="{D89DDA2B-1DEE-43C1-99A8-C147C441D0AD}"/>
    <cellStyle name="Hyperlink 68" xfId="994" xr:uid="{00000000-0005-0000-0000-000012040000}"/>
    <cellStyle name="Hyperlink 68 2" xfId="995" xr:uid="{00000000-0005-0000-0000-000013040000}"/>
    <cellStyle name="Hyperlink 68 2 2" xfId="4133" xr:uid="{D8A08552-C090-4F02-BB5E-EA673681DA6F}"/>
    <cellStyle name="Hyperlink 68 3" xfId="4132" xr:uid="{0540CB20-85BC-4F47-906D-58CD1898B734}"/>
    <cellStyle name="Hyperlink 69" xfId="996" xr:uid="{00000000-0005-0000-0000-000014040000}"/>
    <cellStyle name="Hyperlink 69 2" xfId="997" xr:uid="{00000000-0005-0000-0000-000015040000}"/>
    <cellStyle name="Hyperlink 69 2 2" xfId="4135" xr:uid="{DE7C5C02-A9E9-45ED-9823-1919CF1F14BD}"/>
    <cellStyle name="Hyperlink 69 3" xfId="4134" xr:uid="{DC930C44-E7A5-41C4-95EA-4756C075981D}"/>
    <cellStyle name="Hyperlink 7" xfId="998" xr:uid="{00000000-0005-0000-0000-000016040000}"/>
    <cellStyle name="Hyperlink 7 2" xfId="999" xr:uid="{00000000-0005-0000-0000-000017040000}"/>
    <cellStyle name="Hyperlink 7 2 2" xfId="4137" xr:uid="{DD5AD12A-729B-41F8-B7DF-FB693682EB0F}"/>
    <cellStyle name="Hyperlink 7 3" xfId="4136" xr:uid="{DD903340-E532-4FDA-A489-44ED10C8E5BA}"/>
    <cellStyle name="Hyperlink 70" xfId="1000" xr:uid="{00000000-0005-0000-0000-000018040000}"/>
    <cellStyle name="Hyperlink 70 2" xfId="1001" xr:uid="{00000000-0005-0000-0000-000019040000}"/>
    <cellStyle name="Hyperlink 70 2 2" xfId="4139" xr:uid="{20BF6087-35D6-4838-8C44-B9D97C447480}"/>
    <cellStyle name="Hyperlink 70 3" xfId="4138" xr:uid="{1B02212A-7CBA-4499-A340-9481BECF7C26}"/>
    <cellStyle name="Hyperlink 71" xfId="1002" xr:uid="{00000000-0005-0000-0000-00001A040000}"/>
    <cellStyle name="Hyperlink 71 2" xfId="1003" xr:uid="{00000000-0005-0000-0000-00001B040000}"/>
    <cellStyle name="Hyperlink 71 2 2" xfId="4141" xr:uid="{E7FC67B5-6857-4CBA-9D02-4F480CF84E93}"/>
    <cellStyle name="Hyperlink 71 3" xfId="4140" xr:uid="{4BED5E03-1699-4D40-B322-A8043CB1FC75}"/>
    <cellStyle name="Hyperlink 72" xfId="1004" xr:uid="{00000000-0005-0000-0000-00001C040000}"/>
    <cellStyle name="Hyperlink 72 2" xfId="1005" xr:uid="{00000000-0005-0000-0000-00001D040000}"/>
    <cellStyle name="Hyperlink 72 2 2" xfId="4143" xr:uid="{A1DDD033-0A11-4AC8-9643-2F68448307E1}"/>
    <cellStyle name="Hyperlink 72 3" xfId="4142" xr:uid="{9D03C97B-DE51-44F3-9E9B-DA95629C6244}"/>
    <cellStyle name="Hyperlink 73" xfId="1006" xr:uid="{00000000-0005-0000-0000-00001E040000}"/>
    <cellStyle name="Hyperlink 73 2" xfId="1007" xr:uid="{00000000-0005-0000-0000-00001F040000}"/>
    <cellStyle name="Hyperlink 73 2 2" xfId="4145" xr:uid="{07B5FCAD-B0A5-47C4-B936-20C3F1F7BACA}"/>
    <cellStyle name="Hyperlink 73 3" xfId="4144" xr:uid="{D157840C-A16C-4225-B38A-7DBF89C8DD4B}"/>
    <cellStyle name="Hyperlink 74" xfId="1008" xr:uid="{00000000-0005-0000-0000-000020040000}"/>
    <cellStyle name="Hyperlink 74 2" xfId="1009" xr:uid="{00000000-0005-0000-0000-000021040000}"/>
    <cellStyle name="Hyperlink 74 2 2" xfId="4147" xr:uid="{D45834C9-8A77-47DE-B279-C54FBAB5A553}"/>
    <cellStyle name="Hyperlink 74 3" xfId="4146" xr:uid="{884B08E7-D144-4372-8CD9-C41F8420E928}"/>
    <cellStyle name="Hyperlink 75" xfId="1010" xr:uid="{00000000-0005-0000-0000-000022040000}"/>
    <cellStyle name="Hyperlink 75 2" xfId="1011" xr:uid="{00000000-0005-0000-0000-000023040000}"/>
    <cellStyle name="Hyperlink 75 2 2" xfId="4149" xr:uid="{AF7076D9-6CD9-4C16-9BE3-A5ED03F49158}"/>
    <cellStyle name="Hyperlink 75 3" xfId="4148" xr:uid="{6EAFADB8-47F9-4FDF-A249-0194E0094AA2}"/>
    <cellStyle name="Hyperlink 76" xfId="1012" xr:uid="{00000000-0005-0000-0000-000024040000}"/>
    <cellStyle name="Hyperlink 76 2" xfId="1013" xr:uid="{00000000-0005-0000-0000-000025040000}"/>
    <cellStyle name="Hyperlink 76 2 2" xfId="4151" xr:uid="{E31D267B-A2BA-4F1F-9D33-4DD11DE369EA}"/>
    <cellStyle name="Hyperlink 76 3" xfId="4150" xr:uid="{3563DD8C-910C-4566-B345-B6C27753D4AC}"/>
    <cellStyle name="Hyperlink 77" xfId="1014" xr:uid="{00000000-0005-0000-0000-000026040000}"/>
    <cellStyle name="Hyperlink 77 2" xfId="1015" xr:uid="{00000000-0005-0000-0000-000027040000}"/>
    <cellStyle name="Hyperlink 77 2 2" xfId="4153" xr:uid="{A60E208A-7026-4BBA-892C-32C4FF909FFB}"/>
    <cellStyle name="Hyperlink 77 3" xfId="4152" xr:uid="{4DD35911-1499-4C0E-8C68-402BB9A3DD17}"/>
    <cellStyle name="Hyperlink 78" xfId="1016" xr:uid="{00000000-0005-0000-0000-000028040000}"/>
    <cellStyle name="Hyperlink 78 2" xfId="1017" xr:uid="{00000000-0005-0000-0000-000029040000}"/>
    <cellStyle name="Hyperlink 78 2 2" xfId="4155" xr:uid="{DBA949F8-A467-4520-82A2-1867BB8ABE0D}"/>
    <cellStyle name="Hyperlink 78 3" xfId="4154" xr:uid="{9E98235C-6EF3-40AE-9CDE-956DB42FF9C1}"/>
    <cellStyle name="Hyperlink 79" xfId="1018" xr:uid="{00000000-0005-0000-0000-00002A040000}"/>
    <cellStyle name="Hyperlink 79 2" xfId="1019" xr:uid="{00000000-0005-0000-0000-00002B040000}"/>
    <cellStyle name="Hyperlink 79 2 2" xfId="4157" xr:uid="{262FB9AE-2F6E-464B-9698-94FFD07AA9BD}"/>
    <cellStyle name="Hyperlink 79 3" xfId="4156" xr:uid="{7A2E4711-C68D-4443-8E81-36F22F56B2E8}"/>
    <cellStyle name="Hyperlink 8" xfId="1020" xr:uid="{00000000-0005-0000-0000-00002C040000}"/>
    <cellStyle name="Hyperlink 8 2" xfId="1021" xr:uid="{00000000-0005-0000-0000-00002D040000}"/>
    <cellStyle name="Hyperlink 8 2 2" xfId="4159" xr:uid="{E40D3D43-1304-4DAE-A1D0-41C51C82888A}"/>
    <cellStyle name="Hyperlink 8 3" xfId="4158" xr:uid="{EC96BA70-88B9-4DCE-B3F0-B4FA328CF935}"/>
    <cellStyle name="Hyperlink 80" xfId="1022" xr:uid="{00000000-0005-0000-0000-00002E040000}"/>
    <cellStyle name="Hyperlink 80 2" xfId="1023" xr:uid="{00000000-0005-0000-0000-00002F040000}"/>
    <cellStyle name="Hyperlink 80 2 2" xfId="4161" xr:uid="{5DC24F95-B19D-4091-A98A-A4619966BA9E}"/>
    <cellStyle name="Hyperlink 80 3" xfId="4160" xr:uid="{B36EDD67-163D-4BB1-B10D-D829A0AC0C0B}"/>
    <cellStyle name="Hyperlink 81" xfId="1024" xr:uid="{00000000-0005-0000-0000-000030040000}"/>
    <cellStyle name="Hyperlink 81 2" xfId="1025" xr:uid="{00000000-0005-0000-0000-000031040000}"/>
    <cellStyle name="Hyperlink 81 2 2" xfId="4163" xr:uid="{D6386186-9F67-4F7A-92C5-57D959859513}"/>
    <cellStyle name="Hyperlink 81 3" xfId="4162" xr:uid="{63B3D59B-7C0B-4A19-925E-6ABCED7BCEA6}"/>
    <cellStyle name="Hyperlink 82" xfId="1026" xr:uid="{00000000-0005-0000-0000-000032040000}"/>
    <cellStyle name="Hyperlink 82 2" xfId="1027" xr:uid="{00000000-0005-0000-0000-000033040000}"/>
    <cellStyle name="Hyperlink 82 2 2" xfId="4165" xr:uid="{EEED1A0F-DE86-4BBB-8C72-0A4B6C0158C9}"/>
    <cellStyle name="Hyperlink 82 3" xfId="4164" xr:uid="{6BCA6472-00D1-4471-83A2-A6E00DCA72EB}"/>
    <cellStyle name="Hyperlink 83" xfId="1028" xr:uid="{00000000-0005-0000-0000-000034040000}"/>
    <cellStyle name="Hyperlink 83 2" xfId="1029" xr:uid="{00000000-0005-0000-0000-000035040000}"/>
    <cellStyle name="Hyperlink 83 2 2" xfId="4167" xr:uid="{C71EB60F-3867-4240-9D0C-5671D766D8B6}"/>
    <cellStyle name="Hyperlink 83 3" xfId="4166" xr:uid="{9A600BE4-8827-48FC-A05D-A0AF84886C58}"/>
    <cellStyle name="Hyperlink 84" xfId="1030" xr:uid="{00000000-0005-0000-0000-000036040000}"/>
    <cellStyle name="Hyperlink 84 2" xfId="1031" xr:uid="{00000000-0005-0000-0000-000037040000}"/>
    <cellStyle name="Hyperlink 84 2 2" xfId="4169" xr:uid="{0CB6E1DE-4C60-467B-B537-4033621296BF}"/>
    <cellStyle name="Hyperlink 84 3" xfId="4168" xr:uid="{B5CFA0C5-BF53-42E7-AFA9-CC83B4399A6D}"/>
    <cellStyle name="Hyperlink 85" xfId="1032" xr:uid="{00000000-0005-0000-0000-000038040000}"/>
    <cellStyle name="Hyperlink 85 2" xfId="1033" xr:uid="{00000000-0005-0000-0000-000039040000}"/>
    <cellStyle name="Hyperlink 85 2 2" xfId="4171" xr:uid="{6528006E-FA5C-4D67-BDC8-91707158E5FF}"/>
    <cellStyle name="Hyperlink 85 3" xfId="4170" xr:uid="{56F9C73A-D675-47E4-9671-37F7A2C15D40}"/>
    <cellStyle name="Hyperlink 86" xfId="1034" xr:uid="{00000000-0005-0000-0000-00003A040000}"/>
    <cellStyle name="Hyperlink 86 2" xfId="1035" xr:uid="{00000000-0005-0000-0000-00003B040000}"/>
    <cellStyle name="Hyperlink 86 2 2" xfId="4173" xr:uid="{CE95EAB4-685A-4D63-8282-553DAB5B649B}"/>
    <cellStyle name="Hyperlink 86 3" xfId="4172" xr:uid="{7CC16FAD-2798-41DD-B915-FDD0EEA4F1D8}"/>
    <cellStyle name="Hyperlink 87" xfId="1036" xr:uid="{00000000-0005-0000-0000-00003C040000}"/>
    <cellStyle name="Hyperlink 87 2" xfId="1037" xr:uid="{00000000-0005-0000-0000-00003D040000}"/>
    <cellStyle name="Hyperlink 87 2 2" xfId="4175" xr:uid="{56A74460-FD6A-4DA4-82B6-BAD4E0A7DECF}"/>
    <cellStyle name="Hyperlink 87 3" xfId="4174" xr:uid="{7E035E92-5A5F-4403-A290-9EC5BA78E381}"/>
    <cellStyle name="Hyperlink 88" xfId="1038" xr:uid="{00000000-0005-0000-0000-00003E040000}"/>
    <cellStyle name="Hyperlink 88 2" xfId="1039" xr:uid="{00000000-0005-0000-0000-00003F040000}"/>
    <cellStyle name="Hyperlink 88 2 2" xfId="4177" xr:uid="{05DE8ED7-2F8F-4C50-A269-7A9FAF4674DB}"/>
    <cellStyle name="Hyperlink 88 3" xfId="4176" xr:uid="{57BC332C-94F5-47A0-8F3E-AF426F73EAEB}"/>
    <cellStyle name="Hyperlink 89" xfId="1040" xr:uid="{00000000-0005-0000-0000-000040040000}"/>
    <cellStyle name="Hyperlink 89 2" xfId="1041" xr:uid="{00000000-0005-0000-0000-000041040000}"/>
    <cellStyle name="Hyperlink 89 2 2" xfId="4179" xr:uid="{9ABE84E0-B292-4CC5-ACDC-304AD64A3957}"/>
    <cellStyle name="Hyperlink 89 3" xfId="4178" xr:uid="{7B8BD215-4850-4CB8-A58A-CA6459B9F173}"/>
    <cellStyle name="Hyperlink 9" xfId="1042" xr:uid="{00000000-0005-0000-0000-000042040000}"/>
    <cellStyle name="Hyperlink 9 2" xfId="1043" xr:uid="{00000000-0005-0000-0000-000043040000}"/>
    <cellStyle name="Hyperlink 9 2 2" xfId="4181" xr:uid="{2ED85357-EA23-4F14-A522-8A3CF007B76C}"/>
    <cellStyle name="Hyperlink 9 3" xfId="4180" xr:uid="{E2DA8156-3FB6-4287-BF38-8976569CF48B}"/>
    <cellStyle name="Hyperlink 90" xfId="1044" xr:uid="{00000000-0005-0000-0000-000044040000}"/>
    <cellStyle name="Hyperlink 90 2" xfId="1045" xr:uid="{00000000-0005-0000-0000-000045040000}"/>
    <cellStyle name="Hyperlink 90 2 2" xfId="4183" xr:uid="{B5403E6E-BB14-4791-A993-4C9DA3601794}"/>
    <cellStyle name="Hyperlink 90 3" xfId="4182" xr:uid="{C7A89033-3482-436E-80FD-A652B54120B1}"/>
    <cellStyle name="Hyperlink 91" xfId="1046" xr:uid="{00000000-0005-0000-0000-000046040000}"/>
    <cellStyle name="Hyperlink 91 2" xfId="1047" xr:uid="{00000000-0005-0000-0000-000047040000}"/>
    <cellStyle name="Hyperlink 91 2 2" xfId="4185" xr:uid="{7E985390-F5A3-4D3A-AEC0-BC63503216CB}"/>
    <cellStyle name="Hyperlink 91 3" xfId="4184" xr:uid="{E55573DD-0B17-46CF-B69B-EEF125A2CD37}"/>
    <cellStyle name="Hyperlink 92" xfId="1048" xr:uid="{00000000-0005-0000-0000-000048040000}"/>
    <cellStyle name="Hyperlink 92 2" xfId="1049" xr:uid="{00000000-0005-0000-0000-000049040000}"/>
    <cellStyle name="Hyperlink 92 2 2" xfId="4187" xr:uid="{6E5B7A89-D476-47FD-9FB9-9E3D09DFE5F3}"/>
    <cellStyle name="Hyperlink 92 3" xfId="4186" xr:uid="{98CF51CD-65FD-492F-9483-804EDC014646}"/>
    <cellStyle name="Hyperlink 93" xfId="1050" xr:uid="{00000000-0005-0000-0000-00004A040000}"/>
    <cellStyle name="Hyperlink 93 2" xfId="1051" xr:uid="{00000000-0005-0000-0000-00004B040000}"/>
    <cellStyle name="Hyperlink 93 2 2" xfId="4189" xr:uid="{2E1D2CE7-2736-4E9D-8C3D-67553125872F}"/>
    <cellStyle name="Hyperlink 93 3" xfId="4188" xr:uid="{4B4ACC9C-C561-42B0-8010-21D165460B63}"/>
    <cellStyle name="Hyperlink 94" xfId="1052" xr:uid="{00000000-0005-0000-0000-00004C040000}"/>
    <cellStyle name="Hyperlink 94 2" xfId="1053" xr:uid="{00000000-0005-0000-0000-00004D040000}"/>
    <cellStyle name="Hyperlink 94 2 2" xfId="4191" xr:uid="{D135DB4D-D4D3-4741-B551-5F9F8B10D92A}"/>
    <cellStyle name="Hyperlink 94 3" xfId="4190" xr:uid="{96FEF7E3-7110-4EAA-B347-80E59F2AAF53}"/>
    <cellStyle name="Hyperlink 95" xfId="1054" xr:uid="{00000000-0005-0000-0000-00004E040000}"/>
    <cellStyle name="Hyperlink 95 2" xfId="1055" xr:uid="{00000000-0005-0000-0000-00004F040000}"/>
    <cellStyle name="Hyperlink 95 2 2" xfId="4193" xr:uid="{86B007B5-5534-450F-B784-2F38CAA30705}"/>
    <cellStyle name="Hyperlink 95 3" xfId="4192" xr:uid="{48B611CB-BB99-4625-A4D7-C9801B9B6CA0}"/>
    <cellStyle name="Hyperlink 96" xfId="1056" xr:uid="{00000000-0005-0000-0000-000050040000}"/>
    <cellStyle name="Hyperlink 96 2" xfId="1057" xr:uid="{00000000-0005-0000-0000-000051040000}"/>
    <cellStyle name="Hyperlink 96 2 2" xfId="4195" xr:uid="{15C9832B-5836-4634-97E0-1503D8F8C590}"/>
    <cellStyle name="Hyperlink 96 3" xfId="4194" xr:uid="{CBC6660A-250C-4D29-A4FE-C5C1EDB72113}"/>
    <cellStyle name="Hyperlink 97" xfId="1058" xr:uid="{00000000-0005-0000-0000-000052040000}"/>
    <cellStyle name="Hyperlink 97 2" xfId="1059" xr:uid="{00000000-0005-0000-0000-000053040000}"/>
    <cellStyle name="Hyperlink 97 2 2" xfId="4197" xr:uid="{9C0E082F-9EF9-42F0-AA58-533CDE7D2109}"/>
    <cellStyle name="Hyperlink 97 3" xfId="4196" xr:uid="{B1FE73A3-93F4-4E0C-9BF1-7E3AD6108AE4}"/>
    <cellStyle name="Hyperlink 98" xfId="1060" xr:uid="{00000000-0005-0000-0000-000054040000}"/>
    <cellStyle name="Hyperlink 98 2" xfId="1061" xr:uid="{00000000-0005-0000-0000-000055040000}"/>
    <cellStyle name="Hyperlink 98 2 2" xfId="4199" xr:uid="{00BA5958-1975-48B4-9FC6-6062DEE8CD3F}"/>
    <cellStyle name="Hyperlink 98 3" xfId="4198" xr:uid="{6B752BA8-4E8C-4B16-9593-78F268ADC194}"/>
    <cellStyle name="Hyperlink 99" xfId="1062" xr:uid="{00000000-0005-0000-0000-000056040000}"/>
    <cellStyle name="Hyperlink 99 2" xfId="1063" xr:uid="{00000000-0005-0000-0000-000057040000}"/>
    <cellStyle name="Hyperlink 99 2 2" xfId="4201" xr:uid="{0354053F-9920-4096-849D-D9948E202C0D}"/>
    <cellStyle name="Hyperlink 99 3" xfId="4200" xr:uid="{430CDFF1-F739-42C1-9A45-C8606CDA70EC}"/>
    <cellStyle name="Input" xfId="3123" builtinId="20" customBuiltin="1"/>
    <cellStyle name="Korrigiert" xfId="1064" xr:uid="{00000000-0005-0000-0000-000058040000}"/>
    <cellStyle name="Korrigiert 2" xfId="1065" xr:uid="{00000000-0005-0000-0000-000059040000}"/>
    <cellStyle name="Korrigiert 2 2" xfId="4203" xr:uid="{412C08BC-B84A-4D9A-A9E6-A66CF74187A6}"/>
    <cellStyle name="Korrigiert 2 3" xfId="7307" xr:uid="{EBF2E46B-93EC-478C-828B-20821943F1B1}"/>
    <cellStyle name="Korrigiert 3" xfId="4202" xr:uid="{0EBFD453-7986-4BB7-AEAD-E0E6E21826E6}"/>
    <cellStyle name="Korrigiert 3 2" xfId="7354" xr:uid="{79FAD904-F7DB-4840-A56A-9362A6AA6834}"/>
    <cellStyle name="Korrigiert 3 3" xfId="7396" xr:uid="{C9A402F3-88C1-40F0-B54E-545C54214C4D}"/>
    <cellStyle name="Korrigiert 4" xfId="7308" xr:uid="{D1428218-356D-43CD-9D4E-7F741A304335}"/>
    <cellStyle name="Linked Cell" xfId="3126" builtinId="24" customBuiltin="1"/>
    <cellStyle name="Neutral" xfId="3122" builtinId="28" customBuiltin="1"/>
    <cellStyle name="Neutral 2" xfId="1066" xr:uid="{00000000-0005-0000-0000-00005A040000}"/>
    <cellStyle name="Neutral 2 2" xfId="4204" xr:uid="{956F3308-D10C-4926-A589-2BA75CA1498F}"/>
    <cellStyle name="Neutral 2 2 2" xfId="7356" xr:uid="{ED549040-A790-40C4-B532-58549A4BD79C}"/>
    <cellStyle name="Neutral 3" xfId="1067" xr:uid="{00000000-0005-0000-0000-00005B040000}"/>
    <cellStyle name="Neutral 3 2" xfId="4205" xr:uid="{0C4FC9E0-A5A5-4814-AB10-B4437A83484C}"/>
    <cellStyle name="Neutral 3 2 2" xfId="7357" xr:uid="{63EDC70E-4BF9-43F7-8501-7CE7CA510428}"/>
    <cellStyle name="Neutral 4" xfId="1068" xr:uid="{00000000-0005-0000-0000-00005C040000}"/>
    <cellStyle name="Neutral 4 2" xfId="4206" xr:uid="{C788D5AE-9AA0-46DD-BB54-CEF7BE587354}"/>
    <cellStyle name="Neutral 5" xfId="1069" xr:uid="{00000000-0005-0000-0000-00005D040000}"/>
    <cellStyle name="Neutral 5 2" xfId="7355" xr:uid="{9CBBCB65-C7D6-4A0F-8C7A-001FCDB1C81C}"/>
    <cellStyle name="Normal" xfId="0" builtinId="0"/>
    <cellStyle name="Normal 10" xfId="1070" xr:uid="{00000000-0005-0000-0000-00005E040000}"/>
    <cellStyle name="Normal 10 2" xfId="4207" xr:uid="{3E9F1964-1949-4855-AEEB-5BE0DDF404A8}"/>
    <cellStyle name="Normal 10 2 2" xfId="7358" xr:uid="{8553B357-4C20-450E-BECC-B57DC7B0815E}"/>
    <cellStyle name="Normal 100" xfId="1071" xr:uid="{00000000-0005-0000-0000-00005F040000}"/>
    <cellStyle name="Normal 100 2" xfId="4208" xr:uid="{81780351-795D-4247-9F3A-F317C3CB5DF2}"/>
    <cellStyle name="Normal 101" xfId="1072" xr:uid="{00000000-0005-0000-0000-000060040000}"/>
    <cellStyle name="Normal 101 2" xfId="4209" xr:uid="{35184480-D319-4A14-B861-6F55D4D48A48}"/>
    <cellStyle name="Normal 102" xfId="1073" xr:uid="{00000000-0005-0000-0000-000061040000}"/>
    <cellStyle name="Normal 102 2" xfId="1074" xr:uid="{00000000-0005-0000-0000-000062040000}"/>
    <cellStyle name="Normal 102 2 2" xfId="4211" xr:uid="{53571569-8343-4A27-BC63-19572120CC42}"/>
    <cellStyle name="Normal 102 3" xfId="4210" xr:uid="{5D50D7C3-00AA-4724-8C89-B1E012BD5DDF}"/>
    <cellStyle name="Normal 103" xfId="1075" xr:uid="{00000000-0005-0000-0000-000063040000}"/>
    <cellStyle name="Normal 103 2" xfId="1076" xr:uid="{00000000-0005-0000-0000-000064040000}"/>
    <cellStyle name="Normal 103 2 2" xfId="4213" xr:uid="{4A708056-BF99-46B0-8EF8-717A82405C60}"/>
    <cellStyle name="Normal 103 3" xfId="4212" xr:uid="{5A9C33F4-F03B-48EF-A43A-3EEA46A0D42B}"/>
    <cellStyle name="Normal 104" xfId="1077" xr:uid="{00000000-0005-0000-0000-000065040000}"/>
    <cellStyle name="Normal 104 2" xfId="1078" xr:uid="{00000000-0005-0000-0000-000066040000}"/>
    <cellStyle name="Normal 104 2 2" xfId="4215" xr:uid="{5B068DD8-64B3-4838-BA23-0F3E6A8A255C}"/>
    <cellStyle name="Normal 104 3" xfId="4214" xr:uid="{EEEB833A-3D6D-4990-967A-664AB79083A6}"/>
    <cellStyle name="Normal 105" xfId="1079" xr:uid="{00000000-0005-0000-0000-000067040000}"/>
    <cellStyle name="Normal 105 2" xfId="1080" xr:uid="{00000000-0005-0000-0000-000068040000}"/>
    <cellStyle name="Normal 105 2 2" xfId="4217" xr:uid="{79952805-DF8A-45CF-94BC-0C37D7B9BEB5}"/>
    <cellStyle name="Normal 105 3" xfId="4216" xr:uid="{77659237-8302-458A-8828-4B89D66DBF9A}"/>
    <cellStyle name="Normal 106" xfId="1081" xr:uid="{00000000-0005-0000-0000-000069040000}"/>
    <cellStyle name="Normal 106 2" xfId="1082" xr:uid="{00000000-0005-0000-0000-00006A040000}"/>
    <cellStyle name="Normal 106 2 2" xfId="4219" xr:uid="{AE2244B9-B50F-4F28-B30E-B6AD9D616643}"/>
    <cellStyle name="Normal 106 3" xfId="4218" xr:uid="{2AF18482-8A9B-4D5F-BE96-4C077C2BFA85}"/>
    <cellStyle name="Normal 107" xfId="1083" xr:uid="{00000000-0005-0000-0000-00006B040000}"/>
    <cellStyle name="Normal 107 2" xfId="1084" xr:uid="{00000000-0005-0000-0000-00006C040000}"/>
    <cellStyle name="Normal 107 2 2" xfId="4221" xr:uid="{5F6B853C-CAF6-49B5-8119-4A8E4A64EE07}"/>
    <cellStyle name="Normal 107 3" xfId="4220" xr:uid="{B84DE4FA-D9A2-44AF-BB71-51FCBA6F0C87}"/>
    <cellStyle name="Normal 108" xfId="1085" xr:uid="{00000000-0005-0000-0000-00006D040000}"/>
    <cellStyle name="Normal 108 2" xfId="1086" xr:uid="{00000000-0005-0000-0000-00006E040000}"/>
    <cellStyle name="Normal 108 2 2" xfId="4223" xr:uid="{0EB8B428-6690-41DE-B72D-140906B5D95E}"/>
    <cellStyle name="Normal 108 3" xfId="4222" xr:uid="{6BDB9133-3156-4445-83C3-7BBA3495AD45}"/>
    <cellStyle name="Normal 109" xfId="1087" xr:uid="{00000000-0005-0000-0000-00006F040000}"/>
    <cellStyle name="Normal 109 2" xfId="1088" xr:uid="{00000000-0005-0000-0000-000070040000}"/>
    <cellStyle name="Normal 109 2 2" xfId="4225" xr:uid="{00101BBB-6046-4079-9D7E-8D0AAFD8B481}"/>
    <cellStyle name="Normal 109 3" xfId="4224" xr:uid="{E10D2964-C6EF-4567-88F2-CEE9C592D2C1}"/>
    <cellStyle name="Normal 11" xfId="1089" xr:uid="{00000000-0005-0000-0000-000071040000}"/>
    <cellStyle name="Normal 11 2" xfId="4226" xr:uid="{B4AACF97-E3D8-4971-90DE-95A16D4F9F9C}"/>
    <cellStyle name="Normal 11 2 2" xfId="7359" xr:uid="{57B0E3A9-A859-4681-B103-F81D1AE99EDB}"/>
    <cellStyle name="Normal 110" xfId="1090" xr:uid="{00000000-0005-0000-0000-000072040000}"/>
    <cellStyle name="Normal 110 2" xfId="1091" xr:uid="{00000000-0005-0000-0000-000073040000}"/>
    <cellStyle name="Normal 110 2 2" xfId="4228" xr:uid="{DACB473B-70E3-4234-A276-2ED1F9A9393C}"/>
    <cellStyle name="Normal 110 3" xfId="4227" xr:uid="{97C715C0-C9B4-4FA8-918F-EF7905068AB9}"/>
    <cellStyle name="Normal 111" xfId="1092" xr:uid="{00000000-0005-0000-0000-000074040000}"/>
    <cellStyle name="Normal 111 2" xfId="1093" xr:uid="{00000000-0005-0000-0000-000075040000}"/>
    <cellStyle name="Normal 111 2 2" xfId="4230" xr:uid="{E8CE8956-12EF-4BED-AC56-F44F235F6031}"/>
    <cellStyle name="Normal 111 3" xfId="4229" xr:uid="{47DCA196-419D-4B7F-875C-0FFC3E69ACF9}"/>
    <cellStyle name="Normal 112" xfId="1094" xr:uid="{00000000-0005-0000-0000-000076040000}"/>
    <cellStyle name="Normal 112 2" xfId="1095" xr:uid="{00000000-0005-0000-0000-000077040000}"/>
    <cellStyle name="Normal 112 2 2" xfId="4232" xr:uid="{2D418143-E15C-4757-8454-8C57F9709DA3}"/>
    <cellStyle name="Normal 112 3" xfId="4231" xr:uid="{550A5261-D32A-437A-9AE4-738EE05E42CF}"/>
    <cellStyle name="Normal 113" xfId="1096" xr:uid="{00000000-0005-0000-0000-000078040000}"/>
    <cellStyle name="Normal 113 2" xfId="1097" xr:uid="{00000000-0005-0000-0000-000079040000}"/>
    <cellStyle name="Normal 113 2 2" xfId="4234" xr:uid="{2399A42D-D882-45F6-A542-4ADD98A2F276}"/>
    <cellStyle name="Normal 113 3" xfId="4233" xr:uid="{D7B15AD5-43CA-41F4-A499-5DA2575D8BCA}"/>
    <cellStyle name="Normal 114" xfId="1098" xr:uid="{00000000-0005-0000-0000-00007A040000}"/>
    <cellStyle name="Normal 114 2" xfId="1099" xr:uid="{00000000-0005-0000-0000-00007B040000}"/>
    <cellStyle name="Normal 114 2 2" xfId="4236" xr:uid="{710EA293-A1B9-4DF2-81F8-85B9DBF38AA1}"/>
    <cellStyle name="Normal 114 3" xfId="4235" xr:uid="{5B1AE78A-F6E8-4020-898A-7E28CA259F98}"/>
    <cellStyle name="Normal 115" xfId="1100" xr:uid="{00000000-0005-0000-0000-00007C040000}"/>
    <cellStyle name="Normal 115 2" xfId="1101" xr:uid="{00000000-0005-0000-0000-00007D040000}"/>
    <cellStyle name="Normal 115 2 2" xfId="4238" xr:uid="{903167ED-1E33-4C36-BAEC-3B0001CD7C46}"/>
    <cellStyle name="Normal 115 3" xfId="4237" xr:uid="{DD9F4533-2666-4E73-BBBA-72F773EAD9AF}"/>
    <cellStyle name="Normal 116" xfId="1102" xr:uid="{00000000-0005-0000-0000-00007E040000}"/>
    <cellStyle name="Normal 116 2" xfId="4239" xr:uid="{5263B94F-2874-4FF2-B255-44F8549126A7}"/>
    <cellStyle name="Normal 117" xfId="1103" xr:uid="{00000000-0005-0000-0000-00007F040000}"/>
    <cellStyle name="Normal 117 2" xfId="4240" xr:uid="{5C745C5C-4D21-492F-9041-A946B95B7050}"/>
    <cellStyle name="Normal 118" xfId="1104" xr:uid="{00000000-0005-0000-0000-000080040000}"/>
    <cellStyle name="Normal 118 2" xfId="1105" xr:uid="{00000000-0005-0000-0000-000081040000}"/>
    <cellStyle name="Normal 118 2 2" xfId="4242" xr:uid="{16B41400-05C8-4C98-9AD8-FE4B41A2F74E}"/>
    <cellStyle name="Normal 118 3" xfId="4241" xr:uid="{C7D9BDC6-2949-4737-8E99-B57DA0891A49}"/>
    <cellStyle name="Normal 119" xfId="1106" xr:uid="{00000000-0005-0000-0000-000082040000}"/>
    <cellStyle name="Normal 119 2" xfId="1107" xr:uid="{00000000-0005-0000-0000-000083040000}"/>
    <cellStyle name="Normal 119 2 2" xfId="4244" xr:uid="{11034CAD-9772-47F0-A6B9-941137772BA5}"/>
    <cellStyle name="Normal 119 3" xfId="4243" xr:uid="{E96B8A11-7F37-480F-916F-B7AF80C1EE5A}"/>
    <cellStyle name="Normal 12" xfId="1108" xr:uid="{00000000-0005-0000-0000-000084040000}"/>
    <cellStyle name="Normal 12 2" xfId="4245" xr:uid="{874099E7-A66F-4540-8B94-E4BA1EBDBD70}"/>
    <cellStyle name="Normal 12 2 2" xfId="7360" xr:uid="{2763FC92-5259-44FC-B178-DC51650BFA1B}"/>
    <cellStyle name="Normal 120" xfId="1109" xr:uid="{00000000-0005-0000-0000-000085040000}"/>
    <cellStyle name="Normal 120 2" xfId="1110" xr:uid="{00000000-0005-0000-0000-000086040000}"/>
    <cellStyle name="Normal 120 2 2" xfId="4247" xr:uid="{852E9F12-CB4A-427A-9C43-77670121B6BD}"/>
    <cellStyle name="Normal 120 3" xfId="4246" xr:uid="{64B7E017-BC10-452A-A003-B1DC7165A70D}"/>
    <cellStyle name="Normal 121" xfId="1111" xr:uid="{00000000-0005-0000-0000-000087040000}"/>
    <cellStyle name="Normal 121 2" xfId="1112" xr:uid="{00000000-0005-0000-0000-000088040000}"/>
    <cellStyle name="Normal 121 2 2" xfId="4249" xr:uid="{10C19130-76C3-4BD5-8DFB-9CC232AE8EDC}"/>
    <cellStyle name="Normal 121 3" xfId="4248" xr:uid="{FB2A6514-D4E4-4C1E-AB85-4CD5C969E4D6}"/>
    <cellStyle name="Normal 122" xfId="1113" xr:uid="{00000000-0005-0000-0000-000089040000}"/>
    <cellStyle name="Normal 122 2" xfId="4250" xr:uid="{B989C268-A44B-46E4-89C5-714A998E38D3}"/>
    <cellStyle name="Normal 123" xfId="1114" xr:uid="{00000000-0005-0000-0000-00008A040000}"/>
    <cellStyle name="Normal 123 2" xfId="4251" xr:uid="{9B249DD0-13B1-4404-95F7-FFE452B15890}"/>
    <cellStyle name="Normal 124" xfId="1115" xr:uid="{00000000-0005-0000-0000-00008B040000}"/>
    <cellStyle name="Normal 124 2" xfId="1116" xr:uid="{00000000-0005-0000-0000-00008C040000}"/>
    <cellStyle name="Normal 124 2 2" xfId="4253" xr:uid="{2C2AA42A-EEB5-4148-8A44-300F97B61B43}"/>
    <cellStyle name="Normal 124 3" xfId="4252" xr:uid="{E483D76C-D6FF-4FFB-9587-62EEEEE6E397}"/>
    <cellStyle name="Normal 125" xfId="1117" xr:uid="{00000000-0005-0000-0000-00008D040000}"/>
    <cellStyle name="Normal 125 2" xfId="1118" xr:uid="{00000000-0005-0000-0000-00008E040000}"/>
    <cellStyle name="Normal 125 2 2" xfId="4255" xr:uid="{1C2E90EE-DD2D-4B8C-BC3B-2FF4FDF69686}"/>
    <cellStyle name="Normal 125 3" xfId="4254" xr:uid="{A57F716F-AE23-44A6-BB26-9B7B1B469F8A}"/>
    <cellStyle name="Normal 126" xfId="1119" xr:uid="{00000000-0005-0000-0000-00008F040000}"/>
    <cellStyle name="Normal 126 2" xfId="4256" xr:uid="{02926990-53D4-40F0-B84A-E05FF34540A9}"/>
    <cellStyle name="Normal 127" xfId="1120" xr:uid="{00000000-0005-0000-0000-000090040000}"/>
    <cellStyle name="Normal 127 2" xfId="4257" xr:uid="{A6781FA6-C5C6-459D-8137-852D23A27570}"/>
    <cellStyle name="Normal 128" xfId="1121" xr:uid="{00000000-0005-0000-0000-000091040000}"/>
    <cellStyle name="Normal 128 2" xfId="4258" xr:uid="{F8835584-D370-4E47-8229-A7D7364376C6}"/>
    <cellStyle name="Normal 129" xfId="1122" xr:uid="{00000000-0005-0000-0000-000092040000}"/>
    <cellStyle name="Normal 129 2" xfId="4259" xr:uid="{CE336BC2-FC40-4470-9AB3-8F077CC02F13}"/>
    <cellStyle name="Normal 13" xfId="1123" xr:uid="{00000000-0005-0000-0000-000093040000}"/>
    <cellStyle name="Normal 13 2" xfId="4260" xr:uid="{CDAAABD4-F9C4-4312-B9D9-ACB6E8E018C1}"/>
    <cellStyle name="Normal 13 2 2" xfId="7361" xr:uid="{FC3D0FA9-306A-4599-A6B9-417849FDB2C7}"/>
    <cellStyle name="Normal 130" xfId="1124" xr:uid="{00000000-0005-0000-0000-000094040000}"/>
    <cellStyle name="Normal 130 2" xfId="4261" xr:uid="{29BA4923-26A0-4235-B8F6-5717210D1DD0}"/>
    <cellStyle name="Normal 131" xfId="1125" xr:uid="{00000000-0005-0000-0000-000095040000}"/>
    <cellStyle name="Normal 131 2" xfId="1126" xr:uid="{00000000-0005-0000-0000-000096040000}"/>
    <cellStyle name="Normal 131 2 2" xfId="4263" xr:uid="{D513AFD8-CB17-4E81-91F1-BBDDD7CD2553}"/>
    <cellStyle name="Normal 131 3" xfId="4262" xr:uid="{451A3FD9-13A8-4C8E-9E9B-931124B27790}"/>
    <cellStyle name="Normal 132" xfId="1127" xr:uid="{00000000-0005-0000-0000-000097040000}"/>
    <cellStyle name="Normal 132 2" xfId="1128" xr:uid="{00000000-0005-0000-0000-000098040000}"/>
    <cellStyle name="Normal 132 2 2" xfId="4265" xr:uid="{4D5CAA10-735F-487A-97EB-DC103C3A8B3D}"/>
    <cellStyle name="Normal 132 3" xfId="4264" xr:uid="{8D5537DB-4A7B-4873-9E1A-A7B0EC102390}"/>
    <cellStyle name="Normal 133" xfId="1129" xr:uid="{00000000-0005-0000-0000-000099040000}"/>
    <cellStyle name="Normal 133 2" xfId="1130" xr:uid="{00000000-0005-0000-0000-00009A040000}"/>
    <cellStyle name="Normal 133 2 2" xfId="4267" xr:uid="{B141D2D5-C69F-47C1-8B91-2AA7DF39B5D2}"/>
    <cellStyle name="Normal 133 3" xfId="4266" xr:uid="{C9936EA5-F175-47C8-8361-756CF2C1B8E0}"/>
    <cellStyle name="Normal 134" xfId="1131" xr:uid="{00000000-0005-0000-0000-00009B040000}"/>
    <cellStyle name="Normal 134 2" xfId="1132" xr:uid="{00000000-0005-0000-0000-00009C040000}"/>
    <cellStyle name="Normal 134 2 2" xfId="4269" xr:uid="{29B48792-9972-44B7-BA03-97611147C4F8}"/>
    <cellStyle name="Normal 134 3" xfId="4268" xr:uid="{8EAB6E79-2DFF-4FD3-ADD5-9A3140CCDF6F}"/>
    <cellStyle name="Normal 135" xfId="1133" xr:uid="{00000000-0005-0000-0000-00009D040000}"/>
    <cellStyle name="Normal 135 2" xfId="1134" xr:uid="{00000000-0005-0000-0000-00009E040000}"/>
    <cellStyle name="Normal 135 2 2" xfId="4271" xr:uid="{BD3788E2-AFCE-481E-9D7E-BF85BBD7E1E9}"/>
    <cellStyle name="Normal 135 3" xfId="4270" xr:uid="{86CC95C3-0A95-4E01-80A3-71C63E5A2DC2}"/>
    <cellStyle name="Normal 136" xfId="1135" xr:uid="{00000000-0005-0000-0000-00009F040000}"/>
    <cellStyle name="Normal 136 2" xfId="1136" xr:uid="{00000000-0005-0000-0000-0000A0040000}"/>
    <cellStyle name="Normal 136 2 2" xfId="4273" xr:uid="{8A1A62F3-E0CE-4A89-9FD6-ACCAF7000ED6}"/>
    <cellStyle name="Normal 136 3" xfId="4272" xr:uid="{471B853B-9A3B-4B19-9982-B845591A865F}"/>
    <cellStyle name="Normal 137" xfId="1137" xr:uid="{00000000-0005-0000-0000-0000A1040000}"/>
    <cellStyle name="Normal 137 2" xfId="1138" xr:uid="{00000000-0005-0000-0000-0000A2040000}"/>
    <cellStyle name="Normal 137 2 2" xfId="4275" xr:uid="{048AA079-B906-4E33-8677-F4EBACC9BC3E}"/>
    <cellStyle name="Normal 137 3" xfId="4274" xr:uid="{AD41115A-347C-499C-8A6F-92589B9DE4F2}"/>
    <cellStyle name="Normal 138" xfId="1139" xr:uid="{00000000-0005-0000-0000-0000A3040000}"/>
    <cellStyle name="Normal 138 2" xfId="1140" xr:uid="{00000000-0005-0000-0000-0000A4040000}"/>
    <cellStyle name="Normal 138 2 2" xfId="4277" xr:uid="{E840362F-2E3C-407D-B10A-2F6808436D86}"/>
    <cellStyle name="Normal 138 3" xfId="4276" xr:uid="{E1AACB4F-3E2B-4978-906F-73B20192FE54}"/>
    <cellStyle name="Normal 139" xfId="1141" xr:uid="{00000000-0005-0000-0000-0000A5040000}"/>
    <cellStyle name="Normal 139 2" xfId="1142" xr:uid="{00000000-0005-0000-0000-0000A6040000}"/>
    <cellStyle name="Normal 139 2 2" xfId="4279" xr:uid="{AFF4CEE5-F5A3-4857-BE78-3CEB413D876F}"/>
    <cellStyle name="Normal 139 3" xfId="4278" xr:uid="{67D73000-DFE2-4ED4-821D-DF6B008A14B2}"/>
    <cellStyle name="Normal 14" xfId="1143" xr:uid="{00000000-0005-0000-0000-0000A7040000}"/>
    <cellStyle name="Normal 14 2" xfId="4280" xr:uid="{A2EA881D-9938-43E6-9A88-25BA96899ECE}"/>
    <cellStyle name="Normal 14 2 2" xfId="7362" xr:uid="{179AA36A-7E6F-48BD-A964-86FAD4045897}"/>
    <cellStyle name="Normal 140" xfId="1144" xr:uid="{00000000-0005-0000-0000-0000A8040000}"/>
    <cellStyle name="Normal 140 2" xfId="1145" xr:uid="{00000000-0005-0000-0000-0000A9040000}"/>
    <cellStyle name="Normal 140 2 2" xfId="4282" xr:uid="{8288B0EB-184F-45F2-9D15-11C1C328ECDE}"/>
    <cellStyle name="Normal 140 3" xfId="4281" xr:uid="{B4A7D982-6EAB-4DC2-AB1E-E2F2D340F7A6}"/>
    <cellStyle name="Normal 141" xfId="1146" xr:uid="{00000000-0005-0000-0000-0000AA040000}"/>
    <cellStyle name="Normal 141 2" xfId="1147" xr:uid="{00000000-0005-0000-0000-0000AB040000}"/>
    <cellStyle name="Normal 141 2 2" xfId="4284" xr:uid="{AE1DD790-E878-425E-B5FD-883826145ECA}"/>
    <cellStyle name="Normal 141 3" xfId="4283" xr:uid="{E2C03CFF-3A3E-474C-AE03-60AC684E285A}"/>
    <cellStyle name="Normal 142" xfId="1148" xr:uid="{00000000-0005-0000-0000-0000AC040000}"/>
    <cellStyle name="Normal 142 2" xfId="1149" xr:uid="{00000000-0005-0000-0000-0000AD040000}"/>
    <cellStyle name="Normal 142 2 2" xfId="4286" xr:uid="{98FE82A4-15CC-4253-9BBA-9AB75CA01B4A}"/>
    <cellStyle name="Normal 142 3" xfId="4285" xr:uid="{80C743C2-9260-4558-9F4F-8114A1E14C5C}"/>
    <cellStyle name="Normal 143" xfId="1150" xr:uid="{00000000-0005-0000-0000-0000AE040000}"/>
    <cellStyle name="Normal 143 2" xfId="1151" xr:uid="{00000000-0005-0000-0000-0000AF040000}"/>
    <cellStyle name="Normal 143 2 2" xfId="4288" xr:uid="{F38C70A1-AE94-49C8-AC78-94A0E59FA6ED}"/>
    <cellStyle name="Normal 143 3" xfId="4287" xr:uid="{BDE87E7C-A690-4C8A-BEB7-4DF381E285BB}"/>
    <cellStyle name="Normal 144" xfId="1152" xr:uid="{00000000-0005-0000-0000-0000B0040000}"/>
    <cellStyle name="Normal 144 2" xfId="4289" xr:uid="{5B0A8F49-627E-43EB-B0C7-2D29F9018153}"/>
    <cellStyle name="Normal 145" xfId="1153" xr:uid="{00000000-0005-0000-0000-0000B1040000}"/>
    <cellStyle name="Normal 145 2" xfId="4290" xr:uid="{88E3F66C-A89B-4C39-A9BE-71939BCCA679}"/>
    <cellStyle name="Normal 146" xfId="1154" xr:uid="{00000000-0005-0000-0000-0000B2040000}"/>
    <cellStyle name="Normal 146 2" xfId="4291" xr:uid="{AD3861D3-E560-44E0-8162-1DD67081EA16}"/>
    <cellStyle name="Normal 147" xfId="1155" xr:uid="{00000000-0005-0000-0000-0000B3040000}"/>
    <cellStyle name="Normal 147 2" xfId="4292" xr:uid="{9062910B-0E13-402A-8ABA-068C04C170F2}"/>
    <cellStyle name="Normal 148" xfId="1156" xr:uid="{00000000-0005-0000-0000-0000B4040000}"/>
    <cellStyle name="Normal 148 2" xfId="1157" xr:uid="{00000000-0005-0000-0000-0000B5040000}"/>
    <cellStyle name="Normal 148 2 2" xfId="4294" xr:uid="{67D88973-3807-4B81-8C0F-4DF409D5E71D}"/>
    <cellStyle name="Normal 148 3" xfId="4293" xr:uid="{9E08850E-00D2-4794-BBC1-FBBDB6659E66}"/>
    <cellStyle name="Normal 149" xfId="1158" xr:uid="{00000000-0005-0000-0000-0000B6040000}"/>
    <cellStyle name="Normal 149 2" xfId="1159" xr:uid="{00000000-0005-0000-0000-0000B7040000}"/>
    <cellStyle name="Normal 149 2 2" xfId="4296" xr:uid="{E5AC27AF-C3DD-4B4E-A761-63C5FF7801F2}"/>
    <cellStyle name="Normal 149 3" xfId="4295" xr:uid="{D9D6F941-DBFA-4AC8-A3A2-D0DE678523D8}"/>
    <cellStyle name="Normal 15" xfId="1160" xr:uid="{00000000-0005-0000-0000-0000B8040000}"/>
    <cellStyle name="Normal 15 2" xfId="4297" xr:uid="{35386170-BCCD-4296-AF5B-30A76B91F2EB}"/>
    <cellStyle name="Normal 15 2 2" xfId="7363" xr:uid="{C495239B-56D0-420A-AE77-D1400B789D47}"/>
    <cellStyle name="Normal 150" xfId="1161" xr:uid="{00000000-0005-0000-0000-0000B9040000}"/>
    <cellStyle name="Normal 150 2" xfId="4298" xr:uid="{8D76CF84-8622-4792-A3D5-7434F039E686}"/>
    <cellStyle name="Normal 151" xfId="1162" xr:uid="{00000000-0005-0000-0000-0000BA040000}"/>
    <cellStyle name="Normal 151 2" xfId="4299" xr:uid="{0FC556BC-3E74-471F-9A39-D2F39E48E45F}"/>
    <cellStyle name="Normal 152" xfId="1163" xr:uid="{00000000-0005-0000-0000-0000BB040000}"/>
    <cellStyle name="Normal 152 2" xfId="1164" xr:uid="{00000000-0005-0000-0000-0000BC040000}"/>
    <cellStyle name="Normal 152 2 2" xfId="4301" xr:uid="{3F493E9D-10CB-434B-9635-CCD75447092B}"/>
    <cellStyle name="Normal 152 3" xfId="4300" xr:uid="{45786DBD-C084-4B1C-B880-18382489025E}"/>
    <cellStyle name="Normal 153" xfId="1165" xr:uid="{00000000-0005-0000-0000-0000BD040000}"/>
    <cellStyle name="Normal 153 2" xfId="1166" xr:uid="{00000000-0005-0000-0000-0000BE040000}"/>
    <cellStyle name="Normal 153 2 2" xfId="4303" xr:uid="{5BEFDCBC-6B46-4045-B8EF-D2050E62C219}"/>
    <cellStyle name="Normal 153 3" xfId="4302" xr:uid="{15A7861A-217E-4EE0-AAF2-5A5DA6478042}"/>
    <cellStyle name="Normal 154" xfId="1167" xr:uid="{00000000-0005-0000-0000-0000BF040000}"/>
    <cellStyle name="Normal 154 2" xfId="4304" xr:uid="{65200A0F-ED1B-486B-938E-EFB6E35CD5AF}"/>
    <cellStyle name="Normal 155" xfId="1168" xr:uid="{00000000-0005-0000-0000-0000C0040000}"/>
    <cellStyle name="Normal 155 2" xfId="4305" xr:uid="{D98C0BBA-BD73-4650-B712-B3230E02F172}"/>
    <cellStyle name="Normal 156" xfId="1169" xr:uid="{00000000-0005-0000-0000-0000C1040000}"/>
    <cellStyle name="Normal 156 2" xfId="4306" xr:uid="{AA14895F-E756-4285-8363-C8D9B77BEC16}"/>
    <cellStyle name="Normal 157" xfId="1170" xr:uid="{00000000-0005-0000-0000-0000C2040000}"/>
    <cellStyle name="Normal 157 2" xfId="4307" xr:uid="{033CF92A-EB63-48BC-AF46-66E08E307669}"/>
    <cellStyle name="Normal 158" xfId="1171" xr:uid="{00000000-0005-0000-0000-0000C3040000}"/>
    <cellStyle name="Normal 158 2" xfId="1172" xr:uid="{00000000-0005-0000-0000-0000C4040000}"/>
    <cellStyle name="Normal 158 2 2" xfId="4309" xr:uid="{C303D00C-8E0B-4909-8CF0-DA042F678373}"/>
    <cellStyle name="Normal 158 3" xfId="4308" xr:uid="{C5A8814A-58E0-4A8F-B646-14AC037EA3E2}"/>
    <cellStyle name="Normal 159" xfId="1173" xr:uid="{00000000-0005-0000-0000-0000C5040000}"/>
    <cellStyle name="Normal 159 2" xfId="1174" xr:uid="{00000000-0005-0000-0000-0000C6040000}"/>
    <cellStyle name="Normal 159 2 2" xfId="4311" xr:uid="{3CF7D535-C3C9-44A1-9BED-0E0BB5E27A00}"/>
    <cellStyle name="Normal 159 3" xfId="4310" xr:uid="{3C68D999-3932-4F2D-9D85-FF8CA15B8FB5}"/>
    <cellStyle name="Normal 16" xfId="1175" xr:uid="{00000000-0005-0000-0000-0000C7040000}"/>
    <cellStyle name="Normal 16 2" xfId="4312" xr:uid="{7CA8A6FB-C7DF-40A9-B141-788B15A28CBB}"/>
    <cellStyle name="Normal 16 2 2" xfId="7364" xr:uid="{A45581EA-AE8A-413E-8050-68DD87124CB5}"/>
    <cellStyle name="Normal 160" xfId="1176" xr:uid="{00000000-0005-0000-0000-0000C8040000}"/>
    <cellStyle name="Normal 160 2" xfId="1177" xr:uid="{00000000-0005-0000-0000-0000C9040000}"/>
    <cellStyle name="Normal 160 2 2" xfId="4314" xr:uid="{DF4AE74E-1FB2-4716-99A6-B6282391E66B}"/>
    <cellStyle name="Normal 160 3" xfId="4313" xr:uid="{CD8ADF3F-727D-4784-A787-0CDF92E7440B}"/>
    <cellStyle name="Normal 161" xfId="1178" xr:uid="{00000000-0005-0000-0000-0000CA040000}"/>
    <cellStyle name="Normal 161 2" xfId="1179" xr:uid="{00000000-0005-0000-0000-0000CB040000}"/>
    <cellStyle name="Normal 161 2 2" xfId="4316" xr:uid="{5F23063E-121C-4F06-9D16-01905B38990F}"/>
    <cellStyle name="Normal 161 3" xfId="4315" xr:uid="{1C56BB04-CC04-41C7-8414-D5D7717A131D}"/>
    <cellStyle name="Normal 162" xfId="1180" xr:uid="{00000000-0005-0000-0000-0000CC040000}"/>
    <cellStyle name="Normal 162 2" xfId="4317" xr:uid="{7BE30DB7-C5A4-4E47-811F-2D8BD57BF278}"/>
    <cellStyle name="Normal 163" xfId="1181" xr:uid="{00000000-0005-0000-0000-0000CD040000}"/>
    <cellStyle name="Normal 163 2" xfId="4318" xr:uid="{374A096D-99DA-46A6-84F4-01A86D833326}"/>
    <cellStyle name="Normal 164" xfId="1182" xr:uid="{00000000-0005-0000-0000-0000CE040000}"/>
    <cellStyle name="Normal 164 2" xfId="1183" xr:uid="{00000000-0005-0000-0000-0000CF040000}"/>
    <cellStyle name="Normal 164 2 2" xfId="4320" xr:uid="{3E5784A8-1766-4448-8B11-88590393252F}"/>
    <cellStyle name="Normal 164 3" xfId="4319" xr:uid="{8CB9FC6E-DC46-42E6-B2B0-F3A7D362C731}"/>
    <cellStyle name="Normal 165" xfId="1184" xr:uid="{00000000-0005-0000-0000-0000D0040000}"/>
    <cellStyle name="Normal 165 2" xfId="1185" xr:uid="{00000000-0005-0000-0000-0000D1040000}"/>
    <cellStyle name="Normal 165 2 2" xfId="4322" xr:uid="{38924BA5-6087-4966-B693-1DDE3512302A}"/>
    <cellStyle name="Normal 165 3" xfId="4321" xr:uid="{27060D6B-D289-4DC2-9CE7-159FCD7B5847}"/>
    <cellStyle name="Normal 166" xfId="1186" xr:uid="{00000000-0005-0000-0000-0000D2040000}"/>
    <cellStyle name="Normal 166 2" xfId="4323" xr:uid="{5DE1115F-F9FB-4D60-A978-26A6FFCB530A}"/>
    <cellStyle name="Normal 167" xfId="1187" xr:uid="{00000000-0005-0000-0000-0000D3040000}"/>
    <cellStyle name="Normal 167 2" xfId="4324" xr:uid="{61F47F8B-AF86-43C4-B963-D1C58F8B5B89}"/>
    <cellStyle name="Normal 168" xfId="1188" xr:uid="{00000000-0005-0000-0000-0000D4040000}"/>
    <cellStyle name="Normal 168 2" xfId="4325" xr:uid="{61DCC2AA-A2D8-4408-82EE-C2529D811CDC}"/>
    <cellStyle name="Normal 169" xfId="1189" xr:uid="{00000000-0005-0000-0000-0000D5040000}"/>
    <cellStyle name="Normal 169 2" xfId="4326" xr:uid="{AE30A240-C825-4A55-8F16-D33DDDE66F95}"/>
    <cellStyle name="Normal 17" xfId="1190" xr:uid="{00000000-0005-0000-0000-0000D6040000}"/>
    <cellStyle name="Normal 17 2" xfId="4327" xr:uid="{45C2EAE5-BB04-439A-A136-B4702A8504E4}"/>
    <cellStyle name="Normal 17 2 2" xfId="7365" xr:uid="{DF035D26-7AF0-43DE-AA47-31C2B98D44FB}"/>
    <cellStyle name="Normal 170" xfId="1191" xr:uid="{00000000-0005-0000-0000-0000D7040000}"/>
    <cellStyle name="Normal 170 2" xfId="4328" xr:uid="{79F83B5B-DBFC-4A62-8A7B-6BE87F625D1C}"/>
    <cellStyle name="Normal 171" xfId="1192" xr:uid="{00000000-0005-0000-0000-0000D8040000}"/>
    <cellStyle name="Normal 171 2" xfId="4329" xr:uid="{57C6E40B-2D86-4E61-A44F-93715DFD9028}"/>
    <cellStyle name="Normal 172" xfId="1193" xr:uid="{00000000-0005-0000-0000-0000D9040000}"/>
    <cellStyle name="Normal 172 2" xfId="1194" xr:uid="{00000000-0005-0000-0000-0000DA040000}"/>
    <cellStyle name="Normal 172 2 2" xfId="4331" xr:uid="{B2B74C1A-EAC0-4D43-95E5-022AC467BB8E}"/>
    <cellStyle name="Normal 172 3" xfId="4330" xr:uid="{4E0CA885-07F6-4631-BB17-7F0578A595A6}"/>
    <cellStyle name="Normal 173" xfId="1195" xr:uid="{00000000-0005-0000-0000-0000DB040000}"/>
    <cellStyle name="Normal 173 2" xfId="1196" xr:uid="{00000000-0005-0000-0000-0000DC040000}"/>
    <cellStyle name="Normal 173 2 2" xfId="4333" xr:uid="{0E49AA50-E356-4B49-9712-982D4FA4A7D7}"/>
    <cellStyle name="Normal 173 3" xfId="4332" xr:uid="{D72A9147-40D9-4062-82DD-601A8889221A}"/>
    <cellStyle name="Normal 174" xfId="1197" xr:uid="{00000000-0005-0000-0000-0000DD040000}"/>
    <cellStyle name="Normal 174 2" xfId="4334" xr:uid="{A7B57F57-6DE2-46E8-8F9F-30D4243F819C}"/>
    <cellStyle name="Normal 175" xfId="1198" xr:uid="{00000000-0005-0000-0000-0000DE040000}"/>
    <cellStyle name="Normal 175 2" xfId="4335" xr:uid="{A4C45A5B-E543-4A79-92E0-55650685504C}"/>
    <cellStyle name="Normal 176" xfId="1199" xr:uid="{00000000-0005-0000-0000-0000DF040000}"/>
    <cellStyle name="Normal 176 2" xfId="1200" xr:uid="{00000000-0005-0000-0000-0000E0040000}"/>
    <cellStyle name="Normal 176 2 2" xfId="4337" xr:uid="{DBD1D0A9-5619-409E-8F48-C0DC5D369364}"/>
    <cellStyle name="Normal 176 3" xfId="4336" xr:uid="{9D5D6F55-2A72-4F54-B057-D48FB849C595}"/>
    <cellStyle name="Normal 177" xfId="1201" xr:uid="{00000000-0005-0000-0000-0000E1040000}"/>
    <cellStyle name="Normal 177 2" xfId="1202" xr:uid="{00000000-0005-0000-0000-0000E2040000}"/>
    <cellStyle name="Normal 177 2 2" xfId="4339" xr:uid="{4CD3FE72-AE85-4E49-A43A-1E1F62B6BA95}"/>
    <cellStyle name="Normal 177 3" xfId="4338" xr:uid="{ECC1FAC6-47E6-4359-AD01-C20249553B1E}"/>
    <cellStyle name="Normal 178" xfId="1203" xr:uid="{00000000-0005-0000-0000-0000E3040000}"/>
    <cellStyle name="Normal 178 2" xfId="1204" xr:uid="{00000000-0005-0000-0000-0000E4040000}"/>
    <cellStyle name="Normal 178 2 2" xfId="4341" xr:uid="{3EBD7657-4D74-4ABB-94D9-63DE504A81CA}"/>
    <cellStyle name="Normal 178 3" xfId="4340" xr:uid="{EA23764A-42EA-4A38-B6E7-A32926B19EC3}"/>
    <cellStyle name="Normal 179" xfId="1205" xr:uid="{00000000-0005-0000-0000-0000E5040000}"/>
    <cellStyle name="Normal 179 2" xfId="1206" xr:uid="{00000000-0005-0000-0000-0000E6040000}"/>
    <cellStyle name="Normal 179 2 2" xfId="4343" xr:uid="{5B09A788-C8B1-461A-B6C5-3BC29053A697}"/>
    <cellStyle name="Normal 179 3" xfId="4342" xr:uid="{365632B1-9592-47E0-8F37-34CFA22E32D8}"/>
    <cellStyle name="Normal 18" xfId="1207" xr:uid="{00000000-0005-0000-0000-0000E7040000}"/>
    <cellStyle name="Normal 18 2" xfId="4344" xr:uid="{18AC8008-B421-456F-96F5-09C9CFC6C69B}"/>
    <cellStyle name="Normal 18 2 2" xfId="7366" xr:uid="{C7D819F8-5888-4E2F-84EA-F3822A1EAF88}"/>
    <cellStyle name="Normal 180" xfId="1208" xr:uid="{00000000-0005-0000-0000-0000E8040000}"/>
    <cellStyle name="Normal 180 2" xfId="4345" xr:uid="{C65086A1-2B72-44B5-8C58-F2230620012C}"/>
    <cellStyle name="Normal 181" xfId="1209" xr:uid="{00000000-0005-0000-0000-0000E9040000}"/>
    <cellStyle name="Normal 181 2" xfId="4346" xr:uid="{2CCCD7C0-A493-458C-BCAC-A49E14AF156B}"/>
    <cellStyle name="Normal 182" xfId="1210" xr:uid="{00000000-0005-0000-0000-0000EA040000}"/>
    <cellStyle name="Normal 182 2" xfId="4347" xr:uid="{8670DFCB-5DB2-4464-AA9F-6FFE1D051932}"/>
    <cellStyle name="Normal 183" xfId="1211" xr:uid="{00000000-0005-0000-0000-0000EB040000}"/>
    <cellStyle name="Normal 183 2" xfId="4348" xr:uid="{8A6C57EB-7869-4773-B7BE-89BB29E5CE33}"/>
    <cellStyle name="Normal 184" xfId="1212" xr:uid="{00000000-0005-0000-0000-0000EC040000}"/>
    <cellStyle name="Normal 184 2" xfId="1213" xr:uid="{00000000-0005-0000-0000-0000ED040000}"/>
    <cellStyle name="Normal 184 2 2" xfId="4350" xr:uid="{324D6A64-DA53-439F-90EA-23693ABDE744}"/>
    <cellStyle name="Normal 184 3" xfId="4349" xr:uid="{81D1CBCC-536A-4D9D-B49B-E8C867CEDC0F}"/>
    <cellStyle name="Normal 185" xfId="1214" xr:uid="{00000000-0005-0000-0000-0000EE040000}"/>
    <cellStyle name="Normal 185 2" xfId="1215" xr:uid="{00000000-0005-0000-0000-0000EF040000}"/>
    <cellStyle name="Normal 185 2 2" xfId="4352" xr:uid="{0485DDB0-D362-4E6F-B09E-F7E07C6935B0}"/>
    <cellStyle name="Normal 185 3" xfId="4351" xr:uid="{8CD8060D-1A4A-4574-A6EC-DD4C76F1E9FB}"/>
    <cellStyle name="Normal 186" xfId="1216" xr:uid="{00000000-0005-0000-0000-0000F0040000}"/>
    <cellStyle name="Normal 186 2" xfId="1217" xr:uid="{00000000-0005-0000-0000-0000F1040000}"/>
    <cellStyle name="Normal 186 2 2" xfId="4354" xr:uid="{C2D12F74-979F-4BB1-86B7-221F57799175}"/>
    <cellStyle name="Normal 186 3" xfId="4353" xr:uid="{38547487-ACBC-4FD9-921B-F5FE0B178BD6}"/>
    <cellStyle name="Normal 187" xfId="1218" xr:uid="{00000000-0005-0000-0000-0000F2040000}"/>
    <cellStyle name="Normal 187 2" xfId="1219" xr:uid="{00000000-0005-0000-0000-0000F3040000}"/>
    <cellStyle name="Normal 187 2 2" xfId="4356" xr:uid="{9654C748-D4C5-4D66-A0F9-2F4D6847DA18}"/>
    <cellStyle name="Normal 187 3" xfId="4355" xr:uid="{E0381B25-B847-47EC-8262-9709DE79F116}"/>
    <cellStyle name="Normal 188" xfId="1220" xr:uid="{00000000-0005-0000-0000-0000F4040000}"/>
    <cellStyle name="Normal 188 2" xfId="1221" xr:uid="{00000000-0005-0000-0000-0000F5040000}"/>
    <cellStyle name="Normal 188 2 2" xfId="4358" xr:uid="{88B7B901-4791-4205-A4AC-3517C57D74E6}"/>
    <cellStyle name="Normal 188 3" xfId="4357" xr:uid="{8F682A30-6877-40B1-A032-39ED6A187510}"/>
    <cellStyle name="Normal 189" xfId="1222" xr:uid="{00000000-0005-0000-0000-0000F6040000}"/>
    <cellStyle name="Normal 189 2" xfId="1223" xr:uid="{00000000-0005-0000-0000-0000F7040000}"/>
    <cellStyle name="Normal 189 2 2" xfId="4360" xr:uid="{FD021DE8-E7E1-4EBA-9F61-464FA4632F91}"/>
    <cellStyle name="Normal 189 3" xfId="4359" xr:uid="{A14CDCE8-B146-40BD-BF67-D07E12653ACA}"/>
    <cellStyle name="Normal 19" xfId="1224" xr:uid="{00000000-0005-0000-0000-0000F8040000}"/>
    <cellStyle name="Normal 19 2" xfId="4361" xr:uid="{0DF9532C-A555-4BC5-9503-35F8048AD3AC}"/>
    <cellStyle name="Normal 19 2 2" xfId="7367" xr:uid="{626C95FC-63AE-4385-B5BA-8992B685F766}"/>
    <cellStyle name="Normal 190" xfId="1225" xr:uid="{00000000-0005-0000-0000-0000F9040000}"/>
    <cellStyle name="Normal 190 2" xfId="4362" xr:uid="{BCBE994D-6EE9-4564-A15A-E2CEC85AC076}"/>
    <cellStyle name="Normal 191" xfId="1226" xr:uid="{00000000-0005-0000-0000-0000FA040000}"/>
    <cellStyle name="Normal 191 2" xfId="4363" xr:uid="{DB7C5913-9FC8-4E67-AA08-258E1598EEF6}"/>
    <cellStyle name="Normal 192" xfId="1227" xr:uid="{00000000-0005-0000-0000-0000FB040000}"/>
    <cellStyle name="Normal 192 2" xfId="4364" xr:uid="{BFDCDCC6-EA1B-4614-B774-14BDC9BC9DFB}"/>
    <cellStyle name="Normal 193" xfId="1228" xr:uid="{00000000-0005-0000-0000-0000FC040000}"/>
    <cellStyle name="Normal 193 2" xfId="4365" xr:uid="{8EF1B1A0-D01F-4880-AE4B-6EF3DC6B3CED}"/>
    <cellStyle name="Normal 194" xfId="1229" xr:uid="{00000000-0005-0000-0000-0000FD040000}"/>
    <cellStyle name="Normal 194 2" xfId="1230" xr:uid="{00000000-0005-0000-0000-0000FE040000}"/>
    <cellStyle name="Normal 194 2 2" xfId="4367" xr:uid="{60AA5022-E351-4D0A-BA05-A1C2F2DEFD60}"/>
    <cellStyle name="Normal 194 3" xfId="4366" xr:uid="{B9A31C71-61B2-4EBC-8638-C296F3313D73}"/>
    <cellStyle name="Normal 195" xfId="1231" xr:uid="{00000000-0005-0000-0000-0000FF040000}"/>
    <cellStyle name="Normal 195 2" xfId="1232" xr:uid="{00000000-0005-0000-0000-000000050000}"/>
    <cellStyle name="Normal 195 2 2" xfId="4369" xr:uid="{6497424F-EFA1-4194-B529-B02CBF87A484}"/>
    <cellStyle name="Normal 195 3" xfId="4368" xr:uid="{9CB165C1-753A-4EFB-B751-A12E1FC9E2B6}"/>
    <cellStyle name="Normal 196" xfId="1233" xr:uid="{00000000-0005-0000-0000-000001050000}"/>
    <cellStyle name="Normal 196 2" xfId="1234" xr:uid="{00000000-0005-0000-0000-000002050000}"/>
    <cellStyle name="Normal 196 2 2" xfId="4371" xr:uid="{E7D7818D-5B7C-4D37-9F28-986EF3703E5F}"/>
    <cellStyle name="Normal 196 3" xfId="4370" xr:uid="{1681751E-03FA-40D1-938C-373C697D81C1}"/>
    <cellStyle name="Normal 197" xfId="1235" xr:uid="{00000000-0005-0000-0000-000003050000}"/>
    <cellStyle name="Normal 197 2" xfId="1236" xr:uid="{00000000-0005-0000-0000-000004050000}"/>
    <cellStyle name="Normal 197 2 2" xfId="4373" xr:uid="{30A14055-D288-4996-AC90-31E7177240C3}"/>
    <cellStyle name="Normal 197 3" xfId="4372" xr:uid="{26CA9CC4-9001-40DA-9C1F-B493A443D284}"/>
    <cellStyle name="Normal 198" xfId="1237" xr:uid="{00000000-0005-0000-0000-000005050000}"/>
    <cellStyle name="Normal 198 2" xfId="4374" xr:uid="{BD0E6A46-7451-472F-A717-5109ED824487}"/>
    <cellStyle name="Normal 199" xfId="1238" xr:uid="{00000000-0005-0000-0000-000006050000}"/>
    <cellStyle name="Normal 199 2" xfId="1239" xr:uid="{00000000-0005-0000-0000-000007050000}"/>
    <cellStyle name="Normal 199 2 2" xfId="4376" xr:uid="{7CC7AFAE-CEF3-474C-8D06-8367C25B0308}"/>
    <cellStyle name="Normal 199 3" xfId="4375" xr:uid="{43754BAE-BDF4-45E9-823C-30D5F9BD3BAA}"/>
    <cellStyle name="Normal 2" xfId="1240" xr:uid="{00000000-0005-0000-0000-000008050000}"/>
    <cellStyle name="Normal 2 2" xfId="1241" xr:uid="{00000000-0005-0000-0000-000009050000}"/>
    <cellStyle name="Normal 2 2 2" xfId="4378" xr:uid="{15D18F4A-A937-45C1-A89F-CB95996E68DC}"/>
    <cellStyle name="Normal 2 2 3" xfId="1242" xr:uid="{00000000-0005-0000-0000-00000A050000}"/>
    <cellStyle name="Normal 2 2 3 10" xfId="1243" xr:uid="{00000000-0005-0000-0000-00000B050000}"/>
    <cellStyle name="Normal 2 2 3 10 2" xfId="4380" xr:uid="{D2574B9A-E1A5-43B1-B37A-02CB17043D9E}"/>
    <cellStyle name="Normal 2 2 3 100" xfId="1244" xr:uid="{00000000-0005-0000-0000-00000C050000}"/>
    <cellStyle name="Normal 2 2 3 100 2" xfId="4381" xr:uid="{EC66679E-57F6-4A29-880E-4D1617828854}"/>
    <cellStyle name="Normal 2 2 3 101" xfId="1245" xr:uid="{00000000-0005-0000-0000-00000D050000}"/>
    <cellStyle name="Normal 2 2 3 101 2" xfId="4382" xr:uid="{8C9B4D8E-A680-4A93-9A6F-7B16FD046CA5}"/>
    <cellStyle name="Normal 2 2 3 102" xfId="1246" xr:uid="{00000000-0005-0000-0000-00000E050000}"/>
    <cellStyle name="Normal 2 2 3 102 2" xfId="4383" xr:uid="{C4B0023E-8443-43C0-B001-3471A6A1AA28}"/>
    <cellStyle name="Normal 2 2 3 103" xfId="1247" xr:uid="{00000000-0005-0000-0000-00000F050000}"/>
    <cellStyle name="Normal 2 2 3 103 2" xfId="4384" xr:uid="{83B22A02-DCE5-4566-BC37-E02DF746CFEE}"/>
    <cellStyle name="Normal 2 2 3 104" xfId="1248" xr:uid="{00000000-0005-0000-0000-000010050000}"/>
    <cellStyle name="Normal 2 2 3 104 2" xfId="4385" xr:uid="{B0E3FF94-90A5-4712-B61C-F2F16976FBD1}"/>
    <cellStyle name="Normal 2 2 3 105" xfId="1249" xr:uid="{00000000-0005-0000-0000-000011050000}"/>
    <cellStyle name="Normal 2 2 3 105 2" xfId="4386" xr:uid="{BD9731DF-EC41-4458-BDE4-B82E5C4B64E2}"/>
    <cellStyle name="Normal 2 2 3 106" xfId="1250" xr:uid="{00000000-0005-0000-0000-000012050000}"/>
    <cellStyle name="Normal 2 2 3 106 2" xfId="4387" xr:uid="{8C2072C5-B5C2-4299-9EB8-EE11F4566C1C}"/>
    <cellStyle name="Normal 2 2 3 107" xfId="1251" xr:uid="{00000000-0005-0000-0000-000013050000}"/>
    <cellStyle name="Normal 2 2 3 107 2" xfId="4388" xr:uid="{4565F497-3D41-4326-9B51-E909322E5596}"/>
    <cellStyle name="Normal 2 2 3 108" xfId="1252" xr:uid="{00000000-0005-0000-0000-000014050000}"/>
    <cellStyle name="Normal 2 2 3 108 2" xfId="4389" xr:uid="{DC37534E-137D-47AC-BA3C-6F61144FBBEB}"/>
    <cellStyle name="Normal 2 2 3 109" xfId="1253" xr:uid="{00000000-0005-0000-0000-000015050000}"/>
    <cellStyle name="Normal 2 2 3 109 2" xfId="4390" xr:uid="{3C31DF29-F51B-40D9-A8D2-0245018F61E6}"/>
    <cellStyle name="Normal 2 2 3 11" xfId="1254" xr:uid="{00000000-0005-0000-0000-000016050000}"/>
    <cellStyle name="Normal 2 2 3 11 2" xfId="4391" xr:uid="{202726FE-702F-4800-AE0C-9BB228E955EA}"/>
    <cellStyle name="Normal 2 2 3 110" xfId="1255" xr:uid="{00000000-0005-0000-0000-000017050000}"/>
    <cellStyle name="Normal 2 2 3 110 2" xfId="4392" xr:uid="{1C018E99-E7D3-4C35-BCFD-8C9DFF67E0A9}"/>
    <cellStyle name="Normal 2 2 3 111" xfId="1256" xr:uid="{00000000-0005-0000-0000-000018050000}"/>
    <cellStyle name="Normal 2 2 3 111 2" xfId="4393" xr:uid="{58CD8F04-E969-4960-B4F4-496DB8614522}"/>
    <cellStyle name="Normal 2 2 3 112" xfId="1257" xr:uid="{00000000-0005-0000-0000-000019050000}"/>
    <cellStyle name="Normal 2 2 3 112 2" xfId="4394" xr:uid="{8318965D-7E3B-4900-9E6C-33289A75C55B}"/>
    <cellStyle name="Normal 2 2 3 113" xfId="1258" xr:uid="{00000000-0005-0000-0000-00001A050000}"/>
    <cellStyle name="Normal 2 2 3 113 2" xfId="4395" xr:uid="{05A40C0F-4E83-402E-A855-E6987F8786DF}"/>
    <cellStyle name="Normal 2 2 3 114" xfId="1259" xr:uid="{00000000-0005-0000-0000-00001B050000}"/>
    <cellStyle name="Normal 2 2 3 114 2" xfId="4396" xr:uid="{8FABEE90-92AF-455B-BE52-49FEACF20980}"/>
    <cellStyle name="Normal 2 2 3 115" xfId="1260" xr:uid="{00000000-0005-0000-0000-00001C050000}"/>
    <cellStyle name="Normal 2 2 3 115 2" xfId="4397" xr:uid="{BE8D5CB0-6150-4B3C-ADC0-041E97CC65AF}"/>
    <cellStyle name="Normal 2 2 3 116" xfId="1261" xr:uid="{00000000-0005-0000-0000-00001D050000}"/>
    <cellStyle name="Normal 2 2 3 116 2" xfId="4398" xr:uid="{D68E7E4C-FA53-4B4F-9054-B1BAE921B32F}"/>
    <cellStyle name="Normal 2 2 3 117" xfId="1262" xr:uid="{00000000-0005-0000-0000-00001E050000}"/>
    <cellStyle name="Normal 2 2 3 117 2" xfId="4399" xr:uid="{5B3ABF4F-1573-423B-BBD2-8A272714042B}"/>
    <cellStyle name="Normal 2 2 3 118" xfId="1263" xr:uid="{00000000-0005-0000-0000-00001F050000}"/>
    <cellStyle name="Normal 2 2 3 118 2" xfId="4400" xr:uid="{ED1FEAAA-BCA0-4BF3-B4BD-8C7B41AF9854}"/>
    <cellStyle name="Normal 2 2 3 119" xfId="1264" xr:uid="{00000000-0005-0000-0000-000020050000}"/>
    <cellStyle name="Normal 2 2 3 119 2" xfId="4401" xr:uid="{B43301F1-BEE1-4F0C-8DF7-ED41C4DA161A}"/>
    <cellStyle name="Normal 2 2 3 12" xfId="1265" xr:uid="{00000000-0005-0000-0000-000021050000}"/>
    <cellStyle name="Normal 2 2 3 12 2" xfId="4402" xr:uid="{26B8F828-5FB9-4F48-BA21-8D33C87CAF53}"/>
    <cellStyle name="Normal 2 2 3 120" xfId="1266" xr:uid="{00000000-0005-0000-0000-000022050000}"/>
    <cellStyle name="Normal 2 2 3 120 2" xfId="4403" xr:uid="{D65B70B6-6154-4A3B-86D8-AAA634086ACA}"/>
    <cellStyle name="Normal 2 2 3 121" xfId="1267" xr:uid="{00000000-0005-0000-0000-000023050000}"/>
    <cellStyle name="Normal 2 2 3 121 2" xfId="4404" xr:uid="{4211932D-8F2A-450E-9F06-CEB60293E1F0}"/>
    <cellStyle name="Normal 2 2 3 122" xfId="1268" xr:uid="{00000000-0005-0000-0000-000024050000}"/>
    <cellStyle name="Normal 2 2 3 122 2" xfId="4405" xr:uid="{8B3E7335-ADEB-4D69-9338-01AE9F479ED6}"/>
    <cellStyle name="Normal 2 2 3 123" xfId="1269" xr:uid="{00000000-0005-0000-0000-000025050000}"/>
    <cellStyle name="Normal 2 2 3 123 2" xfId="4406" xr:uid="{85053C33-F223-4303-B6E9-434E293BB7D0}"/>
    <cellStyle name="Normal 2 2 3 124" xfId="1270" xr:uid="{00000000-0005-0000-0000-000026050000}"/>
    <cellStyle name="Normal 2 2 3 124 2" xfId="4407" xr:uid="{593A5046-E4AA-4056-91F4-613FCE7B78B8}"/>
    <cellStyle name="Normal 2 2 3 125" xfId="1271" xr:uid="{00000000-0005-0000-0000-000027050000}"/>
    <cellStyle name="Normal 2 2 3 125 2" xfId="4408" xr:uid="{DD3DFBC4-EE85-477A-B62C-EA266C279679}"/>
    <cellStyle name="Normal 2 2 3 126" xfId="1272" xr:uid="{00000000-0005-0000-0000-000028050000}"/>
    <cellStyle name="Normal 2 2 3 126 2" xfId="4409" xr:uid="{73273892-CC03-4E5F-9096-65941FCDFC21}"/>
    <cellStyle name="Normal 2 2 3 127" xfId="1273" xr:uid="{00000000-0005-0000-0000-000029050000}"/>
    <cellStyle name="Normal 2 2 3 127 2" xfId="4410" xr:uid="{704E2B0E-3450-4BF6-8961-CC287DF4B454}"/>
    <cellStyle name="Normal 2 2 3 128" xfId="1274" xr:uid="{00000000-0005-0000-0000-00002A050000}"/>
    <cellStyle name="Normal 2 2 3 128 2" xfId="4411" xr:uid="{661D7C27-5FFE-4A5B-B069-95B958FC8A1C}"/>
    <cellStyle name="Normal 2 2 3 129" xfId="1275" xr:uid="{00000000-0005-0000-0000-00002B050000}"/>
    <cellStyle name="Normal 2 2 3 129 2" xfId="4412" xr:uid="{40B15FEF-C02C-4785-963A-2FA29B8D23C5}"/>
    <cellStyle name="Normal 2 2 3 13" xfId="1276" xr:uid="{00000000-0005-0000-0000-00002C050000}"/>
    <cellStyle name="Normal 2 2 3 13 2" xfId="4413" xr:uid="{1DB9E4A3-2CA1-4337-8741-F7D795EB075B}"/>
    <cellStyle name="Normal 2 2 3 130" xfId="1277" xr:uid="{00000000-0005-0000-0000-00002D050000}"/>
    <cellStyle name="Normal 2 2 3 130 2" xfId="4414" xr:uid="{507F3F92-8A29-4862-B935-26AAC80820BF}"/>
    <cellStyle name="Normal 2 2 3 131" xfId="1278" xr:uid="{00000000-0005-0000-0000-00002E050000}"/>
    <cellStyle name="Normal 2 2 3 131 2" xfId="4415" xr:uid="{56331C5F-FECA-4ED7-9BB6-679710826628}"/>
    <cellStyle name="Normal 2 2 3 132" xfId="1279" xr:uid="{00000000-0005-0000-0000-00002F050000}"/>
    <cellStyle name="Normal 2 2 3 132 2" xfId="4416" xr:uid="{CCA6F6C8-7116-44E6-88FD-9413CF0D714B}"/>
    <cellStyle name="Normal 2 2 3 133" xfId="1280" xr:uid="{00000000-0005-0000-0000-000030050000}"/>
    <cellStyle name="Normal 2 2 3 133 2" xfId="4417" xr:uid="{CBADF2C7-49AB-4723-97CE-D21816D79700}"/>
    <cellStyle name="Normal 2 2 3 134" xfId="1281" xr:uid="{00000000-0005-0000-0000-000031050000}"/>
    <cellStyle name="Normal 2 2 3 134 2" xfId="4418" xr:uid="{3870E00F-9BE3-4632-80B7-4A2E9DB098A1}"/>
    <cellStyle name="Normal 2 2 3 135" xfId="1282" xr:uid="{00000000-0005-0000-0000-000032050000}"/>
    <cellStyle name="Normal 2 2 3 135 2" xfId="4419" xr:uid="{040494FD-368F-479E-9E0C-4C3A27D10E4D}"/>
    <cellStyle name="Normal 2 2 3 136" xfId="1283" xr:uid="{00000000-0005-0000-0000-000033050000}"/>
    <cellStyle name="Normal 2 2 3 136 2" xfId="4420" xr:uid="{1EAFF3F3-11CB-45D4-A05C-27A77B60E541}"/>
    <cellStyle name="Normal 2 2 3 137" xfId="1284" xr:uid="{00000000-0005-0000-0000-000034050000}"/>
    <cellStyle name="Normal 2 2 3 137 2" xfId="4421" xr:uid="{D1B6F26A-0857-4632-ACD0-540389D2C957}"/>
    <cellStyle name="Normal 2 2 3 138" xfId="1285" xr:uid="{00000000-0005-0000-0000-000035050000}"/>
    <cellStyle name="Normal 2 2 3 138 2" xfId="4422" xr:uid="{26EA36D4-BA69-432C-A578-D4D6AF524E2E}"/>
    <cellStyle name="Normal 2 2 3 139" xfId="1286" xr:uid="{00000000-0005-0000-0000-000036050000}"/>
    <cellStyle name="Normal 2 2 3 139 2" xfId="4423" xr:uid="{F1AE7211-1482-4B46-9698-BC991C076B0C}"/>
    <cellStyle name="Normal 2 2 3 14" xfId="1287" xr:uid="{00000000-0005-0000-0000-000037050000}"/>
    <cellStyle name="Normal 2 2 3 14 2" xfId="4424" xr:uid="{0AF02B00-0837-47D7-BA14-2FAD9F3D01FE}"/>
    <cellStyle name="Normal 2 2 3 140" xfId="1288" xr:uid="{00000000-0005-0000-0000-000038050000}"/>
    <cellStyle name="Normal 2 2 3 140 2" xfId="4425" xr:uid="{C28DDA04-D670-46CA-B465-8212F9D9D104}"/>
    <cellStyle name="Normal 2 2 3 141" xfId="1289" xr:uid="{00000000-0005-0000-0000-000039050000}"/>
    <cellStyle name="Normal 2 2 3 141 2" xfId="4426" xr:uid="{A22D95EC-08ED-4D81-A6FE-200D9EC45FAA}"/>
    <cellStyle name="Normal 2 2 3 142" xfId="1290" xr:uid="{00000000-0005-0000-0000-00003A050000}"/>
    <cellStyle name="Normal 2 2 3 142 2" xfId="4427" xr:uid="{33A4DE64-F0D6-456C-805D-1C0DE892D259}"/>
    <cellStyle name="Normal 2 2 3 143" xfId="1291" xr:uid="{00000000-0005-0000-0000-00003B050000}"/>
    <cellStyle name="Normal 2 2 3 143 2" xfId="4428" xr:uid="{412722BC-E4AB-4D4A-9AF6-24478CFF1CBA}"/>
    <cellStyle name="Normal 2 2 3 144" xfId="1292" xr:uid="{00000000-0005-0000-0000-00003C050000}"/>
    <cellStyle name="Normal 2 2 3 144 2" xfId="4429" xr:uid="{41E99E7F-72C6-4E2D-A3A7-DC83A993D3B4}"/>
    <cellStyle name="Normal 2 2 3 145" xfId="1293" xr:uid="{00000000-0005-0000-0000-00003D050000}"/>
    <cellStyle name="Normal 2 2 3 145 2" xfId="4430" xr:uid="{E0976360-72DA-4353-8B1A-CE3A1FAD8420}"/>
    <cellStyle name="Normal 2 2 3 146" xfId="1294" xr:uid="{00000000-0005-0000-0000-00003E050000}"/>
    <cellStyle name="Normal 2 2 3 146 2" xfId="4431" xr:uid="{FBE31D32-2148-4969-B96A-BEE0BA0C022E}"/>
    <cellStyle name="Normal 2 2 3 147" xfId="1295" xr:uid="{00000000-0005-0000-0000-00003F050000}"/>
    <cellStyle name="Normal 2 2 3 147 2" xfId="4432" xr:uid="{35AFFB41-C503-4DD5-A6ED-56C9C67556AC}"/>
    <cellStyle name="Normal 2 2 3 148" xfId="1296" xr:uid="{00000000-0005-0000-0000-000040050000}"/>
    <cellStyle name="Normal 2 2 3 148 2" xfId="4433" xr:uid="{B74FE98B-5287-41D0-A793-9F72CEB710F8}"/>
    <cellStyle name="Normal 2 2 3 149" xfId="1297" xr:uid="{00000000-0005-0000-0000-000041050000}"/>
    <cellStyle name="Normal 2 2 3 149 2" xfId="4434" xr:uid="{F1314A2A-863A-4881-9720-59423D62CD02}"/>
    <cellStyle name="Normal 2 2 3 15" xfId="1298" xr:uid="{00000000-0005-0000-0000-000042050000}"/>
    <cellStyle name="Normal 2 2 3 15 2" xfId="4435" xr:uid="{219F82D5-138B-45BA-87BF-809C715519EF}"/>
    <cellStyle name="Normal 2 2 3 150" xfId="1299" xr:uid="{00000000-0005-0000-0000-000043050000}"/>
    <cellStyle name="Normal 2 2 3 150 2" xfId="4436" xr:uid="{EC2F2CD8-6F85-4462-A96E-54A510B1A9E0}"/>
    <cellStyle name="Normal 2 2 3 151" xfId="1300" xr:uid="{00000000-0005-0000-0000-000044050000}"/>
    <cellStyle name="Normal 2 2 3 151 2" xfId="4437" xr:uid="{DA902119-7C93-4801-9ABC-F1C58401FD71}"/>
    <cellStyle name="Normal 2 2 3 152" xfId="1301" xr:uid="{00000000-0005-0000-0000-000045050000}"/>
    <cellStyle name="Normal 2 2 3 152 2" xfId="4438" xr:uid="{119060EB-C86D-4E06-A766-4CF5517DE94F}"/>
    <cellStyle name="Normal 2 2 3 153" xfId="1302" xr:uid="{00000000-0005-0000-0000-000046050000}"/>
    <cellStyle name="Normal 2 2 3 153 2" xfId="4439" xr:uid="{DD2A60C6-747E-454D-840F-925AFDCF30E3}"/>
    <cellStyle name="Normal 2 2 3 154" xfId="1303" xr:uid="{00000000-0005-0000-0000-000047050000}"/>
    <cellStyle name="Normal 2 2 3 154 2" xfId="4440" xr:uid="{FC6DD6C5-9ACA-4565-AF79-5B70E010196C}"/>
    <cellStyle name="Normal 2 2 3 155" xfId="1304" xr:uid="{00000000-0005-0000-0000-000048050000}"/>
    <cellStyle name="Normal 2 2 3 155 2" xfId="4441" xr:uid="{D2EC5C1C-9638-4020-8A02-053333241FFA}"/>
    <cellStyle name="Normal 2 2 3 156" xfId="1305" xr:uid="{00000000-0005-0000-0000-000049050000}"/>
    <cellStyle name="Normal 2 2 3 156 2" xfId="4442" xr:uid="{EE51EEE5-5DF5-4269-B39A-42278D98245C}"/>
    <cellStyle name="Normal 2 2 3 157" xfId="1306" xr:uid="{00000000-0005-0000-0000-00004A050000}"/>
    <cellStyle name="Normal 2 2 3 157 2" xfId="4443" xr:uid="{D321CAF7-6764-4025-ACEF-AC6990FCB65F}"/>
    <cellStyle name="Normal 2 2 3 158" xfId="1307" xr:uid="{00000000-0005-0000-0000-00004B050000}"/>
    <cellStyle name="Normal 2 2 3 158 2" xfId="4444" xr:uid="{77D92A7F-7BC3-4485-9275-D5B34AAF1916}"/>
    <cellStyle name="Normal 2 2 3 159" xfId="1308" xr:uid="{00000000-0005-0000-0000-00004C050000}"/>
    <cellStyle name="Normal 2 2 3 159 2" xfId="4445" xr:uid="{F35700D7-B10F-4286-90F4-539A9C68CDFA}"/>
    <cellStyle name="Normal 2 2 3 16" xfId="1309" xr:uid="{00000000-0005-0000-0000-00004D050000}"/>
    <cellStyle name="Normal 2 2 3 16 2" xfId="4446" xr:uid="{12D60867-1C6F-4E05-B90C-DED8ABD4F2BB}"/>
    <cellStyle name="Normal 2 2 3 160" xfId="1310" xr:uid="{00000000-0005-0000-0000-00004E050000}"/>
    <cellStyle name="Normal 2 2 3 160 2" xfId="4447" xr:uid="{2364FBD5-4F9C-4FF8-AB34-339882444768}"/>
    <cellStyle name="Normal 2 2 3 161" xfId="1311" xr:uid="{00000000-0005-0000-0000-00004F050000}"/>
    <cellStyle name="Normal 2 2 3 161 2" xfId="4448" xr:uid="{E5C17C2A-90FC-4593-9095-A7B637641FAE}"/>
    <cellStyle name="Normal 2 2 3 162" xfId="1312" xr:uid="{00000000-0005-0000-0000-000050050000}"/>
    <cellStyle name="Normal 2 2 3 162 2" xfId="4449" xr:uid="{6DEF15AB-373D-4D3B-A62F-87D2BB8EB9BB}"/>
    <cellStyle name="Normal 2 2 3 163" xfId="1313" xr:uid="{00000000-0005-0000-0000-000051050000}"/>
    <cellStyle name="Normal 2 2 3 163 2" xfId="4450" xr:uid="{284B1A52-5FB9-4047-B461-B807F7A191FA}"/>
    <cellStyle name="Normal 2 2 3 164" xfId="1314" xr:uid="{00000000-0005-0000-0000-000052050000}"/>
    <cellStyle name="Normal 2 2 3 164 2" xfId="4451" xr:uid="{C51D9B46-A790-45FE-830C-ED622B7B93DE}"/>
    <cellStyle name="Normal 2 2 3 165" xfId="1315" xr:uid="{00000000-0005-0000-0000-000053050000}"/>
    <cellStyle name="Normal 2 2 3 165 2" xfId="4452" xr:uid="{E5F739C6-9C3F-4267-B826-147D4E100827}"/>
    <cellStyle name="Normal 2 2 3 166" xfId="1316" xr:uid="{00000000-0005-0000-0000-000054050000}"/>
    <cellStyle name="Normal 2 2 3 166 2" xfId="4453" xr:uid="{65CE22BD-7A58-40F5-B326-D02AE7C1E7A4}"/>
    <cellStyle name="Normal 2 2 3 167" xfId="1317" xr:uid="{00000000-0005-0000-0000-000055050000}"/>
    <cellStyle name="Normal 2 2 3 167 2" xfId="4454" xr:uid="{6F8A54A2-C68C-4059-9F98-03CA33FC99BC}"/>
    <cellStyle name="Normal 2 2 3 168" xfId="1318" xr:uid="{00000000-0005-0000-0000-000056050000}"/>
    <cellStyle name="Normal 2 2 3 168 2" xfId="4455" xr:uid="{BE9B3945-70EA-4715-87B2-6CDE6E2D72BB}"/>
    <cellStyle name="Normal 2 2 3 169" xfId="1319" xr:uid="{00000000-0005-0000-0000-000057050000}"/>
    <cellStyle name="Normal 2 2 3 169 2" xfId="4456" xr:uid="{A0D5AB35-9942-48F9-9AD2-818C794EE1BD}"/>
    <cellStyle name="Normal 2 2 3 17" xfId="1320" xr:uid="{00000000-0005-0000-0000-000058050000}"/>
    <cellStyle name="Normal 2 2 3 17 2" xfId="4457" xr:uid="{93711DD6-E998-4662-B33D-E74316453964}"/>
    <cellStyle name="Normal 2 2 3 170" xfId="1321" xr:uid="{00000000-0005-0000-0000-000059050000}"/>
    <cellStyle name="Normal 2 2 3 170 2" xfId="4458" xr:uid="{18345E79-3422-4137-BCFE-286575F71241}"/>
    <cellStyle name="Normal 2 2 3 171" xfId="1322" xr:uid="{00000000-0005-0000-0000-00005A050000}"/>
    <cellStyle name="Normal 2 2 3 171 2" xfId="4459" xr:uid="{742B8E26-88AB-4A72-9FE1-575F0AFAEF91}"/>
    <cellStyle name="Normal 2 2 3 172" xfId="1323" xr:uid="{00000000-0005-0000-0000-00005B050000}"/>
    <cellStyle name="Normal 2 2 3 172 2" xfId="4460" xr:uid="{9A611E29-DBDF-4A72-ABBA-8D28240841AE}"/>
    <cellStyle name="Normal 2 2 3 173" xfId="1324" xr:uid="{00000000-0005-0000-0000-00005C050000}"/>
    <cellStyle name="Normal 2 2 3 173 2" xfId="4461" xr:uid="{033CDE9B-7F8F-403D-A1A7-A695C4931310}"/>
    <cellStyle name="Normal 2 2 3 174" xfId="1325" xr:uid="{00000000-0005-0000-0000-00005D050000}"/>
    <cellStyle name="Normal 2 2 3 174 2" xfId="4462" xr:uid="{4D0A4464-D63C-49C2-B308-749652651631}"/>
    <cellStyle name="Normal 2 2 3 175" xfId="1326" xr:uid="{00000000-0005-0000-0000-00005E050000}"/>
    <cellStyle name="Normal 2 2 3 175 2" xfId="4463" xr:uid="{2942D6D3-CDEB-495F-AA55-C2C2785CC4AC}"/>
    <cellStyle name="Normal 2 2 3 176" xfId="1327" xr:uid="{00000000-0005-0000-0000-00005F050000}"/>
    <cellStyle name="Normal 2 2 3 176 2" xfId="4464" xr:uid="{1D8061AA-89D1-407B-A5B7-EE97744CD12E}"/>
    <cellStyle name="Normal 2 2 3 177" xfId="1328" xr:uid="{00000000-0005-0000-0000-000060050000}"/>
    <cellStyle name="Normal 2 2 3 177 2" xfId="4465" xr:uid="{D007C0E4-E8CC-4F73-B992-09B999850A51}"/>
    <cellStyle name="Normal 2 2 3 178" xfId="1329" xr:uid="{00000000-0005-0000-0000-000061050000}"/>
    <cellStyle name="Normal 2 2 3 178 2" xfId="4466" xr:uid="{240B4C48-7DE5-405B-99C3-D8D84BECBC79}"/>
    <cellStyle name="Normal 2 2 3 179" xfId="1330" xr:uid="{00000000-0005-0000-0000-000062050000}"/>
    <cellStyle name="Normal 2 2 3 179 2" xfId="4467" xr:uid="{A5AF5E69-D3BA-4DFA-AE09-CCEBFD0545DB}"/>
    <cellStyle name="Normal 2 2 3 18" xfId="1331" xr:uid="{00000000-0005-0000-0000-000063050000}"/>
    <cellStyle name="Normal 2 2 3 18 2" xfId="4468" xr:uid="{94238106-EA5E-439F-8FFE-EC902A990E3D}"/>
    <cellStyle name="Normal 2 2 3 180" xfId="1332" xr:uid="{00000000-0005-0000-0000-000064050000}"/>
    <cellStyle name="Normal 2 2 3 180 2" xfId="4469" xr:uid="{0AFD5E38-F479-46C7-97DE-B515414A6E49}"/>
    <cellStyle name="Normal 2 2 3 181" xfId="1333" xr:uid="{00000000-0005-0000-0000-000065050000}"/>
    <cellStyle name="Normal 2 2 3 181 2" xfId="4470" xr:uid="{68983DA5-ACE8-4CAF-A265-E2A7329DBA05}"/>
    <cellStyle name="Normal 2 2 3 182" xfId="1334" xr:uid="{00000000-0005-0000-0000-000066050000}"/>
    <cellStyle name="Normal 2 2 3 182 2" xfId="4471" xr:uid="{6DEB213C-075A-4DFB-8ABE-9FE0126EC4AD}"/>
    <cellStyle name="Normal 2 2 3 183" xfId="1335" xr:uid="{00000000-0005-0000-0000-000067050000}"/>
    <cellStyle name="Normal 2 2 3 183 2" xfId="4472" xr:uid="{FE59E30E-EF55-473B-B99D-BD8E2930AAFB}"/>
    <cellStyle name="Normal 2 2 3 184" xfId="1336" xr:uid="{00000000-0005-0000-0000-000068050000}"/>
    <cellStyle name="Normal 2 2 3 184 2" xfId="4473" xr:uid="{C60B54FF-E987-4DD3-89BE-6F0C72FDFE2A}"/>
    <cellStyle name="Normal 2 2 3 185" xfId="1337" xr:uid="{00000000-0005-0000-0000-000069050000}"/>
    <cellStyle name="Normal 2 2 3 185 2" xfId="4474" xr:uid="{1423E61C-6768-469C-9D5E-94997F285FC2}"/>
    <cellStyle name="Normal 2 2 3 186" xfId="1338" xr:uid="{00000000-0005-0000-0000-00006A050000}"/>
    <cellStyle name="Normal 2 2 3 186 2" xfId="4475" xr:uid="{C1F32146-4954-4CA7-98C1-72977A9CE630}"/>
    <cellStyle name="Normal 2 2 3 187" xfId="1339" xr:uid="{00000000-0005-0000-0000-00006B050000}"/>
    <cellStyle name="Normal 2 2 3 187 2" xfId="4476" xr:uid="{51FCA7A7-FB66-41A4-B9A7-4979E8212271}"/>
    <cellStyle name="Normal 2 2 3 188" xfId="1340" xr:uid="{00000000-0005-0000-0000-00006C050000}"/>
    <cellStyle name="Normal 2 2 3 188 2" xfId="4477" xr:uid="{CEFD0D8F-0A35-45B7-889D-5F5548F8E627}"/>
    <cellStyle name="Normal 2 2 3 189" xfId="1341" xr:uid="{00000000-0005-0000-0000-00006D050000}"/>
    <cellStyle name="Normal 2 2 3 189 2" xfId="4478" xr:uid="{3858891E-1D40-4698-8601-F5659D80943E}"/>
    <cellStyle name="Normal 2 2 3 19" xfId="1342" xr:uid="{00000000-0005-0000-0000-00006E050000}"/>
    <cellStyle name="Normal 2 2 3 19 2" xfId="4479" xr:uid="{77D17BE9-CA45-4B28-AEB8-9F3DB8B72CA2}"/>
    <cellStyle name="Normal 2 2 3 190" xfId="1343" xr:uid="{00000000-0005-0000-0000-00006F050000}"/>
    <cellStyle name="Normal 2 2 3 190 2" xfId="4480" xr:uid="{27374C9A-1E91-41CF-BC35-AAE4CDEA2F5F}"/>
    <cellStyle name="Normal 2 2 3 191" xfId="1344" xr:uid="{00000000-0005-0000-0000-000070050000}"/>
    <cellStyle name="Normal 2 2 3 191 2" xfId="4481" xr:uid="{297E24FF-5095-4003-ABFF-FFFBBEE4BECD}"/>
    <cellStyle name="Normal 2 2 3 192" xfId="1345" xr:uid="{00000000-0005-0000-0000-000071050000}"/>
    <cellStyle name="Normal 2 2 3 192 2" xfId="4482" xr:uid="{67D25A39-AB99-4B54-BCC1-D7EC37DF28A2}"/>
    <cellStyle name="Normal 2 2 3 193" xfId="1346" xr:uid="{00000000-0005-0000-0000-000072050000}"/>
    <cellStyle name="Normal 2 2 3 193 2" xfId="4483" xr:uid="{4F5EDC5F-565D-4F95-882A-4467DE12CD71}"/>
    <cellStyle name="Normal 2 2 3 194" xfId="1347" xr:uid="{00000000-0005-0000-0000-000073050000}"/>
    <cellStyle name="Normal 2 2 3 194 2" xfId="4484" xr:uid="{2B33CADB-5B7C-433C-A701-FA079B1C8012}"/>
    <cellStyle name="Normal 2 2 3 195" xfId="1348" xr:uid="{00000000-0005-0000-0000-000074050000}"/>
    <cellStyle name="Normal 2 2 3 195 2" xfId="4485" xr:uid="{8D0E172E-0002-4D42-A946-A557946B6E43}"/>
    <cellStyle name="Normal 2 2 3 196" xfId="1349" xr:uid="{00000000-0005-0000-0000-000075050000}"/>
    <cellStyle name="Normal 2 2 3 196 2" xfId="4486" xr:uid="{F3099CD4-EE8E-4E44-99B1-222003EFF620}"/>
    <cellStyle name="Normal 2 2 3 197" xfId="1350" xr:uid="{00000000-0005-0000-0000-000076050000}"/>
    <cellStyle name="Normal 2 2 3 197 2" xfId="4487" xr:uid="{C3666AD4-F402-47C2-8572-8968E146B7D6}"/>
    <cellStyle name="Normal 2 2 3 198" xfId="1351" xr:uid="{00000000-0005-0000-0000-000077050000}"/>
    <cellStyle name="Normal 2 2 3 198 2" xfId="4488" xr:uid="{C9513E20-E202-42F2-95AB-5D9D89D8CFB3}"/>
    <cellStyle name="Normal 2 2 3 199" xfId="1352" xr:uid="{00000000-0005-0000-0000-000078050000}"/>
    <cellStyle name="Normal 2 2 3 199 2" xfId="4489" xr:uid="{3319F9BD-D785-4F2D-B5CD-65F50DD1A762}"/>
    <cellStyle name="Normal 2 2 3 2" xfId="1353" xr:uid="{00000000-0005-0000-0000-000079050000}"/>
    <cellStyle name="Normal 2 2 3 2 2" xfId="4490" xr:uid="{AD51A7A2-65B6-4A17-99BD-49A0B88209E4}"/>
    <cellStyle name="Normal 2 2 3 20" xfId="1354" xr:uid="{00000000-0005-0000-0000-00007A050000}"/>
    <cellStyle name="Normal 2 2 3 20 2" xfId="4491" xr:uid="{F1E80EB6-7CCB-452E-8468-3C5C25721372}"/>
    <cellStyle name="Normal 2 2 3 200" xfId="1355" xr:uid="{00000000-0005-0000-0000-00007B050000}"/>
    <cellStyle name="Normal 2 2 3 200 2" xfId="4492" xr:uid="{87D4A752-DB05-4B2B-B473-7E7285AF500A}"/>
    <cellStyle name="Normal 2 2 3 201" xfId="1356" xr:uid="{00000000-0005-0000-0000-00007C050000}"/>
    <cellStyle name="Normal 2 2 3 201 2" xfId="4493" xr:uid="{4DBED249-67C2-40DD-B4A7-B6068A98DDD0}"/>
    <cellStyle name="Normal 2 2 3 202" xfId="1357" xr:uid="{00000000-0005-0000-0000-00007D050000}"/>
    <cellStyle name="Normal 2 2 3 202 2" xfId="4494" xr:uid="{D3DC7183-4553-4273-99D1-90551380748F}"/>
    <cellStyle name="Normal 2 2 3 203" xfId="1358" xr:uid="{00000000-0005-0000-0000-00007E050000}"/>
    <cellStyle name="Normal 2 2 3 203 2" xfId="4495" xr:uid="{07E72C2C-5749-441B-AAAB-FC9FE0F93B08}"/>
    <cellStyle name="Normal 2 2 3 204" xfId="1359" xr:uid="{00000000-0005-0000-0000-00007F050000}"/>
    <cellStyle name="Normal 2 2 3 204 2" xfId="4496" xr:uid="{96554DA7-37F0-4387-9748-E06818A6AD01}"/>
    <cellStyle name="Normal 2 2 3 205" xfId="1360" xr:uid="{00000000-0005-0000-0000-000080050000}"/>
    <cellStyle name="Normal 2 2 3 205 2" xfId="4497" xr:uid="{49B08134-8A7F-441C-ABCB-E427032B2B69}"/>
    <cellStyle name="Normal 2 2 3 206" xfId="1361" xr:uid="{00000000-0005-0000-0000-000081050000}"/>
    <cellStyle name="Normal 2 2 3 206 2" xfId="4498" xr:uid="{A62E2D21-6E0C-4060-8537-58BF46336BEF}"/>
    <cellStyle name="Normal 2 2 3 207" xfId="1362" xr:uid="{00000000-0005-0000-0000-000082050000}"/>
    <cellStyle name="Normal 2 2 3 207 2" xfId="4499" xr:uid="{CB55D026-2B0E-4F48-81EA-E08D513F5E2C}"/>
    <cellStyle name="Normal 2 2 3 208" xfId="1363" xr:uid="{00000000-0005-0000-0000-000083050000}"/>
    <cellStyle name="Normal 2 2 3 208 2" xfId="4500" xr:uid="{B5DD18CC-F1C9-4557-AB7A-0B99CF4B419A}"/>
    <cellStyle name="Normal 2 2 3 209" xfId="1364" xr:uid="{00000000-0005-0000-0000-000084050000}"/>
    <cellStyle name="Normal 2 2 3 209 2" xfId="4501" xr:uid="{111069B4-4435-4672-92E9-692E067227A1}"/>
    <cellStyle name="Normal 2 2 3 21" xfId="1365" xr:uid="{00000000-0005-0000-0000-000085050000}"/>
    <cellStyle name="Normal 2 2 3 21 2" xfId="4502" xr:uid="{84134E3E-C8C6-4D4E-B51F-BD651DD564E3}"/>
    <cellStyle name="Normal 2 2 3 210" xfId="1366" xr:uid="{00000000-0005-0000-0000-000086050000}"/>
    <cellStyle name="Normal 2 2 3 210 2" xfId="4503" xr:uid="{EBC59CE9-EDED-4BCA-A6F3-69A22492BFBB}"/>
    <cellStyle name="Normal 2 2 3 211" xfId="1367" xr:uid="{00000000-0005-0000-0000-000087050000}"/>
    <cellStyle name="Normal 2 2 3 211 2" xfId="4504" xr:uid="{8F297809-E455-439D-A5B8-A9997BEC81F2}"/>
    <cellStyle name="Normal 2 2 3 212" xfId="1368" xr:uid="{00000000-0005-0000-0000-000088050000}"/>
    <cellStyle name="Normal 2 2 3 212 2" xfId="4505" xr:uid="{76E7EDEE-75C5-44DA-9A6B-F0677FC4F0E8}"/>
    <cellStyle name="Normal 2 2 3 213" xfId="1369" xr:uid="{00000000-0005-0000-0000-000089050000}"/>
    <cellStyle name="Normal 2 2 3 213 2" xfId="4506" xr:uid="{9CA869C8-5AE5-43C5-94F0-4B12D348C613}"/>
    <cellStyle name="Normal 2 2 3 214" xfId="1370" xr:uid="{00000000-0005-0000-0000-00008A050000}"/>
    <cellStyle name="Normal 2 2 3 214 2" xfId="4507" xr:uid="{5929F8E5-44CC-49F7-92F7-5B9948CA0E79}"/>
    <cellStyle name="Normal 2 2 3 215" xfId="1371" xr:uid="{00000000-0005-0000-0000-00008B050000}"/>
    <cellStyle name="Normal 2 2 3 215 2" xfId="4508" xr:uid="{B0514D81-B4B8-4B54-B461-4925693D1980}"/>
    <cellStyle name="Normal 2 2 3 216" xfId="1372" xr:uid="{00000000-0005-0000-0000-00008C050000}"/>
    <cellStyle name="Normal 2 2 3 216 2" xfId="4509" xr:uid="{F5967B41-9F18-4E94-8BF9-20E7A33FB3AD}"/>
    <cellStyle name="Normal 2 2 3 217" xfId="1373" xr:uid="{00000000-0005-0000-0000-00008D050000}"/>
    <cellStyle name="Normal 2 2 3 217 2" xfId="4510" xr:uid="{90CFDECE-D804-4CC1-BCAB-A25DE4D16220}"/>
    <cellStyle name="Normal 2 2 3 218" xfId="1374" xr:uid="{00000000-0005-0000-0000-00008E050000}"/>
    <cellStyle name="Normal 2 2 3 218 2" xfId="4511" xr:uid="{F5316026-E75B-4AE0-A935-30C788FE1A55}"/>
    <cellStyle name="Normal 2 2 3 219" xfId="1375" xr:uid="{00000000-0005-0000-0000-00008F050000}"/>
    <cellStyle name="Normal 2 2 3 219 2" xfId="4512" xr:uid="{9ADBBFC7-6E7C-480F-9370-8392D049AE83}"/>
    <cellStyle name="Normal 2 2 3 22" xfId="1376" xr:uid="{00000000-0005-0000-0000-000090050000}"/>
    <cellStyle name="Normal 2 2 3 22 2" xfId="4513" xr:uid="{64FB65F4-FFC4-4EF2-946D-0E9FA70C06FD}"/>
    <cellStyle name="Normal 2 2 3 220" xfId="1377" xr:uid="{00000000-0005-0000-0000-000091050000}"/>
    <cellStyle name="Normal 2 2 3 220 2" xfId="4514" xr:uid="{EFE887F3-575F-46C4-8814-C164ED219813}"/>
    <cellStyle name="Normal 2 2 3 221" xfId="1378" xr:uid="{00000000-0005-0000-0000-000092050000}"/>
    <cellStyle name="Normal 2 2 3 221 2" xfId="4515" xr:uid="{FE688AA1-509F-4555-B350-EA1F6CEAF5A4}"/>
    <cellStyle name="Normal 2 2 3 222" xfId="1379" xr:uid="{00000000-0005-0000-0000-000093050000}"/>
    <cellStyle name="Normal 2 2 3 222 2" xfId="4516" xr:uid="{39024007-B927-4F98-A354-CA390A9AD6FC}"/>
    <cellStyle name="Normal 2 2 3 223" xfId="1380" xr:uid="{00000000-0005-0000-0000-000094050000}"/>
    <cellStyle name="Normal 2 2 3 223 2" xfId="4517" xr:uid="{15163DBF-CBDA-4E42-9A63-BCC22113BEAC}"/>
    <cellStyle name="Normal 2 2 3 224" xfId="1381" xr:uid="{00000000-0005-0000-0000-000095050000}"/>
    <cellStyle name="Normal 2 2 3 224 2" xfId="4518" xr:uid="{BB102F2F-34D5-494C-860E-268312B87A7B}"/>
    <cellStyle name="Normal 2 2 3 225" xfId="1382" xr:uid="{00000000-0005-0000-0000-000096050000}"/>
    <cellStyle name="Normal 2 2 3 225 2" xfId="4519" xr:uid="{84924BEE-78DB-404B-AE5D-7FE19D1FADD3}"/>
    <cellStyle name="Normal 2 2 3 226" xfId="1383" xr:uid="{00000000-0005-0000-0000-000097050000}"/>
    <cellStyle name="Normal 2 2 3 226 2" xfId="4520" xr:uid="{FA578D11-A45D-4F46-A70F-7A2C7DCF8688}"/>
    <cellStyle name="Normal 2 2 3 227" xfId="1384" xr:uid="{00000000-0005-0000-0000-000098050000}"/>
    <cellStyle name="Normal 2 2 3 227 2" xfId="4521" xr:uid="{271A8EBA-D38A-4D1B-B903-DF2B671D7D53}"/>
    <cellStyle name="Normal 2 2 3 228" xfId="1385" xr:uid="{00000000-0005-0000-0000-000099050000}"/>
    <cellStyle name="Normal 2 2 3 228 2" xfId="4522" xr:uid="{B910AC9B-0490-41F4-81D8-AED47DF4A543}"/>
    <cellStyle name="Normal 2 2 3 229" xfId="1386" xr:uid="{00000000-0005-0000-0000-00009A050000}"/>
    <cellStyle name="Normal 2 2 3 229 2" xfId="4523" xr:uid="{D9BEAFF5-BF63-47AA-B6D2-0DEA943060DB}"/>
    <cellStyle name="Normal 2 2 3 23" xfId="1387" xr:uid="{00000000-0005-0000-0000-00009B050000}"/>
    <cellStyle name="Normal 2 2 3 23 2" xfId="4524" xr:uid="{E07CC23E-73B9-4374-A338-127660426985}"/>
    <cellStyle name="Normal 2 2 3 230" xfId="1388" xr:uid="{00000000-0005-0000-0000-00009C050000}"/>
    <cellStyle name="Normal 2 2 3 230 2" xfId="4525" xr:uid="{B151033C-2541-411E-9EAD-143B479DC62C}"/>
    <cellStyle name="Normal 2 2 3 231" xfId="1389" xr:uid="{00000000-0005-0000-0000-00009D050000}"/>
    <cellStyle name="Normal 2 2 3 231 2" xfId="4526" xr:uid="{4BA16AC8-9ACA-4F76-957C-B752FCA5BAD0}"/>
    <cellStyle name="Normal 2 2 3 232" xfId="1390" xr:uid="{00000000-0005-0000-0000-00009E050000}"/>
    <cellStyle name="Normal 2 2 3 232 2" xfId="4527" xr:uid="{0319D218-BEF6-4D89-90EF-24C0CCFDDBCC}"/>
    <cellStyle name="Normal 2 2 3 233" xfId="1391" xr:uid="{00000000-0005-0000-0000-00009F050000}"/>
    <cellStyle name="Normal 2 2 3 233 2" xfId="4528" xr:uid="{0B9BE25C-6505-470A-905B-75BD00C23C2C}"/>
    <cellStyle name="Normal 2 2 3 234" xfId="1392" xr:uid="{00000000-0005-0000-0000-0000A0050000}"/>
    <cellStyle name="Normal 2 2 3 234 2" xfId="4529" xr:uid="{FC358A87-8BB6-469D-B997-5E0067BBDA3A}"/>
    <cellStyle name="Normal 2 2 3 235" xfId="1393" xr:uid="{00000000-0005-0000-0000-0000A1050000}"/>
    <cellStyle name="Normal 2 2 3 235 2" xfId="4530" xr:uid="{D8850930-170A-431A-8152-2479FA87E2C4}"/>
    <cellStyle name="Normal 2 2 3 236" xfId="1394" xr:uid="{00000000-0005-0000-0000-0000A2050000}"/>
    <cellStyle name="Normal 2 2 3 236 2" xfId="4531" xr:uid="{7D768433-AF21-4FB8-8A06-436555DAA29A}"/>
    <cellStyle name="Normal 2 2 3 237" xfId="1395" xr:uid="{00000000-0005-0000-0000-0000A3050000}"/>
    <cellStyle name="Normal 2 2 3 237 2" xfId="4532" xr:uid="{66ADD604-2F4C-43D7-85ED-3D02E49A0884}"/>
    <cellStyle name="Normal 2 2 3 238" xfId="1396" xr:uid="{00000000-0005-0000-0000-0000A4050000}"/>
    <cellStyle name="Normal 2 2 3 238 2" xfId="4533" xr:uid="{4FE661E2-03EC-4E90-A4E9-5CF100E252DE}"/>
    <cellStyle name="Normal 2 2 3 239" xfId="1397" xr:uid="{00000000-0005-0000-0000-0000A5050000}"/>
    <cellStyle name="Normal 2 2 3 239 2" xfId="4534" xr:uid="{7A069944-5ED5-4727-8606-8A3D8FE7657B}"/>
    <cellStyle name="Normal 2 2 3 24" xfId="1398" xr:uid="{00000000-0005-0000-0000-0000A6050000}"/>
    <cellStyle name="Normal 2 2 3 24 2" xfId="4535" xr:uid="{E5239A2B-1F1C-4250-9379-EEC1F7EC1A5C}"/>
    <cellStyle name="Normal 2 2 3 240" xfId="1399" xr:uid="{00000000-0005-0000-0000-0000A7050000}"/>
    <cellStyle name="Normal 2 2 3 240 2" xfId="4536" xr:uid="{9EA50D95-184A-4045-8146-6EC6431BC7DD}"/>
    <cellStyle name="Normal 2 2 3 241" xfId="1400" xr:uid="{00000000-0005-0000-0000-0000A8050000}"/>
    <cellStyle name="Normal 2 2 3 241 2" xfId="4537" xr:uid="{41511AFE-40D3-453D-ABDD-442A0BE74785}"/>
    <cellStyle name="Normal 2 2 3 242" xfId="1401" xr:uid="{00000000-0005-0000-0000-0000A9050000}"/>
    <cellStyle name="Normal 2 2 3 242 2" xfId="4538" xr:uid="{A27D14E3-5797-449B-BDBF-83E66585E442}"/>
    <cellStyle name="Normal 2 2 3 243" xfId="1402" xr:uid="{00000000-0005-0000-0000-0000AA050000}"/>
    <cellStyle name="Normal 2 2 3 243 2" xfId="4539" xr:uid="{35D488B3-A912-4CE0-9CAE-CE9D6AB131F1}"/>
    <cellStyle name="Normal 2 2 3 244" xfId="1403" xr:uid="{00000000-0005-0000-0000-0000AB050000}"/>
    <cellStyle name="Normal 2 2 3 244 2" xfId="4540" xr:uid="{5345B13E-D202-4252-B614-83200ADA1EA2}"/>
    <cellStyle name="Normal 2 2 3 245" xfId="1404" xr:uid="{00000000-0005-0000-0000-0000AC050000}"/>
    <cellStyle name="Normal 2 2 3 245 2" xfId="4541" xr:uid="{645489CC-B1E2-4BF8-A685-588E605D9580}"/>
    <cellStyle name="Normal 2 2 3 246" xfId="1405" xr:uid="{00000000-0005-0000-0000-0000AD050000}"/>
    <cellStyle name="Normal 2 2 3 246 2" xfId="4542" xr:uid="{57BD3D13-484C-4F99-93B7-833C3F7E53F5}"/>
    <cellStyle name="Normal 2 2 3 247" xfId="1406" xr:uid="{00000000-0005-0000-0000-0000AE050000}"/>
    <cellStyle name="Normal 2 2 3 247 2" xfId="4543" xr:uid="{3491A832-1764-4F82-9875-87073CFE4188}"/>
    <cellStyle name="Normal 2 2 3 248" xfId="1407" xr:uid="{00000000-0005-0000-0000-0000AF050000}"/>
    <cellStyle name="Normal 2 2 3 248 2" xfId="4544" xr:uid="{D4D19EB3-DB6D-489D-8038-E9D449A57042}"/>
    <cellStyle name="Normal 2 2 3 249" xfId="1408" xr:uid="{00000000-0005-0000-0000-0000B0050000}"/>
    <cellStyle name="Normal 2 2 3 249 2" xfId="4545" xr:uid="{45FAB5D6-AC18-4DDF-A8E7-DB13A58B97EF}"/>
    <cellStyle name="Normal 2 2 3 25" xfId="1409" xr:uid="{00000000-0005-0000-0000-0000B1050000}"/>
    <cellStyle name="Normal 2 2 3 25 2" xfId="4546" xr:uid="{4715A278-B5FF-442F-BE6A-0BCC0A854036}"/>
    <cellStyle name="Normal 2 2 3 250" xfId="1410" xr:uid="{00000000-0005-0000-0000-0000B2050000}"/>
    <cellStyle name="Normal 2 2 3 250 2" xfId="4547" xr:uid="{A8E9B358-AD86-47F8-8AD8-F7A2E6FDBF06}"/>
    <cellStyle name="Normal 2 2 3 251" xfId="1411" xr:uid="{00000000-0005-0000-0000-0000B3050000}"/>
    <cellStyle name="Normal 2 2 3 251 2" xfId="4548" xr:uid="{C7A9F1D9-9B18-495A-8895-5E9CDF409B79}"/>
    <cellStyle name="Normal 2 2 3 252" xfId="1412" xr:uid="{00000000-0005-0000-0000-0000B4050000}"/>
    <cellStyle name="Normal 2 2 3 252 2" xfId="4549" xr:uid="{119BEA57-A5E7-460A-9AA2-0179E733AA1E}"/>
    <cellStyle name="Normal 2 2 3 253" xfId="1413" xr:uid="{00000000-0005-0000-0000-0000B5050000}"/>
    <cellStyle name="Normal 2 2 3 253 2" xfId="4550" xr:uid="{B314F515-C95B-486D-B538-BDC9CA9C47A3}"/>
    <cellStyle name="Normal 2 2 3 254" xfId="1414" xr:uid="{00000000-0005-0000-0000-0000B6050000}"/>
    <cellStyle name="Normal 2 2 3 254 2" xfId="4551" xr:uid="{EF8B789F-B859-4655-9654-C1AFC9F8F659}"/>
    <cellStyle name="Normal 2 2 3 255" xfId="1415" xr:uid="{00000000-0005-0000-0000-0000B7050000}"/>
    <cellStyle name="Normal 2 2 3 255 2" xfId="4552" xr:uid="{2D4298E0-F7F2-49F6-BEA1-D109EDEB8B25}"/>
    <cellStyle name="Normal 2 2 3 256" xfId="4379" xr:uid="{CCD31730-E337-4518-8C83-16B2267D04EE}"/>
    <cellStyle name="Normal 2 2 3 256 2" xfId="7369" xr:uid="{BF39AD06-B1EC-4354-9137-77E367097BC2}"/>
    <cellStyle name="Normal 2 2 3 26" xfId="1416" xr:uid="{00000000-0005-0000-0000-0000B8050000}"/>
    <cellStyle name="Normal 2 2 3 26 2" xfId="4553" xr:uid="{055B0B63-1C82-48DC-8355-F1F770651DEA}"/>
    <cellStyle name="Normal 2 2 3 27" xfId="1417" xr:uid="{00000000-0005-0000-0000-0000B9050000}"/>
    <cellStyle name="Normal 2 2 3 27 2" xfId="4554" xr:uid="{8DAB1151-FCBA-4BD4-AF59-17A76FCBCB68}"/>
    <cellStyle name="Normal 2 2 3 28" xfId="1418" xr:uid="{00000000-0005-0000-0000-0000BA050000}"/>
    <cellStyle name="Normal 2 2 3 28 2" xfId="4555" xr:uid="{2D5DC76B-50E7-4590-BDFB-7F60D679CADF}"/>
    <cellStyle name="Normal 2 2 3 29" xfId="1419" xr:uid="{00000000-0005-0000-0000-0000BB050000}"/>
    <cellStyle name="Normal 2 2 3 29 2" xfId="4556" xr:uid="{09341DBA-82B4-4F48-846D-7FA41ABC5614}"/>
    <cellStyle name="Normal 2 2 3 3" xfId="1420" xr:uid="{00000000-0005-0000-0000-0000BC050000}"/>
    <cellStyle name="Normal 2 2 3 3 2" xfId="4557" xr:uid="{3717670F-7BE8-46DF-BA28-C05E7D59048D}"/>
    <cellStyle name="Normal 2 2 3 30" xfId="1421" xr:uid="{00000000-0005-0000-0000-0000BD050000}"/>
    <cellStyle name="Normal 2 2 3 30 2" xfId="4558" xr:uid="{7BF1E47C-567E-4DD5-9D87-D5AFECA354ED}"/>
    <cellStyle name="Normal 2 2 3 31" xfId="1422" xr:uid="{00000000-0005-0000-0000-0000BE050000}"/>
    <cellStyle name="Normal 2 2 3 31 2" xfId="4559" xr:uid="{98D3867A-B831-437A-A539-1B71F47D1CD5}"/>
    <cellStyle name="Normal 2 2 3 32" xfId="1423" xr:uid="{00000000-0005-0000-0000-0000BF050000}"/>
    <cellStyle name="Normal 2 2 3 32 2" xfId="4560" xr:uid="{65F34EE5-3AAB-41FE-AD56-A2E08A597C6E}"/>
    <cellStyle name="Normal 2 2 3 33" xfId="1424" xr:uid="{00000000-0005-0000-0000-0000C0050000}"/>
    <cellStyle name="Normal 2 2 3 33 2" xfId="4561" xr:uid="{A32F0AFC-9606-4713-9FFA-5012C77A9CCD}"/>
    <cellStyle name="Normal 2 2 3 34" xfId="1425" xr:uid="{00000000-0005-0000-0000-0000C1050000}"/>
    <cellStyle name="Normal 2 2 3 34 2" xfId="4562" xr:uid="{6BB57054-256D-47E0-9BDB-EA5C412F3B41}"/>
    <cellStyle name="Normal 2 2 3 35" xfId="1426" xr:uid="{00000000-0005-0000-0000-0000C2050000}"/>
    <cellStyle name="Normal 2 2 3 35 2" xfId="4563" xr:uid="{75AF545A-8ABA-4DD2-A27A-6A4D1AF42078}"/>
    <cellStyle name="Normal 2 2 3 36" xfId="1427" xr:uid="{00000000-0005-0000-0000-0000C3050000}"/>
    <cellStyle name="Normal 2 2 3 36 2" xfId="4564" xr:uid="{40E5679A-CE74-4CA4-954A-783731E98822}"/>
    <cellStyle name="Normal 2 2 3 37" xfId="1428" xr:uid="{00000000-0005-0000-0000-0000C4050000}"/>
    <cellStyle name="Normal 2 2 3 37 2" xfId="4565" xr:uid="{A5B6763C-E1D4-4DC5-B6AA-9F3B696981AB}"/>
    <cellStyle name="Normal 2 2 3 38" xfId="1429" xr:uid="{00000000-0005-0000-0000-0000C5050000}"/>
    <cellStyle name="Normal 2 2 3 38 2" xfId="4566" xr:uid="{C2EA8CF9-B4C2-4C03-B760-E880E7995749}"/>
    <cellStyle name="Normal 2 2 3 39" xfId="1430" xr:uid="{00000000-0005-0000-0000-0000C6050000}"/>
    <cellStyle name="Normal 2 2 3 39 2" xfId="4567" xr:uid="{5F0CF9A5-CB86-4178-8431-09834AF6BE65}"/>
    <cellStyle name="Normal 2 2 3 4" xfId="1431" xr:uid="{00000000-0005-0000-0000-0000C7050000}"/>
    <cellStyle name="Normal 2 2 3 4 2" xfId="4568" xr:uid="{4613C970-D176-42DC-83E6-6EB74C7EF798}"/>
    <cellStyle name="Normal 2 2 3 40" xfId="1432" xr:uid="{00000000-0005-0000-0000-0000C8050000}"/>
    <cellStyle name="Normal 2 2 3 40 2" xfId="4569" xr:uid="{96F86DBA-43DC-4718-B448-2B7251B7595E}"/>
    <cellStyle name="Normal 2 2 3 41" xfId="1433" xr:uid="{00000000-0005-0000-0000-0000C9050000}"/>
    <cellStyle name="Normal 2 2 3 41 2" xfId="4570" xr:uid="{AD0C5A28-9ED6-434E-BCCD-BF85FEDECB17}"/>
    <cellStyle name="Normal 2 2 3 42" xfId="1434" xr:uid="{00000000-0005-0000-0000-0000CA050000}"/>
    <cellStyle name="Normal 2 2 3 42 2" xfId="4571" xr:uid="{A56DDA54-0A44-4251-8523-B3C0C4C9F47F}"/>
    <cellStyle name="Normal 2 2 3 43" xfId="1435" xr:uid="{00000000-0005-0000-0000-0000CB050000}"/>
    <cellStyle name="Normal 2 2 3 43 2" xfId="4572" xr:uid="{C94DE38C-2DC1-47B5-A4D2-A364D2374566}"/>
    <cellStyle name="Normal 2 2 3 44" xfId="1436" xr:uid="{00000000-0005-0000-0000-0000CC050000}"/>
    <cellStyle name="Normal 2 2 3 44 2" xfId="4573" xr:uid="{61CD9984-7469-488D-BD59-661429A95755}"/>
    <cellStyle name="Normal 2 2 3 45" xfId="1437" xr:uid="{00000000-0005-0000-0000-0000CD050000}"/>
    <cellStyle name="Normal 2 2 3 45 2" xfId="4574" xr:uid="{C1A0170B-CBA0-4FF2-A53F-85B430932653}"/>
    <cellStyle name="Normal 2 2 3 46" xfId="1438" xr:uid="{00000000-0005-0000-0000-0000CE050000}"/>
    <cellStyle name="Normal 2 2 3 46 2" xfId="4575" xr:uid="{DE2DCC76-8E75-489E-8211-797AA5F4AF8E}"/>
    <cellStyle name="Normal 2 2 3 47" xfId="1439" xr:uid="{00000000-0005-0000-0000-0000CF050000}"/>
    <cellStyle name="Normal 2 2 3 47 2" xfId="4576" xr:uid="{0757D331-C775-4E9C-820D-915C75986BE1}"/>
    <cellStyle name="Normal 2 2 3 48" xfId="1440" xr:uid="{00000000-0005-0000-0000-0000D0050000}"/>
    <cellStyle name="Normal 2 2 3 48 2" xfId="4577" xr:uid="{CAC84C3A-67EF-4C8C-8FD2-7ECEDDAFD4B8}"/>
    <cellStyle name="Normal 2 2 3 49" xfId="1441" xr:uid="{00000000-0005-0000-0000-0000D1050000}"/>
    <cellStyle name="Normal 2 2 3 49 2" xfId="4578" xr:uid="{AFA9FA6D-DCF0-43A2-9C2A-9318354F5400}"/>
    <cellStyle name="Normal 2 2 3 5" xfId="1442" xr:uid="{00000000-0005-0000-0000-0000D2050000}"/>
    <cellStyle name="Normal 2 2 3 5 2" xfId="4579" xr:uid="{90AD491E-ED09-4CCC-8D1B-E0977A83DC83}"/>
    <cellStyle name="Normal 2 2 3 50" xfId="1443" xr:uid="{00000000-0005-0000-0000-0000D3050000}"/>
    <cellStyle name="Normal 2 2 3 50 2" xfId="4580" xr:uid="{8F67CFB4-013D-41C1-9DC9-D7D9B5290437}"/>
    <cellStyle name="Normal 2 2 3 51" xfId="1444" xr:uid="{00000000-0005-0000-0000-0000D4050000}"/>
    <cellStyle name="Normal 2 2 3 51 2" xfId="4581" xr:uid="{7D0D9DBE-D190-4256-8CA6-EBAD5E79CD08}"/>
    <cellStyle name="Normal 2 2 3 52" xfId="1445" xr:uid="{00000000-0005-0000-0000-0000D5050000}"/>
    <cellStyle name="Normal 2 2 3 52 2" xfId="4582" xr:uid="{A0F05E0C-75AD-459F-87C8-C7A618562053}"/>
    <cellStyle name="Normal 2 2 3 53" xfId="1446" xr:uid="{00000000-0005-0000-0000-0000D6050000}"/>
    <cellStyle name="Normal 2 2 3 53 2" xfId="4583" xr:uid="{9AE02768-E48E-4021-B80B-0E7D1E933775}"/>
    <cellStyle name="Normal 2 2 3 54" xfId="1447" xr:uid="{00000000-0005-0000-0000-0000D7050000}"/>
    <cellStyle name="Normal 2 2 3 54 2" xfId="4584" xr:uid="{926B684C-E702-48AF-8AB7-0B468BD01DC3}"/>
    <cellStyle name="Normal 2 2 3 55" xfId="1448" xr:uid="{00000000-0005-0000-0000-0000D8050000}"/>
    <cellStyle name="Normal 2 2 3 55 2" xfId="4585" xr:uid="{89F51A4E-6102-47EB-A1A4-30D4D44020C1}"/>
    <cellStyle name="Normal 2 2 3 56" xfId="1449" xr:uid="{00000000-0005-0000-0000-0000D9050000}"/>
    <cellStyle name="Normal 2 2 3 56 2" xfId="4586" xr:uid="{17B61424-AD22-4030-A7AE-E7D1C16DC7A9}"/>
    <cellStyle name="Normal 2 2 3 57" xfId="1450" xr:uid="{00000000-0005-0000-0000-0000DA050000}"/>
    <cellStyle name="Normal 2 2 3 57 2" xfId="4587" xr:uid="{EAF93BA8-0B62-496C-AB05-86543446D0CF}"/>
    <cellStyle name="Normal 2 2 3 58" xfId="1451" xr:uid="{00000000-0005-0000-0000-0000DB050000}"/>
    <cellStyle name="Normal 2 2 3 58 2" xfId="4588" xr:uid="{7E59677C-76B7-49AB-82BE-D3408CB583C4}"/>
    <cellStyle name="Normal 2 2 3 59" xfId="1452" xr:uid="{00000000-0005-0000-0000-0000DC050000}"/>
    <cellStyle name="Normal 2 2 3 59 2" xfId="4589" xr:uid="{8C676666-D99C-491E-9CCA-0FE02DC9FD7B}"/>
    <cellStyle name="Normal 2 2 3 6" xfId="1453" xr:uid="{00000000-0005-0000-0000-0000DD050000}"/>
    <cellStyle name="Normal 2 2 3 6 2" xfId="4590" xr:uid="{B6318733-AD34-423A-98CC-ACE493CE877B}"/>
    <cellStyle name="Normal 2 2 3 60" xfId="1454" xr:uid="{00000000-0005-0000-0000-0000DE050000}"/>
    <cellStyle name="Normal 2 2 3 60 2" xfId="4591" xr:uid="{0125A040-C50B-45A6-816C-24E33653C204}"/>
    <cellStyle name="Normal 2 2 3 61" xfId="1455" xr:uid="{00000000-0005-0000-0000-0000DF050000}"/>
    <cellStyle name="Normal 2 2 3 61 2" xfId="4592" xr:uid="{4FD386A6-39CA-4E84-8F2E-9041ED29EB55}"/>
    <cellStyle name="Normal 2 2 3 62" xfId="1456" xr:uid="{00000000-0005-0000-0000-0000E0050000}"/>
    <cellStyle name="Normal 2 2 3 62 2" xfId="4593" xr:uid="{08BC8885-27EC-432D-B440-457A942DA8BC}"/>
    <cellStyle name="Normal 2 2 3 63" xfId="1457" xr:uid="{00000000-0005-0000-0000-0000E1050000}"/>
    <cellStyle name="Normal 2 2 3 63 2" xfId="4594" xr:uid="{A46D8F98-DD20-4799-90D4-CF3AACB8C3BA}"/>
    <cellStyle name="Normal 2 2 3 64" xfId="1458" xr:uid="{00000000-0005-0000-0000-0000E2050000}"/>
    <cellStyle name="Normal 2 2 3 64 2" xfId="4595" xr:uid="{620B3BE3-7FB9-465C-80CE-3720AE34A6DF}"/>
    <cellStyle name="Normal 2 2 3 65" xfId="1459" xr:uid="{00000000-0005-0000-0000-0000E3050000}"/>
    <cellStyle name="Normal 2 2 3 65 2" xfId="4596" xr:uid="{35F6B779-B28F-4832-A4F3-60DABAFAD098}"/>
    <cellStyle name="Normal 2 2 3 66" xfId="1460" xr:uid="{00000000-0005-0000-0000-0000E4050000}"/>
    <cellStyle name="Normal 2 2 3 66 2" xfId="4597" xr:uid="{C44301AF-AB96-407B-BE96-1F3497BE906D}"/>
    <cellStyle name="Normal 2 2 3 67" xfId="1461" xr:uid="{00000000-0005-0000-0000-0000E5050000}"/>
    <cellStyle name="Normal 2 2 3 67 2" xfId="4598" xr:uid="{742BEF0B-08E7-44AF-B707-B76623686DA4}"/>
    <cellStyle name="Normal 2 2 3 68" xfId="1462" xr:uid="{00000000-0005-0000-0000-0000E6050000}"/>
    <cellStyle name="Normal 2 2 3 68 2" xfId="4599" xr:uid="{78A632FD-EE26-4FC3-B626-FCB5A85A9DC4}"/>
    <cellStyle name="Normal 2 2 3 69" xfId="1463" xr:uid="{00000000-0005-0000-0000-0000E7050000}"/>
    <cellStyle name="Normal 2 2 3 69 2" xfId="4600" xr:uid="{79F1BDD8-56D7-4B45-B523-9684562A66DA}"/>
    <cellStyle name="Normal 2 2 3 7" xfId="1464" xr:uid="{00000000-0005-0000-0000-0000E8050000}"/>
    <cellStyle name="Normal 2 2 3 7 2" xfId="4601" xr:uid="{FCD02708-5012-4D86-B8F4-168BF66C6930}"/>
    <cellStyle name="Normal 2 2 3 70" xfId="1465" xr:uid="{00000000-0005-0000-0000-0000E9050000}"/>
    <cellStyle name="Normal 2 2 3 70 2" xfId="4602" xr:uid="{4DE1D1D5-4398-4FA6-8417-06024A64C5D5}"/>
    <cellStyle name="Normal 2 2 3 71" xfId="1466" xr:uid="{00000000-0005-0000-0000-0000EA050000}"/>
    <cellStyle name="Normal 2 2 3 71 2" xfId="4603" xr:uid="{4A048187-2396-491D-98D6-660702AF27BF}"/>
    <cellStyle name="Normal 2 2 3 72" xfId="1467" xr:uid="{00000000-0005-0000-0000-0000EB050000}"/>
    <cellStyle name="Normal 2 2 3 72 2" xfId="4604" xr:uid="{1DA9CFE6-6A64-4122-8E2C-F69A74C2CB5C}"/>
    <cellStyle name="Normal 2 2 3 73" xfId="1468" xr:uid="{00000000-0005-0000-0000-0000EC050000}"/>
    <cellStyle name="Normal 2 2 3 73 2" xfId="4605" xr:uid="{2C95ACC9-4CF9-4909-B1CB-5608110F3305}"/>
    <cellStyle name="Normal 2 2 3 74" xfId="1469" xr:uid="{00000000-0005-0000-0000-0000ED050000}"/>
    <cellStyle name="Normal 2 2 3 74 2" xfId="4606" xr:uid="{86B323B9-2935-4734-9E3A-E550D1F2BFEB}"/>
    <cellStyle name="Normal 2 2 3 75" xfId="1470" xr:uid="{00000000-0005-0000-0000-0000EE050000}"/>
    <cellStyle name="Normal 2 2 3 75 2" xfId="4607" xr:uid="{BDFC3B8C-E92C-41FD-A717-DF71017B5E05}"/>
    <cellStyle name="Normal 2 2 3 76" xfId="1471" xr:uid="{00000000-0005-0000-0000-0000EF050000}"/>
    <cellStyle name="Normal 2 2 3 76 2" xfId="4608" xr:uid="{1CD0E12E-DBF8-4CA4-81B1-F54C83062BFD}"/>
    <cellStyle name="Normal 2 2 3 77" xfId="1472" xr:uid="{00000000-0005-0000-0000-0000F0050000}"/>
    <cellStyle name="Normal 2 2 3 77 2" xfId="4609" xr:uid="{4AFF6098-D758-4653-BDED-ABE52BFDF64B}"/>
    <cellStyle name="Normal 2 2 3 78" xfId="1473" xr:uid="{00000000-0005-0000-0000-0000F1050000}"/>
    <cellStyle name="Normal 2 2 3 78 2" xfId="4610" xr:uid="{5530DB62-DDD1-4BF0-B3F1-0D41FD7EEE97}"/>
    <cellStyle name="Normal 2 2 3 79" xfId="1474" xr:uid="{00000000-0005-0000-0000-0000F2050000}"/>
    <cellStyle name="Normal 2 2 3 79 2" xfId="4611" xr:uid="{7F86D1E5-38C0-4C88-8BB4-BBE42E02EFD1}"/>
    <cellStyle name="Normal 2 2 3 8" xfId="1475" xr:uid="{00000000-0005-0000-0000-0000F3050000}"/>
    <cellStyle name="Normal 2 2 3 8 2" xfId="4612" xr:uid="{50F6036D-586E-44FD-B8C6-AEAE12049820}"/>
    <cellStyle name="Normal 2 2 3 80" xfId="1476" xr:uid="{00000000-0005-0000-0000-0000F4050000}"/>
    <cellStyle name="Normal 2 2 3 80 2" xfId="4613" xr:uid="{ABEE484C-D3A1-4835-81B4-E96D2FFC9880}"/>
    <cellStyle name="Normal 2 2 3 81" xfId="1477" xr:uid="{00000000-0005-0000-0000-0000F5050000}"/>
    <cellStyle name="Normal 2 2 3 81 2" xfId="4614" xr:uid="{4448CE4E-A7BE-4ABD-8B7E-DD3ABD385666}"/>
    <cellStyle name="Normal 2 2 3 82" xfId="1478" xr:uid="{00000000-0005-0000-0000-0000F6050000}"/>
    <cellStyle name="Normal 2 2 3 82 2" xfId="4615" xr:uid="{5AD0006A-3878-4714-80B6-8771A43CEFDD}"/>
    <cellStyle name="Normal 2 2 3 83" xfId="1479" xr:uid="{00000000-0005-0000-0000-0000F7050000}"/>
    <cellStyle name="Normal 2 2 3 83 2" xfId="4616" xr:uid="{4E37437D-9E04-4235-9863-B798E9E19DC1}"/>
    <cellStyle name="Normal 2 2 3 84" xfId="1480" xr:uid="{00000000-0005-0000-0000-0000F8050000}"/>
    <cellStyle name="Normal 2 2 3 84 2" xfId="4617" xr:uid="{D3D34FAA-9D89-4FA6-ADD8-98AD62EA34DC}"/>
    <cellStyle name="Normal 2 2 3 85" xfId="1481" xr:uid="{00000000-0005-0000-0000-0000F9050000}"/>
    <cellStyle name="Normal 2 2 3 85 2" xfId="4618" xr:uid="{FE182A42-2763-4D15-8F7D-3F7D14DC2765}"/>
    <cellStyle name="Normal 2 2 3 86" xfId="1482" xr:uid="{00000000-0005-0000-0000-0000FA050000}"/>
    <cellStyle name="Normal 2 2 3 86 2" xfId="4619" xr:uid="{3062FAAC-D0BA-481B-8279-91A70E3A8D4C}"/>
    <cellStyle name="Normal 2 2 3 87" xfId="1483" xr:uid="{00000000-0005-0000-0000-0000FB050000}"/>
    <cellStyle name="Normal 2 2 3 87 2" xfId="4620" xr:uid="{145C72D1-92E8-46BE-8825-489D2A9D2CDD}"/>
    <cellStyle name="Normal 2 2 3 88" xfId="1484" xr:uid="{00000000-0005-0000-0000-0000FC050000}"/>
    <cellStyle name="Normal 2 2 3 88 2" xfId="4621" xr:uid="{601B2692-F9E0-435F-A672-60C3A90EAE2D}"/>
    <cellStyle name="Normal 2 2 3 89" xfId="1485" xr:uid="{00000000-0005-0000-0000-0000FD050000}"/>
    <cellStyle name="Normal 2 2 3 89 2" xfId="4622" xr:uid="{01E7A937-AE61-49C2-A842-43E68252775C}"/>
    <cellStyle name="Normal 2 2 3 9" xfId="1486" xr:uid="{00000000-0005-0000-0000-0000FE050000}"/>
    <cellStyle name="Normal 2 2 3 9 2" xfId="4623" xr:uid="{FAD50C09-1153-466D-B258-9091C00ECC22}"/>
    <cellStyle name="Normal 2 2 3 90" xfId="1487" xr:uid="{00000000-0005-0000-0000-0000FF050000}"/>
    <cellStyle name="Normal 2 2 3 90 2" xfId="4624" xr:uid="{EBB02D1F-3C68-4864-93E8-05D4472642F6}"/>
    <cellStyle name="Normal 2 2 3 91" xfId="1488" xr:uid="{00000000-0005-0000-0000-000000060000}"/>
    <cellStyle name="Normal 2 2 3 91 2" xfId="4625" xr:uid="{99B6A7F7-484C-487A-9115-5495C69FAD93}"/>
    <cellStyle name="Normal 2 2 3 92" xfId="1489" xr:uid="{00000000-0005-0000-0000-000001060000}"/>
    <cellStyle name="Normal 2 2 3 92 2" xfId="4626" xr:uid="{BD69AFC0-CD08-46F4-86D2-28C8F25D8C22}"/>
    <cellStyle name="Normal 2 2 3 93" xfId="1490" xr:uid="{00000000-0005-0000-0000-000002060000}"/>
    <cellStyle name="Normal 2 2 3 93 2" xfId="4627" xr:uid="{A3373606-4D67-4B0A-B147-450F85F4B9E2}"/>
    <cellStyle name="Normal 2 2 3 94" xfId="1491" xr:uid="{00000000-0005-0000-0000-000003060000}"/>
    <cellStyle name="Normal 2 2 3 94 2" xfId="4628" xr:uid="{23B0441A-7FDA-434A-9EA9-B01FAF60DCDC}"/>
    <cellStyle name="Normal 2 2 3 95" xfId="1492" xr:uid="{00000000-0005-0000-0000-000004060000}"/>
    <cellStyle name="Normal 2 2 3 95 2" xfId="4629" xr:uid="{90B88309-5A72-49CE-B559-06141A38E74C}"/>
    <cellStyle name="Normal 2 2 3 96" xfId="1493" xr:uid="{00000000-0005-0000-0000-000005060000}"/>
    <cellStyle name="Normal 2 2 3 96 2" xfId="4630" xr:uid="{F204EDE1-5EEB-4E03-8E5B-3DD197FBD29D}"/>
    <cellStyle name="Normal 2 2 3 97" xfId="1494" xr:uid="{00000000-0005-0000-0000-000006060000}"/>
    <cellStyle name="Normal 2 2 3 97 2" xfId="4631" xr:uid="{0BE88DBD-B860-49CA-92BD-FB5D8C9B4229}"/>
    <cellStyle name="Normal 2 2 3 98" xfId="1495" xr:uid="{00000000-0005-0000-0000-000007060000}"/>
    <cellStyle name="Normal 2 2 3 98 2" xfId="4632" xr:uid="{0A22A16F-3E1F-4F13-8383-2ADC55B8320F}"/>
    <cellStyle name="Normal 2 2 3 99" xfId="1496" xr:uid="{00000000-0005-0000-0000-000008060000}"/>
    <cellStyle name="Normal 2 2 3 99 2" xfId="4633" xr:uid="{EB6A3AFC-BFD4-47B4-9CF8-01A9083A73FA}"/>
    <cellStyle name="Normal 2 3" xfId="1497" xr:uid="{00000000-0005-0000-0000-000009060000}"/>
    <cellStyle name="Normal 2 3 2" xfId="1498" xr:uid="{00000000-0005-0000-0000-00000A060000}"/>
    <cellStyle name="Normal 2 3 2 2" xfId="4635" xr:uid="{1A17FF53-4C7B-4C55-AD91-E2A6B9B4ADED}"/>
    <cellStyle name="Normal 2 3 3" xfId="4634" xr:uid="{A93A7BFC-F02C-4985-AB45-28607DCE1B51}"/>
    <cellStyle name="Normal 2 4" xfId="1499" xr:uid="{00000000-0005-0000-0000-00000B060000}"/>
    <cellStyle name="Normal 2 4 2" xfId="1500" xr:uid="{00000000-0005-0000-0000-00000C060000}"/>
    <cellStyle name="Normal 2 4 2 2" xfId="4637" xr:uid="{4AC7647B-6BD3-41BA-9546-1F1B2B1BFAF2}"/>
    <cellStyle name="Normal 2 4 3" xfId="4636" xr:uid="{F0FA7AB9-969B-4529-85A8-16E9DC07EE82}"/>
    <cellStyle name="Normal 2 5" xfId="1501" xr:uid="{00000000-0005-0000-0000-00000D060000}"/>
    <cellStyle name="Normal 2 5 2" xfId="1502" xr:uid="{00000000-0005-0000-0000-00000E060000}"/>
    <cellStyle name="Normal 2 5 2 2" xfId="4639" xr:uid="{4AC238BC-4844-4E81-A8C9-783272FA4F19}"/>
    <cellStyle name="Normal 2 5 3" xfId="4638" xr:uid="{EBB5BF3F-41BE-4AAA-8CAB-F86DB4FEA154}"/>
    <cellStyle name="Normal 2 6" xfId="1503" xr:uid="{00000000-0005-0000-0000-00000F060000}"/>
    <cellStyle name="Normal 2 6 2" xfId="1504" xr:uid="{00000000-0005-0000-0000-000010060000}"/>
    <cellStyle name="Normal 2 6 2 2" xfId="4641" xr:uid="{13D49233-51D9-4AD0-AEEB-F21B6F848638}"/>
    <cellStyle name="Normal 2 6 3" xfId="4640" xr:uid="{53C55AE5-DE33-4CA8-BA6E-3B873DD6014E}"/>
    <cellStyle name="Normal 2 7" xfId="1505" xr:uid="{00000000-0005-0000-0000-000011060000}"/>
    <cellStyle name="Normal 2 7 2" xfId="1506" xr:uid="{00000000-0005-0000-0000-000012060000}"/>
    <cellStyle name="Normal 2 7 2 2" xfId="4643" xr:uid="{B07FD3BC-A4DB-4DF1-9783-93F5CBE027FC}"/>
    <cellStyle name="Normal 2 7 3" xfId="1507" xr:uid="{00000000-0005-0000-0000-000013060000}"/>
    <cellStyle name="Normal 2 7 3 2" xfId="4644" xr:uid="{6FA76CED-1B54-4D9E-B2C9-8C38241E4152}"/>
    <cellStyle name="Normal 2 7 4" xfId="4642" xr:uid="{87C6C41D-F7FB-4BEC-8711-692516710C48}"/>
    <cellStyle name="Normal 2 8" xfId="4377" xr:uid="{8982AADB-24D2-4985-AC90-46B54E07E238}"/>
    <cellStyle name="Normal 2 8 2" xfId="7368" xr:uid="{7DB73DD7-C82D-4DA4-B3D6-69530B7887FE}"/>
    <cellStyle name="Normal 20" xfId="1508" xr:uid="{00000000-0005-0000-0000-000014060000}"/>
    <cellStyle name="Normal 20 2" xfId="4645" xr:uid="{2131078B-5D81-4E93-98A8-EC4167D86BCA}"/>
    <cellStyle name="Normal 20 2 2" xfId="7370" xr:uid="{15169A80-89FD-42A9-99CF-2881D8735C00}"/>
    <cellStyle name="Normal 200" xfId="1509" xr:uid="{00000000-0005-0000-0000-000015060000}"/>
    <cellStyle name="Normal 200 2" xfId="1510" xr:uid="{00000000-0005-0000-0000-000016060000}"/>
    <cellStyle name="Normal 200 2 2" xfId="4647" xr:uid="{F5048DE6-1F5A-4934-8B50-F164449AB913}"/>
    <cellStyle name="Normal 200 3" xfId="4646" xr:uid="{7EDF0968-89F3-4DB7-8FB9-BAAA6ABEA9EF}"/>
    <cellStyle name="Normal 201" xfId="1511" xr:uid="{00000000-0005-0000-0000-000017060000}"/>
    <cellStyle name="Normal 201 2" xfId="1512" xr:uid="{00000000-0005-0000-0000-000018060000}"/>
    <cellStyle name="Normal 201 2 2" xfId="4649" xr:uid="{52674952-1343-400D-9449-790C17C49A25}"/>
    <cellStyle name="Normal 201 3" xfId="4648" xr:uid="{61137FA5-1804-4B13-A23D-4360959CBFE1}"/>
    <cellStyle name="Normal 202" xfId="1513" xr:uid="{00000000-0005-0000-0000-000019060000}"/>
    <cellStyle name="Normal 202 2" xfId="1514" xr:uid="{00000000-0005-0000-0000-00001A060000}"/>
    <cellStyle name="Normal 202 2 2" xfId="4651" xr:uid="{282313CC-708D-4A2F-A1F7-ECBB755B1C91}"/>
    <cellStyle name="Normal 202 3" xfId="4650" xr:uid="{02C061C1-F6DA-4791-A70B-701B15E2990C}"/>
    <cellStyle name="Normal 203" xfId="1515" xr:uid="{00000000-0005-0000-0000-00001B060000}"/>
    <cellStyle name="Normal 203 2" xfId="1516" xr:uid="{00000000-0005-0000-0000-00001C060000}"/>
    <cellStyle name="Normal 203 2 2" xfId="4653" xr:uid="{1737A9CE-50CD-474D-BD71-166C39A8C253}"/>
    <cellStyle name="Normal 203 3" xfId="4652" xr:uid="{64CC3360-0C8D-49B5-9BAF-7FB4CCB7347E}"/>
    <cellStyle name="Normal 204" xfId="1517" xr:uid="{00000000-0005-0000-0000-00001D060000}"/>
    <cellStyle name="Normal 204 2" xfId="1518" xr:uid="{00000000-0005-0000-0000-00001E060000}"/>
    <cellStyle name="Normal 204 2 2" xfId="4655" xr:uid="{9AE3AA5D-C995-4D2C-8692-F2BC252919C2}"/>
    <cellStyle name="Normal 204 3" xfId="4654" xr:uid="{B2C6E73D-FE76-4652-8631-F731D63F09D2}"/>
    <cellStyle name="Normal 205" xfId="1519" xr:uid="{00000000-0005-0000-0000-00001F060000}"/>
    <cellStyle name="Normal 205 2" xfId="4656" xr:uid="{1F47BCB2-C0A3-4990-84F5-F98A19D4DAB8}"/>
    <cellStyle name="Normal 206" xfId="1520" xr:uid="{00000000-0005-0000-0000-000020060000}"/>
    <cellStyle name="Normal 206 2" xfId="4657" xr:uid="{879C179A-36C9-4B4B-BE94-C463E6F108D6}"/>
    <cellStyle name="Normal 207" xfId="1521" xr:uid="{00000000-0005-0000-0000-000021060000}"/>
    <cellStyle name="Normal 207 2" xfId="1522" xr:uid="{00000000-0005-0000-0000-000022060000}"/>
    <cellStyle name="Normal 207 2 2" xfId="4659" xr:uid="{E05B2F1D-9AFF-4BDE-A648-2991F8590141}"/>
    <cellStyle name="Normal 207 3" xfId="4658" xr:uid="{D2A59B0F-C797-41B3-A96C-8E8E7B13D1C6}"/>
    <cellStyle name="Normal 208" xfId="1523" xr:uid="{00000000-0005-0000-0000-000023060000}"/>
    <cellStyle name="Normal 208 2" xfId="1524" xr:uid="{00000000-0005-0000-0000-000024060000}"/>
    <cellStyle name="Normal 208 2 2" xfId="4661" xr:uid="{BB9884BA-E1FE-4FEA-83B4-AEBEEBCA608E}"/>
    <cellStyle name="Normal 208 3" xfId="4660" xr:uid="{6ECA6FFF-DF13-4EFF-9C1E-84A29287DD02}"/>
    <cellStyle name="Normal 209" xfId="1525" xr:uid="{00000000-0005-0000-0000-000025060000}"/>
    <cellStyle name="Normal 209 2" xfId="1526" xr:uid="{00000000-0005-0000-0000-000026060000}"/>
    <cellStyle name="Normal 209 2 2" xfId="4663" xr:uid="{FDFD2C88-87D8-4CC5-91AE-1F6AE09F02DC}"/>
    <cellStyle name="Normal 209 3" xfId="4662" xr:uid="{25B1129A-82C9-4741-AEEB-5A3C3CD982B3}"/>
    <cellStyle name="Normal 21" xfId="1527" xr:uid="{00000000-0005-0000-0000-000027060000}"/>
    <cellStyle name="Normal 21 2" xfId="1528" xr:uid="{00000000-0005-0000-0000-000028060000}"/>
    <cellStyle name="Normal 21 2 2" xfId="4665" xr:uid="{3F091D4D-9A2E-4DCF-8E5D-A2B8D23E3278}"/>
    <cellStyle name="Normal 21 3" xfId="4666" xr:uid="{C7C49B5A-65F3-422C-91D2-9B8A0A736A38}"/>
    <cellStyle name="Normal 21 4" xfId="4664" xr:uid="{14BDD881-FBC6-47CC-9F6B-A20EB9743B76}"/>
    <cellStyle name="Normal 210" xfId="1529" xr:uid="{00000000-0005-0000-0000-000029060000}"/>
    <cellStyle name="Normal 210 2" xfId="1530" xr:uid="{00000000-0005-0000-0000-00002A060000}"/>
    <cellStyle name="Normal 210 2 2" xfId="4668" xr:uid="{0B41D01C-4421-414E-9FF0-2B3C9009203B}"/>
    <cellStyle name="Normal 210 3" xfId="4667" xr:uid="{03A09C48-0F79-42CE-ADF5-FD791D4B5832}"/>
    <cellStyle name="Normal 211" xfId="1531" xr:uid="{00000000-0005-0000-0000-00002B060000}"/>
    <cellStyle name="Normal 211 2" xfId="1532" xr:uid="{00000000-0005-0000-0000-00002C060000}"/>
    <cellStyle name="Normal 211 2 2" xfId="4670" xr:uid="{A9488434-8AF2-4329-81E6-27913FFD94BD}"/>
    <cellStyle name="Normal 211 3" xfId="4669" xr:uid="{0676450C-B045-4FD5-AE56-8DCA8EF7735F}"/>
    <cellStyle name="Normal 212" xfId="1533" xr:uid="{00000000-0005-0000-0000-00002D060000}"/>
    <cellStyle name="Normal 212 2" xfId="4671" xr:uid="{6B49E3AC-983C-4142-930E-F02556FE9A25}"/>
    <cellStyle name="Normal 213" xfId="1534" xr:uid="{00000000-0005-0000-0000-00002E060000}"/>
    <cellStyle name="Normal 213 2" xfId="4672" xr:uid="{AC06AB25-BDEA-4B1C-9C6D-97C1D929FBE8}"/>
    <cellStyle name="Normal 214" xfId="1535" xr:uid="{00000000-0005-0000-0000-00002F060000}"/>
    <cellStyle name="Normal 214 2" xfId="1536" xr:uid="{00000000-0005-0000-0000-000030060000}"/>
    <cellStyle name="Normal 214 2 2" xfId="4674" xr:uid="{7889F17C-AB4C-442C-AB88-0463E84200C8}"/>
    <cellStyle name="Normal 214 3" xfId="4673" xr:uid="{3933DFBD-8D71-4951-8E68-FE06EEF0A7D1}"/>
    <cellStyle name="Normal 215" xfId="1537" xr:uid="{00000000-0005-0000-0000-000031060000}"/>
    <cellStyle name="Normal 215 2" xfId="1538" xr:uid="{00000000-0005-0000-0000-000032060000}"/>
    <cellStyle name="Normal 215 2 2" xfId="4676" xr:uid="{07924EBC-5978-4CEB-8238-1C0F5AAE65A7}"/>
    <cellStyle name="Normal 215 3" xfId="4675" xr:uid="{B1F49776-E4CA-4A9D-A8FE-504A97E3398B}"/>
    <cellStyle name="Normal 216" xfId="1539" xr:uid="{00000000-0005-0000-0000-000033060000}"/>
    <cellStyle name="Normal 216 2" xfId="4677" xr:uid="{7BD22D69-DC24-41BA-A80D-358D92658906}"/>
    <cellStyle name="Normal 217" xfId="1540" xr:uid="{00000000-0005-0000-0000-000034060000}"/>
    <cellStyle name="Normal 217 2" xfId="4678" xr:uid="{C2AFDFAB-E354-47A4-987D-F4A3B434DBDD}"/>
    <cellStyle name="Normal 218" xfId="1541" xr:uid="{00000000-0005-0000-0000-000035060000}"/>
    <cellStyle name="Normal 218 2" xfId="4679" xr:uid="{A1D69C83-0BCB-44D0-B151-154C56CBF615}"/>
    <cellStyle name="Normal 219" xfId="1542" xr:uid="{00000000-0005-0000-0000-000036060000}"/>
    <cellStyle name="Normal 219 2" xfId="4680" xr:uid="{FF723226-29A4-4A38-BADA-6E4CD0DFE83C}"/>
    <cellStyle name="Normal 22" xfId="1543" xr:uid="{00000000-0005-0000-0000-000037060000}"/>
    <cellStyle name="Normal 22 2" xfId="1544" xr:uid="{00000000-0005-0000-0000-000038060000}"/>
    <cellStyle name="Normal 22 2 2" xfId="4682" xr:uid="{420A8750-EE6E-4DC0-8631-330B56213321}"/>
    <cellStyle name="Normal 22 3" xfId="4683" xr:uid="{F94915CA-DC57-4562-B00C-C15905F8B467}"/>
    <cellStyle name="Normal 22 4" xfId="4681" xr:uid="{7B2C4122-71EA-4F28-8E26-5F0C3056FC8F}"/>
    <cellStyle name="Normal 220" xfId="1545" xr:uid="{00000000-0005-0000-0000-000039060000}"/>
    <cellStyle name="Normal 220 2" xfId="4684" xr:uid="{A6F51772-358E-4DEA-BED1-20953A4A86DE}"/>
    <cellStyle name="Normal 221" xfId="1546" xr:uid="{00000000-0005-0000-0000-00003A060000}"/>
    <cellStyle name="Normal 221 2" xfId="4685" xr:uid="{AA581F7B-E84D-4263-B7E1-E156F5426F5B}"/>
    <cellStyle name="Normal 222" xfId="1547" xr:uid="{00000000-0005-0000-0000-00003B060000}"/>
    <cellStyle name="Normal 222 2" xfId="1548" xr:uid="{00000000-0005-0000-0000-00003C060000}"/>
    <cellStyle name="Normal 222 2 2" xfId="4687" xr:uid="{B8C81924-082F-4481-8A9C-5E1C56B6DC23}"/>
    <cellStyle name="Normal 222 3" xfId="4686" xr:uid="{32E65A0F-891C-4BA0-844E-0E753AAEB584}"/>
    <cellStyle name="Normal 223" xfId="1549" xr:uid="{00000000-0005-0000-0000-00003D060000}"/>
    <cellStyle name="Normal 223 2" xfId="1550" xr:uid="{00000000-0005-0000-0000-00003E060000}"/>
    <cellStyle name="Normal 223 2 2" xfId="4689" xr:uid="{FD099341-7AF2-4E7C-B6C3-5ECDC2F97CC7}"/>
    <cellStyle name="Normal 223 3" xfId="4688" xr:uid="{F00630ED-15CD-4D25-96B9-4356043906A3}"/>
    <cellStyle name="Normal 224" xfId="1551" xr:uid="{00000000-0005-0000-0000-00003F060000}"/>
    <cellStyle name="Normal 224 2" xfId="1552" xr:uid="{00000000-0005-0000-0000-000040060000}"/>
    <cellStyle name="Normal 224 2 2" xfId="4691" xr:uid="{6BB4E2EF-F70F-4322-9571-F667AC614F9E}"/>
    <cellStyle name="Normal 224 3" xfId="4690" xr:uid="{192F96B1-471E-49E5-8731-CBF4832E4ACC}"/>
    <cellStyle name="Normal 225" xfId="1553" xr:uid="{00000000-0005-0000-0000-000041060000}"/>
    <cellStyle name="Normal 225 2" xfId="4692" xr:uid="{6C9E4640-6B9E-42BD-ACCA-43E142CB4C41}"/>
    <cellStyle name="Normal 226" xfId="1554" xr:uid="{00000000-0005-0000-0000-000042060000}"/>
    <cellStyle name="Normal 226 2" xfId="4693" xr:uid="{E5B66CA1-5910-4222-AFB1-DAD21B49929A}"/>
    <cellStyle name="Normal 227" xfId="1555" xr:uid="{00000000-0005-0000-0000-000043060000}"/>
    <cellStyle name="Normal 227 2" xfId="4694" xr:uid="{07EDF20F-2ACD-40FF-A8AF-7F91E76666F1}"/>
    <cellStyle name="Normal 228" xfId="1556" xr:uid="{00000000-0005-0000-0000-000044060000}"/>
    <cellStyle name="Normal 228 2" xfId="4695" xr:uid="{F7088888-3BDA-44CE-A2FE-E0F2553CAE94}"/>
    <cellStyle name="Normal 229" xfId="1557" xr:uid="{00000000-0005-0000-0000-000045060000}"/>
    <cellStyle name="Normal 229 2" xfId="1558" xr:uid="{00000000-0005-0000-0000-000046060000}"/>
    <cellStyle name="Normal 229 2 2" xfId="4697" xr:uid="{C6A0E801-E39D-482C-AA34-C36F6E75B513}"/>
    <cellStyle name="Normal 229 3" xfId="4696" xr:uid="{A44D73B9-5238-4CC1-97C2-9C1C6F1E506C}"/>
    <cellStyle name="Normal 23" xfId="1559" xr:uid="{00000000-0005-0000-0000-000047060000}"/>
    <cellStyle name="Normal 23 10" xfId="1560" xr:uid="{00000000-0005-0000-0000-000048060000}"/>
    <cellStyle name="Normal 23 10 2" xfId="4699" xr:uid="{CE3989E9-B976-425E-A90C-20B01A2A11CE}"/>
    <cellStyle name="Normal 23 11" xfId="1561" xr:uid="{00000000-0005-0000-0000-000049060000}"/>
    <cellStyle name="Normal 23 11 2" xfId="4700" xr:uid="{D9CACEBF-CB9E-44D9-BD06-00D595CB3887}"/>
    <cellStyle name="Normal 23 12" xfId="1562" xr:uid="{00000000-0005-0000-0000-00004A060000}"/>
    <cellStyle name="Normal 23 12 2" xfId="4701" xr:uid="{1D4BB31C-6897-4EB7-BE89-9A8BE1882206}"/>
    <cellStyle name="Normal 23 13" xfId="1563" xr:uid="{00000000-0005-0000-0000-00004B060000}"/>
    <cellStyle name="Normal 23 13 2" xfId="4702" xr:uid="{5DAFB63F-5BAE-44BA-B22E-2D6D6DEE19DC}"/>
    <cellStyle name="Normal 23 14" xfId="1564" xr:uid="{00000000-0005-0000-0000-00004C060000}"/>
    <cellStyle name="Normal 23 14 2" xfId="4703" xr:uid="{ABBD2AD8-7DB4-4397-8F13-4459C456C8C7}"/>
    <cellStyle name="Normal 23 15" xfId="1565" xr:uid="{00000000-0005-0000-0000-00004D060000}"/>
    <cellStyle name="Normal 23 15 2" xfId="4704" xr:uid="{22CF384A-A17D-4873-A363-551366BB0FBA}"/>
    <cellStyle name="Normal 23 16" xfId="1566" xr:uid="{00000000-0005-0000-0000-00004E060000}"/>
    <cellStyle name="Normal 23 16 2" xfId="4705" xr:uid="{692CD034-E33E-4A5B-9A8C-1DF984DA2724}"/>
    <cellStyle name="Normal 23 17" xfId="1567" xr:uid="{00000000-0005-0000-0000-00004F060000}"/>
    <cellStyle name="Normal 23 17 2" xfId="4706" xr:uid="{B2B73C25-1343-4829-8967-BD18D6CFAE76}"/>
    <cellStyle name="Normal 23 18" xfId="1568" xr:uid="{00000000-0005-0000-0000-000050060000}"/>
    <cellStyle name="Normal 23 18 2" xfId="4707" xr:uid="{88070505-3E7D-4EAD-90BB-90CA0CA58BBE}"/>
    <cellStyle name="Normal 23 19" xfId="1569" xr:uid="{00000000-0005-0000-0000-000051060000}"/>
    <cellStyle name="Normal 23 19 2" xfId="4708" xr:uid="{A215D371-B1D4-4291-A33F-EA2506D0C5BC}"/>
    <cellStyle name="Normal 23 2" xfId="1570" xr:uid="{00000000-0005-0000-0000-000052060000}"/>
    <cellStyle name="Normal 23 2 2" xfId="4709" xr:uid="{87763F3E-8018-4FB7-9210-CE0B77AA82DB}"/>
    <cellStyle name="Normal 23 20" xfId="4698" xr:uid="{11B8FDB2-674C-4190-8686-FD5B6F4923C9}"/>
    <cellStyle name="Normal 23 3" xfId="1571" xr:uid="{00000000-0005-0000-0000-000053060000}"/>
    <cellStyle name="Normal 23 3 2" xfId="4710" xr:uid="{BADD6706-0945-4F8E-83A9-425127ABE4C6}"/>
    <cellStyle name="Normal 23 4" xfId="1572" xr:uid="{00000000-0005-0000-0000-000054060000}"/>
    <cellStyle name="Normal 23 4 2" xfId="4711" xr:uid="{D7A81C01-4375-47DE-AE99-279AD3F053D0}"/>
    <cellStyle name="Normal 23 5" xfId="1573" xr:uid="{00000000-0005-0000-0000-000055060000}"/>
    <cellStyle name="Normal 23 5 2" xfId="4712" xr:uid="{B9847A9F-D1C5-4A1D-B0D2-D31F04488B11}"/>
    <cellStyle name="Normal 23 6" xfId="1574" xr:uid="{00000000-0005-0000-0000-000056060000}"/>
    <cellStyle name="Normal 23 6 2" xfId="4713" xr:uid="{15309912-BEF3-426C-AAA0-BAD7CEE7AC8F}"/>
    <cellStyle name="Normal 23 7" xfId="1575" xr:uid="{00000000-0005-0000-0000-000057060000}"/>
    <cellStyle name="Normal 23 7 2" xfId="4714" xr:uid="{F7867689-DC49-4A75-9354-56806330D4B7}"/>
    <cellStyle name="Normal 23 8" xfId="1576" xr:uid="{00000000-0005-0000-0000-000058060000}"/>
    <cellStyle name="Normal 23 8 2" xfId="4715" xr:uid="{E0E8EA8C-782F-4AE1-A23C-FA56068F42D5}"/>
    <cellStyle name="Normal 23 9" xfId="1577" xr:uid="{00000000-0005-0000-0000-000059060000}"/>
    <cellStyle name="Normal 23 9 2" xfId="4716" xr:uid="{67FD5D80-2DC3-4C67-B1F2-C35E93FDD163}"/>
    <cellStyle name="Normal 230" xfId="1578" xr:uid="{00000000-0005-0000-0000-00005A060000}"/>
    <cellStyle name="Normal 230 2" xfId="4717" xr:uid="{593A1D88-99CA-4C6F-A329-295D1DB2B8BB}"/>
    <cellStyle name="Normal 231" xfId="1579" xr:uid="{00000000-0005-0000-0000-00005B060000}"/>
    <cellStyle name="Normal 231 2" xfId="4718" xr:uid="{FB7A990C-3AD7-44B4-B4D5-3307905BE244}"/>
    <cellStyle name="Normal 232" xfId="1580" xr:uid="{00000000-0005-0000-0000-00005C060000}"/>
    <cellStyle name="Normal 232 2" xfId="4719" xr:uid="{EE98DA9E-0529-485B-9778-152465DB6CC3}"/>
    <cellStyle name="Normal 233" xfId="1581" xr:uid="{00000000-0005-0000-0000-00005D060000}"/>
    <cellStyle name="Normal 233 2" xfId="4720" xr:uid="{DE020E1D-7134-4971-AD07-58DF13CA6381}"/>
    <cellStyle name="Normal 234" xfId="1582" xr:uid="{00000000-0005-0000-0000-00005E060000}"/>
    <cellStyle name="Normal 234 2" xfId="4721" xr:uid="{EE218D3E-BCF9-4A40-8674-1839D2B1D7FE}"/>
    <cellStyle name="Normal 235" xfId="1583" xr:uid="{00000000-0005-0000-0000-00005F060000}"/>
    <cellStyle name="Normal 235 2" xfId="1584" xr:uid="{00000000-0005-0000-0000-000060060000}"/>
    <cellStyle name="Normal 235 2 2" xfId="4723" xr:uid="{B9D77CE5-4537-4D0E-8D1F-367042B22B74}"/>
    <cellStyle name="Normal 235 3" xfId="4722" xr:uid="{66C0D363-3B78-4DC7-8956-5C139EE7CF0A}"/>
    <cellStyle name="Normal 236" xfId="1585" xr:uid="{00000000-0005-0000-0000-000061060000}"/>
    <cellStyle name="Normal 236 2" xfId="1586" xr:uid="{00000000-0005-0000-0000-000062060000}"/>
    <cellStyle name="Normal 236 2 2" xfId="4725" xr:uid="{8B2133EB-9C26-464E-ACB5-0E17AE809E30}"/>
    <cellStyle name="Normal 236 3" xfId="4724" xr:uid="{A9902A64-6CC0-4F29-B545-F93B5F994D01}"/>
    <cellStyle name="Normal 237" xfId="1587" xr:uid="{00000000-0005-0000-0000-000063060000}"/>
    <cellStyle name="Normal 237 2" xfId="1588" xr:uid="{00000000-0005-0000-0000-000064060000}"/>
    <cellStyle name="Normal 237 2 2" xfId="4727" xr:uid="{4696F1AF-5B83-42F0-9531-F16D59B1D840}"/>
    <cellStyle name="Normal 237 3" xfId="4726" xr:uid="{64E5D914-5E64-4B8E-805E-8C79E12F9930}"/>
    <cellStyle name="Normal 238" xfId="1589" xr:uid="{00000000-0005-0000-0000-000065060000}"/>
    <cellStyle name="Normal 238 2" xfId="1590" xr:uid="{00000000-0005-0000-0000-000066060000}"/>
    <cellStyle name="Normal 238 2 2" xfId="4729" xr:uid="{D6F71EDF-013F-47BB-91AE-08C1F7F84554}"/>
    <cellStyle name="Normal 238 3" xfId="4728" xr:uid="{84831AE1-99D8-4D3A-BAE7-D84388D3EDD2}"/>
    <cellStyle name="Normal 239" xfId="1591" xr:uid="{00000000-0005-0000-0000-000067060000}"/>
    <cellStyle name="Normal 239 2" xfId="4730" xr:uid="{2E112DFB-3BA3-4AF3-803B-4CED6F3F2AA8}"/>
    <cellStyle name="Normal 24" xfId="1592" xr:uid="{00000000-0005-0000-0000-000068060000}"/>
    <cellStyle name="Normal 24 2" xfId="1593" xr:uid="{00000000-0005-0000-0000-000069060000}"/>
    <cellStyle name="Normal 24 2 2" xfId="1594" xr:uid="{00000000-0005-0000-0000-00006A060000}"/>
    <cellStyle name="Normal 24 2 2 2" xfId="4733" xr:uid="{B4F2C583-C049-48B3-8CD5-CB2BDB0FBA12}"/>
    <cellStyle name="Normal 24 2 3" xfId="4732" xr:uid="{C8D0BEBC-26B8-4E2A-9E42-A30E70A5FB4A}"/>
    <cellStyle name="Normal 24 3" xfId="4734" xr:uid="{B57AD2EB-D011-4FE5-8A0D-0435449086F8}"/>
    <cellStyle name="Normal 24 4" xfId="4731" xr:uid="{B6C0CE8B-AE6E-4955-BEE2-817BBA0AB4E6}"/>
    <cellStyle name="Normal 240" xfId="1595" xr:uid="{00000000-0005-0000-0000-00006B060000}"/>
    <cellStyle name="Normal 240 2" xfId="1596" xr:uid="{00000000-0005-0000-0000-00006C060000}"/>
    <cellStyle name="Normal 240 2 2" xfId="4736" xr:uid="{A160C907-31B8-47AF-A7A8-BC6C9147ECAA}"/>
    <cellStyle name="Normal 240 3" xfId="4735" xr:uid="{C2CAACAB-1FF7-408D-AAE0-DB9CD553C18D}"/>
    <cellStyle name="Normal 241" xfId="1597" xr:uid="{00000000-0005-0000-0000-00006D060000}"/>
    <cellStyle name="Normal 241 2" xfId="4737" xr:uid="{E81B1A35-4FE5-4EC3-A5CC-E39F82E45076}"/>
    <cellStyle name="Normal 242" xfId="1598" xr:uid="{00000000-0005-0000-0000-00006E060000}"/>
    <cellStyle name="Normal 242 2" xfId="4738" xr:uid="{B86720E1-A378-468F-B1CF-6333090CDE81}"/>
    <cellStyle name="Normal 243" xfId="1599" xr:uid="{00000000-0005-0000-0000-00006F060000}"/>
    <cellStyle name="Normal 243 2" xfId="1600" xr:uid="{00000000-0005-0000-0000-000070060000}"/>
    <cellStyle name="Normal 243 2 2" xfId="4740" xr:uid="{D7703047-0684-428F-9CFC-F32AF066739A}"/>
    <cellStyle name="Normal 243 3" xfId="4739" xr:uid="{1207F33F-2662-4795-9D3D-F04FCA56D228}"/>
    <cellStyle name="Normal 244" xfId="1601" xr:uid="{00000000-0005-0000-0000-000071060000}"/>
    <cellStyle name="Normal 244 2" xfId="4741" xr:uid="{1F9F1E3F-1A06-45BA-ADFE-1132C6C3639C}"/>
    <cellStyle name="Normal 245" xfId="1602" xr:uid="{00000000-0005-0000-0000-000072060000}"/>
    <cellStyle name="Normal 245 2" xfId="1603" xr:uid="{00000000-0005-0000-0000-000073060000}"/>
    <cellStyle name="Normal 245 2 2" xfId="4743" xr:uid="{6BEC3EC4-262A-428D-865F-5D4ECA8C20A3}"/>
    <cellStyle name="Normal 245 3" xfId="4742" xr:uid="{E36507FC-D39C-4BCB-9B6C-3D626F922A60}"/>
    <cellStyle name="Normal 246" xfId="1604" xr:uid="{00000000-0005-0000-0000-000074060000}"/>
    <cellStyle name="Normal 246 2" xfId="1605" xr:uid="{00000000-0005-0000-0000-000075060000}"/>
    <cellStyle name="Normal 246 2 2" xfId="4745" xr:uid="{34E02DB1-4650-4F54-B417-BE419F66F88F}"/>
    <cellStyle name="Normal 246 3" xfId="4744" xr:uid="{C7F70492-3A5D-428D-8FDE-E614216D5763}"/>
    <cellStyle name="Normal 247" xfId="1606" xr:uid="{00000000-0005-0000-0000-000076060000}"/>
    <cellStyle name="Normal 247 2" xfId="1607" xr:uid="{00000000-0005-0000-0000-000077060000}"/>
    <cellStyle name="Normal 247 2 2" xfId="4747" xr:uid="{4DFECA46-0123-4AC6-87B1-126C64AD7300}"/>
    <cellStyle name="Normal 247 3" xfId="4746" xr:uid="{245129FF-C5EC-4BD1-906A-469E8537E2DB}"/>
    <cellStyle name="Normal 248" xfId="1608" xr:uid="{00000000-0005-0000-0000-000078060000}"/>
    <cellStyle name="Normal 248 2" xfId="4748" xr:uid="{C94FFC6D-67B0-416E-BB24-528A73C02604}"/>
    <cellStyle name="Normal 249" xfId="1609" xr:uid="{00000000-0005-0000-0000-000079060000}"/>
    <cellStyle name="Normal 249 2" xfId="1610" xr:uid="{00000000-0005-0000-0000-00007A060000}"/>
    <cellStyle name="Normal 249 2 2" xfId="4750" xr:uid="{7F175028-1AFD-4D34-A72B-944263B2C9BC}"/>
    <cellStyle name="Normal 249 3" xfId="4749" xr:uid="{F9D71687-9230-4C2B-96DF-8D5186372943}"/>
    <cellStyle name="Normal 25" xfId="1611" xr:uid="{00000000-0005-0000-0000-00007B060000}"/>
    <cellStyle name="Normal 25 2" xfId="1612" xr:uid="{00000000-0005-0000-0000-00007C060000}"/>
    <cellStyle name="Normal 25 2 2" xfId="1613" xr:uid="{00000000-0005-0000-0000-00007D060000}"/>
    <cellStyle name="Normal 25 2 2 2" xfId="4753" xr:uid="{5F7C1B26-1825-4E6F-AC90-0B93B52F6891}"/>
    <cellStyle name="Normal 25 2 3" xfId="4752" xr:uid="{877CAEC3-05A9-4653-84FD-DB60732ED197}"/>
    <cellStyle name="Normal 25 3" xfId="4754" xr:uid="{BE837AF8-8AEA-431E-84DF-45C4D55E1566}"/>
    <cellStyle name="Normal 25 4" xfId="4751" xr:uid="{E14CAA8F-3E12-4233-BD09-9B9430C145F3}"/>
    <cellStyle name="Normal 250" xfId="1614" xr:uid="{00000000-0005-0000-0000-00007E060000}"/>
    <cellStyle name="Normal 250 2" xfId="1615" xr:uid="{00000000-0005-0000-0000-00007F060000}"/>
    <cellStyle name="Normal 250 2 2" xfId="4756" xr:uid="{2C0ECF0E-3F0C-4ED2-A3E6-3DD3E0FCC0C3}"/>
    <cellStyle name="Normal 250 3" xfId="4755" xr:uid="{BEED4AA6-594B-460D-A639-07A28617191E}"/>
    <cellStyle name="Normal 251" xfId="1616" xr:uid="{00000000-0005-0000-0000-000080060000}"/>
    <cellStyle name="Normal 251 2" xfId="1617" xr:uid="{00000000-0005-0000-0000-000081060000}"/>
    <cellStyle name="Normal 251 2 2" xfId="4758" xr:uid="{9BB3E491-2D1C-48F7-A30E-F7D16344BA49}"/>
    <cellStyle name="Normal 251 3" xfId="4757" xr:uid="{5FF0808E-C5C2-434E-AB3B-4B23A3469D20}"/>
    <cellStyle name="Normal 252" xfId="1618" xr:uid="{00000000-0005-0000-0000-000082060000}"/>
    <cellStyle name="Normal 252 2" xfId="1619" xr:uid="{00000000-0005-0000-0000-000083060000}"/>
    <cellStyle name="Normal 252 2 2" xfId="4760" xr:uid="{AEE42525-2173-436D-A832-F674DB7FD9AE}"/>
    <cellStyle name="Normal 252 3" xfId="4759" xr:uid="{63CB08CF-2EFE-4EAF-8AFA-B5133F6F31B5}"/>
    <cellStyle name="Normal 253" xfId="1620" xr:uid="{00000000-0005-0000-0000-000084060000}"/>
    <cellStyle name="Normal 253 2" xfId="1621" xr:uid="{00000000-0005-0000-0000-000085060000}"/>
    <cellStyle name="Normal 253 2 2" xfId="4762" xr:uid="{40FE89FE-DC1F-47E8-BEFD-B6E9140628E6}"/>
    <cellStyle name="Normal 253 3" xfId="4761" xr:uid="{2370D1C0-F7E6-4DA1-BAE3-22F00ACB5C39}"/>
    <cellStyle name="Normal 254" xfId="1622" xr:uid="{00000000-0005-0000-0000-000086060000}"/>
    <cellStyle name="Normal 254 2" xfId="4763" xr:uid="{2574E539-5AA2-46C7-98A4-3FF8844C68C9}"/>
    <cellStyle name="Normal 255" xfId="1623" xr:uid="{00000000-0005-0000-0000-000087060000}"/>
    <cellStyle name="Normal 255 2" xfId="4764" xr:uid="{9EF28F4C-686F-4328-A683-3039F5E0E009}"/>
    <cellStyle name="Normal 256" xfId="1624" xr:uid="{00000000-0005-0000-0000-000088060000}"/>
    <cellStyle name="Normal 256 2" xfId="4765" xr:uid="{7973E789-7AF5-43A8-8063-06F05074FFC2}"/>
    <cellStyle name="Normal 257" xfId="1625" xr:uid="{00000000-0005-0000-0000-000089060000}"/>
    <cellStyle name="Normal 257 2" xfId="4766" xr:uid="{6537B5DB-BA72-41F7-9308-6A98DBE5F4EB}"/>
    <cellStyle name="Normal 258" xfId="1626" xr:uid="{00000000-0005-0000-0000-00008A060000}"/>
    <cellStyle name="Normal 258 2" xfId="4767" xr:uid="{D337F17F-8639-4D23-BDB5-8B9DBBA76367}"/>
    <cellStyle name="Normal 259" xfId="1627" xr:uid="{00000000-0005-0000-0000-00008B060000}"/>
    <cellStyle name="Normal 259 2" xfId="4768" xr:uid="{6D77ACB7-26F1-4C62-8BE6-C5D29BFD3711}"/>
    <cellStyle name="Normal 26" xfId="1628" xr:uid="{00000000-0005-0000-0000-00008C060000}"/>
    <cellStyle name="Normal 26 2" xfId="1629" xr:uid="{00000000-0005-0000-0000-00008D060000}"/>
    <cellStyle name="Normal 26 2 2" xfId="1630" xr:uid="{00000000-0005-0000-0000-00008E060000}"/>
    <cellStyle name="Normal 26 2 2 2" xfId="4771" xr:uid="{D106F7F3-A49B-4E36-9E2C-8B7D01C4F820}"/>
    <cellStyle name="Normal 26 2 3" xfId="4770" xr:uid="{967906D3-CDD2-4081-8040-683C982E60F5}"/>
    <cellStyle name="Normal 26 3" xfId="1631" xr:uid="{00000000-0005-0000-0000-00008F060000}"/>
    <cellStyle name="Normal 26 3 2" xfId="4772" xr:uid="{78230F30-D4A0-4290-B185-E3A894A71BAA}"/>
    <cellStyle name="Normal 26 4" xfId="4773" xr:uid="{7051D7D1-08FA-4754-99D9-8285CA46636B}"/>
    <cellStyle name="Normal 26 5" xfId="4769" xr:uid="{58DA8A53-4D47-4615-B1A9-79BDB077F8FC}"/>
    <cellStyle name="Normal 260" xfId="1632" xr:uid="{00000000-0005-0000-0000-000090060000}"/>
    <cellStyle name="Normal 260 2" xfId="4774" xr:uid="{BE671D1E-AF9B-4D4D-A5D0-CEC97FF72F80}"/>
    <cellStyle name="Normal 261" xfId="1633" xr:uid="{00000000-0005-0000-0000-000091060000}"/>
    <cellStyle name="Normal 261 2" xfId="4775" xr:uid="{968A5C4C-A899-41B8-8C65-D73169C81712}"/>
    <cellStyle name="Normal 262" xfId="1634" xr:uid="{00000000-0005-0000-0000-000092060000}"/>
    <cellStyle name="Normal 262 2" xfId="4776" xr:uid="{64A990A2-CEA6-41FA-AA4E-AE5446B01DA9}"/>
    <cellStyle name="Normal 263" xfId="1635" xr:uid="{00000000-0005-0000-0000-000093060000}"/>
    <cellStyle name="Normal 263 2" xfId="4777" xr:uid="{64C18CAD-C6AD-4FCA-A336-D5D70FF510F8}"/>
    <cellStyle name="Normal 264" xfId="1636" xr:uid="{00000000-0005-0000-0000-000094060000}"/>
    <cellStyle name="Normal 264 2" xfId="4778" xr:uid="{60B3F222-DFAC-4883-BAA6-705086D95ECC}"/>
    <cellStyle name="Normal 265" xfId="1637" xr:uid="{00000000-0005-0000-0000-000095060000}"/>
    <cellStyle name="Normal 265 2" xfId="4779" xr:uid="{4FBA21E9-1B0F-4D29-AF5A-7A948ACFEC3E}"/>
    <cellStyle name="Normal 266" xfId="1638" xr:uid="{00000000-0005-0000-0000-000096060000}"/>
    <cellStyle name="Normal 266 2" xfId="4780" xr:uid="{64BF4C6B-27DD-4B50-BC6F-7C4F9ECCA88B}"/>
    <cellStyle name="Normal 267" xfId="1639" xr:uid="{00000000-0005-0000-0000-000097060000}"/>
    <cellStyle name="Normal 267 2" xfId="4781" xr:uid="{1325EC4F-5F0C-4E55-9855-844C0D94A72E}"/>
    <cellStyle name="Normal 268" xfId="1640" xr:uid="{00000000-0005-0000-0000-000098060000}"/>
    <cellStyle name="Normal 268 2" xfId="4782" xr:uid="{AB926F7A-6039-4A1F-8A44-BDAA37E4E421}"/>
    <cellStyle name="Normal 269" xfId="1641" xr:uid="{00000000-0005-0000-0000-000099060000}"/>
    <cellStyle name="Normal 269 2" xfId="1642" xr:uid="{00000000-0005-0000-0000-00009A060000}"/>
    <cellStyle name="Normal 269 2 2" xfId="4784" xr:uid="{06FAFBF5-6971-4BBA-A5AE-267C4BC25059}"/>
    <cellStyle name="Normal 269 3" xfId="4783" xr:uid="{8DF54937-4CC5-4646-9345-8184C79E1EAE}"/>
    <cellStyle name="Normal 27" xfId="1643" xr:uid="{00000000-0005-0000-0000-00009B060000}"/>
    <cellStyle name="Normal 27 2" xfId="1644" xr:uid="{00000000-0005-0000-0000-00009C060000}"/>
    <cellStyle name="Normal 27 2 2" xfId="1645" xr:uid="{00000000-0005-0000-0000-00009D060000}"/>
    <cellStyle name="Normal 27 2 2 2" xfId="4787" xr:uid="{D6FB9825-4809-44FF-9337-47B0A1B93303}"/>
    <cellStyle name="Normal 27 2 3" xfId="4786" xr:uid="{F74A4256-9DAE-4953-96B5-8BC943F5D3DD}"/>
    <cellStyle name="Normal 27 3" xfId="4785" xr:uid="{78EC1203-414D-4264-BB3C-8D380B74554F}"/>
    <cellStyle name="Normal 270" xfId="1646" xr:uid="{00000000-0005-0000-0000-00009E060000}"/>
    <cellStyle name="Normal 270 2" xfId="1647" xr:uid="{00000000-0005-0000-0000-00009F060000}"/>
    <cellStyle name="Normal 270 2 2" xfId="4789" xr:uid="{F6989C3A-0D2F-4140-88CA-19C5B6F89261}"/>
    <cellStyle name="Normal 270 3" xfId="4788" xr:uid="{72F4044A-74E9-4CF0-BCBF-BFB667E610A9}"/>
    <cellStyle name="Normal 271" xfId="1648" xr:uid="{00000000-0005-0000-0000-0000A0060000}"/>
    <cellStyle name="Normal 271 2" xfId="1649" xr:uid="{00000000-0005-0000-0000-0000A1060000}"/>
    <cellStyle name="Normal 271 2 2" xfId="4791" xr:uid="{5CCABAB1-8E54-4A9B-BA4A-AEB7F97523E2}"/>
    <cellStyle name="Normal 271 3" xfId="4790" xr:uid="{E2EFCD16-DD06-4E1E-B82E-F36002E57BF8}"/>
    <cellStyle name="Normal 272" xfId="1650" xr:uid="{00000000-0005-0000-0000-0000A2060000}"/>
    <cellStyle name="Normal 272 2" xfId="4792" xr:uid="{E902BDAD-0476-4680-98F3-D7831880C5C0}"/>
    <cellStyle name="Normal 273" xfId="1651" xr:uid="{00000000-0005-0000-0000-0000A3060000}"/>
    <cellStyle name="Normal 273 2" xfId="4793" xr:uid="{69283426-8F5C-460D-AD62-C2C2250A3C7E}"/>
    <cellStyle name="Normal 274" xfId="1652" xr:uid="{00000000-0005-0000-0000-0000A4060000}"/>
    <cellStyle name="Normal 274 2" xfId="4794" xr:uid="{5D2359A3-C98A-4290-ACAB-80A1795C8B27}"/>
    <cellStyle name="Normal 275" xfId="1653" xr:uid="{00000000-0005-0000-0000-0000A5060000}"/>
    <cellStyle name="Normal 275 2" xfId="4795" xr:uid="{C5BE32A8-289D-4391-A58E-3D09F0E95F53}"/>
    <cellStyle name="Normal 276" xfId="1654" xr:uid="{00000000-0005-0000-0000-0000A6060000}"/>
    <cellStyle name="Normal 276 2" xfId="4796" xr:uid="{B0222029-3091-485B-90FE-97DF116B406B}"/>
    <cellStyle name="Normal 277" xfId="1655" xr:uid="{00000000-0005-0000-0000-0000A7060000}"/>
    <cellStyle name="Normal 277 2" xfId="4797" xr:uid="{5C592944-7F15-4C42-AF4E-CCE704C74555}"/>
    <cellStyle name="Normal 278" xfId="1656" xr:uid="{00000000-0005-0000-0000-0000A8060000}"/>
    <cellStyle name="Normal 278 2" xfId="4798" xr:uid="{BA57378A-AB8D-4D7C-BF1F-A8412558A4C2}"/>
    <cellStyle name="Normal 279" xfId="1657" xr:uid="{00000000-0005-0000-0000-0000A9060000}"/>
    <cellStyle name="Normal 279 2" xfId="4799" xr:uid="{2562B457-CF32-4EA4-98F4-559E963CE00A}"/>
    <cellStyle name="Normal 28" xfId="1658" xr:uid="{00000000-0005-0000-0000-0000AA060000}"/>
    <cellStyle name="Normal 28 2" xfId="1659" xr:uid="{00000000-0005-0000-0000-0000AB060000}"/>
    <cellStyle name="Normal 28 2 2" xfId="1660" xr:uid="{00000000-0005-0000-0000-0000AC060000}"/>
    <cellStyle name="Normal 28 2 2 2" xfId="4802" xr:uid="{8E5F7A05-99C7-4A47-8248-ABA1FD57C8EF}"/>
    <cellStyle name="Normal 28 2 3" xfId="4801" xr:uid="{6E290713-8C16-4E6C-A943-E4A73976F7A7}"/>
    <cellStyle name="Normal 28 3" xfId="4800" xr:uid="{C9B08F83-D3E4-435B-A054-5870405656B9}"/>
    <cellStyle name="Normal 280" xfId="1661" xr:uid="{00000000-0005-0000-0000-0000AD060000}"/>
    <cellStyle name="Normal 280 2" xfId="4803" xr:uid="{15104064-4FBB-4EDF-B2E6-736D5CB6D8DD}"/>
    <cellStyle name="Normal 281" xfId="1662" xr:uid="{00000000-0005-0000-0000-0000AE060000}"/>
    <cellStyle name="Normal 281 2" xfId="4804" xr:uid="{74E37C2F-DE21-4A3C-9AD5-689C348FF961}"/>
    <cellStyle name="Normal 282" xfId="1663" xr:uid="{00000000-0005-0000-0000-0000AF060000}"/>
    <cellStyle name="Normal 282 2" xfId="4805" xr:uid="{00D7207F-6D76-40E8-B555-6562D93EDB3F}"/>
    <cellStyle name="Normal 283" xfId="1664" xr:uid="{00000000-0005-0000-0000-0000B0060000}"/>
    <cellStyle name="Normal 283 2" xfId="4806" xr:uid="{FA9A31D9-B7BA-4CFD-9864-50C3E839472E}"/>
    <cellStyle name="Normal 284" xfId="1665" xr:uid="{00000000-0005-0000-0000-0000B1060000}"/>
    <cellStyle name="Normal 284 2" xfId="4807" xr:uid="{5996F72E-87FC-4AD9-8FD4-98F464FD296D}"/>
    <cellStyle name="Normal 285" xfId="1666" xr:uid="{00000000-0005-0000-0000-0000B2060000}"/>
    <cellStyle name="Normal 285 2" xfId="4808" xr:uid="{8858DA33-44E8-43FB-86EE-D8C1255F3A8B}"/>
    <cellStyle name="Normal 286" xfId="1667" xr:uid="{00000000-0005-0000-0000-0000B3060000}"/>
    <cellStyle name="Normal 286 2" xfId="4809" xr:uid="{AD77BA14-B868-4384-AFCF-DFE5DCD4DD21}"/>
    <cellStyle name="Normal 287" xfId="1668" xr:uid="{00000000-0005-0000-0000-0000B4060000}"/>
    <cellStyle name="Normal 287 2" xfId="4810" xr:uid="{E4D2DFD2-AC57-4CD5-8094-E067E7E2ABC3}"/>
    <cellStyle name="Normal 288" xfId="1669" xr:uid="{00000000-0005-0000-0000-0000B5060000}"/>
    <cellStyle name="Normal 288 2" xfId="4811" xr:uid="{0170C7DB-A1CD-4FFA-8533-027578F19B83}"/>
    <cellStyle name="Normal 289" xfId="1670" xr:uid="{00000000-0005-0000-0000-0000B6060000}"/>
    <cellStyle name="Normal 289 2" xfId="7319" xr:uid="{7792C3DD-FA05-4258-BAB5-D55531437D56}"/>
    <cellStyle name="Normal 29" xfId="1671" xr:uid="{00000000-0005-0000-0000-0000B7060000}"/>
    <cellStyle name="Normal 29 2" xfId="4812" xr:uid="{9960D3F3-830E-4389-AD40-B639E539A5F8}"/>
    <cellStyle name="Normal 290" xfId="1672" xr:uid="{00000000-0005-0000-0000-0000B8060000}"/>
    <cellStyle name="Normal 291" xfId="3155" xr:uid="{FC7785CE-5967-40FA-ADC2-D493DE9F1DEF}"/>
    <cellStyle name="Normal 292" xfId="7401" xr:uid="{9181C87D-35EA-4C20-8A8C-250D1F27D729}"/>
    <cellStyle name="Normal 293" xfId="7421" xr:uid="{FAC90C12-B852-434A-BE6C-BFEC4F1C4C38}"/>
    <cellStyle name="Normal 298" xfId="1673" xr:uid="{00000000-0005-0000-0000-0000B9060000}"/>
    <cellStyle name="Normal 298 2" xfId="4813" xr:uid="{3A731901-114C-43D4-8D50-5C0364D147FB}"/>
    <cellStyle name="Normal 3" xfId="1674" xr:uid="{00000000-0005-0000-0000-0000BA060000}"/>
    <cellStyle name="Normal 3 2" xfId="1675" xr:uid="{00000000-0005-0000-0000-0000BB060000}"/>
    <cellStyle name="Normal 3 2 2" xfId="4815" xr:uid="{2CDD9D5D-2CD3-4544-87C0-5F95C6CFEDC8}"/>
    <cellStyle name="Normal 3 3" xfId="1676" xr:uid="{00000000-0005-0000-0000-0000BC060000}"/>
    <cellStyle name="Normal 3 3 2" xfId="1677" xr:uid="{00000000-0005-0000-0000-0000BD060000}"/>
    <cellStyle name="Normal 3 3 2 2" xfId="4817" xr:uid="{0B584659-1E5A-4EC2-A6FC-6229B264D25C}"/>
    <cellStyle name="Normal 3 3 3" xfId="4816" xr:uid="{3CAE87B7-882D-49E6-8A0C-2666886E58A3}"/>
    <cellStyle name="Normal 3 4" xfId="4814" xr:uid="{28D48712-AD7D-40C1-86DC-4DF43A6EEC9D}"/>
    <cellStyle name="Normal 30" xfId="1678" xr:uid="{00000000-0005-0000-0000-0000BE060000}"/>
    <cellStyle name="Normal 30 2" xfId="1679" xr:uid="{00000000-0005-0000-0000-0000BF060000}"/>
    <cellStyle name="Normal 30 2 2" xfId="4819" xr:uid="{E0FB9E20-4EB3-4200-BCB8-31B8301BE368}"/>
    <cellStyle name="Normal 30 3" xfId="4818" xr:uid="{011676A1-AB89-400D-B445-6FA926A8D41A}"/>
    <cellStyle name="Normal 31" xfId="1680" xr:uid="{00000000-0005-0000-0000-0000C0060000}"/>
    <cellStyle name="Normal 31 2" xfId="1681" xr:uid="{00000000-0005-0000-0000-0000C1060000}"/>
    <cellStyle name="Normal 31 2 2" xfId="4821" xr:uid="{A3452229-1A8E-49EB-A884-3F1B2984BAC7}"/>
    <cellStyle name="Normal 31 3" xfId="4820" xr:uid="{9D04157F-B9CA-4C31-B79C-070960AE5CBB}"/>
    <cellStyle name="Normal 32" xfId="1682" xr:uid="{00000000-0005-0000-0000-0000C2060000}"/>
    <cellStyle name="Normal 32 2" xfId="1683" xr:uid="{00000000-0005-0000-0000-0000C3060000}"/>
    <cellStyle name="Normal 32 2 2" xfId="4823" xr:uid="{FDC46DBF-86F5-4616-BA8E-A3523D56E2F3}"/>
    <cellStyle name="Normal 32 3" xfId="4822" xr:uid="{07F7AC44-4D7C-459E-BD4C-3CA6D560024F}"/>
    <cellStyle name="Normal 33" xfId="1684" xr:uid="{00000000-0005-0000-0000-0000C4060000}"/>
    <cellStyle name="Normal 33 2" xfId="1685" xr:uid="{00000000-0005-0000-0000-0000C5060000}"/>
    <cellStyle name="Normal 33 2 2" xfId="4825" xr:uid="{A23B817E-55FE-4C1D-AE10-0C03BA102371}"/>
    <cellStyle name="Normal 33 3" xfId="4824" xr:uid="{5F0E3C9E-CD51-44E1-8192-FAC757AA437F}"/>
    <cellStyle name="Normal 34" xfId="1686" xr:uid="{00000000-0005-0000-0000-0000C6060000}"/>
    <cellStyle name="Normal 34 2" xfId="1687" xr:uid="{00000000-0005-0000-0000-0000C7060000}"/>
    <cellStyle name="Normal 34 2 2" xfId="4827" xr:uid="{8F060D38-F1B7-4600-A883-72A58097C070}"/>
    <cellStyle name="Normal 34 3" xfId="4826" xr:uid="{014E6DCD-421D-43C3-9174-E67CAB49F758}"/>
    <cellStyle name="Normal 35" xfId="1688" xr:uid="{00000000-0005-0000-0000-0000C8060000}"/>
    <cellStyle name="Normal 35 2" xfId="4828" xr:uid="{595F99E6-C373-4B8E-A558-97698AE9CEEE}"/>
    <cellStyle name="Normal 36" xfId="1689" xr:uid="{00000000-0005-0000-0000-0000C9060000}"/>
    <cellStyle name="Normal 36 2" xfId="1690" xr:uid="{00000000-0005-0000-0000-0000CA060000}"/>
    <cellStyle name="Normal 36 2 2" xfId="4830" xr:uid="{6A60F165-DBEC-4D8F-89B4-3D5E167978DD}"/>
    <cellStyle name="Normal 36 3" xfId="4829" xr:uid="{8AE119FF-839D-46C5-8EAB-423C4E6E1E6A}"/>
    <cellStyle name="Normal 37" xfId="1691" xr:uid="{00000000-0005-0000-0000-0000CB060000}"/>
    <cellStyle name="Normal 37 2" xfId="1692" xr:uid="{00000000-0005-0000-0000-0000CC060000}"/>
    <cellStyle name="Normal 37 2 2" xfId="4832" xr:uid="{723567A2-43BE-41CC-8D70-973A3AACB418}"/>
    <cellStyle name="Normal 37 3" xfId="4831" xr:uid="{D7DAC009-2205-48B6-B9BF-2827FC4A8EE7}"/>
    <cellStyle name="Normal 38" xfId="1693" xr:uid="{00000000-0005-0000-0000-0000CD060000}"/>
    <cellStyle name="Normal 38 2" xfId="4833" xr:uid="{890C37D6-FF70-4F4D-865D-53808BCC40C7}"/>
    <cellStyle name="Normal 39" xfId="1694" xr:uid="{00000000-0005-0000-0000-0000CE060000}"/>
    <cellStyle name="Normal 39 2" xfId="1695" xr:uid="{00000000-0005-0000-0000-0000CF060000}"/>
    <cellStyle name="Normal 39 2 2" xfId="4835" xr:uid="{EA91ADB2-02B8-4199-BE9C-2B52E70921C7}"/>
    <cellStyle name="Normal 39 3" xfId="4834" xr:uid="{A91627C9-7D65-419F-9B91-968A3EE3D5B2}"/>
    <cellStyle name="Normal 4" xfId="1696" xr:uid="{00000000-0005-0000-0000-0000D0060000}"/>
    <cellStyle name="Normal 4 2" xfId="4836" xr:uid="{47FDD47F-F40E-43B9-87A6-48C2269E33D8}"/>
    <cellStyle name="Normal 4 2 2" xfId="7371" xr:uid="{91677C0E-2DEF-407B-A5F2-BBAEDE5BA124}"/>
    <cellStyle name="Normal 40" xfId="1697" xr:uid="{00000000-0005-0000-0000-0000D1060000}"/>
    <cellStyle name="Normal 40 2" xfId="4837" xr:uid="{4491210E-B1A1-43BD-8B1E-FB427C2A4B97}"/>
    <cellStyle name="Normal 41" xfId="1698" xr:uid="{00000000-0005-0000-0000-0000D2060000}"/>
    <cellStyle name="Normal 41 2" xfId="4838" xr:uid="{E5E1C3D3-DAAC-448F-BEAE-B2CA1BAAB04F}"/>
    <cellStyle name="Normal 42" xfId="1699" xr:uid="{00000000-0005-0000-0000-0000D3060000}"/>
    <cellStyle name="Normal 42 2" xfId="4839" xr:uid="{EEC13158-3530-4C6C-8F86-66FC265468B9}"/>
    <cellStyle name="Normal 43" xfId="1700" xr:uid="{00000000-0005-0000-0000-0000D4060000}"/>
    <cellStyle name="Normal 43 2" xfId="1701" xr:uid="{00000000-0005-0000-0000-0000D5060000}"/>
    <cellStyle name="Normal 43 2 2" xfId="4841" xr:uid="{AAA861F4-42E6-4457-A9C9-086CD3A0AB33}"/>
    <cellStyle name="Normal 43 3" xfId="4840" xr:uid="{C2E3D600-018C-4411-98C3-F1444B30F6F2}"/>
    <cellStyle name="Normal 44" xfId="1702" xr:uid="{00000000-0005-0000-0000-0000D6060000}"/>
    <cellStyle name="Normal 44 2" xfId="1703" xr:uid="{00000000-0005-0000-0000-0000D7060000}"/>
    <cellStyle name="Normal 44 2 2" xfId="4843" xr:uid="{1A495A03-BD3A-4999-ADEE-3D4397B20B18}"/>
    <cellStyle name="Normal 44 3" xfId="4842" xr:uid="{A233D706-50EB-468D-A57C-B5A500BDEAFB}"/>
    <cellStyle name="Normal 45" xfId="1704" xr:uid="{00000000-0005-0000-0000-0000D8060000}"/>
    <cellStyle name="Normal 45 2" xfId="4844" xr:uid="{795805C5-8805-428C-B283-D646E78F7796}"/>
    <cellStyle name="Normal 46" xfId="1705" xr:uid="{00000000-0005-0000-0000-0000D9060000}"/>
    <cellStyle name="Normal 46 2" xfId="4845" xr:uid="{9055A9F0-A87B-4922-93DD-975473D16AEC}"/>
    <cellStyle name="Normal 47" xfId="1706" xr:uid="{00000000-0005-0000-0000-0000DA060000}"/>
    <cellStyle name="Normal 47 2" xfId="4846" xr:uid="{8B67E0F5-01F1-4541-B76F-61A03D166476}"/>
    <cellStyle name="Normal 48" xfId="1707" xr:uid="{00000000-0005-0000-0000-0000DB060000}"/>
    <cellStyle name="Normal 48 2" xfId="4847" xr:uid="{EB040DAB-60AF-4E5F-9476-62A86D363990}"/>
    <cellStyle name="Normal 49" xfId="1708" xr:uid="{00000000-0005-0000-0000-0000DC060000}"/>
    <cellStyle name="Normal 49 2" xfId="4848" xr:uid="{E8C08CCE-16C9-42DE-B19B-66C87D9E471D}"/>
    <cellStyle name="Normal 5" xfId="1709" xr:uid="{00000000-0005-0000-0000-0000DD060000}"/>
    <cellStyle name="Normal 5 2" xfId="4849" xr:uid="{AC21927B-6869-404D-AABC-5AF4346771EB}"/>
    <cellStyle name="Normal 5 2 2" xfId="7372" xr:uid="{E8062D47-63A3-41DD-BFFE-167A222D3BF6}"/>
    <cellStyle name="Normal 50" xfId="1710" xr:uid="{00000000-0005-0000-0000-0000DE060000}"/>
    <cellStyle name="Normal 50 2" xfId="4850" xr:uid="{1FFE502B-93E0-44C7-937E-6379FBA9D947}"/>
    <cellStyle name="Normal 51" xfId="1711" xr:uid="{00000000-0005-0000-0000-0000DF060000}"/>
    <cellStyle name="Normal 51 2" xfId="4851" xr:uid="{5FB390BD-DB95-4861-9EDB-ABE88C2D1F1C}"/>
    <cellStyle name="Normal 52" xfId="1712" xr:uid="{00000000-0005-0000-0000-0000E0060000}"/>
    <cellStyle name="Normal 52 2" xfId="4852" xr:uid="{9BFC59A4-784D-4FB5-A3A3-75D8AD39736F}"/>
    <cellStyle name="Normal 53" xfId="1713" xr:uid="{00000000-0005-0000-0000-0000E1060000}"/>
    <cellStyle name="Normal 53 2" xfId="4853" xr:uid="{FB4125A5-321C-488A-B731-BA41A05908F5}"/>
    <cellStyle name="Normal 54" xfId="1714" xr:uid="{00000000-0005-0000-0000-0000E2060000}"/>
    <cellStyle name="Normal 54 2" xfId="4854" xr:uid="{41F80F1F-1C82-4330-9078-54CCC46D3658}"/>
    <cellStyle name="Normal 55" xfId="1715" xr:uid="{00000000-0005-0000-0000-0000E3060000}"/>
    <cellStyle name="Normal 55 2" xfId="4855" xr:uid="{8B994814-D251-4A3A-8BBD-F9D1050A62F3}"/>
    <cellStyle name="Normal 56" xfId="1716" xr:uid="{00000000-0005-0000-0000-0000E4060000}"/>
    <cellStyle name="Normal 56 2" xfId="4856" xr:uid="{899ADF6D-0F3D-49EC-88DF-32C5B6BA0666}"/>
    <cellStyle name="Normal 57" xfId="1717" xr:uid="{00000000-0005-0000-0000-0000E5060000}"/>
    <cellStyle name="Normal 57 2" xfId="4857" xr:uid="{4F5DCAA6-A11A-4B30-8F01-1982C51D27F5}"/>
    <cellStyle name="Normal 58" xfId="1718" xr:uid="{00000000-0005-0000-0000-0000E6060000}"/>
    <cellStyle name="Normal 58 2" xfId="4858" xr:uid="{F5F5D477-8A89-4886-B1C0-DAA6EC8F581E}"/>
    <cellStyle name="Normal 59" xfId="1719" xr:uid="{00000000-0005-0000-0000-0000E7060000}"/>
    <cellStyle name="Normal 59 2" xfId="4859" xr:uid="{6C8A17DF-8F57-408F-B2C1-D913613AA2AD}"/>
    <cellStyle name="Normal 6" xfId="1720" xr:uid="{00000000-0005-0000-0000-0000E8060000}"/>
    <cellStyle name="Normal 6 2" xfId="4860" xr:uid="{27C621FA-900B-44C3-B7C0-E414C729CA1E}"/>
    <cellStyle name="Normal 6 2 2" xfId="7373" xr:uid="{856BBDFA-089D-4C35-B54E-F167C4DF312A}"/>
    <cellStyle name="Normal 60" xfId="1721" xr:uid="{00000000-0005-0000-0000-0000E9060000}"/>
    <cellStyle name="Normal 60 2" xfId="1722" xr:uid="{00000000-0005-0000-0000-0000EA060000}"/>
    <cellStyle name="Normal 60 2 2" xfId="4862" xr:uid="{7277D4B8-2F1E-4D87-9A05-07CDB3DC60B7}"/>
    <cellStyle name="Normal 60 3" xfId="4861" xr:uid="{7A916BD6-859F-4F5A-BB77-5343AFFB5CAD}"/>
    <cellStyle name="Normal 61" xfId="1723" xr:uid="{00000000-0005-0000-0000-0000EB060000}"/>
    <cellStyle name="Normal 61 2" xfId="1724" xr:uid="{00000000-0005-0000-0000-0000EC060000}"/>
    <cellStyle name="Normal 61 2 2" xfId="4864" xr:uid="{C1572B2C-28B6-4190-BCBA-6CFEA82E101B}"/>
    <cellStyle name="Normal 61 3" xfId="4863" xr:uid="{6135AEE8-F45C-45F9-BB55-683278240839}"/>
    <cellStyle name="Normal 62" xfId="1725" xr:uid="{00000000-0005-0000-0000-0000ED060000}"/>
    <cellStyle name="Normal 62 2" xfId="4865" xr:uid="{4AE84240-C628-4F00-87DE-5605B397BDC0}"/>
    <cellStyle name="Normal 63" xfId="1726" xr:uid="{00000000-0005-0000-0000-0000EE060000}"/>
    <cellStyle name="Normal 63 2" xfId="4866" xr:uid="{635EBC60-06A2-4B31-B807-0E7F3B909ECE}"/>
    <cellStyle name="Normal 64" xfId="1727" xr:uid="{00000000-0005-0000-0000-0000EF060000}"/>
    <cellStyle name="Normal 64 2" xfId="4867" xr:uid="{FF5B67F6-95D4-4956-BA80-9DD794C19BBC}"/>
    <cellStyle name="Normal 65" xfId="1728" xr:uid="{00000000-0005-0000-0000-0000F0060000}"/>
    <cellStyle name="Normal 65 2" xfId="4868" xr:uid="{7A8C8A11-B391-4235-B680-08C31795B7C9}"/>
    <cellStyle name="Normal 66" xfId="1729" xr:uid="{00000000-0005-0000-0000-0000F1060000}"/>
    <cellStyle name="Normal 66 2" xfId="4869" xr:uid="{B10BE672-8BD2-4304-BEAB-5DC37E2075FC}"/>
    <cellStyle name="Normal 67" xfId="1730" xr:uid="{00000000-0005-0000-0000-0000F2060000}"/>
    <cellStyle name="Normal 67 2" xfId="4870" xr:uid="{3CF3CF85-0256-4048-B5B4-DD40DF3F51FF}"/>
    <cellStyle name="Normal 68" xfId="1731" xr:uid="{00000000-0005-0000-0000-0000F3060000}"/>
    <cellStyle name="Normal 68 2" xfId="4871" xr:uid="{EAC7E7E9-B917-4ACF-959F-16F0ED082310}"/>
    <cellStyle name="Normal 69" xfId="1732" xr:uid="{00000000-0005-0000-0000-0000F4060000}"/>
    <cellStyle name="Normal 69 2" xfId="4872" xr:uid="{C0D86CCB-3CDD-4925-A409-18A5DB2B0E55}"/>
    <cellStyle name="Normal 7" xfId="1733" xr:uid="{00000000-0005-0000-0000-0000F5060000}"/>
    <cellStyle name="Normal 7 2" xfId="4873" xr:uid="{ADA0C666-CD0F-440E-898A-CAB245C41F99}"/>
    <cellStyle name="Normal 7 2 2" xfId="7374" xr:uid="{836A1CFC-15BD-4320-998C-F6C9E9919798}"/>
    <cellStyle name="Normal 70" xfId="1734" xr:uid="{00000000-0005-0000-0000-0000F6060000}"/>
    <cellStyle name="Normal 70 2" xfId="4874" xr:uid="{DD4844BC-87FC-486F-AA26-2066482BBDA0}"/>
    <cellStyle name="Normal 71" xfId="1735" xr:uid="{00000000-0005-0000-0000-0000F7060000}"/>
    <cellStyle name="Normal 71 2" xfId="4875" xr:uid="{F80CBCFE-F518-4EB0-ADAC-3C68121A7BDA}"/>
    <cellStyle name="Normal 72" xfId="1736" xr:uid="{00000000-0005-0000-0000-0000F8060000}"/>
    <cellStyle name="Normal 72 2" xfId="4876" xr:uid="{9D579921-3448-4A2C-88D2-22ED8E5A3584}"/>
    <cellStyle name="Normal 73" xfId="1737" xr:uid="{00000000-0005-0000-0000-0000F9060000}"/>
    <cellStyle name="Normal 73 2" xfId="4877" xr:uid="{B8BF8256-56C9-44CB-8067-532A5ABD5B44}"/>
    <cellStyle name="Normal 74" xfId="1738" xr:uid="{00000000-0005-0000-0000-0000FA060000}"/>
    <cellStyle name="Normal 74 2" xfId="1739" xr:uid="{00000000-0005-0000-0000-0000FB060000}"/>
    <cellStyle name="Normal 74 2 2" xfId="4879" xr:uid="{3A0F1F21-5922-47E9-BFB4-FBA402E84232}"/>
    <cellStyle name="Normal 74 3" xfId="4878" xr:uid="{ACABAD73-2E0F-4899-A937-5A2B832FC9A5}"/>
    <cellStyle name="Normal 75" xfId="1740" xr:uid="{00000000-0005-0000-0000-0000FC060000}"/>
    <cellStyle name="Normal 75 2" xfId="1741" xr:uid="{00000000-0005-0000-0000-0000FD060000}"/>
    <cellStyle name="Normal 75 2 2" xfId="4881" xr:uid="{F1431D60-7473-4C78-936E-410BF178539B}"/>
    <cellStyle name="Normal 75 3" xfId="4880" xr:uid="{037C370C-839A-4E9C-9786-CA1F80960AB0}"/>
    <cellStyle name="Normal 76" xfId="1742" xr:uid="{00000000-0005-0000-0000-0000FE060000}"/>
    <cellStyle name="Normal 76 2" xfId="1743" xr:uid="{00000000-0005-0000-0000-0000FF060000}"/>
    <cellStyle name="Normal 76 2 2" xfId="4883" xr:uid="{7BE7C05C-4B1D-43E6-8486-79ECE6C9EAA9}"/>
    <cellStyle name="Normal 76 3" xfId="4882" xr:uid="{30F85768-BE08-47FB-A9CD-E17337C5F760}"/>
    <cellStyle name="Normal 77" xfId="1744" xr:uid="{00000000-0005-0000-0000-000000070000}"/>
    <cellStyle name="Normal 77 2" xfId="1745" xr:uid="{00000000-0005-0000-0000-000001070000}"/>
    <cellStyle name="Normal 77 2 2" xfId="4885" xr:uid="{47F86B09-C944-44CC-AB70-4359866DFBE8}"/>
    <cellStyle name="Normal 77 3" xfId="4884" xr:uid="{2379E67C-BB70-4BEA-B794-FF9FB3055664}"/>
    <cellStyle name="Normal 78" xfId="1746" xr:uid="{00000000-0005-0000-0000-000002070000}"/>
    <cellStyle name="Normal 78 2" xfId="1747" xr:uid="{00000000-0005-0000-0000-000003070000}"/>
    <cellStyle name="Normal 78 2 2" xfId="4887" xr:uid="{0130DDD3-A0E0-4EEF-8E13-0ED90B23AE65}"/>
    <cellStyle name="Normal 78 3" xfId="4886" xr:uid="{3E82B74F-4629-4948-8155-60A70E1E2F74}"/>
    <cellStyle name="Normal 79" xfId="1748" xr:uid="{00000000-0005-0000-0000-000004070000}"/>
    <cellStyle name="Normal 79 2" xfId="1749" xr:uid="{00000000-0005-0000-0000-000005070000}"/>
    <cellStyle name="Normal 79 2 2" xfId="4889" xr:uid="{DEB2E44F-EE8A-4917-BD0B-41E5C393A875}"/>
    <cellStyle name="Normal 79 3" xfId="4888" xr:uid="{152D2832-231A-499E-B5DD-CA6137D1C36D}"/>
    <cellStyle name="Normal 8" xfId="1750" xr:uid="{00000000-0005-0000-0000-000006070000}"/>
    <cellStyle name="Normal 8 2" xfId="4890" xr:uid="{C3057452-717E-4276-9324-8862FC7D89A3}"/>
    <cellStyle name="Normal 8 2 2" xfId="7375" xr:uid="{CDEDA2D2-0A93-49E6-BF3D-687FC1822C37}"/>
    <cellStyle name="Normal 80" xfId="1751" xr:uid="{00000000-0005-0000-0000-000007070000}"/>
    <cellStyle name="Normal 80 2" xfId="1752" xr:uid="{00000000-0005-0000-0000-000008070000}"/>
    <cellStyle name="Normal 80 2 2" xfId="4892" xr:uid="{25E0EC16-A1AD-4F4B-A124-248C5587E88D}"/>
    <cellStyle name="Normal 80 3" xfId="4891" xr:uid="{8FEF5590-6BDE-422F-9407-73CA592E6A5A}"/>
    <cellStyle name="Normal 81" xfId="1753" xr:uid="{00000000-0005-0000-0000-000009070000}"/>
    <cellStyle name="Normal 81 2" xfId="1754" xr:uid="{00000000-0005-0000-0000-00000A070000}"/>
    <cellStyle name="Normal 81 2 2" xfId="4894" xr:uid="{96A3881D-0BB5-4D9D-96C9-23687150551A}"/>
    <cellStyle name="Normal 81 3" xfId="4893" xr:uid="{273E1CB9-C7BE-42F9-9DC1-3A2567C512AC}"/>
    <cellStyle name="Normal 82" xfId="1755" xr:uid="{00000000-0005-0000-0000-00000B070000}"/>
    <cellStyle name="Normal 82 2" xfId="1756" xr:uid="{00000000-0005-0000-0000-00000C070000}"/>
    <cellStyle name="Normal 82 2 2" xfId="4896" xr:uid="{1FA4EA7D-7633-433D-84A1-53AC9238AD6D}"/>
    <cellStyle name="Normal 82 3" xfId="4895" xr:uid="{7008B637-60E4-4C71-95EB-149AE5127FBB}"/>
    <cellStyle name="Normal 83" xfId="1757" xr:uid="{00000000-0005-0000-0000-00000D070000}"/>
    <cellStyle name="Normal 83 2" xfId="1758" xr:uid="{00000000-0005-0000-0000-00000E070000}"/>
    <cellStyle name="Normal 83 2 2" xfId="4898" xr:uid="{A89540B7-73A5-4629-B8FE-892DEB3CE2E7}"/>
    <cellStyle name="Normal 83 3" xfId="4897" xr:uid="{04D4C82B-0FEA-4F4B-8064-3051A9239350}"/>
    <cellStyle name="Normal 84" xfId="1759" xr:uid="{00000000-0005-0000-0000-00000F070000}"/>
    <cellStyle name="Normal 84 2" xfId="1760" xr:uid="{00000000-0005-0000-0000-000010070000}"/>
    <cellStyle name="Normal 84 2 2" xfId="4900" xr:uid="{7A7B501E-18A4-4AEF-8797-A26DEFFFFC6C}"/>
    <cellStyle name="Normal 84 3" xfId="4899" xr:uid="{9048C450-3078-4604-A09B-FFA5DC673357}"/>
    <cellStyle name="Normal 85" xfId="1761" xr:uid="{00000000-0005-0000-0000-000011070000}"/>
    <cellStyle name="Normal 85 2" xfId="1762" xr:uid="{00000000-0005-0000-0000-000012070000}"/>
    <cellStyle name="Normal 85 2 2" xfId="4902" xr:uid="{E89E8726-8379-4C25-9F9A-FF97B3EB86FD}"/>
    <cellStyle name="Normal 85 3" xfId="4901" xr:uid="{88AAE7DB-6B6B-472F-824D-2BFFD95FD385}"/>
    <cellStyle name="Normal 86" xfId="1763" xr:uid="{00000000-0005-0000-0000-000013070000}"/>
    <cellStyle name="Normal 86 2" xfId="4903" xr:uid="{E52DAB7B-162C-4C34-A0F2-7199AE04C5F5}"/>
    <cellStyle name="Normal 87" xfId="1764" xr:uid="{00000000-0005-0000-0000-000014070000}"/>
    <cellStyle name="Normal 87 2" xfId="4904" xr:uid="{39FCE0ED-3EB1-44CF-96FF-CFEE38EE98A9}"/>
    <cellStyle name="Normal 88" xfId="1765" xr:uid="{00000000-0005-0000-0000-000015070000}"/>
    <cellStyle name="Normal 88 2" xfId="1766" xr:uid="{00000000-0005-0000-0000-000016070000}"/>
    <cellStyle name="Normal 88 2 2" xfId="4906" xr:uid="{69292DD7-7924-4319-A5CE-DB29DBCCB820}"/>
    <cellStyle name="Normal 88 3" xfId="4905" xr:uid="{AF4CB445-2E71-4EA8-8C83-9D16A2CFF5CC}"/>
    <cellStyle name="Normal 89" xfId="1767" xr:uid="{00000000-0005-0000-0000-000017070000}"/>
    <cellStyle name="Normal 89 2" xfId="1768" xr:uid="{00000000-0005-0000-0000-000018070000}"/>
    <cellStyle name="Normal 89 2 2" xfId="4908" xr:uid="{3F279C0F-B93A-4AAC-8D9E-ED91220B75C5}"/>
    <cellStyle name="Normal 89 3" xfId="4907" xr:uid="{2BB6EB03-D3F1-46B3-9980-2F244EBE6EA9}"/>
    <cellStyle name="Normal 9" xfId="1769" xr:uid="{00000000-0005-0000-0000-000019070000}"/>
    <cellStyle name="Normal 9 2" xfId="4909" xr:uid="{E797722D-58ED-436E-9E34-D24C3F4C08DC}"/>
    <cellStyle name="Normal 9 2 2" xfId="7376" xr:uid="{D72BB653-BCFC-47C6-979B-8C78DC309F8A}"/>
    <cellStyle name="Normal 90" xfId="1770" xr:uid="{00000000-0005-0000-0000-00001A070000}"/>
    <cellStyle name="Normal 90 2" xfId="1771" xr:uid="{00000000-0005-0000-0000-00001B070000}"/>
    <cellStyle name="Normal 90 2 2" xfId="4911" xr:uid="{216CE264-998A-43C7-B924-444803EA4773}"/>
    <cellStyle name="Normal 90 3" xfId="4910" xr:uid="{7FB42A38-0A25-46B2-877D-74F4C62E3E5C}"/>
    <cellStyle name="Normal 91" xfId="1772" xr:uid="{00000000-0005-0000-0000-00001C070000}"/>
    <cellStyle name="Normal 91 2" xfId="4912" xr:uid="{C047F526-ECD7-4631-8607-8AC66220FF11}"/>
    <cellStyle name="Normal 92" xfId="1773" xr:uid="{00000000-0005-0000-0000-00001D070000}"/>
    <cellStyle name="Normal 92 2" xfId="1774" xr:uid="{00000000-0005-0000-0000-00001E070000}"/>
    <cellStyle name="Normal 92 2 2" xfId="4914" xr:uid="{5D0E1215-D357-4C21-8395-573FFD2BBD56}"/>
    <cellStyle name="Normal 92 3" xfId="4913" xr:uid="{B8EE4D8F-E84C-4979-A332-2AC3C89D45B3}"/>
    <cellStyle name="Normal 93" xfId="1775" xr:uid="{00000000-0005-0000-0000-00001F070000}"/>
    <cellStyle name="Normal 93 2" xfId="1776" xr:uid="{00000000-0005-0000-0000-000020070000}"/>
    <cellStyle name="Normal 93 2 2" xfId="4916" xr:uid="{0BC09ECA-35B6-41CA-BCE7-9F2F047F3566}"/>
    <cellStyle name="Normal 93 3" xfId="4915" xr:uid="{FEFBE862-A2A1-4618-897D-CED69728604A}"/>
    <cellStyle name="Normal 94" xfId="1777" xr:uid="{00000000-0005-0000-0000-000021070000}"/>
    <cellStyle name="Normal 94 2" xfId="1778" xr:uid="{00000000-0005-0000-0000-000022070000}"/>
    <cellStyle name="Normal 94 2 2" xfId="4918" xr:uid="{98A05CA0-F6D8-45AA-8436-69020B31D7AF}"/>
    <cellStyle name="Normal 94 3" xfId="4917" xr:uid="{E19C869E-C9E2-42D1-807E-B6C16A5BCCB9}"/>
    <cellStyle name="Normal 95" xfId="1779" xr:uid="{00000000-0005-0000-0000-000023070000}"/>
    <cellStyle name="Normal 95 2" xfId="1780" xr:uid="{00000000-0005-0000-0000-000024070000}"/>
    <cellStyle name="Normal 95 2 2" xfId="4920" xr:uid="{945F22FC-89B2-4AD4-961D-4BE7A00AE4A9}"/>
    <cellStyle name="Normal 95 3" xfId="4919" xr:uid="{F35B5DC1-8AD3-4A20-B69F-4213C0E21ACE}"/>
    <cellStyle name="Normal 96" xfId="1781" xr:uid="{00000000-0005-0000-0000-000025070000}"/>
    <cellStyle name="Normal 96 2" xfId="4921" xr:uid="{A8017C10-E61E-46C9-9DE7-D09BB03FC6DB}"/>
    <cellStyle name="Normal 97" xfId="1782" xr:uid="{00000000-0005-0000-0000-000026070000}"/>
    <cellStyle name="Normal 97 2" xfId="4922" xr:uid="{E0FE2017-3BB2-4AC7-8299-BF3F1306E8C2}"/>
    <cellStyle name="Normal 98" xfId="1783" xr:uid="{00000000-0005-0000-0000-000027070000}"/>
    <cellStyle name="Normal 98 2" xfId="4923" xr:uid="{E4559FE9-5BD4-4E74-8044-24979FC81CCF}"/>
    <cellStyle name="Normal 99" xfId="1784" xr:uid="{00000000-0005-0000-0000-000028070000}"/>
    <cellStyle name="Normal 99 2" xfId="4924" xr:uid="{7A802AA7-A65D-40CE-A526-CA3C5428EDE2}"/>
    <cellStyle name="Note 2" xfId="1785" xr:uid="{00000000-0005-0000-0000-000029070000}"/>
    <cellStyle name="Note 2 2" xfId="4926" xr:uid="{701971CE-76B0-4358-B0D0-967DC7846457}"/>
    <cellStyle name="Note 2 3" xfId="4925" xr:uid="{62572E61-01A8-4102-95E5-FE19EB1CA489}"/>
    <cellStyle name="Note 3" xfId="1786" xr:uid="{00000000-0005-0000-0000-00002A070000}"/>
    <cellStyle name="Note 4" xfId="1787" xr:uid="{00000000-0005-0000-0000-00002B070000}"/>
    <cellStyle name="Note 5" xfId="3169" xr:uid="{0A769699-848D-4941-95E5-6CB78E4874DC}"/>
    <cellStyle name="Note 6" xfId="7402" xr:uid="{3FDBDAE9-0672-4788-A6F0-35C5641ACF90}"/>
    <cellStyle name="Note 7" xfId="7422" xr:uid="{C4FF8D05-8CCD-43BE-9FBA-1F664B87F053}"/>
    <cellStyle name="Notiz" xfId="1788" xr:uid="{00000000-0005-0000-0000-00002C070000}"/>
    <cellStyle name="Notiz 10" xfId="1789" xr:uid="{00000000-0005-0000-0000-00002D070000}"/>
    <cellStyle name="Notiz 10 2" xfId="1790" xr:uid="{00000000-0005-0000-0000-00002E070000}"/>
    <cellStyle name="Notiz 10 2 2" xfId="4929" xr:uid="{5DC9497D-F6E7-43CE-8F0B-0A9D7B716054}"/>
    <cellStyle name="Notiz 10 2 3" xfId="7304" xr:uid="{182E000B-884E-4414-93C7-8855C5F3EA41}"/>
    <cellStyle name="Notiz 10 3" xfId="4928" xr:uid="{5EC54C10-09F3-4C7E-81F5-4E974E28D0EF}"/>
    <cellStyle name="Notiz 10 4" xfId="7305" xr:uid="{9C424E26-F9F6-4148-A924-E147189EFD00}"/>
    <cellStyle name="Notiz 100" xfId="1791" xr:uid="{00000000-0005-0000-0000-00002F070000}"/>
    <cellStyle name="Notiz 100 2" xfId="1792" xr:uid="{00000000-0005-0000-0000-000030070000}"/>
    <cellStyle name="Notiz 100 2 2" xfId="4931" xr:uid="{9D7A3FFB-46DD-4AE2-AFD3-44DC05E47598}"/>
    <cellStyle name="Notiz 100 2 3" xfId="7302" xr:uid="{441832C0-2A3C-442F-BEC8-A8F012F2DAAA}"/>
    <cellStyle name="Notiz 100 3" xfId="4930" xr:uid="{12359542-F2E3-49A7-907E-681543FA0C92}"/>
    <cellStyle name="Notiz 100 4" xfId="7303" xr:uid="{4870EB9A-186E-4A15-8B3D-B763BB960EE0}"/>
    <cellStyle name="Notiz 101" xfId="1793" xr:uid="{00000000-0005-0000-0000-000031070000}"/>
    <cellStyle name="Notiz 101 2" xfId="1794" xr:uid="{00000000-0005-0000-0000-000032070000}"/>
    <cellStyle name="Notiz 101 2 2" xfId="4933" xr:uid="{03B198CD-6843-4B1A-BA9D-5F58F78671C9}"/>
    <cellStyle name="Notiz 101 2 3" xfId="7300" xr:uid="{120F25A5-A78F-4E4A-92CE-2AA0F03CD477}"/>
    <cellStyle name="Notiz 101 3" xfId="4932" xr:uid="{2E02174F-C7DA-4DA0-8C99-52F6EDD8754A}"/>
    <cellStyle name="Notiz 101 4" xfId="7301" xr:uid="{E6D091DF-7274-4302-ABE9-32A9ED517929}"/>
    <cellStyle name="Notiz 102" xfId="1795" xr:uid="{00000000-0005-0000-0000-000033070000}"/>
    <cellStyle name="Notiz 102 2" xfId="1796" xr:uid="{00000000-0005-0000-0000-000034070000}"/>
    <cellStyle name="Notiz 102 2 2" xfId="4935" xr:uid="{1A5136C0-DE3F-4908-9E03-E69A0511BA90}"/>
    <cellStyle name="Notiz 102 2 3" xfId="7298" xr:uid="{9AF10DC1-3423-4B0F-A673-7F41044F8B5E}"/>
    <cellStyle name="Notiz 102 3" xfId="4934" xr:uid="{C015D61D-59C6-41BC-B506-9A96F5D95DD8}"/>
    <cellStyle name="Notiz 102 4" xfId="7299" xr:uid="{50F9E2CD-1E02-488F-AE9E-360A5D8BEBEB}"/>
    <cellStyle name="Notiz 103" xfId="1797" xr:uid="{00000000-0005-0000-0000-000035070000}"/>
    <cellStyle name="Notiz 103 2" xfId="1798" xr:uid="{00000000-0005-0000-0000-000036070000}"/>
    <cellStyle name="Notiz 103 2 2" xfId="4937" xr:uid="{A9AEFECF-04DD-46BC-899F-379941B21ECF}"/>
    <cellStyle name="Notiz 103 2 3" xfId="7296" xr:uid="{0D267AEE-460C-4A0C-87BE-E6EB7510496D}"/>
    <cellStyle name="Notiz 103 3" xfId="4936" xr:uid="{C6BD68CB-202D-456E-A680-0F31AB190DDF}"/>
    <cellStyle name="Notiz 103 4" xfId="7297" xr:uid="{A81DB83A-BFCB-4C5C-8FAE-C4863C253042}"/>
    <cellStyle name="Notiz 104" xfId="1799" xr:uid="{00000000-0005-0000-0000-000037070000}"/>
    <cellStyle name="Notiz 104 2" xfId="1800" xr:uid="{00000000-0005-0000-0000-000038070000}"/>
    <cellStyle name="Notiz 104 2 2" xfId="4939" xr:uid="{669982D5-3CB6-45D7-BBAF-11004CF58781}"/>
    <cellStyle name="Notiz 104 2 3" xfId="7294" xr:uid="{BC1FD21B-8C6A-4C78-973E-F3C77883CDCE}"/>
    <cellStyle name="Notiz 104 3" xfId="4938" xr:uid="{F1381D83-3ABE-4C33-9218-B6B4EAF4FE44}"/>
    <cellStyle name="Notiz 104 4" xfId="7295" xr:uid="{7E338C41-1389-48D4-B4E2-7DC22CCF4D23}"/>
    <cellStyle name="Notiz 105" xfId="1801" xr:uid="{00000000-0005-0000-0000-000039070000}"/>
    <cellStyle name="Notiz 105 2" xfId="1802" xr:uid="{00000000-0005-0000-0000-00003A070000}"/>
    <cellStyle name="Notiz 105 2 2" xfId="4941" xr:uid="{B7045A1A-756F-44B2-A06B-EE2569C810B0}"/>
    <cellStyle name="Notiz 105 2 3" xfId="7292" xr:uid="{EBDB2342-E2A8-47DE-A3CB-BF1A81C77A36}"/>
    <cellStyle name="Notiz 105 3" xfId="4940" xr:uid="{66EAD39A-B959-441A-BCE3-670A1151419E}"/>
    <cellStyle name="Notiz 105 4" xfId="7293" xr:uid="{10D803FB-48F1-4F88-8BB1-4E97FC52B62F}"/>
    <cellStyle name="Notiz 106" xfId="1803" xr:uid="{00000000-0005-0000-0000-00003B070000}"/>
    <cellStyle name="Notiz 106 2" xfId="1804" xr:uid="{00000000-0005-0000-0000-00003C070000}"/>
    <cellStyle name="Notiz 106 2 2" xfId="4943" xr:uid="{CF6433DA-4A00-4A89-93FF-722025D497E0}"/>
    <cellStyle name="Notiz 106 2 3" xfId="7290" xr:uid="{02C6B055-4328-4F7C-88C9-F6C1F423227B}"/>
    <cellStyle name="Notiz 106 3" xfId="4942" xr:uid="{948716B2-8835-4890-BC36-8E0F3BC874D3}"/>
    <cellStyle name="Notiz 106 4" xfId="7291" xr:uid="{B639B4C9-E9F3-4E3F-8BA5-276752B8C6A3}"/>
    <cellStyle name="Notiz 107" xfId="1805" xr:uid="{00000000-0005-0000-0000-00003D070000}"/>
    <cellStyle name="Notiz 107 2" xfId="1806" xr:uid="{00000000-0005-0000-0000-00003E070000}"/>
    <cellStyle name="Notiz 107 2 2" xfId="4945" xr:uid="{0A96C13B-4D48-405E-BE45-C907A22D0EBB}"/>
    <cellStyle name="Notiz 107 2 3" xfId="7288" xr:uid="{93352C79-E0A9-45A6-BDD1-AE284CE1C4E9}"/>
    <cellStyle name="Notiz 107 3" xfId="4944" xr:uid="{C622B9F1-B4A8-47AE-B574-8090D5CD5E6C}"/>
    <cellStyle name="Notiz 107 4" xfId="7289" xr:uid="{F158BE1C-E649-4F6E-B05B-50ECC3EC5FFA}"/>
    <cellStyle name="Notiz 108" xfId="1807" xr:uid="{00000000-0005-0000-0000-00003F070000}"/>
    <cellStyle name="Notiz 108 2" xfId="1808" xr:uid="{00000000-0005-0000-0000-000040070000}"/>
    <cellStyle name="Notiz 108 2 2" xfId="4947" xr:uid="{8ACFB1B3-58D1-4AD1-8FCA-04F7E9C93A38}"/>
    <cellStyle name="Notiz 108 2 3" xfId="7286" xr:uid="{40362BDD-2893-4098-86F7-4CB18F146B1F}"/>
    <cellStyle name="Notiz 108 3" xfId="4946" xr:uid="{3ACB7B16-1466-49E5-A5A5-5CB4ECB5F622}"/>
    <cellStyle name="Notiz 108 4" xfId="7287" xr:uid="{907E26A0-6789-4B79-BB63-D1D364EC4328}"/>
    <cellStyle name="Notiz 109" xfId="1809" xr:uid="{00000000-0005-0000-0000-000041070000}"/>
    <cellStyle name="Notiz 109 2" xfId="1810" xr:uid="{00000000-0005-0000-0000-000042070000}"/>
    <cellStyle name="Notiz 109 2 2" xfId="4949" xr:uid="{6C0AFE13-4CF1-4E15-9120-79E6820E1F4D}"/>
    <cellStyle name="Notiz 109 2 3" xfId="7284" xr:uid="{9EC6C465-29F2-4948-894D-EFD49EE3EEE3}"/>
    <cellStyle name="Notiz 109 3" xfId="4948" xr:uid="{5D793ABA-99DC-4D91-97A9-2268F8064D42}"/>
    <cellStyle name="Notiz 109 4" xfId="7285" xr:uid="{349BBAC1-A907-420C-80CA-F29921C82969}"/>
    <cellStyle name="Notiz 11" xfId="1811" xr:uid="{00000000-0005-0000-0000-000043070000}"/>
    <cellStyle name="Notiz 11 2" xfId="1812" xr:uid="{00000000-0005-0000-0000-000044070000}"/>
    <cellStyle name="Notiz 11 2 2" xfId="4951" xr:uid="{F730A78C-FD8F-464D-ADAC-2ECA42A666D8}"/>
    <cellStyle name="Notiz 11 2 3" xfId="7282" xr:uid="{78774C8E-6365-492E-953C-E8ACD27F5E60}"/>
    <cellStyle name="Notiz 11 3" xfId="4950" xr:uid="{FF00CD6A-4799-45A7-B346-9F2FF31E3597}"/>
    <cellStyle name="Notiz 11 4" xfId="7283" xr:uid="{FB88EB19-20DF-45EC-8C1E-96A2C221A160}"/>
    <cellStyle name="Notiz 110" xfId="1813" xr:uid="{00000000-0005-0000-0000-000045070000}"/>
    <cellStyle name="Notiz 110 2" xfId="1814" xr:uid="{00000000-0005-0000-0000-000046070000}"/>
    <cellStyle name="Notiz 110 2 2" xfId="4953" xr:uid="{9859F80B-C739-4CC0-8AF4-FF8BC7BE970A}"/>
    <cellStyle name="Notiz 110 2 3" xfId="7280" xr:uid="{E4E0AB15-3FA9-4040-89BF-64C43B3E78B6}"/>
    <cellStyle name="Notiz 110 3" xfId="4952" xr:uid="{6872FBAE-2FC6-4B17-8BDE-43ACB44CB2C5}"/>
    <cellStyle name="Notiz 110 4" xfId="7281" xr:uid="{13AEDF8C-906F-4FC7-9D69-16DABD578069}"/>
    <cellStyle name="Notiz 111" xfId="1815" xr:uid="{00000000-0005-0000-0000-000047070000}"/>
    <cellStyle name="Notiz 111 2" xfId="1816" xr:uid="{00000000-0005-0000-0000-000048070000}"/>
    <cellStyle name="Notiz 111 2 2" xfId="4955" xr:uid="{6AFAB4D0-CC7F-4A4A-B4B8-AB9CDF0CAC2D}"/>
    <cellStyle name="Notiz 111 2 3" xfId="7278" xr:uid="{844B52E3-5A53-4612-A193-A2BCE1C6F60A}"/>
    <cellStyle name="Notiz 111 3" xfId="4954" xr:uid="{2F9380E2-86BE-43C7-84AF-AB2B3106B65F}"/>
    <cellStyle name="Notiz 111 4" xfId="7279" xr:uid="{2F2BA256-E138-4D9B-9950-F5FB4C102158}"/>
    <cellStyle name="Notiz 112" xfId="1817" xr:uid="{00000000-0005-0000-0000-000049070000}"/>
    <cellStyle name="Notiz 112 2" xfId="1818" xr:uid="{00000000-0005-0000-0000-00004A070000}"/>
    <cellStyle name="Notiz 112 2 2" xfId="4957" xr:uid="{83860267-D3F8-4F47-AD17-26A2B85214EE}"/>
    <cellStyle name="Notiz 112 2 3" xfId="7276" xr:uid="{48D9CA99-DDE7-46A3-BD6A-4E53AA819992}"/>
    <cellStyle name="Notiz 112 3" xfId="4956" xr:uid="{B6AE8862-B7AF-4993-8A94-79163FF291AB}"/>
    <cellStyle name="Notiz 112 4" xfId="7277" xr:uid="{D424FDF3-CB72-4E71-A55C-F9879C996CE1}"/>
    <cellStyle name="Notiz 113" xfId="1819" xr:uid="{00000000-0005-0000-0000-00004B070000}"/>
    <cellStyle name="Notiz 113 2" xfId="1820" xr:uid="{00000000-0005-0000-0000-00004C070000}"/>
    <cellStyle name="Notiz 113 2 2" xfId="4959" xr:uid="{A51578FE-3668-4789-846F-DA7C327FCAFB}"/>
    <cellStyle name="Notiz 113 2 3" xfId="7274" xr:uid="{2164842E-FBFE-44FD-9820-E36A90DF45C5}"/>
    <cellStyle name="Notiz 113 3" xfId="4958" xr:uid="{EB0AD357-19E4-4001-B173-3BA934775239}"/>
    <cellStyle name="Notiz 113 4" xfId="7275" xr:uid="{742E4900-8663-40CB-96CD-E549043B8D59}"/>
    <cellStyle name="Notiz 114" xfId="1821" xr:uid="{00000000-0005-0000-0000-00004D070000}"/>
    <cellStyle name="Notiz 114 2" xfId="1822" xr:uid="{00000000-0005-0000-0000-00004E070000}"/>
    <cellStyle name="Notiz 114 2 2" xfId="4961" xr:uid="{4E068486-38E6-486F-8DF6-E4457696ECB8}"/>
    <cellStyle name="Notiz 114 2 3" xfId="7272" xr:uid="{9A34F959-6EAF-45E2-9D96-1FED16B53B71}"/>
    <cellStyle name="Notiz 114 3" xfId="4960" xr:uid="{EB4CD5D3-D6A6-4372-8F4F-AA688ABCC188}"/>
    <cellStyle name="Notiz 114 4" xfId="7273" xr:uid="{46E03803-878C-419F-AA49-F7B3E2C3B1FC}"/>
    <cellStyle name="Notiz 115" xfId="1823" xr:uid="{00000000-0005-0000-0000-00004F070000}"/>
    <cellStyle name="Notiz 115 2" xfId="1824" xr:uid="{00000000-0005-0000-0000-000050070000}"/>
    <cellStyle name="Notiz 115 2 2" xfId="4963" xr:uid="{FAA3BB54-3EB9-4946-B359-084639E3F3F2}"/>
    <cellStyle name="Notiz 115 2 3" xfId="7270" xr:uid="{F564FBCC-C404-491D-BAF4-9DD6C2A66022}"/>
    <cellStyle name="Notiz 115 3" xfId="4962" xr:uid="{2C338E1F-86DB-461B-9431-7991B95667A6}"/>
    <cellStyle name="Notiz 115 4" xfId="7271" xr:uid="{C58559E7-582A-4362-99E8-B49DD3CE1C17}"/>
    <cellStyle name="Notiz 116" xfId="1825" xr:uid="{00000000-0005-0000-0000-000051070000}"/>
    <cellStyle name="Notiz 116 2" xfId="1826" xr:uid="{00000000-0005-0000-0000-000052070000}"/>
    <cellStyle name="Notiz 116 2 2" xfId="4965" xr:uid="{83EE9396-4C2D-4873-8EBB-31EB1C2D90C3}"/>
    <cellStyle name="Notiz 116 2 3" xfId="7268" xr:uid="{E20D12E2-410A-44C5-BBA9-36E260AA830B}"/>
    <cellStyle name="Notiz 116 3" xfId="4964" xr:uid="{E19A6EBF-1C6F-4534-A8BA-362A7A113824}"/>
    <cellStyle name="Notiz 116 4" xfId="7269" xr:uid="{3DDE82C7-0FC4-4B17-90CE-1E660E07CED3}"/>
    <cellStyle name="Notiz 117" xfId="1827" xr:uid="{00000000-0005-0000-0000-000053070000}"/>
    <cellStyle name="Notiz 117 2" xfId="1828" xr:uid="{00000000-0005-0000-0000-000054070000}"/>
    <cellStyle name="Notiz 117 2 2" xfId="4967" xr:uid="{4CE9C8B4-53DA-4322-8A3F-FF11DF230ABD}"/>
    <cellStyle name="Notiz 117 2 3" xfId="7266" xr:uid="{4F30A30D-8756-4D99-9FC5-DC9EDB63F486}"/>
    <cellStyle name="Notiz 117 3" xfId="4966" xr:uid="{905E0B9F-0363-4ED5-9CBC-CC34951EB246}"/>
    <cellStyle name="Notiz 117 4" xfId="7267" xr:uid="{BC81A5CF-BA85-43FB-8DEF-B2BA437311A5}"/>
    <cellStyle name="Notiz 118" xfId="1829" xr:uid="{00000000-0005-0000-0000-000055070000}"/>
    <cellStyle name="Notiz 118 2" xfId="1830" xr:uid="{00000000-0005-0000-0000-000056070000}"/>
    <cellStyle name="Notiz 118 2 2" xfId="4969" xr:uid="{7097F845-B5E1-4AA3-A932-F324949E3DAD}"/>
    <cellStyle name="Notiz 118 2 3" xfId="7264" xr:uid="{294FDF4C-EE53-4CBD-98EA-48DFD6BEF04C}"/>
    <cellStyle name="Notiz 118 3" xfId="4968" xr:uid="{13A8FF2B-7BA1-4866-869A-04061B669762}"/>
    <cellStyle name="Notiz 118 4" xfId="7265" xr:uid="{B75B0858-13CF-41A5-9939-975359EE3D8B}"/>
    <cellStyle name="Notiz 119" xfId="1831" xr:uid="{00000000-0005-0000-0000-000057070000}"/>
    <cellStyle name="Notiz 119 2" xfId="1832" xr:uid="{00000000-0005-0000-0000-000058070000}"/>
    <cellStyle name="Notiz 119 2 2" xfId="4971" xr:uid="{77ACED48-9A36-4C32-A3D0-19CC88402FDA}"/>
    <cellStyle name="Notiz 119 2 3" xfId="7262" xr:uid="{1CE064BF-07C2-460F-88D6-73DACD33262B}"/>
    <cellStyle name="Notiz 119 3" xfId="4970" xr:uid="{0F4E06F2-EAFB-430A-9D2B-07C6CAE6335A}"/>
    <cellStyle name="Notiz 119 4" xfId="7263" xr:uid="{E9CC8ED4-AF3C-4653-8B5E-7EB363512060}"/>
    <cellStyle name="Notiz 12" xfId="1833" xr:uid="{00000000-0005-0000-0000-000059070000}"/>
    <cellStyle name="Notiz 12 2" xfId="1834" xr:uid="{00000000-0005-0000-0000-00005A070000}"/>
    <cellStyle name="Notiz 12 2 2" xfId="4973" xr:uid="{69D8AD80-7FB5-4502-B91B-1DE7EF3F0AEC}"/>
    <cellStyle name="Notiz 12 2 3" xfId="7260" xr:uid="{29633334-C68A-42A1-8045-46FA79FF44B1}"/>
    <cellStyle name="Notiz 12 3" xfId="4972" xr:uid="{7E69CC2D-6A5D-4E62-8EB0-958BDA031A9A}"/>
    <cellStyle name="Notiz 12 4" xfId="7261" xr:uid="{994729D4-3208-47A6-8DE1-7E3155AD3C6B}"/>
    <cellStyle name="Notiz 120" xfId="1835" xr:uid="{00000000-0005-0000-0000-00005B070000}"/>
    <cellStyle name="Notiz 120 2" xfId="1836" xr:uid="{00000000-0005-0000-0000-00005C070000}"/>
    <cellStyle name="Notiz 120 2 2" xfId="4975" xr:uid="{098FF065-A329-4CF7-B192-A9B5FAB8825E}"/>
    <cellStyle name="Notiz 120 2 3" xfId="7258" xr:uid="{4CBEF40B-0D81-4FFD-801C-03BEAA8A0D2D}"/>
    <cellStyle name="Notiz 120 3" xfId="4974" xr:uid="{6A62E75A-794E-49D1-A4D7-488112615C8F}"/>
    <cellStyle name="Notiz 120 4" xfId="7259" xr:uid="{B031852F-B66A-4D0F-A384-3DE248721FAF}"/>
    <cellStyle name="Notiz 121" xfId="1837" xr:uid="{00000000-0005-0000-0000-00005D070000}"/>
    <cellStyle name="Notiz 121 2" xfId="1838" xr:uid="{00000000-0005-0000-0000-00005E070000}"/>
    <cellStyle name="Notiz 121 2 2" xfId="4977" xr:uid="{DCB77053-C2DE-49E6-B365-0D1A4138F863}"/>
    <cellStyle name="Notiz 121 2 3" xfId="7256" xr:uid="{0B38A4AC-7D5D-4122-A4AF-151916CC6371}"/>
    <cellStyle name="Notiz 121 3" xfId="4976" xr:uid="{AC395DCD-B8FA-4765-823A-030942719DD2}"/>
    <cellStyle name="Notiz 121 4" xfId="7257" xr:uid="{B5A3E897-8453-4686-8D86-D1CD54D39A74}"/>
    <cellStyle name="Notiz 122" xfId="1839" xr:uid="{00000000-0005-0000-0000-00005F070000}"/>
    <cellStyle name="Notiz 122 2" xfId="1840" xr:uid="{00000000-0005-0000-0000-000060070000}"/>
    <cellStyle name="Notiz 122 2 2" xfId="4979" xr:uid="{FD87F5B1-4F59-4A0F-BCE5-385BF07AE287}"/>
    <cellStyle name="Notiz 122 2 3" xfId="7254" xr:uid="{94BADC7B-4B3F-4AE9-ACE0-4B05A7B6BA2E}"/>
    <cellStyle name="Notiz 122 3" xfId="4978" xr:uid="{14C9064A-D232-4ABF-9012-D8EEC40EBDBF}"/>
    <cellStyle name="Notiz 122 4" xfId="7255" xr:uid="{0C35000D-7906-4505-BEF2-D162A07D4A45}"/>
    <cellStyle name="Notiz 123" xfId="1841" xr:uid="{00000000-0005-0000-0000-000061070000}"/>
    <cellStyle name="Notiz 123 2" xfId="1842" xr:uid="{00000000-0005-0000-0000-000062070000}"/>
    <cellStyle name="Notiz 123 2 2" xfId="4981" xr:uid="{120139C4-7D87-419C-96D2-B3F99E197446}"/>
    <cellStyle name="Notiz 123 2 3" xfId="7252" xr:uid="{BA040D21-8F19-460D-98C0-544EDCD15C3B}"/>
    <cellStyle name="Notiz 123 3" xfId="4980" xr:uid="{2C2E12AC-89D8-4221-93B8-77F8D765BA36}"/>
    <cellStyle name="Notiz 123 4" xfId="7253" xr:uid="{FE7BE6B2-C6FC-42D5-BEF2-668673930ECF}"/>
    <cellStyle name="Notiz 124" xfId="1843" xr:uid="{00000000-0005-0000-0000-000063070000}"/>
    <cellStyle name="Notiz 124 2" xfId="1844" xr:uid="{00000000-0005-0000-0000-000064070000}"/>
    <cellStyle name="Notiz 124 2 2" xfId="4983" xr:uid="{9566B941-E1BB-41C2-9E47-24872CC1960D}"/>
    <cellStyle name="Notiz 124 2 3" xfId="7250" xr:uid="{D64E605A-AE2A-40E9-9D09-2A0579D5CD0B}"/>
    <cellStyle name="Notiz 124 3" xfId="4982" xr:uid="{208E1683-4762-4678-AF49-6355DE5CABD7}"/>
    <cellStyle name="Notiz 124 4" xfId="7251" xr:uid="{ADC73332-E9CE-4DC3-A245-2CFCDF7FC1E2}"/>
    <cellStyle name="Notiz 125" xfId="1845" xr:uid="{00000000-0005-0000-0000-000065070000}"/>
    <cellStyle name="Notiz 125 2" xfId="1846" xr:uid="{00000000-0005-0000-0000-000066070000}"/>
    <cellStyle name="Notiz 125 2 2" xfId="4985" xr:uid="{0240BDC7-B83D-4175-81B0-2E5E37F7F286}"/>
    <cellStyle name="Notiz 125 2 3" xfId="7248" xr:uid="{6C571BD8-1637-4D6E-B8E3-6162B0B6F82C}"/>
    <cellStyle name="Notiz 125 3" xfId="4984" xr:uid="{616B6EEA-E1EB-4E78-A119-3303FAC86561}"/>
    <cellStyle name="Notiz 125 4" xfId="7249" xr:uid="{138B102A-3EA4-4C6D-B996-CD2AE01ED653}"/>
    <cellStyle name="Notiz 126" xfId="1847" xr:uid="{00000000-0005-0000-0000-000067070000}"/>
    <cellStyle name="Notiz 126 2" xfId="1848" xr:uid="{00000000-0005-0000-0000-000068070000}"/>
    <cellStyle name="Notiz 126 2 2" xfId="4987" xr:uid="{3A0992AF-2785-4523-8B03-2BAD1EA647B9}"/>
    <cellStyle name="Notiz 126 2 3" xfId="7246" xr:uid="{95C9E517-D805-425D-A107-741AF8642EC4}"/>
    <cellStyle name="Notiz 126 3" xfId="4986" xr:uid="{8D629522-6DB1-4E3C-A1DF-909A7CB5E9F1}"/>
    <cellStyle name="Notiz 126 4" xfId="7247" xr:uid="{1BC89067-87D4-46F6-A61C-0EB46D64A3CB}"/>
    <cellStyle name="Notiz 127" xfId="1849" xr:uid="{00000000-0005-0000-0000-000069070000}"/>
    <cellStyle name="Notiz 127 2" xfId="1850" xr:uid="{00000000-0005-0000-0000-00006A070000}"/>
    <cellStyle name="Notiz 127 2 2" xfId="4989" xr:uid="{7E318C08-D82F-4B38-A013-5FB4169F5D5E}"/>
    <cellStyle name="Notiz 127 2 3" xfId="7244" xr:uid="{1E769263-A4EC-49BE-80BD-8BD0F6B1A018}"/>
    <cellStyle name="Notiz 127 3" xfId="4988" xr:uid="{7B949395-A26E-4E23-A7F0-5EF52F358CAD}"/>
    <cellStyle name="Notiz 127 4" xfId="7245" xr:uid="{9F198B4F-0DB9-4B94-AC04-72227C64910A}"/>
    <cellStyle name="Notiz 128" xfId="1851" xr:uid="{00000000-0005-0000-0000-00006B070000}"/>
    <cellStyle name="Notiz 128 2" xfId="1852" xr:uid="{00000000-0005-0000-0000-00006C070000}"/>
    <cellStyle name="Notiz 128 2 2" xfId="4991" xr:uid="{9C7AD5C7-ADFE-4116-A2C7-DD7BA2507571}"/>
    <cellStyle name="Notiz 128 2 3" xfId="7242" xr:uid="{2B7465DA-071B-4ABB-BB52-187329C23CE7}"/>
    <cellStyle name="Notiz 128 3" xfId="4990" xr:uid="{9B44F2F8-DFF1-4BE2-90A6-25ACA0151211}"/>
    <cellStyle name="Notiz 128 4" xfId="7243" xr:uid="{18931A06-25AB-4E62-BB55-0067391EB685}"/>
    <cellStyle name="Notiz 129" xfId="1853" xr:uid="{00000000-0005-0000-0000-00006D070000}"/>
    <cellStyle name="Notiz 129 2" xfId="1854" xr:uid="{00000000-0005-0000-0000-00006E070000}"/>
    <cellStyle name="Notiz 129 2 2" xfId="4993" xr:uid="{C5F4D287-E1D2-42B9-9EE9-7AADA4E81C67}"/>
    <cellStyle name="Notiz 129 2 3" xfId="7240" xr:uid="{FE3D8092-928F-434E-BE65-77E848E369FE}"/>
    <cellStyle name="Notiz 129 3" xfId="4992" xr:uid="{1E71DB56-8A30-40D0-9B54-AC23FA590CAB}"/>
    <cellStyle name="Notiz 129 4" xfId="7241" xr:uid="{006E71F3-99BE-4BD9-BC79-45FD4F05EA02}"/>
    <cellStyle name="Notiz 13" xfId="1855" xr:uid="{00000000-0005-0000-0000-00006F070000}"/>
    <cellStyle name="Notiz 13 2" xfId="1856" xr:uid="{00000000-0005-0000-0000-000070070000}"/>
    <cellStyle name="Notiz 13 2 2" xfId="4995" xr:uid="{6CABE916-080B-45D8-BA4F-43B26DB2FF6D}"/>
    <cellStyle name="Notiz 13 2 3" xfId="7238" xr:uid="{E3A9D035-DCF1-4994-966A-420C81C930B0}"/>
    <cellStyle name="Notiz 13 3" xfId="4994" xr:uid="{DC791F30-28D5-4D76-BEB6-A45A3933C062}"/>
    <cellStyle name="Notiz 13 4" xfId="7239" xr:uid="{0343ADC2-1EF3-455F-8745-55B92CD8EA5F}"/>
    <cellStyle name="Notiz 130" xfId="1857" xr:uid="{00000000-0005-0000-0000-000071070000}"/>
    <cellStyle name="Notiz 130 2" xfId="1858" xr:uid="{00000000-0005-0000-0000-000072070000}"/>
    <cellStyle name="Notiz 130 2 2" xfId="4997" xr:uid="{2DE4D371-2A41-4DE7-8052-386558BE7383}"/>
    <cellStyle name="Notiz 130 2 3" xfId="7236" xr:uid="{6D73E300-C2BC-44BE-95F0-5DC35707F568}"/>
    <cellStyle name="Notiz 130 3" xfId="4996" xr:uid="{6BFCC203-0D06-4428-828D-B675DDA3CB3F}"/>
    <cellStyle name="Notiz 130 4" xfId="7237" xr:uid="{01FD181D-CCE4-4674-B9CC-B83B47E1260C}"/>
    <cellStyle name="Notiz 131" xfId="1859" xr:uid="{00000000-0005-0000-0000-000073070000}"/>
    <cellStyle name="Notiz 131 2" xfId="1860" xr:uid="{00000000-0005-0000-0000-000074070000}"/>
    <cellStyle name="Notiz 131 2 2" xfId="4999" xr:uid="{C0913420-DE33-4FEC-BBCA-B355F4623F54}"/>
    <cellStyle name="Notiz 131 2 3" xfId="7234" xr:uid="{C68A0157-1C59-4CFE-9F88-939EFB4168B7}"/>
    <cellStyle name="Notiz 131 3" xfId="4998" xr:uid="{1AC2AE77-5121-4BCC-9D6A-24EB16609970}"/>
    <cellStyle name="Notiz 131 4" xfId="7235" xr:uid="{D8C0C50A-59D7-43E7-8CBD-8FD3339DAD88}"/>
    <cellStyle name="Notiz 132" xfId="1861" xr:uid="{00000000-0005-0000-0000-000075070000}"/>
    <cellStyle name="Notiz 132 2" xfId="1862" xr:uid="{00000000-0005-0000-0000-000076070000}"/>
    <cellStyle name="Notiz 132 2 2" xfId="5001" xr:uid="{89C1C3B4-2E8D-44EA-B285-0A15980FA1AC}"/>
    <cellStyle name="Notiz 132 2 3" xfId="7232" xr:uid="{54279DF3-3201-4F2E-BB66-868EF7564813}"/>
    <cellStyle name="Notiz 132 3" xfId="5000" xr:uid="{C5AD0820-4925-429E-9F0A-461D27A744BD}"/>
    <cellStyle name="Notiz 132 4" xfId="7233" xr:uid="{368F9997-F38B-464E-A3AB-00954C611B78}"/>
    <cellStyle name="Notiz 133" xfId="1863" xr:uid="{00000000-0005-0000-0000-000077070000}"/>
    <cellStyle name="Notiz 133 2" xfId="1864" xr:uid="{00000000-0005-0000-0000-000078070000}"/>
    <cellStyle name="Notiz 133 2 2" xfId="5003" xr:uid="{C6B4ADA4-F836-425C-B18D-9D2FD192FA5C}"/>
    <cellStyle name="Notiz 133 2 3" xfId="7230" xr:uid="{512B5FA0-E8BC-49B0-AF87-C720535EF802}"/>
    <cellStyle name="Notiz 133 3" xfId="5002" xr:uid="{E308B37D-2980-4F1A-8A87-3FD42DC57BFD}"/>
    <cellStyle name="Notiz 133 4" xfId="7231" xr:uid="{418F8235-D439-41A6-88A5-12878CE3A268}"/>
    <cellStyle name="Notiz 134" xfId="1865" xr:uid="{00000000-0005-0000-0000-000079070000}"/>
    <cellStyle name="Notiz 134 2" xfId="1866" xr:uid="{00000000-0005-0000-0000-00007A070000}"/>
    <cellStyle name="Notiz 134 2 2" xfId="5005" xr:uid="{5AD988C2-138C-4190-AB19-6C881B42EF15}"/>
    <cellStyle name="Notiz 134 2 3" xfId="7228" xr:uid="{3C7E7D14-7253-46F0-896D-49DB67275D6D}"/>
    <cellStyle name="Notiz 134 3" xfId="5004" xr:uid="{D586C13A-D850-4986-BEE4-3F33025A4799}"/>
    <cellStyle name="Notiz 134 4" xfId="7229" xr:uid="{4AAABE79-BC22-41E0-96C4-537FD30BD253}"/>
    <cellStyle name="Notiz 135" xfId="1867" xr:uid="{00000000-0005-0000-0000-00007B070000}"/>
    <cellStyle name="Notiz 135 2" xfId="1868" xr:uid="{00000000-0005-0000-0000-00007C070000}"/>
    <cellStyle name="Notiz 135 2 2" xfId="5007" xr:uid="{13D60E1C-28D5-4061-ACCB-14D357716346}"/>
    <cellStyle name="Notiz 135 2 3" xfId="7226" xr:uid="{1EE7E6F1-932E-4BB7-8318-3375765E8F7C}"/>
    <cellStyle name="Notiz 135 3" xfId="5006" xr:uid="{F50B6A42-3BB5-4A6D-A144-D162B0AC5A5A}"/>
    <cellStyle name="Notiz 135 4" xfId="7227" xr:uid="{3D1EAF3C-E5CD-456F-B10D-F74ABCA7122A}"/>
    <cellStyle name="Notiz 136" xfId="1869" xr:uid="{00000000-0005-0000-0000-00007D070000}"/>
    <cellStyle name="Notiz 136 2" xfId="1870" xr:uid="{00000000-0005-0000-0000-00007E070000}"/>
    <cellStyle name="Notiz 136 2 2" xfId="5009" xr:uid="{E9BFBA7E-8DBE-4728-9E2F-634D3144C141}"/>
    <cellStyle name="Notiz 136 2 3" xfId="7224" xr:uid="{D4720709-3023-45F2-BB75-041623E9E212}"/>
    <cellStyle name="Notiz 136 3" xfId="5008" xr:uid="{2A1BA241-58A2-4F14-A3D8-0FF891D05997}"/>
    <cellStyle name="Notiz 136 4" xfId="7225" xr:uid="{EDD559A2-EB7A-4C1B-B3EF-904A87555D59}"/>
    <cellStyle name="Notiz 137" xfId="1871" xr:uid="{00000000-0005-0000-0000-00007F070000}"/>
    <cellStyle name="Notiz 137 2" xfId="1872" xr:uid="{00000000-0005-0000-0000-000080070000}"/>
    <cellStyle name="Notiz 137 2 2" xfId="5011" xr:uid="{93458594-9CB2-494D-8720-689D590E2762}"/>
    <cellStyle name="Notiz 137 2 3" xfId="7222" xr:uid="{4D85F29E-F314-4D75-8F52-2D6ACFB778F8}"/>
    <cellStyle name="Notiz 137 3" xfId="5010" xr:uid="{A311A441-57BD-4CB0-92C1-39EC9BFE6B4F}"/>
    <cellStyle name="Notiz 137 4" xfId="7223" xr:uid="{2176BA19-BA49-4157-9727-EB56BF78BE70}"/>
    <cellStyle name="Notiz 138" xfId="1873" xr:uid="{00000000-0005-0000-0000-000081070000}"/>
    <cellStyle name="Notiz 138 2" xfId="1874" xr:uid="{00000000-0005-0000-0000-000082070000}"/>
    <cellStyle name="Notiz 138 2 2" xfId="5013" xr:uid="{378484C2-01D5-4E05-AD99-23121FDACB1C}"/>
    <cellStyle name="Notiz 138 2 3" xfId="7220" xr:uid="{56633D60-4333-4EFB-B0AE-62C0CF2E64E7}"/>
    <cellStyle name="Notiz 138 3" xfId="5012" xr:uid="{58B435D0-A2DB-4B22-BD2B-E7B73EB7F89B}"/>
    <cellStyle name="Notiz 138 4" xfId="7221" xr:uid="{BA405BD5-C238-43F6-8DC3-7A34A55562E4}"/>
    <cellStyle name="Notiz 139" xfId="1875" xr:uid="{00000000-0005-0000-0000-000083070000}"/>
    <cellStyle name="Notiz 139 2" xfId="1876" xr:uid="{00000000-0005-0000-0000-000084070000}"/>
    <cellStyle name="Notiz 139 2 2" xfId="5015" xr:uid="{95AC9DD3-10C6-4CC0-804E-1B512F0E56C9}"/>
    <cellStyle name="Notiz 139 2 3" xfId="7218" xr:uid="{99185C01-BD3F-4FFC-B3F6-47B0BBC56E33}"/>
    <cellStyle name="Notiz 139 3" xfId="5014" xr:uid="{AAC20F1A-7362-454C-9037-20BEE6A39DE4}"/>
    <cellStyle name="Notiz 139 4" xfId="7219" xr:uid="{EFDCF639-94BD-4B78-AC13-46A606CA5B84}"/>
    <cellStyle name="Notiz 14" xfId="1877" xr:uid="{00000000-0005-0000-0000-000085070000}"/>
    <cellStyle name="Notiz 14 2" xfId="1878" xr:uid="{00000000-0005-0000-0000-000086070000}"/>
    <cellStyle name="Notiz 14 2 2" xfId="5017" xr:uid="{761E72F0-FF21-4292-96DE-91BDC6A1AEAA}"/>
    <cellStyle name="Notiz 14 2 3" xfId="7216" xr:uid="{D15CF7F7-1037-4E75-A790-FCC4A737BA5A}"/>
    <cellStyle name="Notiz 14 3" xfId="5016" xr:uid="{0B24AF52-8518-474C-A27F-9DA79150D1EB}"/>
    <cellStyle name="Notiz 14 4" xfId="7217" xr:uid="{C3F24311-20E0-492B-9CBF-7C07405393D5}"/>
    <cellStyle name="Notiz 140" xfId="1879" xr:uid="{00000000-0005-0000-0000-000087070000}"/>
    <cellStyle name="Notiz 140 2" xfId="1880" xr:uid="{00000000-0005-0000-0000-000088070000}"/>
    <cellStyle name="Notiz 140 2 2" xfId="5019" xr:uid="{87F70540-0C99-4F28-BA9F-E4975855D3CF}"/>
    <cellStyle name="Notiz 140 2 3" xfId="7214" xr:uid="{54D00825-9FC9-48C8-B959-1733DDB6AAE9}"/>
    <cellStyle name="Notiz 140 3" xfId="5018" xr:uid="{F2F5AEF4-910E-433F-BD0E-D9F06C98A05A}"/>
    <cellStyle name="Notiz 140 4" xfId="7215" xr:uid="{8AEDF094-5F1C-4A7A-A34D-DF701D250A0A}"/>
    <cellStyle name="Notiz 141" xfId="1881" xr:uid="{00000000-0005-0000-0000-000089070000}"/>
    <cellStyle name="Notiz 141 2" xfId="1882" xr:uid="{00000000-0005-0000-0000-00008A070000}"/>
    <cellStyle name="Notiz 141 2 2" xfId="5021" xr:uid="{49F3E2A2-A434-448F-8BFB-6C1863DF3CF3}"/>
    <cellStyle name="Notiz 141 2 3" xfId="7212" xr:uid="{77EF6E9C-0F25-4B88-9CDD-83FC926BE4DB}"/>
    <cellStyle name="Notiz 141 3" xfId="5020" xr:uid="{BF7F736B-7874-4816-A612-1CA163E8AECA}"/>
    <cellStyle name="Notiz 141 4" xfId="7213" xr:uid="{6937808A-197B-4C8D-A4CD-CB37E0D1580F}"/>
    <cellStyle name="Notiz 142" xfId="1883" xr:uid="{00000000-0005-0000-0000-00008B070000}"/>
    <cellStyle name="Notiz 142 2" xfId="1884" xr:uid="{00000000-0005-0000-0000-00008C070000}"/>
    <cellStyle name="Notiz 142 2 2" xfId="5023" xr:uid="{EC9893CC-6CD8-4F8A-B5A7-02AEDEB3A2BB}"/>
    <cellStyle name="Notiz 142 2 3" xfId="7210" xr:uid="{81B941A3-DAC7-4B90-9669-715C2A55E65F}"/>
    <cellStyle name="Notiz 142 3" xfId="5022" xr:uid="{09A56769-63D4-4F5A-99C1-21F4EE5F6B3F}"/>
    <cellStyle name="Notiz 142 4" xfId="7211" xr:uid="{1599A203-0B39-4F57-A10C-3C458258C965}"/>
    <cellStyle name="Notiz 143" xfId="1885" xr:uid="{00000000-0005-0000-0000-00008D070000}"/>
    <cellStyle name="Notiz 143 2" xfId="1886" xr:uid="{00000000-0005-0000-0000-00008E070000}"/>
    <cellStyle name="Notiz 143 2 2" xfId="5025" xr:uid="{2B35BB33-ACD0-4F86-80B6-EA955F66D733}"/>
    <cellStyle name="Notiz 143 2 3" xfId="7208" xr:uid="{CCB3A4DC-9A09-41FC-99BA-B1F93060F5FF}"/>
    <cellStyle name="Notiz 143 3" xfId="5024" xr:uid="{9A225994-C13D-4F95-85BB-EC4135520BA3}"/>
    <cellStyle name="Notiz 143 4" xfId="7209" xr:uid="{B0C7CD14-2016-4DC7-A1BC-1EABBA60E35D}"/>
    <cellStyle name="Notiz 144" xfId="1887" xr:uid="{00000000-0005-0000-0000-00008F070000}"/>
    <cellStyle name="Notiz 144 2" xfId="1888" xr:uid="{00000000-0005-0000-0000-000090070000}"/>
    <cellStyle name="Notiz 144 2 2" xfId="5027" xr:uid="{2975265D-051B-4246-9F1B-DEF1B44CDC44}"/>
    <cellStyle name="Notiz 144 2 3" xfId="7206" xr:uid="{DE4C84FB-1487-43A8-874C-3B30AE59E59F}"/>
    <cellStyle name="Notiz 144 3" xfId="5026" xr:uid="{4275C119-0C89-4E33-BFBC-3668BBF4F1A1}"/>
    <cellStyle name="Notiz 144 4" xfId="7207" xr:uid="{041FF50C-BD5E-4940-9006-7C8D77EEB587}"/>
    <cellStyle name="Notiz 145" xfId="1889" xr:uid="{00000000-0005-0000-0000-000091070000}"/>
    <cellStyle name="Notiz 145 2" xfId="1890" xr:uid="{00000000-0005-0000-0000-000092070000}"/>
    <cellStyle name="Notiz 145 2 2" xfId="5029" xr:uid="{0FF26179-5248-4AA1-A9C1-DC72652D8B97}"/>
    <cellStyle name="Notiz 145 2 3" xfId="7204" xr:uid="{68F2E85D-5D86-43ED-9E70-3CE49486124F}"/>
    <cellStyle name="Notiz 145 3" xfId="5028" xr:uid="{63E1BA84-210C-4470-8E92-B531AC765820}"/>
    <cellStyle name="Notiz 145 4" xfId="7205" xr:uid="{BA1DA77B-EFAB-4868-9BAA-E917DF61B345}"/>
    <cellStyle name="Notiz 146" xfId="1891" xr:uid="{00000000-0005-0000-0000-000093070000}"/>
    <cellStyle name="Notiz 146 2" xfId="1892" xr:uid="{00000000-0005-0000-0000-000094070000}"/>
    <cellStyle name="Notiz 146 2 2" xfId="5031" xr:uid="{6B06746D-EECA-4D27-8351-28BD414C0D11}"/>
    <cellStyle name="Notiz 146 2 3" xfId="7202" xr:uid="{675DAF6E-0513-4981-A008-2EDE6BCB400B}"/>
    <cellStyle name="Notiz 146 3" xfId="5030" xr:uid="{7B768691-30D1-463E-8EEC-B2556E341F1D}"/>
    <cellStyle name="Notiz 146 4" xfId="7203" xr:uid="{49E4D162-8825-43D6-A65B-3641565361F5}"/>
    <cellStyle name="Notiz 147" xfId="1893" xr:uid="{00000000-0005-0000-0000-000095070000}"/>
    <cellStyle name="Notiz 147 2" xfId="1894" xr:uid="{00000000-0005-0000-0000-000096070000}"/>
    <cellStyle name="Notiz 147 2 2" xfId="5033" xr:uid="{55810786-94A4-4933-A0A6-98F18A17F2CA}"/>
    <cellStyle name="Notiz 147 2 3" xfId="7200" xr:uid="{EB92F157-9DF3-4529-91F2-05111D031336}"/>
    <cellStyle name="Notiz 147 3" xfId="5032" xr:uid="{CFB683DF-B2E2-4B03-92DE-BDF61803B9F9}"/>
    <cellStyle name="Notiz 147 4" xfId="7201" xr:uid="{AF976648-1C8B-48E7-87E2-C52DDF45FA19}"/>
    <cellStyle name="Notiz 148" xfId="1895" xr:uid="{00000000-0005-0000-0000-000097070000}"/>
    <cellStyle name="Notiz 148 2" xfId="1896" xr:uid="{00000000-0005-0000-0000-000098070000}"/>
    <cellStyle name="Notiz 148 2 2" xfId="5035" xr:uid="{1DDBF622-5ED3-4064-9623-63AB762D3166}"/>
    <cellStyle name="Notiz 148 2 3" xfId="7198" xr:uid="{C31D951D-5BDB-4EFC-81F3-2FB0CD264094}"/>
    <cellStyle name="Notiz 148 3" xfId="5034" xr:uid="{D85962B2-805D-4150-973C-B1C5CBE53516}"/>
    <cellStyle name="Notiz 148 4" xfId="7199" xr:uid="{08DA3132-E711-44C7-BAF5-99E4A00B83AC}"/>
    <cellStyle name="Notiz 149" xfId="1897" xr:uid="{00000000-0005-0000-0000-000099070000}"/>
    <cellStyle name="Notiz 149 2" xfId="1898" xr:uid="{00000000-0005-0000-0000-00009A070000}"/>
    <cellStyle name="Notiz 149 2 2" xfId="5037" xr:uid="{433371B5-58FA-4A0A-8ADD-7DA14F34304E}"/>
    <cellStyle name="Notiz 149 2 3" xfId="7196" xr:uid="{32489412-EB12-4F1A-8271-A20163A3085D}"/>
    <cellStyle name="Notiz 149 3" xfId="5036" xr:uid="{54E19050-9823-4D85-A44E-05097E2E3F66}"/>
    <cellStyle name="Notiz 149 4" xfId="7197" xr:uid="{58A03776-3341-47C5-ACF0-0A4AC7AC8CC9}"/>
    <cellStyle name="Notiz 15" xfId="1899" xr:uid="{00000000-0005-0000-0000-00009B070000}"/>
    <cellStyle name="Notiz 15 2" xfId="1900" xr:uid="{00000000-0005-0000-0000-00009C070000}"/>
    <cellStyle name="Notiz 15 2 2" xfId="5039" xr:uid="{74F08263-AF5A-4E59-B26B-88AD6C018048}"/>
    <cellStyle name="Notiz 15 2 3" xfId="7194" xr:uid="{47EDE1C3-E514-4156-AD92-920CF6E0302A}"/>
    <cellStyle name="Notiz 15 3" xfId="5038" xr:uid="{A46A3D15-FB87-467E-B22B-A54326F17856}"/>
    <cellStyle name="Notiz 15 4" xfId="7195" xr:uid="{5158C489-015B-43A4-A18C-FA764649630E}"/>
    <cellStyle name="Notiz 150" xfId="1901" xr:uid="{00000000-0005-0000-0000-00009D070000}"/>
    <cellStyle name="Notiz 150 2" xfId="1902" xr:uid="{00000000-0005-0000-0000-00009E070000}"/>
    <cellStyle name="Notiz 150 2 2" xfId="5041" xr:uid="{46C6C18B-EA87-42A1-BB06-6E467216BF05}"/>
    <cellStyle name="Notiz 150 2 3" xfId="7192" xr:uid="{D59D0EA4-0950-40DF-B4DB-65C65555CB19}"/>
    <cellStyle name="Notiz 150 3" xfId="5040" xr:uid="{536BBAD9-8BBA-48D5-B38E-A4C213A2E16F}"/>
    <cellStyle name="Notiz 150 4" xfId="7193" xr:uid="{B7B804B8-C313-48F2-AD0A-17F63786F55D}"/>
    <cellStyle name="Notiz 151" xfId="1903" xr:uid="{00000000-0005-0000-0000-00009F070000}"/>
    <cellStyle name="Notiz 151 2" xfId="1904" xr:uid="{00000000-0005-0000-0000-0000A0070000}"/>
    <cellStyle name="Notiz 151 2 2" xfId="5043" xr:uid="{3C18E5D3-4CF3-423A-BC33-2315A66C9494}"/>
    <cellStyle name="Notiz 151 2 3" xfId="7190" xr:uid="{56EAB77A-0ACD-42A2-BF37-EE1481FDB693}"/>
    <cellStyle name="Notiz 151 3" xfId="5042" xr:uid="{27979E3B-8010-4307-9B11-783FCD284F25}"/>
    <cellStyle name="Notiz 151 4" xfId="7191" xr:uid="{74EDF331-0C10-4656-9C8E-47B3BE153E0F}"/>
    <cellStyle name="Notiz 152" xfId="1905" xr:uid="{00000000-0005-0000-0000-0000A1070000}"/>
    <cellStyle name="Notiz 152 2" xfId="1906" xr:uid="{00000000-0005-0000-0000-0000A2070000}"/>
    <cellStyle name="Notiz 152 2 2" xfId="5045" xr:uid="{4F47DEDB-F8D1-4E5F-9A6B-072EF647E87D}"/>
    <cellStyle name="Notiz 152 2 3" xfId="7188" xr:uid="{F2D8C164-F24D-4D4F-8710-9202E4FC7DFC}"/>
    <cellStyle name="Notiz 152 3" xfId="5044" xr:uid="{E7D86E87-393B-433A-9380-4A02311F3057}"/>
    <cellStyle name="Notiz 152 4" xfId="7189" xr:uid="{677F72CF-440A-4CA6-A63A-C1D261A31469}"/>
    <cellStyle name="Notiz 153" xfId="1907" xr:uid="{00000000-0005-0000-0000-0000A3070000}"/>
    <cellStyle name="Notiz 153 2" xfId="1908" xr:uid="{00000000-0005-0000-0000-0000A4070000}"/>
    <cellStyle name="Notiz 153 2 2" xfId="5047" xr:uid="{0C4393E2-C84F-44DD-B2E4-7CBC2539D1E3}"/>
    <cellStyle name="Notiz 153 2 3" xfId="7186" xr:uid="{A6F39524-842D-4626-8269-45D7598218E4}"/>
    <cellStyle name="Notiz 153 3" xfId="5046" xr:uid="{A2007E51-537E-46DA-87AB-33286CB14446}"/>
    <cellStyle name="Notiz 153 4" xfId="7187" xr:uid="{D182C480-28A0-4FE9-9E51-68856340CB7E}"/>
    <cellStyle name="Notiz 154" xfId="1909" xr:uid="{00000000-0005-0000-0000-0000A5070000}"/>
    <cellStyle name="Notiz 154 2" xfId="1910" xr:uid="{00000000-0005-0000-0000-0000A6070000}"/>
    <cellStyle name="Notiz 154 2 2" xfId="5049" xr:uid="{6E0DE200-4ED7-43E6-8EBB-1C0D84F6EF31}"/>
    <cellStyle name="Notiz 154 2 3" xfId="7184" xr:uid="{FE8DFD7E-275B-409B-B3BF-A9D8365F3271}"/>
    <cellStyle name="Notiz 154 3" xfId="5048" xr:uid="{8437AE1F-2F24-416A-BDDD-99B6B7526942}"/>
    <cellStyle name="Notiz 154 4" xfId="7185" xr:uid="{53496576-8C4D-4525-BB28-EF3A7A9BC985}"/>
    <cellStyle name="Notiz 155" xfId="1911" xr:uid="{00000000-0005-0000-0000-0000A7070000}"/>
    <cellStyle name="Notiz 155 2" xfId="1912" xr:uid="{00000000-0005-0000-0000-0000A8070000}"/>
    <cellStyle name="Notiz 155 2 2" xfId="5051" xr:uid="{3240B562-DD43-4085-81FF-3297C412FDA0}"/>
    <cellStyle name="Notiz 155 2 3" xfId="7182" xr:uid="{35755841-93F9-446C-9243-68AC68AA650A}"/>
    <cellStyle name="Notiz 155 3" xfId="5050" xr:uid="{C4F09645-DAEA-4CD5-9042-023C5698C36E}"/>
    <cellStyle name="Notiz 155 4" xfId="7183" xr:uid="{12E349AB-DD9B-4202-8C3D-7E1785F7B815}"/>
    <cellStyle name="Notiz 156" xfId="1913" xr:uid="{00000000-0005-0000-0000-0000A9070000}"/>
    <cellStyle name="Notiz 156 2" xfId="1914" xr:uid="{00000000-0005-0000-0000-0000AA070000}"/>
    <cellStyle name="Notiz 156 2 2" xfId="5053" xr:uid="{881C0D8F-94C6-4D82-B9F2-DC3E2CA5DE23}"/>
    <cellStyle name="Notiz 156 2 3" xfId="7180" xr:uid="{5608E7F6-3922-4188-80B3-D177D90B1561}"/>
    <cellStyle name="Notiz 156 3" xfId="5052" xr:uid="{B181C299-1A47-4A47-8E04-D7A8CA8CC885}"/>
    <cellStyle name="Notiz 156 4" xfId="7181" xr:uid="{D1EA0A5D-7833-4FA9-A046-4C8F8E8E5444}"/>
    <cellStyle name="Notiz 157" xfId="1915" xr:uid="{00000000-0005-0000-0000-0000AB070000}"/>
    <cellStyle name="Notiz 157 2" xfId="1916" xr:uid="{00000000-0005-0000-0000-0000AC070000}"/>
    <cellStyle name="Notiz 157 2 2" xfId="5055" xr:uid="{79E2BFF1-6663-40FA-8BAF-A34B72BA6E87}"/>
    <cellStyle name="Notiz 157 2 3" xfId="7178" xr:uid="{B76E7841-4F7A-4BB6-AEA3-D4848770309C}"/>
    <cellStyle name="Notiz 157 3" xfId="5054" xr:uid="{A03C3020-20B0-4432-94DE-49A7D4CF93F5}"/>
    <cellStyle name="Notiz 157 4" xfId="7179" xr:uid="{3D9BDCB4-EE1E-4616-B0D2-E02E24EC249B}"/>
    <cellStyle name="Notiz 158" xfId="1917" xr:uid="{00000000-0005-0000-0000-0000AD070000}"/>
    <cellStyle name="Notiz 158 2" xfId="1918" xr:uid="{00000000-0005-0000-0000-0000AE070000}"/>
    <cellStyle name="Notiz 158 2 2" xfId="5057" xr:uid="{B67DA652-2D36-49F5-90E2-580B318B1E56}"/>
    <cellStyle name="Notiz 158 2 3" xfId="7176" xr:uid="{ED326941-DC72-4462-BC07-F4DA472A0655}"/>
    <cellStyle name="Notiz 158 3" xfId="5056" xr:uid="{D28A2B69-4DF8-4224-9C79-D5B2687F0939}"/>
    <cellStyle name="Notiz 158 4" xfId="7177" xr:uid="{C8F5181B-2BA9-4B35-A151-6AE058024F62}"/>
    <cellStyle name="Notiz 159" xfId="1919" xr:uid="{00000000-0005-0000-0000-0000AF070000}"/>
    <cellStyle name="Notiz 159 2" xfId="1920" xr:uid="{00000000-0005-0000-0000-0000B0070000}"/>
    <cellStyle name="Notiz 159 2 2" xfId="5059" xr:uid="{5F3F91D2-7EDB-4F07-9781-FDDAD58C9315}"/>
    <cellStyle name="Notiz 159 2 3" xfId="7174" xr:uid="{64FC71ED-76EB-4A1E-B716-7C149AAB39B9}"/>
    <cellStyle name="Notiz 159 3" xfId="5058" xr:uid="{6773B979-7DDD-46AB-98C7-1980325A7B9D}"/>
    <cellStyle name="Notiz 159 4" xfId="7175" xr:uid="{149B90EA-C386-4403-994E-F51F4CBA1779}"/>
    <cellStyle name="Notiz 16" xfId="1921" xr:uid="{00000000-0005-0000-0000-0000B1070000}"/>
    <cellStyle name="Notiz 16 2" xfId="1922" xr:uid="{00000000-0005-0000-0000-0000B2070000}"/>
    <cellStyle name="Notiz 16 2 2" xfId="5061" xr:uid="{685BA321-AD43-49DC-94A5-EAA31B3A028D}"/>
    <cellStyle name="Notiz 16 2 3" xfId="7172" xr:uid="{45ADF0D7-534F-4FBD-A1AF-19BB6198AB6C}"/>
    <cellStyle name="Notiz 16 3" xfId="5060" xr:uid="{DC27165A-BFD5-415B-937F-49A68100D4BC}"/>
    <cellStyle name="Notiz 16 4" xfId="7173" xr:uid="{0E2D96C2-9F3C-4189-9783-2927246E14DF}"/>
    <cellStyle name="Notiz 160" xfId="1923" xr:uid="{00000000-0005-0000-0000-0000B3070000}"/>
    <cellStyle name="Notiz 160 2" xfId="1924" xr:uid="{00000000-0005-0000-0000-0000B4070000}"/>
    <cellStyle name="Notiz 160 2 2" xfId="5063" xr:uid="{C7461C53-90F2-45C6-8A22-4B733401DEF0}"/>
    <cellStyle name="Notiz 160 2 3" xfId="7170" xr:uid="{8BC68916-FCE4-4297-A2B1-84A5B6A39A61}"/>
    <cellStyle name="Notiz 160 3" xfId="5062" xr:uid="{46070D12-40D0-481F-9E66-F7E433B99151}"/>
    <cellStyle name="Notiz 160 4" xfId="7171" xr:uid="{21FB3285-389E-4A6A-A35F-D3AEFBEFA9C0}"/>
    <cellStyle name="Notiz 161" xfId="1925" xr:uid="{00000000-0005-0000-0000-0000B5070000}"/>
    <cellStyle name="Notiz 161 2" xfId="1926" xr:uid="{00000000-0005-0000-0000-0000B6070000}"/>
    <cellStyle name="Notiz 161 2 2" xfId="5065" xr:uid="{A940F8EB-A254-49F3-A404-2D1778CE0EF6}"/>
    <cellStyle name="Notiz 161 2 3" xfId="7168" xr:uid="{0BC859B8-9D41-41D7-93F6-9174DC8A0C78}"/>
    <cellStyle name="Notiz 161 3" xfId="5064" xr:uid="{A65D1CB1-2678-4956-89C6-BD3566503EBD}"/>
    <cellStyle name="Notiz 161 4" xfId="7169" xr:uid="{9A15CB5D-435D-42B3-AD37-C7A00681FB58}"/>
    <cellStyle name="Notiz 162" xfId="1927" xr:uid="{00000000-0005-0000-0000-0000B7070000}"/>
    <cellStyle name="Notiz 162 2" xfId="1928" xr:uid="{00000000-0005-0000-0000-0000B8070000}"/>
    <cellStyle name="Notiz 162 2 2" xfId="5067" xr:uid="{3FAAAB5B-65F5-45D5-853D-16DAF058541F}"/>
    <cellStyle name="Notiz 162 2 3" xfId="7166" xr:uid="{3C912FBE-990B-4699-AAB8-F557E1C1D220}"/>
    <cellStyle name="Notiz 162 3" xfId="5066" xr:uid="{3E479FB9-A107-4358-9D88-072A4A94DB85}"/>
    <cellStyle name="Notiz 162 4" xfId="7167" xr:uid="{580F7591-6C9E-4FAD-941C-9FBD95852FA9}"/>
    <cellStyle name="Notiz 163" xfId="1929" xr:uid="{00000000-0005-0000-0000-0000B9070000}"/>
    <cellStyle name="Notiz 163 2" xfId="1930" xr:uid="{00000000-0005-0000-0000-0000BA070000}"/>
    <cellStyle name="Notiz 163 2 2" xfId="5069" xr:uid="{7EC92D32-8F9C-4BDF-BC92-80DD5A6BB6FA}"/>
    <cellStyle name="Notiz 163 2 3" xfId="7164" xr:uid="{CF8DA888-A3FB-45FA-BA86-28109B556440}"/>
    <cellStyle name="Notiz 163 3" xfId="5068" xr:uid="{AB7EFE4B-FB12-469B-B40A-84661FC5DDAF}"/>
    <cellStyle name="Notiz 163 4" xfId="7165" xr:uid="{8CA1A2FC-7BC8-45B7-8CC7-61FDF4F120B4}"/>
    <cellStyle name="Notiz 164" xfId="1931" xr:uid="{00000000-0005-0000-0000-0000BB070000}"/>
    <cellStyle name="Notiz 164 2" xfId="1932" xr:uid="{00000000-0005-0000-0000-0000BC070000}"/>
    <cellStyle name="Notiz 164 2 2" xfId="5071" xr:uid="{D0102DC8-5E06-429B-8CAA-7961B75FC425}"/>
    <cellStyle name="Notiz 164 2 3" xfId="7162" xr:uid="{B3C8A1C4-12A1-47E5-A210-11B9888591C2}"/>
    <cellStyle name="Notiz 164 3" xfId="5070" xr:uid="{2C3BED7F-555A-464E-9BED-2E4F13F493FF}"/>
    <cellStyle name="Notiz 164 4" xfId="7163" xr:uid="{881B520F-B80E-4B9B-98A3-787764930992}"/>
    <cellStyle name="Notiz 165" xfId="1933" xr:uid="{00000000-0005-0000-0000-0000BD070000}"/>
    <cellStyle name="Notiz 165 2" xfId="1934" xr:uid="{00000000-0005-0000-0000-0000BE070000}"/>
    <cellStyle name="Notiz 165 2 2" xfId="5073" xr:uid="{BFD823F0-2D82-4675-8C36-E4B603F75645}"/>
    <cellStyle name="Notiz 165 2 3" xfId="7160" xr:uid="{286AB37E-8529-4094-9EF7-A1EC7C86F541}"/>
    <cellStyle name="Notiz 165 3" xfId="5072" xr:uid="{EEB2C623-264A-4120-B70C-00618F45EAA9}"/>
    <cellStyle name="Notiz 165 4" xfId="7161" xr:uid="{292D7F8B-DE38-4746-9CAD-09A8C136B1A5}"/>
    <cellStyle name="Notiz 166" xfId="1935" xr:uid="{00000000-0005-0000-0000-0000BF070000}"/>
    <cellStyle name="Notiz 166 2" xfId="1936" xr:uid="{00000000-0005-0000-0000-0000C0070000}"/>
    <cellStyle name="Notiz 166 2 2" xfId="5075" xr:uid="{62D91236-B4CD-4690-B40F-06F7E5BE383C}"/>
    <cellStyle name="Notiz 166 2 3" xfId="7158" xr:uid="{5A5B7278-1F31-4C68-9874-729F91F09FDB}"/>
    <cellStyle name="Notiz 166 3" xfId="5074" xr:uid="{B2C03641-447E-46D1-8349-12F780DAED44}"/>
    <cellStyle name="Notiz 166 4" xfId="7159" xr:uid="{21C96A19-C28A-4806-B497-95C31D5600E7}"/>
    <cellStyle name="Notiz 167" xfId="1937" xr:uid="{00000000-0005-0000-0000-0000C1070000}"/>
    <cellStyle name="Notiz 167 2" xfId="1938" xr:uid="{00000000-0005-0000-0000-0000C2070000}"/>
    <cellStyle name="Notiz 167 2 2" xfId="5077" xr:uid="{0534F13E-4827-4C68-BC2B-E00CA618E092}"/>
    <cellStyle name="Notiz 167 2 3" xfId="7156" xr:uid="{82C973DE-FA21-40EC-87D1-746A26A234FF}"/>
    <cellStyle name="Notiz 167 3" xfId="5076" xr:uid="{6A3D1A01-849E-4866-B113-509FED95E605}"/>
    <cellStyle name="Notiz 167 4" xfId="7157" xr:uid="{4694330D-C2F2-44BC-8524-8C2BA218948C}"/>
    <cellStyle name="Notiz 168" xfId="1939" xr:uid="{00000000-0005-0000-0000-0000C3070000}"/>
    <cellStyle name="Notiz 168 2" xfId="1940" xr:uid="{00000000-0005-0000-0000-0000C4070000}"/>
    <cellStyle name="Notiz 168 2 2" xfId="5079" xr:uid="{29B24391-BC6B-491C-9BC2-B7697FF16927}"/>
    <cellStyle name="Notiz 168 2 3" xfId="7154" xr:uid="{AE9C248A-6150-4E42-A4E1-2BD0B2308F03}"/>
    <cellStyle name="Notiz 168 3" xfId="5078" xr:uid="{B57FB8DD-AFFE-4C27-8B4E-8255FAC5F674}"/>
    <cellStyle name="Notiz 168 4" xfId="7155" xr:uid="{631E5B32-6F82-4B17-8041-FD73950D6417}"/>
    <cellStyle name="Notiz 169" xfId="1941" xr:uid="{00000000-0005-0000-0000-0000C5070000}"/>
    <cellStyle name="Notiz 169 2" xfId="1942" xr:uid="{00000000-0005-0000-0000-0000C6070000}"/>
    <cellStyle name="Notiz 169 2 2" xfId="5081" xr:uid="{E6D8918C-C335-4875-AF58-E4C17B83F0E0}"/>
    <cellStyle name="Notiz 169 2 3" xfId="7152" xr:uid="{1EC9525C-E5E5-47BC-879A-2BE3DCAEDFE1}"/>
    <cellStyle name="Notiz 169 3" xfId="5080" xr:uid="{500EB92B-5E0B-47B5-8F81-34F8535E43D0}"/>
    <cellStyle name="Notiz 169 4" xfId="7153" xr:uid="{26D9C357-ACCB-4219-A1C7-8C2CC8C0F7D1}"/>
    <cellStyle name="Notiz 17" xfId="1943" xr:uid="{00000000-0005-0000-0000-0000C7070000}"/>
    <cellStyle name="Notiz 17 2" xfId="1944" xr:uid="{00000000-0005-0000-0000-0000C8070000}"/>
    <cellStyle name="Notiz 17 2 2" xfId="5083" xr:uid="{A3C66F1D-B4A2-49DA-B358-27D00B2BE951}"/>
    <cellStyle name="Notiz 17 2 3" xfId="7150" xr:uid="{16DE27E1-7826-4BE5-9256-12F1F9A0F14E}"/>
    <cellStyle name="Notiz 17 3" xfId="5082" xr:uid="{C2F8D080-2B7D-41FC-9F42-C0E256D3FDC9}"/>
    <cellStyle name="Notiz 17 4" xfId="7151" xr:uid="{349CE340-86C8-494C-B96A-C5FCA1412D9C}"/>
    <cellStyle name="Notiz 170" xfId="1945" xr:uid="{00000000-0005-0000-0000-0000C9070000}"/>
    <cellStyle name="Notiz 170 2" xfId="1946" xr:uid="{00000000-0005-0000-0000-0000CA070000}"/>
    <cellStyle name="Notiz 170 2 2" xfId="5085" xr:uid="{6B2C0C76-A8CE-4A0A-A916-6CB7708B2C42}"/>
    <cellStyle name="Notiz 170 2 3" xfId="7148" xr:uid="{1058263E-0FC4-4ACC-A35C-95724979701A}"/>
    <cellStyle name="Notiz 170 3" xfId="5084" xr:uid="{AA9980BE-4A4E-4A36-A8BC-6E56C23A54C0}"/>
    <cellStyle name="Notiz 170 4" xfId="7149" xr:uid="{D3547215-BA23-4259-A9AB-56889E518BE3}"/>
    <cellStyle name="Notiz 171" xfId="1947" xr:uid="{00000000-0005-0000-0000-0000CB070000}"/>
    <cellStyle name="Notiz 171 2" xfId="1948" xr:uid="{00000000-0005-0000-0000-0000CC070000}"/>
    <cellStyle name="Notiz 171 2 2" xfId="5087" xr:uid="{56A0B87B-67D8-4570-AA9C-CCC37F5895FE}"/>
    <cellStyle name="Notiz 171 2 3" xfId="7146" xr:uid="{17D4D79E-0B4E-4BF3-B3E9-2C5ACE79F093}"/>
    <cellStyle name="Notiz 171 3" xfId="5086" xr:uid="{4C5FB5A4-3F68-4A90-ABA1-72BEA35A1573}"/>
    <cellStyle name="Notiz 171 4" xfId="7147" xr:uid="{DEAA3A27-0AF3-4185-9508-A58DF3C7F433}"/>
    <cellStyle name="Notiz 172" xfId="1949" xr:uid="{00000000-0005-0000-0000-0000CD070000}"/>
    <cellStyle name="Notiz 172 2" xfId="1950" xr:uid="{00000000-0005-0000-0000-0000CE070000}"/>
    <cellStyle name="Notiz 172 2 2" xfId="5089" xr:uid="{D16CC6C0-1E30-4575-BDAD-33AB0C3C0827}"/>
    <cellStyle name="Notiz 172 2 3" xfId="7144" xr:uid="{DC2C4290-3E51-4A86-A90F-10EE2A03040F}"/>
    <cellStyle name="Notiz 172 3" xfId="5088" xr:uid="{9C994C79-8E4E-47AB-A69F-FF481032C018}"/>
    <cellStyle name="Notiz 172 4" xfId="7145" xr:uid="{AE9B074A-5737-4FA4-9EFC-AE597676222C}"/>
    <cellStyle name="Notiz 173" xfId="1951" xr:uid="{00000000-0005-0000-0000-0000CF070000}"/>
    <cellStyle name="Notiz 173 2" xfId="1952" xr:uid="{00000000-0005-0000-0000-0000D0070000}"/>
    <cellStyle name="Notiz 173 2 2" xfId="5091" xr:uid="{FB9B0A17-2D6F-42FE-9D72-91F77242A29A}"/>
    <cellStyle name="Notiz 173 2 3" xfId="7142" xr:uid="{2C1D07C6-CA49-489A-980E-5AE578ABD9D4}"/>
    <cellStyle name="Notiz 173 3" xfId="5090" xr:uid="{7BE831A9-CFC7-44C1-B668-C1AB768569A2}"/>
    <cellStyle name="Notiz 173 4" xfId="7143" xr:uid="{5DCCF9DC-27EA-45E4-9A82-3D592CBA04F2}"/>
    <cellStyle name="Notiz 174" xfId="1953" xr:uid="{00000000-0005-0000-0000-0000D1070000}"/>
    <cellStyle name="Notiz 174 2" xfId="1954" xr:uid="{00000000-0005-0000-0000-0000D2070000}"/>
    <cellStyle name="Notiz 174 2 2" xfId="5093" xr:uid="{C6D0DA06-6A7E-4278-809A-26857A3F0A52}"/>
    <cellStyle name="Notiz 174 2 3" xfId="7140" xr:uid="{ABAD1503-E3A5-487A-AE4D-91891DFF3F44}"/>
    <cellStyle name="Notiz 174 3" xfId="5092" xr:uid="{F28A32AB-8311-4119-BB52-F7AD03F2C911}"/>
    <cellStyle name="Notiz 174 4" xfId="7141" xr:uid="{C9D698F7-2BC3-4172-8AD9-4AAC233FEDDF}"/>
    <cellStyle name="Notiz 175" xfId="1955" xr:uid="{00000000-0005-0000-0000-0000D3070000}"/>
    <cellStyle name="Notiz 175 2" xfId="1956" xr:uid="{00000000-0005-0000-0000-0000D4070000}"/>
    <cellStyle name="Notiz 175 2 2" xfId="5095" xr:uid="{2FF1813C-04E7-4425-B68C-27DEFE416344}"/>
    <cellStyle name="Notiz 175 2 3" xfId="7138" xr:uid="{91625266-2F6E-436E-B966-5D87F29D3FA4}"/>
    <cellStyle name="Notiz 175 3" xfId="5094" xr:uid="{B1093D84-BD34-4D93-9F1C-B615F9EDD254}"/>
    <cellStyle name="Notiz 175 4" xfId="7139" xr:uid="{6FF34DC0-BE81-4811-8369-B445C1A54F8D}"/>
    <cellStyle name="Notiz 176" xfId="1957" xr:uid="{00000000-0005-0000-0000-0000D5070000}"/>
    <cellStyle name="Notiz 176 2" xfId="1958" xr:uid="{00000000-0005-0000-0000-0000D6070000}"/>
    <cellStyle name="Notiz 176 2 2" xfId="5097" xr:uid="{79D9A85C-777A-41D7-B843-D183051D8F0C}"/>
    <cellStyle name="Notiz 176 2 3" xfId="7136" xr:uid="{6811ED04-7F6C-4E6E-9F20-9545A55ED5C6}"/>
    <cellStyle name="Notiz 176 3" xfId="5096" xr:uid="{1BEC8F7C-2CF1-489E-B6D5-6089FE44A42E}"/>
    <cellStyle name="Notiz 176 4" xfId="7137" xr:uid="{7D76BBE3-BC39-4292-8929-986CA28FE2DD}"/>
    <cellStyle name="Notiz 177" xfId="1959" xr:uid="{00000000-0005-0000-0000-0000D7070000}"/>
    <cellStyle name="Notiz 177 2" xfId="1960" xr:uid="{00000000-0005-0000-0000-0000D8070000}"/>
    <cellStyle name="Notiz 177 2 2" xfId="5099" xr:uid="{F735E52F-9706-4F15-8FB0-A71444E065D4}"/>
    <cellStyle name="Notiz 177 2 3" xfId="7134" xr:uid="{330E3BF9-6415-4BD9-9DEB-1A4B946E68D5}"/>
    <cellStyle name="Notiz 177 3" xfId="5098" xr:uid="{913BDA0A-E323-42D5-BFF5-A4BDCFD50BE8}"/>
    <cellStyle name="Notiz 177 4" xfId="7135" xr:uid="{601B76CB-19DB-4BFC-AE12-D9B2572854AF}"/>
    <cellStyle name="Notiz 178" xfId="1961" xr:uid="{00000000-0005-0000-0000-0000D9070000}"/>
    <cellStyle name="Notiz 178 2" xfId="1962" xr:uid="{00000000-0005-0000-0000-0000DA070000}"/>
    <cellStyle name="Notiz 178 2 2" xfId="5101" xr:uid="{15EA0162-269F-4605-A2BC-91FD2FEBE4F7}"/>
    <cellStyle name="Notiz 178 2 3" xfId="7132" xr:uid="{B15004AB-65B9-4796-BB7F-4E366099C4D3}"/>
    <cellStyle name="Notiz 178 3" xfId="5100" xr:uid="{B92D0F5C-6E21-43C5-9A29-7180E847081D}"/>
    <cellStyle name="Notiz 178 4" xfId="7133" xr:uid="{BFA9231C-E622-4D99-839C-CDA6122DF75F}"/>
    <cellStyle name="Notiz 179" xfId="1963" xr:uid="{00000000-0005-0000-0000-0000DB070000}"/>
    <cellStyle name="Notiz 179 2" xfId="1964" xr:uid="{00000000-0005-0000-0000-0000DC070000}"/>
    <cellStyle name="Notiz 179 2 2" xfId="5103" xr:uid="{FE92DF4A-221F-48B5-B455-61C755811BD0}"/>
    <cellStyle name="Notiz 179 2 3" xfId="7130" xr:uid="{F514E588-23AF-46F9-A1F7-27A930A4D0D1}"/>
    <cellStyle name="Notiz 179 3" xfId="5102" xr:uid="{908574A8-8820-450A-9F98-1F00196687E6}"/>
    <cellStyle name="Notiz 179 4" xfId="7131" xr:uid="{BE7E8BCD-4380-422F-B3A7-08316F5386D7}"/>
    <cellStyle name="Notiz 18" xfId="1965" xr:uid="{00000000-0005-0000-0000-0000DD070000}"/>
    <cellStyle name="Notiz 18 2" xfId="1966" xr:uid="{00000000-0005-0000-0000-0000DE070000}"/>
    <cellStyle name="Notiz 18 2 2" xfId="5105" xr:uid="{002F0A7A-1FFB-474E-8834-C25FC16AC993}"/>
    <cellStyle name="Notiz 18 2 3" xfId="7128" xr:uid="{7BCBF484-512F-43B6-BC39-E4B256BAE9E8}"/>
    <cellStyle name="Notiz 18 3" xfId="5104" xr:uid="{0C0D0771-3261-4217-8E7F-1E2E4903055A}"/>
    <cellStyle name="Notiz 18 4" xfId="7129" xr:uid="{8E3313A2-1EEB-4123-BC4F-3222797DDF42}"/>
    <cellStyle name="Notiz 180" xfId="1967" xr:uid="{00000000-0005-0000-0000-0000DF070000}"/>
    <cellStyle name="Notiz 180 2" xfId="1968" xr:uid="{00000000-0005-0000-0000-0000E0070000}"/>
    <cellStyle name="Notiz 180 2 2" xfId="5107" xr:uid="{559DBD0C-E667-4F23-A00A-8DB9BA8C6231}"/>
    <cellStyle name="Notiz 180 2 3" xfId="7126" xr:uid="{0F0D4106-7461-4708-94FE-95F692751F42}"/>
    <cellStyle name="Notiz 180 3" xfId="5106" xr:uid="{2975C05E-B8D0-4B66-A5E3-469BE0F67701}"/>
    <cellStyle name="Notiz 180 4" xfId="7127" xr:uid="{0505DF2F-DA49-4ACC-BEB6-1518449061C0}"/>
    <cellStyle name="Notiz 181" xfId="1969" xr:uid="{00000000-0005-0000-0000-0000E1070000}"/>
    <cellStyle name="Notiz 181 2" xfId="1970" xr:uid="{00000000-0005-0000-0000-0000E2070000}"/>
    <cellStyle name="Notiz 181 2 2" xfId="5109" xr:uid="{D0FD30BB-B06A-48E3-9B04-F3885F2E5AF1}"/>
    <cellStyle name="Notiz 181 2 3" xfId="7124" xr:uid="{F5F71994-7B1D-468E-AEDD-DC4C61DBC3AA}"/>
    <cellStyle name="Notiz 181 3" xfId="5108" xr:uid="{9D8A1C58-788D-4964-8C5E-6E1A6764B2C0}"/>
    <cellStyle name="Notiz 181 4" xfId="7125" xr:uid="{E19B2B9D-94F5-48A6-A72D-0B186778E403}"/>
    <cellStyle name="Notiz 182" xfId="1971" xr:uid="{00000000-0005-0000-0000-0000E3070000}"/>
    <cellStyle name="Notiz 182 2" xfId="1972" xr:uid="{00000000-0005-0000-0000-0000E4070000}"/>
    <cellStyle name="Notiz 182 2 2" xfId="5111" xr:uid="{BC0850D4-1FBD-4D5F-989F-739223CB9E40}"/>
    <cellStyle name="Notiz 182 2 3" xfId="7122" xr:uid="{AB086AF9-1C65-4303-B86E-1D5008DF89E1}"/>
    <cellStyle name="Notiz 182 3" xfId="5110" xr:uid="{3C1E60D7-0B90-417C-A6EC-0BFF5927756C}"/>
    <cellStyle name="Notiz 182 4" xfId="7123" xr:uid="{B4776827-F734-43B6-BC76-02ECB14FC5F5}"/>
    <cellStyle name="Notiz 183" xfId="1973" xr:uid="{00000000-0005-0000-0000-0000E5070000}"/>
    <cellStyle name="Notiz 183 2" xfId="1974" xr:uid="{00000000-0005-0000-0000-0000E6070000}"/>
    <cellStyle name="Notiz 183 2 2" xfId="5113" xr:uid="{80361ACF-5A5F-428C-BD70-A48451609E0B}"/>
    <cellStyle name="Notiz 183 2 3" xfId="7120" xr:uid="{4369FCC5-1244-42AD-A7B8-A3E1EB9A489A}"/>
    <cellStyle name="Notiz 183 3" xfId="5112" xr:uid="{F1010D0F-C4A5-41B0-9152-F626F235ACA0}"/>
    <cellStyle name="Notiz 183 4" xfId="7121" xr:uid="{BD85CB94-69EE-45E2-A8E9-B2B09BE72D03}"/>
    <cellStyle name="Notiz 184" xfId="1975" xr:uid="{00000000-0005-0000-0000-0000E7070000}"/>
    <cellStyle name="Notiz 184 2" xfId="1976" xr:uid="{00000000-0005-0000-0000-0000E8070000}"/>
    <cellStyle name="Notiz 184 2 2" xfId="5115" xr:uid="{E54F9886-2FEE-4B55-8BE6-8E7DDBC2FD05}"/>
    <cellStyle name="Notiz 184 2 3" xfId="7118" xr:uid="{A9D40B46-CDD7-40A8-AEBA-15D42D69647B}"/>
    <cellStyle name="Notiz 184 3" xfId="5114" xr:uid="{6D87EA3D-E943-481B-8D5D-6807ADD563A3}"/>
    <cellStyle name="Notiz 184 4" xfId="7119" xr:uid="{422AC854-EBB5-46BA-8A56-BE1CE05DE26E}"/>
    <cellStyle name="Notiz 185" xfId="1977" xr:uid="{00000000-0005-0000-0000-0000E9070000}"/>
    <cellStyle name="Notiz 185 2" xfId="1978" xr:uid="{00000000-0005-0000-0000-0000EA070000}"/>
    <cellStyle name="Notiz 185 2 2" xfId="5117" xr:uid="{ACDA3135-7D82-4D68-800D-439B38644D8D}"/>
    <cellStyle name="Notiz 185 2 3" xfId="7116" xr:uid="{6359C929-104C-4649-9B58-B6A37F94F80D}"/>
    <cellStyle name="Notiz 185 3" xfId="5116" xr:uid="{A5A05D46-7BAD-41B4-8EB4-CF37CB143C51}"/>
    <cellStyle name="Notiz 185 4" xfId="7117" xr:uid="{6AF11A14-7FBC-45A8-A868-78159DEC591A}"/>
    <cellStyle name="Notiz 186" xfId="1979" xr:uid="{00000000-0005-0000-0000-0000EB070000}"/>
    <cellStyle name="Notiz 186 2" xfId="1980" xr:uid="{00000000-0005-0000-0000-0000EC070000}"/>
    <cellStyle name="Notiz 186 2 2" xfId="5119" xr:uid="{5BD69C01-4AFE-4BB6-A5F3-3A7C7A4462A1}"/>
    <cellStyle name="Notiz 186 2 3" xfId="7114" xr:uid="{E4089124-DEA1-4C5F-A52B-18A29B78846A}"/>
    <cellStyle name="Notiz 186 3" xfId="5118" xr:uid="{04601E0E-AF27-41BE-8DA6-F39D9BB144D8}"/>
    <cellStyle name="Notiz 186 4" xfId="7115" xr:uid="{6278BFF0-7877-45C1-9250-FBEDDE4B302C}"/>
    <cellStyle name="Notiz 187" xfId="1981" xr:uid="{00000000-0005-0000-0000-0000ED070000}"/>
    <cellStyle name="Notiz 187 2" xfId="1982" xr:uid="{00000000-0005-0000-0000-0000EE070000}"/>
    <cellStyle name="Notiz 187 2 2" xfId="5121" xr:uid="{BF23B1C4-2A0B-4100-A728-EA457AB0ABB9}"/>
    <cellStyle name="Notiz 187 2 3" xfId="7112" xr:uid="{38152AD7-2EF8-4767-8E90-381270B36C88}"/>
    <cellStyle name="Notiz 187 3" xfId="5120" xr:uid="{4EE0EF66-A3B5-499C-A0D0-7E7AB3AA4EFB}"/>
    <cellStyle name="Notiz 187 4" xfId="7113" xr:uid="{80A0C8F4-EEEE-42D5-AEAA-440D103C71A9}"/>
    <cellStyle name="Notiz 188" xfId="1983" xr:uid="{00000000-0005-0000-0000-0000EF070000}"/>
    <cellStyle name="Notiz 188 2" xfId="1984" xr:uid="{00000000-0005-0000-0000-0000F0070000}"/>
    <cellStyle name="Notiz 188 2 2" xfId="5123" xr:uid="{451A8C21-3F3D-467D-95C7-C3696E1856AD}"/>
    <cellStyle name="Notiz 188 2 3" xfId="7110" xr:uid="{8CC505EA-91D6-4961-AB11-80D980F2CFEE}"/>
    <cellStyle name="Notiz 188 3" xfId="5122" xr:uid="{ABA781CD-2516-4AC5-9757-BDAF0A487A11}"/>
    <cellStyle name="Notiz 188 4" xfId="7111" xr:uid="{D103C64D-FA7A-4B74-8AAD-36F6315AA760}"/>
    <cellStyle name="Notiz 189" xfId="1985" xr:uid="{00000000-0005-0000-0000-0000F1070000}"/>
    <cellStyle name="Notiz 189 2" xfId="1986" xr:uid="{00000000-0005-0000-0000-0000F2070000}"/>
    <cellStyle name="Notiz 189 2 2" xfId="5125" xr:uid="{68535881-1324-48AB-9A4E-B27A97102410}"/>
    <cellStyle name="Notiz 189 2 3" xfId="7108" xr:uid="{F2DE8160-7613-4850-AFD8-CA964FBB2699}"/>
    <cellStyle name="Notiz 189 3" xfId="5124" xr:uid="{432BEFAA-ECA4-45A4-A21F-3986352E1EE8}"/>
    <cellStyle name="Notiz 189 4" xfId="7109" xr:uid="{F95A7247-FC38-4255-915B-E7D68137AAEF}"/>
    <cellStyle name="Notiz 19" xfId="1987" xr:uid="{00000000-0005-0000-0000-0000F3070000}"/>
    <cellStyle name="Notiz 19 2" xfId="1988" xr:uid="{00000000-0005-0000-0000-0000F4070000}"/>
    <cellStyle name="Notiz 19 2 2" xfId="5127" xr:uid="{0E4EC2A5-47C2-439B-8399-10677865BA14}"/>
    <cellStyle name="Notiz 19 2 3" xfId="7106" xr:uid="{5A5E1541-18C4-4579-87CB-F9EB2FB52D1D}"/>
    <cellStyle name="Notiz 19 3" xfId="5126" xr:uid="{F590F4F1-5147-4A12-9280-AD6C59F1396E}"/>
    <cellStyle name="Notiz 19 4" xfId="7107" xr:uid="{C6F9B2E6-C4F0-4E30-AE50-A601B0DF1AAC}"/>
    <cellStyle name="Notiz 190" xfId="1989" xr:uid="{00000000-0005-0000-0000-0000F5070000}"/>
    <cellStyle name="Notiz 190 2" xfId="1990" xr:uid="{00000000-0005-0000-0000-0000F6070000}"/>
    <cellStyle name="Notiz 190 2 2" xfId="5129" xr:uid="{625F50E1-2A30-47D3-B011-80455DD29C02}"/>
    <cellStyle name="Notiz 190 2 3" xfId="7104" xr:uid="{64DD2C28-9C5C-4A8A-9E82-36F82997F175}"/>
    <cellStyle name="Notiz 190 3" xfId="5128" xr:uid="{41F3BD74-75CB-4A94-A309-CEB426E2F9A3}"/>
    <cellStyle name="Notiz 190 4" xfId="7105" xr:uid="{D3F958DE-C49A-4433-8807-CE027485786C}"/>
    <cellStyle name="Notiz 191" xfId="1991" xr:uid="{00000000-0005-0000-0000-0000F7070000}"/>
    <cellStyle name="Notiz 191 2" xfId="1992" xr:uid="{00000000-0005-0000-0000-0000F8070000}"/>
    <cellStyle name="Notiz 191 2 2" xfId="5131" xr:uid="{9BB0F5BB-064C-45EC-9E19-9A5497183311}"/>
    <cellStyle name="Notiz 191 2 3" xfId="7102" xr:uid="{90E13B33-2F40-4CA2-9F98-1AB1B0678F26}"/>
    <cellStyle name="Notiz 191 3" xfId="5130" xr:uid="{363ADBAD-41C0-4051-A3FC-0F3EF256207A}"/>
    <cellStyle name="Notiz 191 4" xfId="7103" xr:uid="{A6508D0F-21E9-494C-BF3D-A49A563F4BAD}"/>
    <cellStyle name="Notiz 192" xfId="1993" xr:uid="{00000000-0005-0000-0000-0000F9070000}"/>
    <cellStyle name="Notiz 192 2" xfId="1994" xr:uid="{00000000-0005-0000-0000-0000FA070000}"/>
    <cellStyle name="Notiz 192 2 2" xfId="5133" xr:uid="{276745F5-7292-4BF3-B16C-5DD7171631A1}"/>
    <cellStyle name="Notiz 192 2 3" xfId="7100" xr:uid="{760FE661-5709-4168-B54D-D9DAB0CAE7FF}"/>
    <cellStyle name="Notiz 192 3" xfId="5132" xr:uid="{093379C3-622A-4B41-84A3-D8BD1DD6F904}"/>
    <cellStyle name="Notiz 192 4" xfId="7101" xr:uid="{F724F9C6-8992-483D-BB3A-3D8707B0A9D6}"/>
    <cellStyle name="Notiz 193" xfId="1995" xr:uid="{00000000-0005-0000-0000-0000FB070000}"/>
    <cellStyle name="Notiz 193 2" xfId="1996" xr:uid="{00000000-0005-0000-0000-0000FC070000}"/>
    <cellStyle name="Notiz 193 2 2" xfId="5135" xr:uid="{9FC995B1-9DDD-477F-A15A-EB087C61E918}"/>
    <cellStyle name="Notiz 193 2 3" xfId="7098" xr:uid="{C7385FF6-F7ED-4AF8-A646-5EC5ECF7CAAB}"/>
    <cellStyle name="Notiz 193 3" xfId="5134" xr:uid="{D9C2D949-31F3-42EE-88FA-C6F7A295E35D}"/>
    <cellStyle name="Notiz 193 4" xfId="7099" xr:uid="{5D065207-A93D-493A-8526-C85523D6B8CC}"/>
    <cellStyle name="Notiz 194" xfId="1997" xr:uid="{00000000-0005-0000-0000-0000FD070000}"/>
    <cellStyle name="Notiz 194 2" xfId="1998" xr:uid="{00000000-0005-0000-0000-0000FE070000}"/>
    <cellStyle name="Notiz 194 2 2" xfId="5137" xr:uid="{F37BF800-C752-489E-A513-E81B066CDC07}"/>
    <cellStyle name="Notiz 194 2 3" xfId="7096" xr:uid="{80D38500-B93D-4BE8-B8C3-EA393804BF91}"/>
    <cellStyle name="Notiz 194 3" xfId="5136" xr:uid="{7A1693B8-2E7B-45F0-9CC6-DF2506DD14DA}"/>
    <cellStyle name="Notiz 194 4" xfId="7097" xr:uid="{4553212F-CE61-4D0C-B791-07D1BEE18449}"/>
    <cellStyle name="Notiz 195" xfId="1999" xr:uid="{00000000-0005-0000-0000-0000FF070000}"/>
    <cellStyle name="Notiz 195 2" xfId="2000" xr:uid="{00000000-0005-0000-0000-000000080000}"/>
    <cellStyle name="Notiz 195 2 2" xfId="5139" xr:uid="{5314E8E0-A066-4DEB-8AA2-3DAC90F5A6DC}"/>
    <cellStyle name="Notiz 195 2 3" xfId="7094" xr:uid="{DA3C1A96-8EE2-4F6F-AAB8-06427E92021D}"/>
    <cellStyle name="Notiz 195 3" xfId="5138" xr:uid="{BD653D05-A153-4EEA-AC3C-6868E115D4FB}"/>
    <cellStyle name="Notiz 195 4" xfId="7095" xr:uid="{F5B3DEA7-815B-41FF-A436-D6C5081C4CC4}"/>
    <cellStyle name="Notiz 196" xfId="2001" xr:uid="{00000000-0005-0000-0000-000001080000}"/>
    <cellStyle name="Notiz 196 2" xfId="2002" xr:uid="{00000000-0005-0000-0000-000002080000}"/>
    <cellStyle name="Notiz 196 2 2" xfId="5141" xr:uid="{C43EFAD3-E8EC-4641-87DC-EFE90D9DC7E3}"/>
    <cellStyle name="Notiz 196 2 3" xfId="7092" xr:uid="{FA492C89-5FB0-41FC-AB62-EF721DB932A4}"/>
    <cellStyle name="Notiz 196 3" xfId="5140" xr:uid="{07ACD843-0E36-4C9E-915F-9938ADDB75B2}"/>
    <cellStyle name="Notiz 196 4" xfId="7093" xr:uid="{80888943-D8FC-4125-9D3B-2BB5929E865A}"/>
    <cellStyle name="Notiz 197" xfId="2003" xr:uid="{00000000-0005-0000-0000-000003080000}"/>
    <cellStyle name="Notiz 197 2" xfId="2004" xr:uid="{00000000-0005-0000-0000-000004080000}"/>
    <cellStyle name="Notiz 197 2 2" xfId="5143" xr:uid="{B3F4D491-FA8B-43B1-BD48-930BD363BAB0}"/>
    <cellStyle name="Notiz 197 2 3" xfId="7090" xr:uid="{91E4E895-8E46-42DD-A09C-99BEF5D97477}"/>
    <cellStyle name="Notiz 197 3" xfId="5142" xr:uid="{D59B0EB3-6947-4BA6-A4D8-CA3133F1831A}"/>
    <cellStyle name="Notiz 197 4" xfId="7091" xr:uid="{E1DFD940-9CEB-4E94-B846-9ECC5E28C002}"/>
    <cellStyle name="Notiz 198" xfId="2005" xr:uid="{00000000-0005-0000-0000-000005080000}"/>
    <cellStyle name="Notiz 198 2" xfId="2006" xr:uid="{00000000-0005-0000-0000-000006080000}"/>
    <cellStyle name="Notiz 198 2 2" xfId="5145" xr:uid="{357603CB-7F1B-4007-B36E-95E83BA25C88}"/>
    <cellStyle name="Notiz 198 2 3" xfId="7088" xr:uid="{8BE765E1-653C-4A82-849E-75ECE376D915}"/>
    <cellStyle name="Notiz 198 3" xfId="5144" xr:uid="{28EB84F3-186F-4985-9C4A-22BB43BCD58D}"/>
    <cellStyle name="Notiz 198 4" xfId="7089" xr:uid="{AABA1644-4EBB-4849-83A5-57D56B9BADAD}"/>
    <cellStyle name="Notiz 199" xfId="2007" xr:uid="{00000000-0005-0000-0000-000007080000}"/>
    <cellStyle name="Notiz 199 2" xfId="2008" xr:uid="{00000000-0005-0000-0000-000008080000}"/>
    <cellStyle name="Notiz 199 2 2" xfId="5147" xr:uid="{E9F490BF-8672-4823-B002-28CE93208EA3}"/>
    <cellStyle name="Notiz 199 2 3" xfId="7086" xr:uid="{6E235EAF-CFAE-4F5C-A80F-4E744F5642BC}"/>
    <cellStyle name="Notiz 199 3" xfId="5146" xr:uid="{0E1831C2-85E6-4D4F-8D46-7BF9E0714D10}"/>
    <cellStyle name="Notiz 199 4" xfId="7087" xr:uid="{C67647BB-16EF-4CA8-90A8-145C8C4532D4}"/>
    <cellStyle name="Notiz 2" xfId="2009" xr:uid="{00000000-0005-0000-0000-000009080000}"/>
    <cellStyle name="Notiz 2 10" xfId="2010" xr:uid="{00000000-0005-0000-0000-00000A080000}"/>
    <cellStyle name="Notiz 2 10 2" xfId="5149" xr:uid="{79CDF740-0AC5-4CE6-BE99-552BA52D3E1B}"/>
    <cellStyle name="Notiz 2 10 3" xfId="7084" xr:uid="{97E0A190-ABEC-45E8-8F24-92F8F6F5EB9C}"/>
    <cellStyle name="Notiz 2 100" xfId="2011" xr:uid="{00000000-0005-0000-0000-00000B080000}"/>
    <cellStyle name="Notiz 2 100 2" xfId="5150" xr:uid="{5738DE63-A91A-44D6-87AA-5F6BEDE5A6C2}"/>
    <cellStyle name="Notiz 2 100 3" xfId="7083" xr:uid="{805A65F5-C2BB-42F6-92D0-D77AC275EBAF}"/>
    <cellStyle name="Notiz 2 101" xfId="2012" xr:uid="{00000000-0005-0000-0000-00000C080000}"/>
    <cellStyle name="Notiz 2 101 2" xfId="5151" xr:uid="{4157E00F-932A-4D56-880F-BE979A2B024C}"/>
    <cellStyle name="Notiz 2 101 3" xfId="7082" xr:uid="{89D1F121-C0AF-4116-9902-3F8497F2C8B6}"/>
    <cellStyle name="Notiz 2 102" xfId="2013" xr:uid="{00000000-0005-0000-0000-00000D080000}"/>
    <cellStyle name="Notiz 2 102 2" xfId="5152" xr:uid="{DFC7B450-16CC-459A-B9D7-6F1168435E1C}"/>
    <cellStyle name="Notiz 2 102 3" xfId="7081" xr:uid="{7D1ACDD2-77A6-4BCE-BEA0-606910B19FCC}"/>
    <cellStyle name="Notiz 2 103" xfId="2014" xr:uid="{00000000-0005-0000-0000-00000E080000}"/>
    <cellStyle name="Notiz 2 103 2" xfId="5153" xr:uid="{FB012192-7294-4C65-BE3D-57F39159D885}"/>
    <cellStyle name="Notiz 2 103 3" xfId="7080" xr:uid="{E1A875F3-179C-4553-A6B8-433906DC8999}"/>
    <cellStyle name="Notiz 2 104" xfId="2015" xr:uid="{00000000-0005-0000-0000-00000F080000}"/>
    <cellStyle name="Notiz 2 104 2" xfId="5154" xr:uid="{AF09BCFD-0C36-4F4E-831E-5B632D4730F4}"/>
    <cellStyle name="Notiz 2 104 3" xfId="7079" xr:uid="{F6D49570-5BB1-4532-9136-677BD85EC18E}"/>
    <cellStyle name="Notiz 2 105" xfId="2016" xr:uid="{00000000-0005-0000-0000-000010080000}"/>
    <cellStyle name="Notiz 2 105 2" xfId="5155" xr:uid="{440DF8EA-181F-4EFA-B291-645006CC86F1}"/>
    <cellStyle name="Notiz 2 105 3" xfId="7078" xr:uid="{B6A3EB26-24A2-4FEC-89DD-70B9B387AE02}"/>
    <cellStyle name="Notiz 2 106" xfId="2017" xr:uid="{00000000-0005-0000-0000-000011080000}"/>
    <cellStyle name="Notiz 2 106 2" xfId="5156" xr:uid="{55E920EB-728E-41DB-86C9-A9BA7F2E8844}"/>
    <cellStyle name="Notiz 2 106 3" xfId="7077" xr:uid="{7A7AC685-C56D-439D-909A-F292C540371C}"/>
    <cellStyle name="Notiz 2 107" xfId="2018" xr:uid="{00000000-0005-0000-0000-000012080000}"/>
    <cellStyle name="Notiz 2 107 2" xfId="5157" xr:uid="{8A63B0BA-96C7-4512-8AE2-6748B375034D}"/>
    <cellStyle name="Notiz 2 107 3" xfId="7076" xr:uid="{29D869D8-4E36-4E3B-BC80-B011E2229222}"/>
    <cellStyle name="Notiz 2 108" xfId="2019" xr:uid="{00000000-0005-0000-0000-000013080000}"/>
    <cellStyle name="Notiz 2 108 2" xfId="5158" xr:uid="{035B9C70-70F3-43D0-8A16-3023BB8E74EC}"/>
    <cellStyle name="Notiz 2 108 3" xfId="7075" xr:uid="{D0B785DF-350B-4C50-882C-4E9FC5C57210}"/>
    <cellStyle name="Notiz 2 109" xfId="2020" xr:uid="{00000000-0005-0000-0000-000014080000}"/>
    <cellStyle name="Notiz 2 109 2" xfId="5159" xr:uid="{7BA0DFDA-F350-438E-8EAA-48ACFD51409D}"/>
    <cellStyle name="Notiz 2 109 3" xfId="7074" xr:uid="{F1FF8A10-223D-4F33-A794-A3EF3BC8AF0C}"/>
    <cellStyle name="Notiz 2 11" xfId="2021" xr:uid="{00000000-0005-0000-0000-000015080000}"/>
    <cellStyle name="Notiz 2 11 2" xfId="5160" xr:uid="{E3C733DC-5790-4BA1-8A3C-9B65C2FC0886}"/>
    <cellStyle name="Notiz 2 11 3" xfId="7073" xr:uid="{95EAE2E5-EFF4-411C-B374-A8A69BE791ED}"/>
    <cellStyle name="Notiz 2 110" xfId="2022" xr:uid="{00000000-0005-0000-0000-000016080000}"/>
    <cellStyle name="Notiz 2 110 2" xfId="5161" xr:uid="{6014D1A8-1EA7-401E-A256-F16551A3C4B1}"/>
    <cellStyle name="Notiz 2 110 3" xfId="7072" xr:uid="{6850B769-CDD7-488D-9C4F-15780CE68646}"/>
    <cellStyle name="Notiz 2 111" xfId="2023" xr:uid="{00000000-0005-0000-0000-000017080000}"/>
    <cellStyle name="Notiz 2 111 2" xfId="5162" xr:uid="{52541F4B-B571-472C-AE78-EC974CF51157}"/>
    <cellStyle name="Notiz 2 111 3" xfId="7071" xr:uid="{C5C77DE1-4CF3-4DDA-9535-AB432E44F7E4}"/>
    <cellStyle name="Notiz 2 112" xfId="2024" xr:uid="{00000000-0005-0000-0000-000018080000}"/>
    <cellStyle name="Notiz 2 112 2" xfId="5163" xr:uid="{A094F85B-02B5-4B02-BFE8-80CE98596A07}"/>
    <cellStyle name="Notiz 2 112 3" xfId="7070" xr:uid="{6B3D3373-D103-4615-AF46-BD1CA052DE66}"/>
    <cellStyle name="Notiz 2 113" xfId="2025" xr:uid="{00000000-0005-0000-0000-000019080000}"/>
    <cellStyle name="Notiz 2 113 2" xfId="5164" xr:uid="{35AF19E1-498E-41A9-9073-4747236A0D66}"/>
    <cellStyle name="Notiz 2 113 3" xfId="7069" xr:uid="{E8A84B29-9388-4442-A507-7663831531EA}"/>
    <cellStyle name="Notiz 2 114" xfId="2026" xr:uid="{00000000-0005-0000-0000-00001A080000}"/>
    <cellStyle name="Notiz 2 114 2" xfId="5165" xr:uid="{07CBF11E-A5D8-4553-ABB3-E53DF686C360}"/>
    <cellStyle name="Notiz 2 114 3" xfId="7068" xr:uid="{1BC1CF6E-CD60-4E91-825E-B9480C2C99BE}"/>
    <cellStyle name="Notiz 2 115" xfId="2027" xr:uid="{00000000-0005-0000-0000-00001B080000}"/>
    <cellStyle name="Notiz 2 115 2" xfId="5166" xr:uid="{B7BB0247-62C2-4621-91A3-6B89CEB753EC}"/>
    <cellStyle name="Notiz 2 115 3" xfId="7067" xr:uid="{0A465385-2660-4168-865C-EE4C75AE5949}"/>
    <cellStyle name="Notiz 2 116" xfId="2028" xr:uid="{00000000-0005-0000-0000-00001C080000}"/>
    <cellStyle name="Notiz 2 116 2" xfId="5167" xr:uid="{8C86C630-FE3C-492F-BF6B-619A636B6B82}"/>
    <cellStyle name="Notiz 2 116 3" xfId="7066" xr:uid="{E1365037-C26F-48DF-A2DE-E641400B880B}"/>
    <cellStyle name="Notiz 2 117" xfId="2029" xr:uid="{00000000-0005-0000-0000-00001D080000}"/>
    <cellStyle name="Notiz 2 117 2" xfId="5168" xr:uid="{0995B46E-A069-4084-97B1-2529194B2F0D}"/>
    <cellStyle name="Notiz 2 117 3" xfId="7065" xr:uid="{FD022C39-5C86-472C-A525-14A492548D49}"/>
    <cellStyle name="Notiz 2 118" xfId="2030" xr:uid="{00000000-0005-0000-0000-00001E080000}"/>
    <cellStyle name="Notiz 2 118 2" xfId="5169" xr:uid="{EAFDCEAC-11B3-4F01-8CCE-B8E9308A09A9}"/>
    <cellStyle name="Notiz 2 118 3" xfId="7064" xr:uid="{06E72525-381B-4A6C-BC72-9746C62A661B}"/>
    <cellStyle name="Notiz 2 119" xfId="2031" xr:uid="{00000000-0005-0000-0000-00001F080000}"/>
    <cellStyle name="Notiz 2 119 2" xfId="5170" xr:uid="{7FB9D924-8D06-4597-9432-A8DD5453D697}"/>
    <cellStyle name="Notiz 2 119 3" xfId="7063" xr:uid="{DF1316A4-AA40-48F2-9DBD-70F468E1C90B}"/>
    <cellStyle name="Notiz 2 12" xfId="2032" xr:uid="{00000000-0005-0000-0000-000020080000}"/>
    <cellStyle name="Notiz 2 12 2" xfId="5171" xr:uid="{F43755A7-BED0-4BD5-8AC6-7979E81430E5}"/>
    <cellStyle name="Notiz 2 12 3" xfId="7062" xr:uid="{025C694A-B379-4BAC-8909-678A285E5EEF}"/>
    <cellStyle name="Notiz 2 120" xfId="2033" xr:uid="{00000000-0005-0000-0000-000021080000}"/>
    <cellStyle name="Notiz 2 120 2" xfId="5172" xr:uid="{30203F13-24C9-4FFF-8121-B109410E4F00}"/>
    <cellStyle name="Notiz 2 120 3" xfId="7061" xr:uid="{1D81F077-2904-41BC-96E2-E28A92B372DE}"/>
    <cellStyle name="Notiz 2 121" xfId="2034" xr:uid="{00000000-0005-0000-0000-000022080000}"/>
    <cellStyle name="Notiz 2 121 2" xfId="5173" xr:uid="{7C41F4CF-6EFF-4ACE-A4C5-DE8204658FF2}"/>
    <cellStyle name="Notiz 2 121 3" xfId="7060" xr:uid="{B8A453C1-5A59-45A8-B3E0-D7E975A5D537}"/>
    <cellStyle name="Notiz 2 122" xfId="2035" xr:uid="{00000000-0005-0000-0000-000023080000}"/>
    <cellStyle name="Notiz 2 122 2" xfId="5174" xr:uid="{760EC52C-1555-4F0F-B6F1-4B11930FD789}"/>
    <cellStyle name="Notiz 2 122 3" xfId="7059" xr:uid="{0CE25098-CC2E-4345-BFA6-105AAF0D8C1B}"/>
    <cellStyle name="Notiz 2 123" xfId="2036" xr:uid="{00000000-0005-0000-0000-000024080000}"/>
    <cellStyle name="Notiz 2 123 2" xfId="5175" xr:uid="{6EDC00E3-1871-4759-B50B-348D337620A5}"/>
    <cellStyle name="Notiz 2 123 3" xfId="7058" xr:uid="{83EBE187-8BB6-4243-B4B7-15EE270CD93C}"/>
    <cellStyle name="Notiz 2 124" xfId="2037" xr:uid="{00000000-0005-0000-0000-000025080000}"/>
    <cellStyle name="Notiz 2 124 2" xfId="5176" xr:uid="{771FA7A7-66D3-4754-9C0B-73A2B64F625D}"/>
    <cellStyle name="Notiz 2 124 3" xfId="7057" xr:uid="{03D56BFB-C7E1-4F85-ACDA-3A028A73D157}"/>
    <cellStyle name="Notiz 2 125" xfId="2038" xr:uid="{00000000-0005-0000-0000-000026080000}"/>
    <cellStyle name="Notiz 2 125 2" xfId="5177" xr:uid="{E9FBB72A-F673-4CA4-BFC2-4F7E83660B08}"/>
    <cellStyle name="Notiz 2 125 3" xfId="7056" xr:uid="{09AE06F1-9BB9-436B-B262-CDA9C220CF44}"/>
    <cellStyle name="Notiz 2 126" xfId="2039" xr:uid="{00000000-0005-0000-0000-000027080000}"/>
    <cellStyle name="Notiz 2 126 2" xfId="2040" xr:uid="{00000000-0005-0000-0000-000028080000}"/>
    <cellStyle name="Notiz 2 126 2 2" xfId="5179" xr:uid="{1B7E7A32-9FCD-4529-95DC-6FAD92BC2DAC}"/>
    <cellStyle name="Notiz 2 126 2 3" xfId="7054" xr:uid="{BE6C7A15-7AA7-47ED-8BED-847FB2A3BC9C}"/>
    <cellStyle name="Notiz 2 126 3" xfId="5178" xr:uid="{6EC76B8E-7718-4B68-AF57-88BA3E5DE0DD}"/>
    <cellStyle name="Notiz 2 126 4" xfId="7055" xr:uid="{3997483F-9165-4945-9C4A-6B00052BDED1}"/>
    <cellStyle name="Notiz 2 127" xfId="2041" xr:uid="{00000000-0005-0000-0000-000029080000}"/>
    <cellStyle name="Notiz 2 127 2" xfId="2042" xr:uid="{00000000-0005-0000-0000-00002A080000}"/>
    <cellStyle name="Notiz 2 127 2 2" xfId="5181" xr:uid="{E21943DB-97C6-474E-88BE-D75F9A67804E}"/>
    <cellStyle name="Notiz 2 127 2 3" xfId="7052" xr:uid="{A2AA6C7A-7B8F-47EE-A885-F5AB6E1AD713}"/>
    <cellStyle name="Notiz 2 127 3" xfId="5180" xr:uid="{09C410C0-D44F-4EEA-B390-4C8596287133}"/>
    <cellStyle name="Notiz 2 127 4" xfId="7053" xr:uid="{C63724BF-116F-4B66-B3E1-F3E0021A8BE3}"/>
    <cellStyle name="Notiz 2 128" xfId="2043" xr:uid="{00000000-0005-0000-0000-00002B080000}"/>
    <cellStyle name="Notiz 2 128 2" xfId="5182" xr:uid="{5E557153-C00E-4EB5-81DB-7D8BF35721B3}"/>
    <cellStyle name="Notiz 2 128 3" xfId="7051" xr:uid="{9A0CDCA6-A8E2-420C-ADF9-F899492DAFD7}"/>
    <cellStyle name="Notiz 2 129" xfId="2044" xr:uid="{00000000-0005-0000-0000-00002C080000}"/>
    <cellStyle name="Notiz 2 129 2" xfId="5183" xr:uid="{FB1513D6-CD20-432B-8821-4FF9D9AB1EAE}"/>
    <cellStyle name="Notiz 2 129 3" xfId="7050" xr:uid="{D97605FC-7744-48C5-B486-DBA00932D3F7}"/>
    <cellStyle name="Notiz 2 13" xfId="2045" xr:uid="{00000000-0005-0000-0000-00002D080000}"/>
    <cellStyle name="Notiz 2 13 2" xfId="5184" xr:uid="{3365DF4D-F08C-4450-BF21-13348DE39C18}"/>
    <cellStyle name="Notiz 2 13 3" xfId="7049" xr:uid="{317EA93C-11E6-48B0-9908-A9A98E6CE7DC}"/>
    <cellStyle name="Notiz 2 130" xfId="2046" xr:uid="{00000000-0005-0000-0000-00002E080000}"/>
    <cellStyle name="Notiz 2 130 2" xfId="5185" xr:uid="{AD795087-7585-4D31-9EE5-6451DD0A7574}"/>
    <cellStyle name="Notiz 2 130 3" xfId="7048" xr:uid="{B0062B01-7959-4D7B-814A-F5E2E465395F}"/>
    <cellStyle name="Notiz 2 131" xfId="2047" xr:uid="{00000000-0005-0000-0000-00002F080000}"/>
    <cellStyle name="Notiz 2 131 2" xfId="5186" xr:uid="{1137CFEA-F89F-4091-B5F8-0D8C8FDC5C89}"/>
    <cellStyle name="Notiz 2 131 3" xfId="7047" xr:uid="{65B57B80-1866-4D5D-97E1-6FA17899F87B}"/>
    <cellStyle name="Notiz 2 132" xfId="2048" xr:uid="{00000000-0005-0000-0000-000030080000}"/>
    <cellStyle name="Notiz 2 132 2" xfId="5187" xr:uid="{D0D83D04-30C8-44E0-A268-745854E7CD04}"/>
    <cellStyle name="Notiz 2 132 3" xfId="7046" xr:uid="{2CBF5795-CCD3-42E9-9886-85806DD72B03}"/>
    <cellStyle name="Notiz 2 133" xfId="2049" xr:uid="{00000000-0005-0000-0000-000031080000}"/>
    <cellStyle name="Notiz 2 133 2" xfId="5188" xr:uid="{4314ECDA-948F-4BD8-88EA-28EC529A4FC8}"/>
    <cellStyle name="Notiz 2 133 3" xfId="7045" xr:uid="{2CB8C29A-54DA-4F7B-9AFB-B1BAF1DB850E}"/>
    <cellStyle name="Notiz 2 134" xfId="2050" xr:uid="{00000000-0005-0000-0000-000032080000}"/>
    <cellStyle name="Notiz 2 134 2" xfId="5189" xr:uid="{20326055-CAFE-41C3-B3D8-BEE5C28F49FD}"/>
    <cellStyle name="Notiz 2 134 3" xfId="7044" xr:uid="{C034DAF8-47AB-4667-8A78-7693AA56DF0E}"/>
    <cellStyle name="Notiz 2 135" xfId="2051" xr:uid="{00000000-0005-0000-0000-000033080000}"/>
    <cellStyle name="Notiz 2 135 2" xfId="5190" xr:uid="{9DEBF76E-D46F-4988-B62C-7754D642C5FF}"/>
    <cellStyle name="Notiz 2 135 3" xfId="7043" xr:uid="{BA8BD870-866F-468F-9700-E249CB9CAE0D}"/>
    <cellStyle name="Notiz 2 136" xfId="2052" xr:uid="{00000000-0005-0000-0000-000034080000}"/>
    <cellStyle name="Notiz 2 136 2" xfId="5191" xr:uid="{9A82DC00-0293-4192-98C1-BBA17DA9012F}"/>
    <cellStyle name="Notiz 2 136 3" xfId="7042" xr:uid="{271DC2D1-7427-4268-82A2-69060E9073AC}"/>
    <cellStyle name="Notiz 2 137" xfId="2053" xr:uid="{00000000-0005-0000-0000-000035080000}"/>
    <cellStyle name="Notiz 2 137 2" xfId="5192" xr:uid="{339515B5-E2C4-45B6-B5E7-9A5DE7CED987}"/>
    <cellStyle name="Notiz 2 137 3" xfId="7041" xr:uid="{2BA3CFAE-724C-4B53-BA8E-270A21CFFCF8}"/>
    <cellStyle name="Notiz 2 138" xfId="2054" xr:uid="{00000000-0005-0000-0000-000036080000}"/>
    <cellStyle name="Notiz 2 138 2" xfId="5193" xr:uid="{9199FD38-4295-4413-99C5-044F2A3F8506}"/>
    <cellStyle name="Notiz 2 138 3" xfId="7040" xr:uid="{BDB18BE6-B932-40F9-8712-5DE4E6C3A47D}"/>
    <cellStyle name="Notiz 2 139" xfId="2055" xr:uid="{00000000-0005-0000-0000-000037080000}"/>
    <cellStyle name="Notiz 2 139 2" xfId="5194" xr:uid="{E5746611-FC26-4201-8D93-39474A310A75}"/>
    <cellStyle name="Notiz 2 139 3" xfId="7039" xr:uid="{EC4BDD5A-7E81-4316-853E-AD7956A5117A}"/>
    <cellStyle name="Notiz 2 14" xfId="2056" xr:uid="{00000000-0005-0000-0000-000038080000}"/>
    <cellStyle name="Notiz 2 14 2" xfId="5195" xr:uid="{3E0C5500-3023-4F0D-BD6E-649C76D029B4}"/>
    <cellStyle name="Notiz 2 14 3" xfId="7038" xr:uid="{0C00E7BA-856B-4CA2-9F5B-9DEA948421A1}"/>
    <cellStyle name="Notiz 2 140" xfId="2057" xr:uid="{00000000-0005-0000-0000-000039080000}"/>
    <cellStyle name="Notiz 2 140 2" xfId="2058" xr:uid="{00000000-0005-0000-0000-00003A080000}"/>
    <cellStyle name="Notiz 2 140 2 2" xfId="5197" xr:uid="{4E513699-F7CF-41B4-9CA6-09605472DEC7}"/>
    <cellStyle name="Notiz 2 140 2 3" xfId="7036" xr:uid="{65981C87-68D7-49B6-8E25-BF3966EB23CB}"/>
    <cellStyle name="Notiz 2 140 3" xfId="5196" xr:uid="{1320C213-4637-4E45-AD7E-495ADF66AF33}"/>
    <cellStyle name="Notiz 2 140 4" xfId="7037" xr:uid="{96EDDDD2-4254-4D62-97F1-866F5C1C5492}"/>
    <cellStyle name="Notiz 2 141" xfId="2059" xr:uid="{00000000-0005-0000-0000-00003B080000}"/>
    <cellStyle name="Notiz 2 141 2" xfId="2060" xr:uid="{00000000-0005-0000-0000-00003C080000}"/>
    <cellStyle name="Notiz 2 141 2 2" xfId="5199" xr:uid="{1D4AA2C9-A593-42D0-B23D-22400E445AE3}"/>
    <cellStyle name="Notiz 2 141 2 3" xfId="7034" xr:uid="{9B9D179C-440C-4D73-A929-8296A0F80089}"/>
    <cellStyle name="Notiz 2 141 3" xfId="5198" xr:uid="{1AFBE143-CD98-49AA-89AA-3A129C824A83}"/>
    <cellStyle name="Notiz 2 141 4" xfId="7035" xr:uid="{CFBC886B-EE38-477C-A13B-96A1593DF109}"/>
    <cellStyle name="Notiz 2 142" xfId="2061" xr:uid="{00000000-0005-0000-0000-00003D080000}"/>
    <cellStyle name="Notiz 2 142 2" xfId="5200" xr:uid="{17FC9D06-324B-4CE4-B97F-103DE43BE53D}"/>
    <cellStyle name="Notiz 2 142 3" xfId="7033" xr:uid="{44002ACB-6046-4469-BCF9-F0DAF619C26D}"/>
    <cellStyle name="Notiz 2 143" xfId="2062" xr:uid="{00000000-0005-0000-0000-00003E080000}"/>
    <cellStyle name="Notiz 2 143 2" xfId="5201" xr:uid="{E8DAF41C-9FD1-4B9F-AD77-83F045EAD2A7}"/>
    <cellStyle name="Notiz 2 143 3" xfId="7032" xr:uid="{7DB2AE7D-5502-4C15-BECB-D2B6ED61CF1C}"/>
    <cellStyle name="Notiz 2 144" xfId="2063" xr:uid="{00000000-0005-0000-0000-00003F080000}"/>
    <cellStyle name="Notiz 2 144 2" xfId="5202" xr:uid="{324F127D-D375-4D76-AFC9-199B7C6874C2}"/>
    <cellStyle name="Notiz 2 144 3" xfId="6253" xr:uid="{E110CA88-1027-48C5-87D6-40F3B572BA11}"/>
    <cellStyle name="Notiz 2 145" xfId="2064" xr:uid="{00000000-0005-0000-0000-000040080000}"/>
    <cellStyle name="Notiz 2 145 2" xfId="5203" xr:uid="{14B03838-6A3E-4080-BAA3-928C1CCA02AE}"/>
    <cellStyle name="Notiz 2 145 3" xfId="7031" xr:uid="{E5F65C87-DC6C-482C-BEB2-BDE5ACA0F259}"/>
    <cellStyle name="Notiz 2 146" xfId="2065" xr:uid="{00000000-0005-0000-0000-000041080000}"/>
    <cellStyle name="Notiz 2 146 2" xfId="2066" xr:uid="{00000000-0005-0000-0000-000042080000}"/>
    <cellStyle name="Notiz 2 146 2 2" xfId="5205" xr:uid="{096DCBF5-003B-4C2B-8BB9-DD3389DDCD11}"/>
    <cellStyle name="Notiz 2 146 2 3" xfId="7029" xr:uid="{2F5744F7-0B30-4919-BC84-A228F705F07A}"/>
    <cellStyle name="Notiz 2 146 3" xfId="5204" xr:uid="{D85CC00A-E965-4C5D-9DFD-D75B763985E2}"/>
    <cellStyle name="Notiz 2 146 4" xfId="7030" xr:uid="{E821F742-A2B4-48EC-BF32-46518AE23BA6}"/>
    <cellStyle name="Notiz 2 147" xfId="2067" xr:uid="{00000000-0005-0000-0000-000043080000}"/>
    <cellStyle name="Notiz 2 147 2" xfId="2068" xr:uid="{00000000-0005-0000-0000-000044080000}"/>
    <cellStyle name="Notiz 2 147 2 2" xfId="5207" xr:uid="{30394350-E942-4FBC-8A5F-598DD5C7FC0C}"/>
    <cellStyle name="Notiz 2 147 2 3" xfId="7027" xr:uid="{FAC3548C-0F09-422D-A197-66009A2A28F8}"/>
    <cellStyle name="Notiz 2 147 3" xfId="5206" xr:uid="{5A8DE08A-1063-4E57-8E63-A2CC52E50202}"/>
    <cellStyle name="Notiz 2 147 4" xfId="7028" xr:uid="{1B62C5C8-A2F3-4D25-A921-A291F2BC8CF9}"/>
    <cellStyle name="Notiz 2 148" xfId="2069" xr:uid="{00000000-0005-0000-0000-000045080000}"/>
    <cellStyle name="Notiz 2 148 2" xfId="5208" xr:uid="{A79D8B81-A8EC-46F2-B86F-B5C132253683}"/>
    <cellStyle name="Notiz 2 148 3" xfId="7026" xr:uid="{2A361A68-EC5A-4C80-AEFE-ED828EB4625A}"/>
    <cellStyle name="Notiz 2 149" xfId="2070" xr:uid="{00000000-0005-0000-0000-000046080000}"/>
    <cellStyle name="Notiz 2 149 2" xfId="5209" xr:uid="{060C3798-5148-4CEE-B2EE-489C7221A208}"/>
    <cellStyle name="Notiz 2 149 3" xfId="7025" xr:uid="{E6399C7C-8715-410E-86FE-8855FF217BD1}"/>
    <cellStyle name="Notiz 2 15" xfId="2071" xr:uid="{00000000-0005-0000-0000-000047080000}"/>
    <cellStyle name="Notiz 2 15 2" xfId="5210" xr:uid="{DC26FD40-CB3E-4B92-881D-709ECC5E6437}"/>
    <cellStyle name="Notiz 2 15 3" xfId="7024" xr:uid="{7A6FFEE0-6960-4645-8948-77D8B6941AB5}"/>
    <cellStyle name="Notiz 2 150" xfId="2072" xr:uid="{00000000-0005-0000-0000-000048080000}"/>
    <cellStyle name="Notiz 2 150 2" xfId="5211" xr:uid="{D6D17307-27E4-48FB-B0E4-19B7A90C123E}"/>
    <cellStyle name="Notiz 2 150 3" xfId="7023" xr:uid="{81B2E6C0-5993-4FBA-B6E6-A92ECBB36AA4}"/>
    <cellStyle name="Notiz 2 151" xfId="2073" xr:uid="{00000000-0005-0000-0000-000049080000}"/>
    <cellStyle name="Notiz 2 151 2" xfId="5212" xr:uid="{E7B080B6-8B7F-460E-A7C2-5E2689265D9E}"/>
    <cellStyle name="Notiz 2 151 3" xfId="7022" xr:uid="{653CC8FB-8482-49F1-8512-1ECD66C59C83}"/>
    <cellStyle name="Notiz 2 152" xfId="2074" xr:uid="{00000000-0005-0000-0000-00004A080000}"/>
    <cellStyle name="Notiz 2 152 2" xfId="5213" xr:uid="{9467CC33-3D67-4ABA-9F23-03CC868EC464}"/>
    <cellStyle name="Notiz 2 152 3" xfId="7021" xr:uid="{C7CB66E3-D093-4BA7-8889-6DFF0E71B86D}"/>
    <cellStyle name="Notiz 2 153" xfId="2075" xr:uid="{00000000-0005-0000-0000-00004B080000}"/>
    <cellStyle name="Notiz 2 153 2" xfId="5214" xr:uid="{4DA0EE97-A747-4F8A-AC1E-004FABF10211}"/>
    <cellStyle name="Notiz 2 153 3" xfId="7020" xr:uid="{F8BE94AC-770A-4E03-83B3-E35772805705}"/>
    <cellStyle name="Notiz 2 154" xfId="2076" xr:uid="{00000000-0005-0000-0000-00004C080000}"/>
    <cellStyle name="Notiz 2 154 2" xfId="5215" xr:uid="{533F4B5C-09B8-467E-A8C0-9EBA629F8120}"/>
    <cellStyle name="Notiz 2 154 3" xfId="7019" xr:uid="{8CE58EBF-CD52-4AB8-90DC-0B55AAD7F66A}"/>
    <cellStyle name="Notiz 2 155" xfId="2077" xr:uid="{00000000-0005-0000-0000-00004D080000}"/>
    <cellStyle name="Notiz 2 155 2" xfId="5216" xr:uid="{56396C7B-0100-4782-BC7B-B4AE7DC54362}"/>
    <cellStyle name="Notiz 2 155 3" xfId="7018" xr:uid="{0BCA83D0-F6D8-4671-B7B2-DF29FF2ED61E}"/>
    <cellStyle name="Notiz 2 156" xfId="2078" xr:uid="{00000000-0005-0000-0000-00004E080000}"/>
    <cellStyle name="Notiz 2 156 2" xfId="5217" xr:uid="{448873F8-D02D-4893-A620-B4D9DCB6EBBF}"/>
    <cellStyle name="Notiz 2 156 3" xfId="7017" xr:uid="{A47A28BC-D40B-4916-B99E-BE35DDFD040B}"/>
    <cellStyle name="Notiz 2 157" xfId="2079" xr:uid="{00000000-0005-0000-0000-00004F080000}"/>
    <cellStyle name="Notiz 2 157 2" xfId="5218" xr:uid="{1DC6E071-6865-4A69-93C7-CD7B7476E3F2}"/>
    <cellStyle name="Notiz 2 157 3" xfId="7016" xr:uid="{05DC918D-F166-4602-8ECF-79FC5D91853C}"/>
    <cellStyle name="Notiz 2 158" xfId="2080" xr:uid="{00000000-0005-0000-0000-000050080000}"/>
    <cellStyle name="Notiz 2 158 2" xfId="5219" xr:uid="{1F602D8A-F89F-4F72-87F2-A671E18AEAB8}"/>
    <cellStyle name="Notiz 2 158 3" xfId="7015" xr:uid="{71BE5855-7511-4212-BA93-6CC59EB60F28}"/>
    <cellStyle name="Notiz 2 159" xfId="2081" xr:uid="{00000000-0005-0000-0000-000051080000}"/>
    <cellStyle name="Notiz 2 159 2" xfId="5220" xr:uid="{4BD21A0C-4818-4AC3-A822-A7CF01DC22BF}"/>
    <cellStyle name="Notiz 2 159 3" xfId="7014" xr:uid="{6BED064F-8387-46E9-A69D-C7AAF10023A8}"/>
    <cellStyle name="Notiz 2 16" xfId="2082" xr:uid="{00000000-0005-0000-0000-000052080000}"/>
    <cellStyle name="Notiz 2 16 2" xfId="5221" xr:uid="{8B90E962-E9D3-426A-A3D3-63E6677D7587}"/>
    <cellStyle name="Notiz 2 16 3" xfId="7013" xr:uid="{3BF4F40C-DB97-458C-92E6-0AB3B6FC4AEE}"/>
    <cellStyle name="Notiz 2 160" xfId="2083" xr:uid="{00000000-0005-0000-0000-000053080000}"/>
    <cellStyle name="Notiz 2 160 2" xfId="5222" xr:uid="{BAB05963-6CDE-4141-9A8A-E6702AD2AA51}"/>
    <cellStyle name="Notiz 2 160 3" xfId="7012" xr:uid="{5E7A66BE-FAC7-4676-AA1A-9D8404E0D161}"/>
    <cellStyle name="Notiz 2 161" xfId="2084" xr:uid="{00000000-0005-0000-0000-000054080000}"/>
    <cellStyle name="Notiz 2 161 2" xfId="5223" xr:uid="{ED8AE245-F294-401F-9950-6BA81C5ED3EE}"/>
    <cellStyle name="Notiz 2 161 3" xfId="7011" xr:uid="{62423448-E379-4345-9544-A43B8B534279}"/>
    <cellStyle name="Notiz 2 162" xfId="2085" xr:uid="{00000000-0005-0000-0000-000055080000}"/>
    <cellStyle name="Notiz 2 162 2" xfId="5224" xr:uid="{6C4B2EF2-53DD-4BE7-A604-55403F082DA2}"/>
    <cellStyle name="Notiz 2 162 3" xfId="7010" xr:uid="{3235BBC0-4852-425C-B581-87409B576B29}"/>
    <cellStyle name="Notiz 2 163" xfId="2086" xr:uid="{00000000-0005-0000-0000-000056080000}"/>
    <cellStyle name="Notiz 2 163 2" xfId="5225" xr:uid="{2827FB56-0882-4171-A6E2-435A03CD7DF2}"/>
    <cellStyle name="Notiz 2 163 3" xfId="7009" xr:uid="{F31AE6A4-0300-4FED-91B3-5B6ED5A89C79}"/>
    <cellStyle name="Notiz 2 164" xfId="2087" xr:uid="{00000000-0005-0000-0000-000057080000}"/>
    <cellStyle name="Notiz 2 164 2" xfId="2088" xr:uid="{00000000-0005-0000-0000-000058080000}"/>
    <cellStyle name="Notiz 2 164 2 2" xfId="5227" xr:uid="{9CC4728E-CEDB-45DB-9A51-E64BAC5B8314}"/>
    <cellStyle name="Notiz 2 164 2 3" xfId="7007" xr:uid="{557275F2-4101-4BAE-9257-39A529AB53FA}"/>
    <cellStyle name="Notiz 2 164 3" xfId="5226" xr:uid="{B859C6B3-E9AC-4AEA-B1CB-9185A1038E9A}"/>
    <cellStyle name="Notiz 2 164 4" xfId="7008" xr:uid="{7311C5CE-632C-42FB-8414-40450FC5B084}"/>
    <cellStyle name="Notiz 2 165" xfId="2089" xr:uid="{00000000-0005-0000-0000-000059080000}"/>
    <cellStyle name="Notiz 2 165 2" xfId="2090" xr:uid="{00000000-0005-0000-0000-00005A080000}"/>
    <cellStyle name="Notiz 2 165 2 2" xfId="5229" xr:uid="{0918BF13-2B11-4BE6-9244-B9C7D23C3FFD}"/>
    <cellStyle name="Notiz 2 165 2 3" xfId="7005" xr:uid="{14822FE7-2F55-4CA5-BE13-7CA61C4D4D07}"/>
    <cellStyle name="Notiz 2 165 3" xfId="5228" xr:uid="{CE57AAB2-82AF-4E05-8C71-868339F8DCBD}"/>
    <cellStyle name="Notiz 2 165 4" xfId="7006" xr:uid="{BC0E0548-29D2-49D4-B1B7-2CC487AC2759}"/>
    <cellStyle name="Notiz 2 166" xfId="2091" xr:uid="{00000000-0005-0000-0000-00005B080000}"/>
    <cellStyle name="Notiz 2 166 2" xfId="5230" xr:uid="{0E24EB71-772B-426C-9899-CCE8468F693A}"/>
    <cellStyle name="Notiz 2 166 3" xfId="7004" xr:uid="{DCE0D4E7-D1E6-4C3E-A591-E69924E25026}"/>
    <cellStyle name="Notiz 2 167" xfId="2092" xr:uid="{00000000-0005-0000-0000-00005C080000}"/>
    <cellStyle name="Notiz 2 167 2" xfId="5231" xr:uid="{294D9191-695E-403D-B288-39A858E6CDA2}"/>
    <cellStyle name="Notiz 2 167 3" xfId="7003" xr:uid="{A803D732-1710-4268-B763-7E134A17AA14}"/>
    <cellStyle name="Notiz 2 168" xfId="2093" xr:uid="{00000000-0005-0000-0000-00005D080000}"/>
    <cellStyle name="Notiz 2 168 2" xfId="5232" xr:uid="{3871FE44-E57E-4307-92C1-62973756B167}"/>
    <cellStyle name="Notiz 2 168 3" xfId="7002" xr:uid="{E120006E-5221-4ECC-B9DF-262241466066}"/>
    <cellStyle name="Notiz 2 169" xfId="2094" xr:uid="{00000000-0005-0000-0000-00005E080000}"/>
    <cellStyle name="Notiz 2 169 2" xfId="5233" xr:uid="{3949D0F9-1F04-4128-88D6-B46D3DDE8642}"/>
    <cellStyle name="Notiz 2 169 3" xfId="7001" xr:uid="{6D1F47D8-7B0C-4275-BAC4-C3826A02F0A7}"/>
    <cellStyle name="Notiz 2 17" xfId="2095" xr:uid="{00000000-0005-0000-0000-00005F080000}"/>
    <cellStyle name="Notiz 2 17 2" xfId="5234" xr:uid="{A808866A-A42B-4216-8975-C89DEA120F51}"/>
    <cellStyle name="Notiz 2 17 3" xfId="7000" xr:uid="{043157F3-76D8-497B-A67C-DE9D509815C8}"/>
    <cellStyle name="Notiz 2 170" xfId="2096" xr:uid="{00000000-0005-0000-0000-000060080000}"/>
    <cellStyle name="Notiz 2 170 2" xfId="5235" xr:uid="{7A76828A-FE74-44D3-8FD1-FB339235924C}"/>
    <cellStyle name="Notiz 2 170 3" xfId="6999" xr:uid="{BAFF25A7-7B7F-4A9E-9014-10AA313F360F}"/>
    <cellStyle name="Notiz 2 171" xfId="2097" xr:uid="{00000000-0005-0000-0000-000061080000}"/>
    <cellStyle name="Notiz 2 171 2" xfId="5236" xr:uid="{42E97F22-1E09-47B4-AFFC-D3ECBFF78D5C}"/>
    <cellStyle name="Notiz 2 171 3" xfId="6998" xr:uid="{7A2FF2B5-F4D9-4D58-8B96-C54F749E7478}"/>
    <cellStyle name="Notiz 2 172" xfId="2098" xr:uid="{00000000-0005-0000-0000-000062080000}"/>
    <cellStyle name="Notiz 2 172 2" xfId="5237" xr:uid="{A94A18D6-9200-410A-9C9E-0A175CD4C229}"/>
    <cellStyle name="Notiz 2 172 3" xfId="6997" xr:uid="{DC40DD4B-E359-486D-9D4D-E11A7438ED40}"/>
    <cellStyle name="Notiz 2 173" xfId="2099" xr:uid="{00000000-0005-0000-0000-000063080000}"/>
    <cellStyle name="Notiz 2 173 2" xfId="5238" xr:uid="{9564A10A-3438-437C-AADB-083C8CF2B5DD}"/>
    <cellStyle name="Notiz 2 173 3" xfId="6996" xr:uid="{731AF92D-431C-4AD2-9B50-DFB2E8C2F436}"/>
    <cellStyle name="Notiz 2 174" xfId="2100" xr:uid="{00000000-0005-0000-0000-000064080000}"/>
    <cellStyle name="Notiz 2 174 2" xfId="5239" xr:uid="{2348231B-7EF7-48DA-94AF-B302998A84AF}"/>
    <cellStyle name="Notiz 2 174 3" xfId="6995" xr:uid="{8349496E-74A7-4BCA-9F50-B9103B7AF309}"/>
    <cellStyle name="Notiz 2 175" xfId="2101" xr:uid="{00000000-0005-0000-0000-000065080000}"/>
    <cellStyle name="Notiz 2 175 2" xfId="5240" xr:uid="{CB797675-DE07-4ED4-AE48-E5615890FC39}"/>
    <cellStyle name="Notiz 2 175 3" xfId="6994" xr:uid="{AB90915D-09A4-47CA-B06A-8365FD8F113D}"/>
    <cellStyle name="Notiz 2 176" xfId="2102" xr:uid="{00000000-0005-0000-0000-000066080000}"/>
    <cellStyle name="Notiz 2 176 2" xfId="5241" xr:uid="{DAD915CB-DC87-41FB-A5FD-C90BB1B1AAB8}"/>
    <cellStyle name="Notiz 2 176 3" xfId="6993" xr:uid="{B6995976-471B-4E6D-B0B9-CD1BBAC1953C}"/>
    <cellStyle name="Notiz 2 177" xfId="2103" xr:uid="{00000000-0005-0000-0000-000067080000}"/>
    <cellStyle name="Notiz 2 177 2" xfId="5242" xr:uid="{D426FF92-AD30-45DA-89A0-CB9B5A5CB1F4}"/>
    <cellStyle name="Notiz 2 177 3" xfId="6992" xr:uid="{38A78A5D-31A1-4211-932F-209B9591FB7C}"/>
    <cellStyle name="Notiz 2 178" xfId="2104" xr:uid="{00000000-0005-0000-0000-000068080000}"/>
    <cellStyle name="Notiz 2 178 2" xfId="5243" xr:uid="{4E1ECF36-B45A-4779-8953-8521570A4DAF}"/>
    <cellStyle name="Notiz 2 178 3" xfId="6991" xr:uid="{769FAACF-D4C9-44DA-A3B8-07E29A715CF8}"/>
    <cellStyle name="Notiz 2 179" xfId="2105" xr:uid="{00000000-0005-0000-0000-000069080000}"/>
    <cellStyle name="Notiz 2 179 2" xfId="5244" xr:uid="{740F9CAB-AE96-42B6-8E1C-890CBA87657E}"/>
    <cellStyle name="Notiz 2 179 3" xfId="6990" xr:uid="{7BB4C3B2-BD6B-454F-AF22-6B05B6D8E835}"/>
    <cellStyle name="Notiz 2 18" xfId="2106" xr:uid="{00000000-0005-0000-0000-00006A080000}"/>
    <cellStyle name="Notiz 2 18 2" xfId="5245" xr:uid="{6A92BB8E-5122-4324-8B1A-E10C3CE419F8}"/>
    <cellStyle name="Notiz 2 18 3" xfId="6989" xr:uid="{036C0D58-63A0-491B-9D5E-5E9CFDABDD55}"/>
    <cellStyle name="Notiz 2 180" xfId="2107" xr:uid="{00000000-0005-0000-0000-00006B080000}"/>
    <cellStyle name="Notiz 2 180 2" xfId="5246" xr:uid="{F894270F-499A-4DE2-9524-138734D0AC9E}"/>
    <cellStyle name="Notiz 2 180 3" xfId="6988" xr:uid="{06FED7FF-41C3-4BAC-BE78-EDDEF9E99A78}"/>
    <cellStyle name="Notiz 2 181" xfId="2108" xr:uid="{00000000-0005-0000-0000-00006C080000}"/>
    <cellStyle name="Notiz 2 181 2" xfId="5247" xr:uid="{F30E66D6-EC3E-4894-8593-2C332E170141}"/>
    <cellStyle name="Notiz 2 181 3" xfId="6987" xr:uid="{6275B62C-7D9B-4B14-B3D6-E720EDD2B244}"/>
    <cellStyle name="Notiz 2 182" xfId="2109" xr:uid="{00000000-0005-0000-0000-00006D080000}"/>
    <cellStyle name="Notiz 2 182 2" xfId="5248" xr:uid="{909EBDB6-B139-47C0-968D-3CA3DC0D9B95}"/>
    <cellStyle name="Notiz 2 182 3" xfId="6986" xr:uid="{23DEDDDF-84AC-4FA7-BA94-3FF5B6103E66}"/>
    <cellStyle name="Notiz 2 183" xfId="2110" xr:uid="{00000000-0005-0000-0000-00006E080000}"/>
    <cellStyle name="Notiz 2 183 2" xfId="5249" xr:uid="{C1734F88-3013-427D-9C68-EDCE70376AEC}"/>
    <cellStyle name="Notiz 2 183 3" xfId="6985" xr:uid="{62C4E7F0-38E0-4B8A-AD51-B6C25DD6023C}"/>
    <cellStyle name="Notiz 2 184" xfId="2111" xr:uid="{00000000-0005-0000-0000-00006F080000}"/>
    <cellStyle name="Notiz 2 184 2" xfId="2112" xr:uid="{00000000-0005-0000-0000-000070080000}"/>
    <cellStyle name="Notiz 2 184 2 2" xfId="5251" xr:uid="{F135E950-C611-44A2-AE34-594AB8391A56}"/>
    <cellStyle name="Notiz 2 184 2 3" xfId="6983" xr:uid="{6E375294-39D3-421B-A0F2-D3D73279378B}"/>
    <cellStyle name="Notiz 2 184 3" xfId="5250" xr:uid="{DAFB2946-147D-4037-A20F-A4D752EA49A6}"/>
    <cellStyle name="Notiz 2 184 4" xfId="6984" xr:uid="{9428E458-B8AF-4CB0-A914-D29CCD27FD29}"/>
    <cellStyle name="Notiz 2 185" xfId="2113" xr:uid="{00000000-0005-0000-0000-000071080000}"/>
    <cellStyle name="Notiz 2 185 2" xfId="2114" xr:uid="{00000000-0005-0000-0000-000072080000}"/>
    <cellStyle name="Notiz 2 185 2 2" xfId="5253" xr:uid="{EFA23A93-89DD-4EAE-873A-0E3181A19F2F}"/>
    <cellStyle name="Notiz 2 185 2 3" xfId="6981" xr:uid="{4B1AC582-FD9C-44AC-BB3A-A6F7D8EE6F14}"/>
    <cellStyle name="Notiz 2 185 3" xfId="5252" xr:uid="{25798BD0-CF6E-452B-97C7-A64BCD445C53}"/>
    <cellStyle name="Notiz 2 185 4" xfId="6982" xr:uid="{24A25D47-3C2E-4003-B3E5-FC4C70451CBE}"/>
    <cellStyle name="Notiz 2 186" xfId="2115" xr:uid="{00000000-0005-0000-0000-000073080000}"/>
    <cellStyle name="Notiz 2 186 2" xfId="5254" xr:uid="{47F15172-4283-4AD6-AA8C-BF9741B87F76}"/>
    <cellStyle name="Notiz 2 186 3" xfId="6980" xr:uid="{C005F791-AB3E-4760-989F-1E3BB4645D28}"/>
    <cellStyle name="Notiz 2 187" xfId="2116" xr:uid="{00000000-0005-0000-0000-000074080000}"/>
    <cellStyle name="Notiz 2 187 2" xfId="5255" xr:uid="{CB737154-68F6-45AC-9CC1-1AA72E727487}"/>
    <cellStyle name="Notiz 2 187 3" xfId="6979" xr:uid="{BFEB4778-5307-4A04-AB97-61A52A42ECA9}"/>
    <cellStyle name="Notiz 2 188" xfId="2117" xr:uid="{00000000-0005-0000-0000-000075080000}"/>
    <cellStyle name="Notiz 2 188 2" xfId="5256" xr:uid="{B31D2AAE-6C0C-4393-9CAE-1409E58B151C}"/>
    <cellStyle name="Notiz 2 188 3" xfId="6978" xr:uid="{C86D0967-6B9D-4BD5-8AA5-E804DFC65434}"/>
    <cellStyle name="Notiz 2 189" xfId="2118" xr:uid="{00000000-0005-0000-0000-000076080000}"/>
    <cellStyle name="Notiz 2 189 2" xfId="2119" xr:uid="{00000000-0005-0000-0000-000077080000}"/>
    <cellStyle name="Notiz 2 189 2 2" xfId="5258" xr:uid="{DAC045B9-2308-4093-BD01-5B7BE05C0688}"/>
    <cellStyle name="Notiz 2 189 2 3" xfId="6976" xr:uid="{BFB93ED1-1090-4495-9FFB-02B523630BD3}"/>
    <cellStyle name="Notiz 2 189 3" xfId="5257" xr:uid="{7043B846-61BF-4A49-B0DA-44F190BB9749}"/>
    <cellStyle name="Notiz 2 189 4" xfId="6977" xr:uid="{03C11DB7-6FB2-4568-9F49-BAE268D22E2A}"/>
    <cellStyle name="Notiz 2 19" xfId="2120" xr:uid="{00000000-0005-0000-0000-000078080000}"/>
    <cellStyle name="Notiz 2 19 2" xfId="5259" xr:uid="{3602857A-B608-402A-B175-F9FA3A4AD898}"/>
    <cellStyle name="Notiz 2 19 3" xfId="6975" xr:uid="{EC8D562D-7BC8-4025-91B8-950EE4D2271B}"/>
    <cellStyle name="Notiz 2 190" xfId="2121" xr:uid="{00000000-0005-0000-0000-000079080000}"/>
    <cellStyle name="Notiz 2 190 2" xfId="5260" xr:uid="{1243A407-9D16-4700-ADDB-F199C67221D4}"/>
    <cellStyle name="Notiz 2 190 3" xfId="6974" xr:uid="{5738050E-2F76-4EB3-B5E9-2B7060C4E62A}"/>
    <cellStyle name="Notiz 2 191" xfId="2122" xr:uid="{00000000-0005-0000-0000-00007A080000}"/>
    <cellStyle name="Notiz 2 191 2" xfId="5261" xr:uid="{4B0E3977-F8D8-4D8F-A4B1-7CACC40A4FB5}"/>
    <cellStyle name="Notiz 2 191 3" xfId="6973" xr:uid="{B046F8B5-4C6C-4DE0-9F49-40F1B7384AA9}"/>
    <cellStyle name="Notiz 2 192" xfId="2123" xr:uid="{00000000-0005-0000-0000-00007B080000}"/>
    <cellStyle name="Notiz 2 192 2" xfId="5262" xr:uid="{DEF4F48B-ECD1-419D-B822-E98F03E29FA1}"/>
    <cellStyle name="Notiz 2 192 3" xfId="6972" xr:uid="{5543E81A-4D30-4103-80BA-D068AA3BEDB9}"/>
    <cellStyle name="Notiz 2 193" xfId="2124" xr:uid="{00000000-0005-0000-0000-00007C080000}"/>
    <cellStyle name="Notiz 2 193 2" xfId="5263" xr:uid="{D384E5AC-DC4F-46EB-996E-89E249EECFCC}"/>
    <cellStyle name="Notiz 2 193 3" xfId="6971" xr:uid="{F3A124C2-DA28-4078-9C56-11C785BA0076}"/>
    <cellStyle name="Notiz 2 194" xfId="2125" xr:uid="{00000000-0005-0000-0000-00007D080000}"/>
    <cellStyle name="Notiz 2 194 2" xfId="5264" xr:uid="{56A6F1FF-9FF9-4BA0-BEC6-756E4E8DF881}"/>
    <cellStyle name="Notiz 2 194 3" xfId="6970" xr:uid="{7D273FFF-AD45-4D1D-A923-793ED65D6D3D}"/>
    <cellStyle name="Notiz 2 195" xfId="2126" xr:uid="{00000000-0005-0000-0000-00007E080000}"/>
    <cellStyle name="Notiz 2 195 2" xfId="5265" xr:uid="{A76B97F4-8657-41AC-9794-6AD19CFD779D}"/>
    <cellStyle name="Notiz 2 195 3" xfId="6969" xr:uid="{1224DFB1-B7A3-4398-A294-4C49B92DF83C}"/>
    <cellStyle name="Notiz 2 196" xfId="2127" xr:uid="{00000000-0005-0000-0000-00007F080000}"/>
    <cellStyle name="Notiz 2 196 2" xfId="5266" xr:uid="{5924AEF7-9392-49E6-A429-D6C908894BC8}"/>
    <cellStyle name="Notiz 2 196 3" xfId="6968" xr:uid="{1F033FD9-A1A3-490A-9F10-91C2779051B9}"/>
    <cellStyle name="Notiz 2 197" xfId="2128" xr:uid="{00000000-0005-0000-0000-000080080000}"/>
    <cellStyle name="Notiz 2 197 2" xfId="5267" xr:uid="{29C63C1F-6306-4AF4-8A47-AA9F11ED520C}"/>
    <cellStyle name="Notiz 2 197 3" xfId="6967" xr:uid="{D3E82186-4E01-4E4D-B7DD-4C75096F6ED8}"/>
    <cellStyle name="Notiz 2 198" xfId="2129" xr:uid="{00000000-0005-0000-0000-000081080000}"/>
    <cellStyle name="Notiz 2 198 2" xfId="2130" xr:uid="{00000000-0005-0000-0000-000082080000}"/>
    <cellStyle name="Notiz 2 198 2 2" xfId="5269" xr:uid="{6F7EF6D6-086C-4E04-B6F2-09080AFBA1AE}"/>
    <cellStyle name="Notiz 2 198 2 3" xfId="6965" xr:uid="{8214BDE8-97BF-465D-A5C2-F89D0C064D56}"/>
    <cellStyle name="Notiz 2 198 3" xfId="5268" xr:uid="{1E040313-38B3-414A-84A8-28DC00DB35C6}"/>
    <cellStyle name="Notiz 2 198 4" xfId="6966" xr:uid="{91F3FE85-19AD-4308-97D1-D66F6D71D30B}"/>
    <cellStyle name="Notiz 2 199" xfId="2131" xr:uid="{00000000-0005-0000-0000-000083080000}"/>
    <cellStyle name="Notiz 2 199 2" xfId="2132" xr:uid="{00000000-0005-0000-0000-000084080000}"/>
    <cellStyle name="Notiz 2 199 2 2" xfId="5271" xr:uid="{9CF8884C-4EDF-480C-8EEA-0603A0C9CA88}"/>
    <cellStyle name="Notiz 2 199 2 3" xfId="6963" xr:uid="{8472E23C-EC4D-4F8C-85F5-D245CFBB28F7}"/>
    <cellStyle name="Notiz 2 199 3" xfId="5270" xr:uid="{D23F5930-B255-427A-B16B-593475B2F50E}"/>
    <cellStyle name="Notiz 2 199 4" xfId="6964" xr:uid="{D311D5CC-274D-4E6D-BCDD-6201E5D583B3}"/>
    <cellStyle name="Notiz 2 2" xfId="2133" xr:uid="{00000000-0005-0000-0000-000085080000}"/>
    <cellStyle name="Notiz 2 2 2" xfId="2134" xr:uid="{00000000-0005-0000-0000-000086080000}"/>
    <cellStyle name="Notiz 2 2 2 2" xfId="5273" xr:uid="{CB274E7E-C52C-41B5-BB7A-E7B75E2AEA16}"/>
    <cellStyle name="Notiz 2 2 2 3" xfId="6961" xr:uid="{62809D2F-F60C-44C0-8A08-9AA2E50A56F5}"/>
    <cellStyle name="Notiz 2 2 3" xfId="2135" xr:uid="{00000000-0005-0000-0000-000087080000}"/>
    <cellStyle name="Notiz 2 2 3 2" xfId="5274" xr:uid="{EAD665DE-0E08-41BD-A6F4-539E3ED0EC2E}"/>
    <cellStyle name="Notiz 2 2 3 3" xfId="6960" xr:uid="{31048A71-F5A0-4B2D-B18B-FF4820D92B3C}"/>
    <cellStyle name="Notiz 2 2 4" xfId="5272" xr:uid="{2679868C-C58A-4526-A96F-8419CD2B8028}"/>
    <cellStyle name="Notiz 2 2 5" xfId="6962" xr:uid="{8C5A5771-B061-447C-8022-DFB9D6DBD469}"/>
    <cellStyle name="Notiz 2 20" xfId="2136" xr:uid="{00000000-0005-0000-0000-000088080000}"/>
    <cellStyle name="Notiz 2 20 2" xfId="5275" xr:uid="{93767EB8-1CD0-4FBA-9F09-234E6D2D9BD3}"/>
    <cellStyle name="Notiz 2 20 3" xfId="6959" xr:uid="{1B777D91-39C5-4822-AB9F-EB9149E62DE0}"/>
    <cellStyle name="Notiz 2 200" xfId="2137" xr:uid="{00000000-0005-0000-0000-000089080000}"/>
    <cellStyle name="Notiz 2 200 2" xfId="5276" xr:uid="{F670DE6F-8599-42E4-B514-C5FFFB7E31B6}"/>
    <cellStyle name="Notiz 2 200 3" xfId="6958" xr:uid="{25C81E1E-D5FB-4767-81A7-3C89B8B57795}"/>
    <cellStyle name="Notiz 2 201" xfId="2138" xr:uid="{00000000-0005-0000-0000-00008A080000}"/>
    <cellStyle name="Notiz 2 201 2" xfId="5277" xr:uid="{60237F0C-BBDA-4B6E-8C79-85BBC2609BEE}"/>
    <cellStyle name="Notiz 2 201 3" xfId="6957" xr:uid="{66D25370-171F-4D85-B42F-8E70B864A523}"/>
    <cellStyle name="Notiz 2 202" xfId="2139" xr:uid="{00000000-0005-0000-0000-00008B080000}"/>
    <cellStyle name="Notiz 2 202 2" xfId="5278" xr:uid="{A5F9F93E-3D53-4330-821D-CCCCAF00DED5}"/>
    <cellStyle name="Notiz 2 202 3" xfId="6956" xr:uid="{387CA0C6-45B3-4F88-B37F-E5174CDAF5AB}"/>
    <cellStyle name="Notiz 2 203" xfId="2140" xr:uid="{00000000-0005-0000-0000-00008C080000}"/>
    <cellStyle name="Notiz 2 203 2" xfId="5279" xr:uid="{1176421C-7959-4A4F-8D16-4AEDA05353F8}"/>
    <cellStyle name="Notiz 2 203 3" xfId="6955" xr:uid="{ACD55B53-138B-4679-814F-65621319E06A}"/>
    <cellStyle name="Notiz 2 204" xfId="2141" xr:uid="{00000000-0005-0000-0000-00008D080000}"/>
    <cellStyle name="Notiz 2 204 2" xfId="5280" xr:uid="{4BAD76CB-200E-444E-BB80-A860DD9A0105}"/>
    <cellStyle name="Notiz 2 204 3" xfId="6954" xr:uid="{13C428C8-67D5-4EC6-9532-E079B40B72E4}"/>
    <cellStyle name="Notiz 2 205" xfId="2142" xr:uid="{00000000-0005-0000-0000-00008E080000}"/>
    <cellStyle name="Notiz 2 205 2" xfId="5281" xr:uid="{36F90451-E625-4FDE-B27F-009D67A6C966}"/>
    <cellStyle name="Notiz 2 205 3" xfId="6953" xr:uid="{A657AB62-D63C-4C62-8765-B4C5C307EA7E}"/>
    <cellStyle name="Notiz 2 206" xfId="2143" xr:uid="{00000000-0005-0000-0000-00008F080000}"/>
    <cellStyle name="Notiz 2 206 2" xfId="5282" xr:uid="{50E64554-34D9-4111-A0FE-1D49EEACC5A9}"/>
    <cellStyle name="Notiz 2 206 3" xfId="6952" xr:uid="{331E6DC3-8FEA-4B28-BC70-C264667C42DA}"/>
    <cellStyle name="Notiz 2 207" xfId="2144" xr:uid="{00000000-0005-0000-0000-000090080000}"/>
    <cellStyle name="Notiz 2 207 2" xfId="5283" xr:uid="{38F78596-E00D-4194-AFC5-8A914E951068}"/>
    <cellStyle name="Notiz 2 207 3" xfId="6951" xr:uid="{F9224F8A-9DDB-4B20-A8A0-15A21A8FD565}"/>
    <cellStyle name="Notiz 2 208" xfId="2145" xr:uid="{00000000-0005-0000-0000-000091080000}"/>
    <cellStyle name="Notiz 2 208 2" xfId="5284" xr:uid="{EEE12D04-A72E-42B6-9385-D7524746F9B2}"/>
    <cellStyle name="Notiz 2 208 3" xfId="6950" xr:uid="{29098592-9D2E-4CC5-BBFE-1112AAC3C1F8}"/>
    <cellStyle name="Notiz 2 209" xfId="2146" xr:uid="{00000000-0005-0000-0000-000092080000}"/>
    <cellStyle name="Notiz 2 209 2" xfId="5285" xr:uid="{7F5F92D4-2E0E-4498-9680-852C4E29A335}"/>
    <cellStyle name="Notiz 2 209 3" xfId="6949" xr:uid="{C036DF53-689F-4B4E-9D6F-9321464678AA}"/>
    <cellStyle name="Notiz 2 21" xfId="2147" xr:uid="{00000000-0005-0000-0000-000093080000}"/>
    <cellStyle name="Notiz 2 21 2" xfId="5286" xr:uid="{51A26392-EC34-415D-A6FD-D0F5E2944134}"/>
    <cellStyle name="Notiz 2 21 3" xfId="6948" xr:uid="{60E598B3-9D9D-4431-81F7-E551C320EFE3}"/>
    <cellStyle name="Notiz 2 210" xfId="2148" xr:uid="{00000000-0005-0000-0000-000094080000}"/>
    <cellStyle name="Notiz 2 210 2" xfId="5287" xr:uid="{5B49C25D-DE0B-4935-8C59-EA057A9B1C18}"/>
    <cellStyle name="Notiz 2 210 3" xfId="6947" xr:uid="{4C73F76D-B5FA-4F25-86C4-7A5C3BD37901}"/>
    <cellStyle name="Notiz 2 211" xfId="2149" xr:uid="{00000000-0005-0000-0000-000095080000}"/>
    <cellStyle name="Notiz 2 211 2" xfId="5288" xr:uid="{684EEE35-5695-47B6-B80C-A1E047728664}"/>
    <cellStyle name="Notiz 2 211 3" xfId="6946" xr:uid="{9019D08D-C46F-4909-84E6-F0BF732E2A79}"/>
    <cellStyle name="Notiz 2 212" xfId="2150" xr:uid="{00000000-0005-0000-0000-000096080000}"/>
    <cellStyle name="Notiz 2 212 2" xfId="5289" xr:uid="{0B722709-173B-4FEA-BC7B-968C9CD018E6}"/>
    <cellStyle name="Notiz 2 212 3" xfId="6945" xr:uid="{5B8FC4E0-25F3-4BCA-B442-3F13B2903E6E}"/>
    <cellStyle name="Notiz 2 213" xfId="2151" xr:uid="{00000000-0005-0000-0000-000097080000}"/>
    <cellStyle name="Notiz 2 213 2" xfId="5290" xr:uid="{092A1296-DAAA-46DD-8F26-55BB3AD037B8}"/>
    <cellStyle name="Notiz 2 213 3" xfId="6944" xr:uid="{875DAE83-B96E-4EB8-BCA7-CE2D050FEC6A}"/>
    <cellStyle name="Notiz 2 214" xfId="2152" xr:uid="{00000000-0005-0000-0000-000098080000}"/>
    <cellStyle name="Notiz 2 214 2" xfId="5291" xr:uid="{4AD4C774-3350-4391-90EF-9AD9A86D00B5}"/>
    <cellStyle name="Notiz 2 214 3" xfId="6943" xr:uid="{7ED5A775-607D-465D-A773-7B042629D757}"/>
    <cellStyle name="Notiz 2 215" xfId="2153" xr:uid="{00000000-0005-0000-0000-000099080000}"/>
    <cellStyle name="Notiz 2 215 2" xfId="2154" xr:uid="{00000000-0005-0000-0000-00009A080000}"/>
    <cellStyle name="Notiz 2 215 2 2" xfId="5293" xr:uid="{83B08366-4613-4933-B769-D8284C4C1E20}"/>
    <cellStyle name="Notiz 2 215 2 3" xfId="6941" xr:uid="{5F8372E5-24AC-43CE-AAD5-053B47D1B3AB}"/>
    <cellStyle name="Notiz 2 215 3" xfId="5292" xr:uid="{370E3FF6-8E2E-4400-B1A8-C3F45F2E480F}"/>
    <cellStyle name="Notiz 2 215 4" xfId="6942" xr:uid="{19E721C9-1CA0-40E3-A6E6-3797B119E82F}"/>
    <cellStyle name="Notiz 2 216" xfId="2155" xr:uid="{00000000-0005-0000-0000-00009B080000}"/>
    <cellStyle name="Notiz 2 216 2" xfId="2156" xr:uid="{00000000-0005-0000-0000-00009C080000}"/>
    <cellStyle name="Notiz 2 216 2 2" xfId="5295" xr:uid="{4BD8114D-3944-4D82-B8DD-1E5DCB853207}"/>
    <cellStyle name="Notiz 2 216 2 3" xfId="6939" xr:uid="{A3A43273-E615-42B8-A19E-4F18C489A3BD}"/>
    <cellStyle name="Notiz 2 216 3" xfId="5294" xr:uid="{FE33E485-3FC3-4107-BC50-B2A9107C5D15}"/>
    <cellStyle name="Notiz 2 216 4" xfId="6940" xr:uid="{0D845B53-923F-454F-958A-B0610258006D}"/>
    <cellStyle name="Notiz 2 217" xfId="2157" xr:uid="{00000000-0005-0000-0000-00009D080000}"/>
    <cellStyle name="Notiz 2 217 2" xfId="2158" xr:uid="{00000000-0005-0000-0000-00009E080000}"/>
    <cellStyle name="Notiz 2 217 2 2" xfId="5297" xr:uid="{1BF7AD00-7CF3-465D-B22B-2B6A79DC2CBE}"/>
    <cellStyle name="Notiz 2 217 2 3" xfId="6937" xr:uid="{1EC3A83E-5A3C-4E2D-AC98-FA98F9D6F8C7}"/>
    <cellStyle name="Notiz 2 217 3" xfId="5296" xr:uid="{C0B7DBC3-90E3-41C9-9285-DE0E10C7668D}"/>
    <cellStyle name="Notiz 2 217 4" xfId="6938" xr:uid="{713FE3CF-D8F5-4F01-966D-2D02B1E376C9}"/>
    <cellStyle name="Notiz 2 218" xfId="2159" xr:uid="{00000000-0005-0000-0000-00009F080000}"/>
    <cellStyle name="Notiz 2 218 2" xfId="5298" xr:uid="{73DCBB4D-AF22-44B9-90AF-BB0D9838C8D7}"/>
    <cellStyle name="Notiz 2 218 3" xfId="6936" xr:uid="{D21D8C00-B88C-4FB2-9FF8-370EDEC4565F}"/>
    <cellStyle name="Notiz 2 219" xfId="2160" xr:uid="{00000000-0005-0000-0000-0000A0080000}"/>
    <cellStyle name="Notiz 2 219 2" xfId="2161" xr:uid="{00000000-0005-0000-0000-0000A1080000}"/>
    <cellStyle name="Notiz 2 219 2 2" xfId="5300" xr:uid="{A6050C4F-8562-48FC-9618-63B7A54914AE}"/>
    <cellStyle name="Notiz 2 219 2 3" xfId="6934" xr:uid="{CC0E0693-081E-45EE-AB30-D7BB34D1E3AB}"/>
    <cellStyle name="Notiz 2 219 3" xfId="5299" xr:uid="{0E2A5ABE-14DA-4FF7-8104-949CEEC0B617}"/>
    <cellStyle name="Notiz 2 219 4" xfId="6935" xr:uid="{F49341B7-8338-4D01-A4FF-9E9EECA156EF}"/>
    <cellStyle name="Notiz 2 22" xfId="2162" xr:uid="{00000000-0005-0000-0000-0000A2080000}"/>
    <cellStyle name="Notiz 2 22 2" xfId="5301" xr:uid="{B8FAE728-6EC0-45C9-9788-031FD3C3986B}"/>
    <cellStyle name="Notiz 2 22 3" xfId="6933" xr:uid="{EE79912B-234D-4C47-947E-77192956D902}"/>
    <cellStyle name="Notiz 2 220" xfId="2163" xr:uid="{00000000-0005-0000-0000-0000A3080000}"/>
    <cellStyle name="Notiz 2 220 2" xfId="2164" xr:uid="{00000000-0005-0000-0000-0000A4080000}"/>
    <cellStyle name="Notiz 2 220 2 2" xfId="5303" xr:uid="{6A09DDE6-6A77-40C8-A5A4-66464429F089}"/>
    <cellStyle name="Notiz 2 220 2 3" xfId="6931" xr:uid="{58D47175-BDE9-4DCC-B08D-B349551C4AEB}"/>
    <cellStyle name="Notiz 2 220 3" xfId="5302" xr:uid="{B2225242-FFBB-497B-A32E-FA2D1437A1C4}"/>
    <cellStyle name="Notiz 2 220 4" xfId="6932" xr:uid="{85DDEA00-B153-4886-8F24-10A49AC5516F}"/>
    <cellStyle name="Notiz 2 221" xfId="2165" xr:uid="{00000000-0005-0000-0000-0000A5080000}"/>
    <cellStyle name="Notiz 2 221 2" xfId="2166" xr:uid="{00000000-0005-0000-0000-0000A6080000}"/>
    <cellStyle name="Notiz 2 221 2 2" xfId="5305" xr:uid="{8F92FCFD-15FF-486A-AA3E-AF01561A89DE}"/>
    <cellStyle name="Notiz 2 221 2 3" xfId="6929" xr:uid="{F4354C54-63DD-4846-9A98-79D176FD5C8B}"/>
    <cellStyle name="Notiz 2 221 3" xfId="5304" xr:uid="{5F6BB68B-DF56-4B5D-B37D-B1650F9C6425}"/>
    <cellStyle name="Notiz 2 221 4" xfId="6930" xr:uid="{354A85A0-4BBF-4E25-A874-ED19E76C8C16}"/>
    <cellStyle name="Notiz 2 222" xfId="2167" xr:uid="{00000000-0005-0000-0000-0000A7080000}"/>
    <cellStyle name="Notiz 2 222 2" xfId="2168" xr:uid="{00000000-0005-0000-0000-0000A8080000}"/>
    <cellStyle name="Notiz 2 222 2 2" xfId="5307" xr:uid="{8FBBBF80-ABCE-425B-A512-0F609AA0E7EF}"/>
    <cellStyle name="Notiz 2 222 2 3" xfId="6927" xr:uid="{1B3D66D3-205D-45C5-9407-632D82444769}"/>
    <cellStyle name="Notiz 2 222 3" xfId="5306" xr:uid="{D3088D4C-4748-4DCA-83A2-3F383B5EED1A}"/>
    <cellStyle name="Notiz 2 222 4" xfId="6928" xr:uid="{AC3EE8C1-D4A9-4C72-812C-BA8832FD951B}"/>
    <cellStyle name="Notiz 2 223" xfId="2169" xr:uid="{00000000-0005-0000-0000-0000A9080000}"/>
    <cellStyle name="Notiz 2 223 2" xfId="5308" xr:uid="{4B5F1F18-9F73-452F-B435-1FBE6C671459}"/>
    <cellStyle name="Notiz 2 223 3" xfId="6926" xr:uid="{A1254810-3D94-4F43-8FA6-EF23C8DCCF97}"/>
    <cellStyle name="Notiz 2 224" xfId="2170" xr:uid="{00000000-0005-0000-0000-0000AA080000}"/>
    <cellStyle name="Notiz 2 224 2" xfId="5309" xr:uid="{B2DCF839-B48A-41D4-B364-A0AF26DA8768}"/>
    <cellStyle name="Notiz 2 224 3" xfId="6925" xr:uid="{590EC2AC-F550-4917-A74D-71CD08847B9C}"/>
    <cellStyle name="Notiz 2 225" xfId="2171" xr:uid="{00000000-0005-0000-0000-0000AB080000}"/>
    <cellStyle name="Notiz 2 225 2" xfId="2172" xr:uid="{00000000-0005-0000-0000-0000AC080000}"/>
    <cellStyle name="Notiz 2 225 2 2" xfId="5311" xr:uid="{8A8A3176-0742-4431-96D0-28659A254CEB}"/>
    <cellStyle name="Notiz 2 225 2 3" xfId="6923" xr:uid="{C41F79BF-4F9A-491E-B9AA-1CD42C019CA7}"/>
    <cellStyle name="Notiz 2 225 3" xfId="5310" xr:uid="{65C2B9A5-2FB6-49A7-9F25-19CEE57BBE97}"/>
    <cellStyle name="Notiz 2 225 4" xfId="6924" xr:uid="{06870D0E-4E38-4BA7-A1D8-3C016CDD0E60}"/>
    <cellStyle name="Notiz 2 226" xfId="2173" xr:uid="{00000000-0005-0000-0000-0000AD080000}"/>
    <cellStyle name="Notiz 2 226 2" xfId="5312" xr:uid="{5007C7C9-71B9-46FC-AF15-46C9D9AF355E}"/>
    <cellStyle name="Notiz 2 226 3" xfId="6922" xr:uid="{43330AD1-D1EC-4C64-A231-E72ADB177E54}"/>
    <cellStyle name="Notiz 2 227" xfId="2174" xr:uid="{00000000-0005-0000-0000-0000AE080000}"/>
    <cellStyle name="Notiz 2 227 2" xfId="5313" xr:uid="{1109D749-19EC-4B1D-BD32-27180DA977DD}"/>
    <cellStyle name="Notiz 2 227 3" xfId="6921" xr:uid="{EFC407C4-FAE2-4C91-87D9-111E74FE78E0}"/>
    <cellStyle name="Notiz 2 228" xfId="2175" xr:uid="{00000000-0005-0000-0000-0000AF080000}"/>
    <cellStyle name="Notiz 2 228 2" xfId="5314" xr:uid="{538B10C2-3E02-4BE7-B787-87731FDE9425}"/>
    <cellStyle name="Notiz 2 228 3" xfId="6920" xr:uid="{81E4A56D-303A-4E00-9AD3-81D3B60BEEA6}"/>
    <cellStyle name="Notiz 2 229" xfId="2176" xr:uid="{00000000-0005-0000-0000-0000B0080000}"/>
    <cellStyle name="Notiz 2 229 2" xfId="5315" xr:uid="{10FE7C44-786D-4C28-BCCA-08FFD5B662EC}"/>
    <cellStyle name="Notiz 2 229 3" xfId="6919" xr:uid="{07C8C293-985A-41DD-A5BA-173EC3110B2B}"/>
    <cellStyle name="Notiz 2 23" xfId="2177" xr:uid="{00000000-0005-0000-0000-0000B1080000}"/>
    <cellStyle name="Notiz 2 23 2" xfId="5316" xr:uid="{920705A3-8725-44BA-8FEC-1E69BF14B8D3}"/>
    <cellStyle name="Notiz 2 23 3" xfId="6918" xr:uid="{5F78227B-6AE3-4260-A5E5-53098A01324F}"/>
    <cellStyle name="Notiz 2 230" xfId="2178" xr:uid="{00000000-0005-0000-0000-0000B2080000}"/>
    <cellStyle name="Notiz 2 230 2" xfId="5317" xr:uid="{11B6EB94-FB18-414E-B0AD-2DCBC956D184}"/>
    <cellStyle name="Notiz 2 230 3" xfId="6917" xr:uid="{3D0E64D6-79BA-4AD0-AA45-BA7CC4D33874}"/>
    <cellStyle name="Notiz 2 231" xfId="2179" xr:uid="{00000000-0005-0000-0000-0000B3080000}"/>
    <cellStyle name="Notiz 2 231 2" xfId="5318" xr:uid="{809E1598-7EC6-431F-A4EF-9CBB1855A21A}"/>
    <cellStyle name="Notiz 2 231 3" xfId="6916" xr:uid="{1383817C-60A7-4B65-A2F4-CA2954FDC1BF}"/>
    <cellStyle name="Notiz 2 232" xfId="2180" xr:uid="{00000000-0005-0000-0000-0000B4080000}"/>
    <cellStyle name="Notiz 2 232 2" xfId="5319" xr:uid="{7E89B6C7-4B43-415E-B249-A5D33E45F930}"/>
    <cellStyle name="Notiz 2 232 3" xfId="6915" xr:uid="{0584436A-DDBC-4212-AF4C-85704A36B218}"/>
    <cellStyle name="Notiz 2 233" xfId="2181" xr:uid="{00000000-0005-0000-0000-0000B5080000}"/>
    <cellStyle name="Notiz 2 233 2" xfId="5320" xr:uid="{02559D38-C424-40D4-98B8-5E9571F9C645}"/>
    <cellStyle name="Notiz 2 233 3" xfId="6914" xr:uid="{AF9C3CD6-39A8-4CE3-A7B7-760D1686E4C8}"/>
    <cellStyle name="Notiz 2 234" xfId="2182" xr:uid="{00000000-0005-0000-0000-0000B6080000}"/>
    <cellStyle name="Notiz 2 234 2" xfId="5321" xr:uid="{F7C5C598-0AD1-4362-94A3-4F775B99AF07}"/>
    <cellStyle name="Notiz 2 234 3" xfId="6913" xr:uid="{CD81335C-91E7-49D2-8390-F6E2770D50D5}"/>
    <cellStyle name="Notiz 2 235" xfId="2183" xr:uid="{00000000-0005-0000-0000-0000B7080000}"/>
    <cellStyle name="Notiz 2 235 2" xfId="2184" xr:uid="{00000000-0005-0000-0000-0000B8080000}"/>
    <cellStyle name="Notiz 2 235 2 2" xfId="5323" xr:uid="{6C4B80BE-CAE0-43B2-9922-B57AF494E82B}"/>
    <cellStyle name="Notiz 2 235 2 3" xfId="6911" xr:uid="{A1E535C5-38B2-4C27-B4F2-225AFD51A5A2}"/>
    <cellStyle name="Notiz 2 235 3" xfId="5322" xr:uid="{A3C5C570-13A8-4EAB-A8C7-A26415A9300E}"/>
    <cellStyle name="Notiz 2 235 4" xfId="6912" xr:uid="{E6AAAD2E-77AA-415F-A516-056D163DEA2A}"/>
    <cellStyle name="Notiz 2 236" xfId="2185" xr:uid="{00000000-0005-0000-0000-0000B9080000}"/>
    <cellStyle name="Notiz 2 236 2" xfId="2186" xr:uid="{00000000-0005-0000-0000-0000BA080000}"/>
    <cellStyle name="Notiz 2 236 2 2" xfId="5325" xr:uid="{5DC2331E-8F1C-4732-9250-B1D80BF16A20}"/>
    <cellStyle name="Notiz 2 236 2 3" xfId="6909" xr:uid="{8C9243E0-BE31-41A7-AA0A-B8A98B51FDAA}"/>
    <cellStyle name="Notiz 2 236 3" xfId="5324" xr:uid="{EF4E7EBC-A903-4687-ADCD-7754E4F89F92}"/>
    <cellStyle name="Notiz 2 236 4" xfId="6910" xr:uid="{80E24051-28C3-412D-A31D-2E3295E8D97E}"/>
    <cellStyle name="Notiz 2 237" xfId="2187" xr:uid="{00000000-0005-0000-0000-0000BB080000}"/>
    <cellStyle name="Notiz 2 237 2" xfId="5326" xr:uid="{43C6A863-1E79-4BC7-AF60-6366DC0E2B1C}"/>
    <cellStyle name="Notiz 2 237 3" xfId="6908" xr:uid="{8D5D03C4-C4E4-478F-99AB-25A0CC7BDEBF}"/>
    <cellStyle name="Notiz 2 238" xfId="2188" xr:uid="{00000000-0005-0000-0000-0000BC080000}"/>
    <cellStyle name="Notiz 2 238 2" xfId="5327" xr:uid="{F6B1757B-E3B6-422E-828D-9E575B260E76}"/>
    <cellStyle name="Notiz 2 238 3" xfId="6907" xr:uid="{1FA3587F-C555-4AF2-A9D9-55C292690007}"/>
    <cellStyle name="Notiz 2 239" xfId="2189" xr:uid="{00000000-0005-0000-0000-0000BD080000}"/>
    <cellStyle name="Notiz 2 239 2" xfId="5328" xr:uid="{2AF51880-F2CA-4DD9-A225-674F19BF0A5F}"/>
    <cellStyle name="Notiz 2 239 3" xfId="6906" xr:uid="{6EA98418-606B-4A29-9976-23CCB5763F1E}"/>
    <cellStyle name="Notiz 2 24" xfId="2190" xr:uid="{00000000-0005-0000-0000-0000BE080000}"/>
    <cellStyle name="Notiz 2 24 2" xfId="5329" xr:uid="{49305F15-4211-43B8-8328-1292A3AB706D}"/>
    <cellStyle name="Notiz 2 24 3" xfId="6905" xr:uid="{C0C871B3-F95D-43D2-9E2E-1D02E6D18650}"/>
    <cellStyle name="Notiz 2 240" xfId="2191" xr:uid="{00000000-0005-0000-0000-0000BF080000}"/>
    <cellStyle name="Notiz 2 240 2" xfId="5330" xr:uid="{E9D89891-CB13-4A74-B340-84C2AD8CA21B}"/>
    <cellStyle name="Notiz 2 240 3" xfId="6904" xr:uid="{96D0A3EC-45AB-45B9-9319-A3DAE3B49553}"/>
    <cellStyle name="Notiz 2 241" xfId="2192" xr:uid="{00000000-0005-0000-0000-0000C0080000}"/>
    <cellStyle name="Notiz 2 241 2" xfId="2193" xr:uid="{00000000-0005-0000-0000-0000C1080000}"/>
    <cellStyle name="Notiz 2 241 2 2" xfId="5332" xr:uid="{F021062A-CE06-4E70-AD28-B84C0383A403}"/>
    <cellStyle name="Notiz 2 241 2 3" xfId="6902" xr:uid="{19513F96-12DA-4AF1-94D2-35A8A8ABF45E}"/>
    <cellStyle name="Notiz 2 241 3" xfId="5331" xr:uid="{FF4AFE26-5E45-472C-95A4-4896B123CC31}"/>
    <cellStyle name="Notiz 2 241 4" xfId="6903" xr:uid="{28AADE4F-DD93-4AC7-BC5A-7C6C0F11137A}"/>
    <cellStyle name="Notiz 2 242" xfId="2194" xr:uid="{00000000-0005-0000-0000-0000C2080000}"/>
    <cellStyle name="Notiz 2 242 2" xfId="5333" xr:uid="{B02A91E3-1857-425C-A156-C73275B4DE08}"/>
    <cellStyle name="Notiz 2 242 3" xfId="6901" xr:uid="{6F359A3C-2ED1-4061-AE26-747129C03427}"/>
    <cellStyle name="Notiz 2 243" xfId="2195" xr:uid="{00000000-0005-0000-0000-0000C3080000}"/>
    <cellStyle name="Notiz 2 243 2" xfId="5334" xr:uid="{2A9F6050-24B5-4B7F-927C-C27908AD1A09}"/>
    <cellStyle name="Notiz 2 243 3" xfId="6900" xr:uid="{244B6F4B-C163-4356-B527-2D03F7FF0CCF}"/>
    <cellStyle name="Notiz 2 244" xfId="2196" xr:uid="{00000000-0005-0000-0000-0000C4080000}"/>
    <cellStyle name="Notiz 2 244 2" xfId="2197" xr:uid="{00000000-0005-0000-0000-0000C5080000}"/>
    <cellStyle name="Notiz 2 244 2 2" xfId="5336" xr:uid="{3E26BFC1-F4CC-4129-AEAC-48BD70A6A53E}"/>
    <cellStyle name="Notiz 2 244 2 3" xfId="6898" xr:uid="{69FC9208-9CC4-494C-A38D-0E397576FD9E}"/>
    <cellStyle name="Notiz 2 244 3" xfId="5335" xr:uid="{C382B773-F317-486C-BF89-E47E26F1D2C1}"/>
    <cellStyle name="Notiz 2 244 4" xfId="6899" xr:uid="{10E9F37C-33DF-4CEC-9298-03F98553541D}"/>
    <cellStyle name="Notiz 2 245" xfId="2198" xr:uid="{00000000-0005-0000-0000-0000C6080000}"/>
    <cellStyle name="Notiz 2 245 2" xfId="5337" xr:uid="{0714984A-320B-455E-BA1E-5F187E49E05F}"/>
    <cellStyle name="Notiz 2 245 3" xfId="6897" xr:uid="{98AE349A-8E01-4B13-B86E-5CAF292AB856}"/>
    <cellStyle name="Notiz 2 246" xfId="2199" xr:uid="{00000000-0005-0000-0000-0000C7080000}"/>
    <cellStyle name="Notiz 2 246 2" xfId="5338" xr:uid="{9D64754D-C5D3-4D6C-A263-4DE2901346A0}"/>
    <cellStyle name="Notiz 2 246 3" xfId="6896" xr:uid="{2E0BEF18-CCFC-4BA1-9FFC-B7BB8DA126A1}"/>
    <cellStyle name="Notiz 2 247" xfId="2200" xr:uid="{00000000-0005-0000-0000-0000C8080000}"/>
    <cellStyle name="Notiz 2 247 2" xfId="5339" xr:uid="{2450DDC4-047E-45E8-A504-1642B137A51B}"/>
    <cellStyle name="Notiz 2 247 3" xfId="6895" xr:uid="{22B28831-2134-48FD-88AD-5223419666A2}"/>
    <cellStyle name="Notiz 2 248" xfId="2201" xr:uid="{00000000-0005-0000-0000-0000C9080000}"/>
    <cellStyle name="Notiz 2 248 2" xfId="5340" xr:uid="{8CD5BCCA-3C37-4E7B-AE96-143252ACF758}"/>
    <cellStyle name="Notiz 2 248 3" xfId="6894" xr:uid="{B55261FD-135E-47FD-924B-6AD0B7A9BDAC}"/>
    <cellStyle name="Notiz 2 249" xfId="2202" xr:uid="{00000000-0005-0000-0000-0000CA080000}"/>
    <cellStyle name="Notiz 2 249 2" xfId="5341" xr:uid="{3992F776-08E8-41F9-81CB-7CBE86573A81}"/>
    <cellStyle name="Notiz 2 249 3" xfId="6893" xr:uid="{A634F537-4444-4626-A7B8-C50E04AD85F6}"/>
    <cellStyle name="Notiz 2 25" xfId="2203" xr:uid="{00000000-0005-0000-0000-0000CB080000}"/>
    <cellStyle name="Notiz 2 25 2" xfId="5342" xr:uid="{BA53C516-F6DA-415E-A972-AED27FCF5119}"/>
    <cellStyle name="Notiz 2 25 3" xfId="6892" xr:uid="{133F422E-CB85-445C-9AB5-F43D4D44C4D0}"/>
    <cellStyle name="Notiz 2 250" xfId="2204" xr:uid="{00000000-0005-0000-0000-0000CC080000}"/>
    <cellStyle name="Notiz 2 250 2" xfId="5343" xr:uid="{FDE86541-1D23-4211-BD52-61DE16B1288A}"/>
    <cellStyle name="Notiz 2 250 3" xfId="6891" xr:uid="{2374C1C0-6995-42DA-8040-98061BA2B076}"/>
    <cellStyle name="Notiz 2 251" xfId="2205" xr:uid="{00000000-0005-0000-0000-0000CD080000}"/>
    <cellStyle name="Notiz 2 251 2" xfId="5344" xr:uid="{C2AF86A7-9E34-4F5F-BECD-257A9142EF57}"/>
    <cellStyle name="Notiz 2 251 3" xfId="6890" xr:uid="{49011A17-C88B-42CC-82E8-ED0A85139F9A}"/>
    <cellStyle name="Notiz 2 252" xfId="2206" xr:uid="{00000000-0005-0000-0000-0000CE080000}"/>
    <cellStyle name="Notiz 2 252 2" xfId="5345" xr:uid="{E4A7B1A7-112F-47FD-B33D-79D7993CE309}"/>
    <cellStyle name="Notiz 2 252 3" xfId="6889" xr:uid="{974FCB66-9111-467D-8FAF-5A24F96761F5}"/>
    <cellStyle name="Notiz 2 253" xfId="2207" xr:uid="{00000000-0005-0000-0000-0000CF080000}"/>
    <cellStyle name="Notiz 2 253 2" xfId="5346" xr:uid="{0F65ECA1-6E54-4D12-9F35-51518B18591C}"/>
    <cellStyle name="Notiz 2 253 3" xfId="6888" xr:uid="{AC4F02E0-CC8C-4C83-A529-F7A622235334}"/>
    <cellStyle name="Notiz 2 254" xfId="2208" xr:uid="{00000000-0005-0000-0000-0000D0080000}"/>
    <cellStyle name="Notiz 2 254 2" xfId="2209" xr:uid="{00000000-0005-0000-0000-0000D1080000}"/>
    <cellStyle name="Notiz 2 254 2 2" xfId="5348" xr:uid="{55565D43-1BE1-439D-85C0-853BD4BBBDC2}"/>
    <cellStyle name="Notiz 2 254 2 3" xfId="6886" xr:uid="{F51C88C9-47CF-462C-9E8D-FD7CF7F2AF7E}"/>
    <cellStyle name="Notiz 2 254 3" xfId="5347" xr:uid="{2B1CA2E8-88E5-4F6C-8F06-DFEDD0ECA4EE}"/>
    <cellStyle name="Notiz 2 254 4" xfId="6887" xr:uid="{8965D927-E36D-4F85-8DC8-CDD3A426509F}"/>
    <cellStyle name="Notiz 2 255" xfId="2210" xr:uid="{00000000-0005-0000-0000-0000D2080000}"/>
    <cellStyle name="Notiz 2 255 2" xfId="5349" xr:uid="{3C76C2E1-9718-448A-971B-44207D30B8AC}"/>
    <cellStyle name="Notiz 2 255 3" xfId="6885" xr:uid="{E93E4350-9A19-447C-BB46-EB0CAF97973D}"/>
    <cellStyle name="Notiz 2 256" xfId="2211" xr:uid="{00000000-0005-0000-0000-0000D3080000}"/>
    <cellStyle name="Notiz 2 256 2" xfId="5350" xr:uid="{AAD46E50-C45B-4C37-8C9C-56DD0F41DD40}"/>
    <cellStyle name="Notiz 2 256 3" xfId="6884" xr:uid="{149D9EF4-5F3C-45D3-B0A0-10DD6F651ADB}"/>
    <cellStyle name="Notiz 2 257" xfId="2212" xr:uid="{00000000-0005-0000-0000-0000D4080000}"/>
    <cellStyle name="Notiz 2 257 2" xfId="5351" xr:uid="{227043BB-7A1A-4C98-96B1-48864274C092}"/>
    <cellStyle name="Notiz 2 257 3" xfId="6883" xr:uid="{55013533-84CD-4112-AA4E-6409556F6B37}"/>
    <cellStyle name="Notiz 2 258" xfId="5148" xr:uid="{8DA81D36-D144-4C3C-A9CA-1C997F22D04B}"/>
    <cellStyle name="Notiz 2 258 2" xfId="7378" xr:uid="{6C6B7176-C375-41EF-8551-E983195F1B4D}"/>
    <cellStyle name="Notiz 2 258 3" xfId="7398" xr:uid="{12362C3B-F012-4636-8480-B5E7D27DE206}"/>
    <cellStyle name="Notiz 2 259" xfId="7085" xr:uid="{795A7D0A-DF11-4AC1-9373-FF580A611D7E}"/>
    <cellStyle name="Notiz 2 26" xfId="2213" xr:uid="{00000000-0005-0000-0000-0000D5080000}"/>
    <cellStyle name="Notiz 2 26 2" xfId="5352" xr:uid="{DA35A9CF-1906-47A9-A745-02C0F499F7F9}"/>
    <cellStyle name="Notiz 2 26 3" xfId="6882" xr:uid="{8825EB9C-9E1C-4308-9E7B-9B3BFDE9A757}"/>
    <cellStyle name="Notiz 2 27" xfId="2214" xr:uid="{00000000-0005-0000-0000-0000D6080000}"/>
    <cellStyle name="Notiz 2 27 2" xfId="5353" xr:uid="{45A36F2C-6BD7-40A7-8A9A-A8A82D6D5C68}"/>
    <cellStyle name="Notiz 2 27 3" xfId="6881" xr:uid="{0CC688E8-1381-49A7-859E-0744E5449777}"/>
    <cellStyle name="Notiz 2 28" xfId="2215" xr:uid="{00000000-0005-0000-0000-0000D7080000}"/>
    <cellStyle name="Notiz 2 28 2" xfId="5354" xr:uid="{B9CF3B03-173C-4D6B-8267-A565CBB613FC}"/>
    <cellStyle name="Notiz 2 28 3" xfId="6880" xr:uid="{EE32F860-C2C0-4DE8-9D08-23A536DCE1FA}"/>
    <cellStyle name="Notiz 2 29" xfId="2216" xr:uid="{00000000-0005-0000-0000-0000D8080000}"/>
    <cellStyle name="Notiz 2 29 2" xfId="5355" xr:uid="{8B00C64C-05BD-4647-BC74-39AAFC8FE1CF}"/>
    <cellStyle name="Notiz 2 29 3" xfId="6879" xr:uid="{4004EA95-FAB5-4B46-889B-2364B62729F9}"/>
    <cellStyle name="Notiz 2 3" xfId="2217" xr:uid="{00000000-0005-0000-0000-0000D9080000}"/>
    <cellStyle name="Notiz 2 3 2" xfId="2218" xr:uid="{00000000-0005-0000-0000-0000DA080000}"/>
    <cellStyle name="Notiz 2 3 2 2" xfId="5357" xr:uid="{20CB02FE-A811-488D-8C72-9E81053504C2}"/>
    <cellStyle name="Notiz 2 3 2 3" xfId="6877" xr:uid="{ED079ABE-27B0-467F-9D14-E1A15542B836}"/>
    <cellStyle name="Notiz 2 3 3" xfId="2219" xr:uid="{00000000-0005-0000-0000-0000DB080000}"/>
    <cellStyle name="Notiz 2 3 3 2" xfId="5358" xr:uid="{344710E0-5C51-4BC2-A67D-EDBF04184073}"/>
    <cellStyle name="Notiz 2 3 3 3" xfId="6876" xr:uid="{E66BCEEF-DFC1-47D8-88DA-73F523BDE411}"/>
    <cellStyle name="Notiz 2 3 4" xfId="5356" xr:uid="{ABB07592-4CA8-4331-81B0-293BEC9872A6}"/>
    <cellStyle name="Notiz 2 3 5" xfId="6878" xr:uid="{0D2FA17A-4916-4E10-9A2D-10BC90B3868A}"/>
    <cellStyle name="Notiz 2 30" xfId="2220" xr:uid="{00000000-0005-0000-0000-0000DC080000}"/>
    <cellStyle name="Notiz 2 30 2" xfId="5359" xr:uid="{832F06CF-41A8-4BA3-ABF2-C412E14BD898}"/>
    <cellStyle name="Notiz 2 30 3" xfId="6875" xr:uid="{EFE41BB5-F256-4139-A6C4-4D521D532860}"/>
    <cellStyle name="Notiz 2 31" xfId="2221" xr:uid="{00000000-0005-0000-0000-0000DD080000}"/>
    <cellStyle name="Notiz 2 31 2" xfId="5360" xr:uid="{768EB5C7-C2F6-4A0B-8F4F-64BC830C04E6}"/>
    <cellStyle name="Notiz 2 31 3" xfId="6874" xr:uid="{1CB21978-A337-45F1-B2BA-0E6241267CBD}"/>
    <cellStyle name="Notiz 2 32" xfId="2222" xr:uid="{00000000-0005-0000-0000-0000DE080000}"/>
    <cellStyle name="Notiz 2 32 2" xfId="5361" xr:uid="{47BBE0C8-D8D2-4353-BE0A-73AAC09FDE3D}"/>
    <cellStyle name="Notiz 2 32 3" xfId="6873" xr:uid="{B3F181F2-9A55-49F0-857C-B59C982052C7}"/>
    <cellStyle name="Notiz 2 33" xfId="2223" xr:uid="{00000000-0005-0000-0000-0000DF080000}"/>
    <cellStyle name="Notiz 2 33 2" xfId="5362" xr:uid="{2B2BDB21-DF16-4BF3-95E5-90FB3DA86BAE}"/>
    <cellStyle name="Notiz 2 33 3" xfId="6872" xr:uid="{293AAF38-EAA6-4A13-AEC6-023526F342B4}"/>
    <cellStyle name="Notiz 2 34" xfId="2224" xr:uid="{00000000-0005-0000-0000-0000E0080000}"/>
    <cellStyle name="Notiz 2 34 2" xfId="5363" xr:uid="{4DF977E0-B96B-4A24-ACB7-1F6FD574FED2}"/>
    <cellStyle name="Notiz 2 34 3" xfId="6871" xr:uid="{B7E1AB01-C061-42F0-9223-40BE5579F874}"/>
    <cellStyle name="Notiz 2 35" xfId="2225" xr:uid="{00000000-0005-0000-0000-0000E1080000}"/>
    <cellStyle name="Notiz 2 35 2" xfId="5364" xr:uid="{62DDE6BC-D625-47C1-8848-74C56B9B1BA6}"/>
    <cellStyle name="Notiz 2 35 3" xfId="6870" xr:uid="{802608F9-5403-4DEB-A871-1749F8B04042}"/>
    <cellStyle name="Notiz 2 36" xfId="2226" xr:uid="{00000000-0005-0000-0000-0000E2080000}"/>
    <cellStyle name="Notiz 2 36 2" xfId="5365" xr:uid="{74FAF957-1681-4915-B799-6498170DECC1}"/>
    <cellStyle name="Notiz 2 36 3" xfId="6869" xr:uid="{2AC0F01F-4252-463F-977C-C7F1298FCBED}"/>
    <cellStyle name="Notiz 2 37" xfId="2227" xr:uid="{00000000-0005-0000-0000-0000E3080000}"/>
    <cellStyle name="Notiz 2 37 2" xfId="5366" xr:uid="{AB381F11-ED88-4DA5-87DC-5FD497522295}"/>
    <cellStyle name="Notiz 2 37 3" xfId="6868" xr:uid="{C7DB1D09-B77B-48C0-B804-EBECF4E3D6A4}"/>
    <cellStyle name="Notiz 2 38" xfId="2228" xr:uid="{00000000-0005-0000-0000-0000E4080000}"/>
    <cellStyle name="Notiz 2 38 2" xfId="5367" xr:uid="{3BB4A291-2205-485F-987A-4BD2D69BFD95}"/>
    <cellStyle name="Notiz 2 38 3" xfId="6867" xr:uid="{6B8779CB-CB7D-4A5D-BA1B-10638CD9B076}"/>
    <cellStyle name="Notiz 2 39" xfId="2229" xr:uid="{00000000-0005-0000-0000-0000E5080000}"/>
    <cellStyle name="Notiz 2 39 2" xfId="5368" xr:uid="{F1E45B63-3976-4B70-B1A7-EB802B6BC1C1}"/>
    <cellStyle name="Notiz 2 39 3" xfId="6866" xr:uid="{ACE90D21-0CAB-49EE-90DE-B930ED9EF680}"/>
    <cellStyle name="Notiz 2 4" xfId="2230" xr:uid="{00000000-0005-0000-0000-0000E6080000}"/>
    <cellStyle name="Notiz 2 4 2" xfId="2231" xr:uid="{00000000-0005-0000-0000-0000E7080000}"/>
    <cellStyle name="Notiz 2 4 2 2" xfId="5370" xr:uid="{A856498C-0AD9-4DA3-9D96-46BD3E40B063}"/>
    <cellStyle name="Notiz 2 4 2 3" xfId="6864" xr:uid="{4CE71468-EED5-4A39-8A89-0A0E90DB9301}"/>
    <cellStyle name="Notiz 2 4 3" xfId="2232" xr:uid="{00000000-0005-0000-0000-0000E8080000}"/>
    <cellStyle name="Notiz 2 4 3 2" xfId="5371" xr:uid="{BF08E29D-671A-4F6B-AADA-B9AF1A43F295}"/>
    <cellStyle name="Notiz 2 4 3 3" xfId="6863" xr:uid="{92FE7C0D-7488-46E0-A7E3-958D05AF9D70}"/>
    <cellStyle name="Notiz 2 4 4" xfId="5369" xr:uid="{FA81FA79-8601-4A9B-B1AB-981B741A23CB}"/>
    <cellStyle name="Notiz 2 4 5" xfId="6865" xr:uid="{8591B72B-DBC0-4DAD-8795-5857998B77D0}"/>
    <cellStyle name="Notiz 2 40" xfId="2233" xr:uid="{00000000-0005-0000-0000-0000E9080000}"/>
    <cellStyle name="Notiz 2 40 2" xfId="5372" xr:uid="{47AA8347-5991-4400-8721-08C83E0E968E}"/>
    <cellStyle name="Notiz 2 40 3" xfId="6862" xr:uid="{74E2371E-D263-400C-AD90-5B73F7E6DB26}"/>
    <cellStyle name="Notiz 2 41" xfId="2234" xr:uid="{00000000-0005-0000-0000-0000EA080000}"/>
    <cellStyle name="Notiz 2 41 2" xfId="5373" xr:uid="{0620B8C0-C7CC-4085-8625-8D1F22BF5FC7}"/>
    <cellStyle name="Notiz 2 41 3" xfId="6861" xr:uid="{AF1EC166-82AE-40D7-B181-000D5D09C3B4}"/>
    <cellStyle name="Notiz 2 42" xfId="2235" xr:uid="{00000000-0005-0000-0000-0000EB080000}"/>
    <cellStyle name="Notiz 2 42 2" xfId="5374" xr:uid="{F40DAE26-8B3A-4CE6-9463-D1798C05A21C}"/>
    <cellStyle name="Notiz 2 42 3" xfId="6860" xr:uid="{1A0E5CC2-2217-49ED-BEF6-766681AE39BA}"/>
    <cellStyle name="Notiz 2 43" xfId="2236" xr:uid="{00000000-0005-0000-0000-0000EC080000}"/>
    <cellStyle name="Notiz 2 43 2" xfId="5375" xr:uid="{F5C3950A-A218-4935-A615-16FEB9FBEC3F}"/>
    <cellStyle name="Notiz 2 43 3" xfId="6859" xr:uid="{95B324F2-1912-432E-9E0B-B16512ED96D3}"/>
    <cellStyle name="Notiz 2 44" xfId="2237" xr:uid="{00000000-0005-0000-0000-0000ED080000}"/>
    <cellStyle name="Notiz 2 44 2" xfId="5376" xr:uid="{93451F04-3736-46B8-8063-91BCE93F2E36}"/>
    <cellStyle name="Notiz 2 44 3" xfId="6858" xr:uid="{EC851A38-411D-41DE-87C8-9404364EAB3F}"/>
    <cellStyle name="Notiz 2 45" xfId="2238" xr:uid="{00000000-0005-0000-0000-0000EE080000}"/>
    <cellStyle name="Notiz 2 45 2" xfId="5377" xr:uid="{C2EFC432-AE53-4C81-819C-506D1CAB37C7}"/>
    <cellStyle name="Notiz 2 45 3" xfId="6857" xr:uid="{78D6CCE6-9CC2-46CE-9DE6-950A2C0FE50B}"/>
    <cellStyle name="Notiz 2 46" xfId="2239" xr:uid="{00000000-0005-0000-0000-0000EF080000}"/>
    <cellStyle name="Notiz 2 46 2" xfId="5378" xr:uid="{53AA8B6E-4DE6-4C8E-8069-A4AA67151E2F}"/>
    <cellStyle name="Notiz 2 46 3" xfId="6856" xr:uid="{304774EC-C776-407E-AF6E-53D05D80F389}"/>
    <cellStyle name="Notiz 2 47" xfId="2240" xr:uid="{00000000-0005-0000-0000-0000F0080000}"/>
    <cellStyle name="Notiz 2 47 2" xfId="5379" xr:uid="{E32628F9-4958-48D4-8E06-E57EDE3B1B0D}"/>
    <cellStyle name="Notiz 2 47 3" xfId="6855" xr:uid="{8DC0415A-5D92-48F7-A24E-493FD34084A5}"/>
    <cellStyle name="Notiz 2 48" xfId="2241" xr:uid="{00000000-0005-0000-0000-0000F1080000}"/>
    <cellStyle name="Notiz 2 48 2" xfId="5380" xr:uid="{5CCF1B34-294A-459E-AED1-570F11A42B09}"/>
    <cellStyle name="Notiz 2 48 3" xfId="6854" xr:uid="{8B01EB2C-5AD9-41DD-98E9-FA850D054F4F}"/>
    <cellStyle name="Notiz 2 49" xfId="2242" xr:uid="{00000000-0005-0000-0000-0000F2080000}"/>
    <cellStyle name="Notiz 2 49 2" xfId="5381" xr:uid="{9B45D306-E1AC-4521-80AC-6AD0C4E6D5D0}"/>
    <cellStyle name="Notiz 2 49 3" xfId="6853" xr:uid="{CF1E3604-770D-43C2-8B9F-E749651BF7A1}"/>
    <cellStyle name="Notiz 2 5" xfId="2243" xr:uid="{00000000-0005-0000-0000-0000F3080000}"/>
    <cellStyle name="Notiz 2 5 2" xfId="2244" xr:uid="{00000000-0005-0000-0000-0000F4080000}"/>
    <cellStyle name="Notiz 2 5 2 2" xfId="5383" xr:uid="{D8D32464-461D-4FBB-B4EA-80B5495BD3A4}"/>
    <cellStyle name="Notiz 2 5 2 3" xfId="6851" xr:uid="{53E60D1A-219C-4791-83C6-FC7FE14DAD74}"/>
    <cellStyle name="Notiz 2 5 3" xfId="5382" xr:uid="{97D600E9-2D3D-4891-899A-C2BCB434D9BC}"/>
    <cellStyle name="Notiz 2 5 4" xfId="6852" xr:uid="{772CE550-A981-4924-B3F7-0B854F9A0405}"/>
    <cellStyle name="Notiz 2 50" xfId="2245" xr:uid="{00000000-0005-0000-0000-0000F5080000}"/>
    <cellStyle name="Notiz 2 50 2" xfId="5384" xr:uid="{591AA268-5A28-422A-9032-AFDEA53ECE8C}"/>
    <cellStyle name="Notiz 2 50 3" xfId="6850" xr:uid="{6D4B50C1-0241-4D93-8241-0BB9FCEC2D28}"/>
    <cellStyle name="Notiz 2 51" xfId="2246" xr:uid="{00000000-0005-0000-0000-0000F6080000}"/>
    <cellStyle name="Notiz 2 51 2" xfId="5385" xr:uid="{96FEC9DE-9617-4BA6-8E95-4DB28DC2332D}"/>
    <cellStyle name="Notiz 2 51 3" xfId="6849" xr:uid="{EBE2852E-3C8C-4B70-AF76-A6FD6DCDBC93}"/>
    <cellStyle name="Notiz 2 52" xfId="2247" xr:uid="{00000000-0005-0000-0000-0000F7080000}"/>
    <cellStyle name="Notiz 2 52 2" xfId="5386" xr:uid="{D52FCE39-8797-4D7D-A8A8-A40901A168A2}"/>
    <cellStyle name="Notiz 2 52 3" xfId="6848" xr:uid="{CB013A9D-782B-422D-8621-8CCB97343477}"/>
    <cellStyle name="Notiz 2 53" xfId="2248" xr:uid="{00000000-0005-0000-0000-0000F8080000}"/>
    <cellStyle name="Notiz 2 53 2" xfId="5387" xr:uid="{72BD8C76-8388-4839-8B05-7068D61119B1}"/>
    <cellStyle name="Notiz 2 53 3" xfId="6847" xr:uid="{B8B9C593-355E-4707-A412-23299F361AC0}"/>
    <cellStyle name="Notiz 2 54" xfId="2249" xr:uid="{00000000-0005-0000-0000-0000F9080000}"/>
    <cellStyle name="Notiz 2 54 2" xfId="5388" xr:uid="{AA4BFCFF-68E6-4380-B31F-7E4900BB2340}"/>
    <cellStyle name="Notiz 2 54 3" xfId="6846" xr:uid="{3BA2430E-DBDB-481D-A56D-FACF4540ADBE}"/>
    <cellStyle name="Notiz 2 55" xfId="2250" xr:uid="{00000000-0005-0000-0000-0000FA080000}"/>
    <cellStyle name="Notiz 2 55 2" xfId="5389" xr:uid="{1586E32A-A7A9-472D-9DF6-CAE1B6FD9E43}"/>
    <cellStyle name="Notiz 2 55 3" xfId="6845" xr:uid="{8F6561DC-8C5B-4482-80CC-8A7A0176EA51}"/>
    <cellStyle name="Notiz 2 56" xfId="2251" xr:uid="{00000000-0005-0000-0000-0000FB080000}"/>
    <cellStyle name="Notiz 2 56 2" xfId="5390" xr:uid="{74F02271-E300-4EE9-AB32-CE5C793C45FA}"/>
    <cellStyle name="Notiz 2 56 3" xfId="6844" xr:uid="{A5713856-EDA1-4743-88B7-4223B802A8B2}"/>
    <cellStyle name="Notiz 2 57" xfId="2252" xr:uid="{00000000-0005-0000-0000-0000FC080000}"/>
    <cellStyle name="Notiz 2 57 2" xfId="5391" xr:uid="{E5A61EA0-F2FC-48E2-A6E4-ECCF7992073B}"/>
    <cellStyle name="Notiz 2 57 3" xfId="6843" xr:uid="{7ACC1792-36A1-4E14-BE66-A710F17169E2}"/>
    <cellStyle name="Notiz 2 58" xfId="2253" xr:uid="{00000000-0005-0000-0000-0000FD080000}"/>
    <cellStyle name="Notiz 2 58 2" xfId="5392" xr:uid="{5C826CBF-6B2E-4F0D-B061-5F4D8AAE9DEC}"/>
    <cellStyle name="Notiz 2 58 3" xfId="6842" xr:uid="{A56D52F0-6214-4BE2-A203-1641FDB4E9F1}"/>
    <cellStyle name="Notiz 2 59" xfId="2254" xr:uid="{00000000-0005-0000-0000-0000FE080000}"/>
    <cellStyle name="Notiz 2 59 2" xfId="5393" xr:uid="{B9BA09E3-67E6-4DD8-836D-97025AADF6E2}"/>
    <cellStyle name="Notiz 2 59 3" xfId="6841" xr:uid="{5D4771F2-C5DD-4CD3-86A3-A3B0BC842633}"/>
    <cellStyle name="Notiz 2 6" xfId="2255" xr:uid="{00000000-0005-0000-0000-0000FF080000}"/>
    <cellStyle name="Notiz 2 6 2" xfId="2256" xr:uid="{00000000-0005-0000-0000-000000090000}"/>
    <cellStyle name="Notiz 2 6 2 2" xfId="5395" xr:uid="{1D16B559-B2D8-453A-AEA4-608D4E7AEA81}"/>
    <cellStyle name="Notiz 2 6 2 3" xfId="6839" xr:uid="{09074465-B674-4C20-B684-368C8AE380E9}"/>
    <cellStyle name="Notiz 2 6 3" xfId="5394" xr:uid="{B246F1CA-3D55-4426-B302-6EF1004A52A0}"/>
    <cellStyle name="Notiz 2 6 4" xfId="6840" xr:uid="{B0E3A894-95A7-4B4F-B41E-F23409E97B64}"/>
    <cellStyle name="Notiz 2 60" xfId="2257" xr:uid="{00000000-0005-0000-0000-000001090000}"/>
    <cellStyle name="Notiz 2 60 2" xfId="5396" xr:uid="{81E07055-A5E7-4351-AB93-42A389149C37}"/>
    <cellStyle name="Notiz 2 60 3" xfId="6838" xr:uid="{84DE3FDA-9592-455D-B2E4-4CF178D4F44C}"/>
    <cellStyle name="Notiz 2 61" xfId="2258" xr:uid="{00000000-0005-0000-0000-000002090000}"/>
    <cellStyle name="Notiz 2 61 2" xfId="5397" xr:uid="{23DF477F-649B-4330-980D-F8FBD1393F69}"/>
    <cellStyle name="Notiz 2 61 3" xfId="6837" xr:uid="{FC41B68C-613F-4C67-9FEF-0A6B8BC73551}"/>
    <cellStyle name="Notiz 2 62" xfId="2259" xr:uid="{00000000-0005-0000-0000-000003090000}"/>
    <cellStyle name="Notiz 2 62 2" xfId="5398" xr:uid="{D2FB772D-69D6-4045-ACBC-67D0CE0EC9A4}"/>
    <cellStyle name="Notiz 2 62 3" xfId="6836" xr:uid="{FFEC8E39-FBCD-4C64-A777-6501EFD6F7CF}"/>
    <cellStyle name="Notiz 2 63" xfId="2260" xr:uid="{00000000-0005-0000-0000-000004090000}"/>
    <cellStyle name="Notiz 2 63 2" xfId="5399" xr:uid="{56B67118-55D9-41AA-9CE3-1D79BEEFCC01}"/>
    <cellStyle name="Notiz 2 63 3" xfId="6835" xr:uid="{152046C0-6D09-473D-939E-389DB34E0282}"/>
    <cellStyle name="Notiz 2 64" xfId="2261" xr:uid="{00000000-0005-0000-0000-000005090000}"/>
    <cellStyle name="Notiz 2 64 2" xfId="5400" xr:uid="{BE775D5E-D509-4F8A-806C-89C368493C95}"/>
    <cellStyle name="Notiz 2 64 3" xfId="6834" xr:uid="{BAA1F811-E20C-4A54-AB1A-B1CB23F9C868}"/>
    <cellStyle name="Notiz 2 65" xfId="2262" xr:uid="{00000000-0005-0000-0000-000006090000}"/>
    <cellStyle name="Notiz 2 65 2" xfId="2263" xr:uid="{00000000-0005-0000-0000-000007090000}"/>
    <cellStyle name="Notiz 2 65 2 2" xfId="5402" xr:uid="{628FCB81-C52F-4891-A76A-9ACFE002ECBD}"/>
    <cellStyle name="Notiz 2 65 2 3" xfId="6832" xr:uid="{DFD1C789-4747-45CA-A922-826985DDA17C}"/>
    <cellStyle name="Notiz 2 65 3" xfId="5401" xr:uid="{4E3D7726-9CB0-471B-979F-19DC0231CF2E}"/>
    <cellStyle name="Notiz 2 65 4" xfId="6833" xr:uid="{0DF4506B-9727-4281-93ED-1FAD1783F0FA}"/>
    <cellStyle name="Notiz 2 66" xfId="2264" xr:uid="{00000000-0005-0000-0000-000008090000}"/>
    <cellStyle name="Notiz 2 66 2" xfId="2265" xr:uid="{00000000-0005-0000-0000-000009090000}"/>
    <cellStyle name="Notiz 2 66 2 2" xfId="5404" xr:uid="{449AE2F2-E750-4FB4-8D3A-17F7686B4854}"/>
    <cellStyle name="Notiz 2 66 2 3" xfId="6830" xr:uid="{662D92C5-DB86-4B79-ACD8-F8A4DE5D7395}"/>
    <cellStyle name="Notiz 2 66 3" xfId="5403" xr:uid="{FF44D83F-A0F9-421D-B155-B238CBDA7B4D}"/>
    <cellStyle name="Notiz 2 66 4" xfId="6831" xr:uid="{219F6809-6721-47D7-9DB9-E46B2F405495}"/>
    <cellStyle name="Notiz 2 67" xfId="2266" xr:uid="{00000000-0005-0000-0000-00000A090000}"/>
    <cellStyle name="Notiz 2 67 2" xfId="5405" xr:uid="{6B0B1AF1-ED07-45F5-91F9-5C8C664DD8E7}"/>
    <cellStyle name="Notiz 2 67 3" xfId="6829" xr:uid="{6980E6AC-3789-46E2-8F91-565E91480AE0}"/>
    <cellStyle name="Notiz 2 68" xfId="2267" xr:uid="{00000000-0005-0000-0000-00000B090000}"/>
    <cellStyle name="Notiz 2 68 2" xfId="5406" xr:uid="{F46D8D07-DC3C-46A6-AEF5-3A5FA6A7AA96}"/>
    <cellStyle name="Notiz 2 68 3" xfId="6828" xr:uid="{2AF7819E-3CEC-48E5-B34D-14CE56DE344D}"/>
    <cellStyle name="Notiz 2 69" xfId="2268" xr:uid="{00000000-0005-0000-0000-00000C090000}"/>
    <cellStyle name="Notiz 2 69 2" xfId="5407" xr:uid="{4338C42A-A90F-4111-8575-F4EAF61636D8}"/>
    <cellStyle name="Notiz 2 69 3" xfId="6827" xr:uid="{4644A1E6-B3B5-4800-8043-10E25B958994}"/>
    <cellStyle name="Notiz 2 7" xfId="2269" xr:uid="{00000000-0005-0000-0000-00000D090000}"/>
    <cellStyle name="Notiz 2 7 2" xfId="5408" xr:uid="{85AAF5B7-E368-4FFB-90BB-45FC9AF5C873}"/>
    <cellStyle name="Notiz 2 7 3" xfId="6826" xr:uid="{A8ECBBA3-1981-41AD-AEFA-11B60E085D69}"/>
    <cellStyle name="Notiz 2 70" xfId="2270" xr:uid="{00000000-0005-0000-0000-00000E090000}"/>
    <cellStyle name="Notiz 2 70 2" xfId="5409" xr:uid="{1EF648E0-F2F8-4BC9-B7AE-BA4B782F8445}"/>
    <cellStyle name="Notiz 2 70 3" xfId="6825" xr:uid="{1F8E0987-45F5-4387-B6D6-3D5B6F2C52A5}"/>
    <cellStyle name="Notiz 2 71" xfId="2271" xr:uid="{00000000-0005-0000-0000-00000F090000}"/>
    <cellStyle name="Notiz 2 71 2" xfId="5410" xr:uid="{DDAF7E9C-59D2-44A0-BF0A-BDB395497A1A}"/>
    <cellStyle name="Notiz 2 71 3" xfId="6824" xr:uid="{D076DB04-B68E-430C-972A-ADC631F3660E}"/>
    <cellStyle name="Notiz 2 72" xfId="2272" xr:uid="{00000000-0005-0000-0000-000010090000}"/>
    <cellStyle name="Notiz 2 72 2" xfId="5411" xr:uid="{70B3DDED-28E8-496A-BCA2-190D2FF9D0B5}"/>
    <cellStyle name="Notiz 2 72 3" xfId="6823" xr:uid="{EEE07877-5081-40D1-829A-3E8DF614072F}"/>
    <cellStyle name="Notiz 2 73" xfId="2273" xr:uid="{00000000-0005-0000-0000-000011090000}"/>
    <cellStyle name="Notiz 2 73 2" xfId="5412" xr:uid="{AAC286D4-A2AB-42B9-9D09-6C6B9929F117}"/>
    <cellStyle name="Notiz 2 73 3" xfId="6822" xr:uid="{D32195B8-1D18-4864-97E1-23C479B17519}"/>
    <cellStyle name="Notiz 2 74" xfId="2274" xr:uid="{00000000-0005-0000-0000-000012090000}"/>
    <cellStyle name="Notiz 2 74 2" xfId="5413" xr:uid="{CE47A806-47EF-45FD-AD7C-18C655D0178B}"/>
    <cellStyle name="Notiz 2 74 3" xfId="6821" xr:uid="{E88EB002-9201-43F2-9A85-2EC92B076C3F}"/>
    <cellStyle name="Notiz 2 75" xfId="2275" xr:uid="{00000000-0005-0000-0000-000013090000}"/>
    <cellStyle name="Notiz 2 75 2" xfId="5414" xr:uid="{65F3312A-C9C4-4E17-90AE-711F2184255A}"/>
    <cellStyle name="Notiz 2 75 3" xfId="6820" xr:uid="{2A5F209C-030D-45F9-B3A4-F1B26105B83F}"/>
    <cellStyle name="Notiz 2 76" xfId="2276" xr:uid="{00000000-0005-0000-0000-000014090000}"/>
    <cellStyle name="Notiz 2 76 2" xfId="5415" xr:uid="{3BB9C0F0-50B2-4480-8E00-46D0308A0BDD}"/>
    <cellStyle name="Notiz 2 76 3" xfId="6819" xr:uid="{9E1B5217-BB1C-4BE0-9ECE-B813046132DB}"/>
    <cellStyle name="Notiz 2 77" xfId="2277" xr:uid="{00000000-0005-0000-0000-000015090000}"/>
    <cellStyle name="Notiz 2 77 2" xfId="5416" xr:uid="{6C3BA94A-8D79-4535-AE62-BC6B1FE011BA}"/>
    <cellStyle name="Notiz 2 77 3" xfId="6818" xr:uid="{78E28503-8DEB-4ABE-8410-A3B0E4B01833}"/>
    <cellStyle name="Notiz 2 78" xfId="2278" xr:uid="{00000000-0005-0000-0000-000016090000}"/>
    <cellStyle name="Notiz 2 78 2" xfId="5417" xr:uid="{AC5A4E24-298C-4BF1-8984-6C44B03BC3DF}"/>
    <cellStyle name="Notiz 2 78 3" xfId="6817" xr:uid="{AD65BED6-7CFE-4C1C-A3E9-AC76D7E73164}"/>
    <cellStyle name="Notiz 2 79" xfId="2279" xr:uid="{00000000-0005-0000-0000-000017090000}"/>
    <cellStyle name="Notiz 2 79 2" xfId="5418" xr:uid="{CF5D0477-97B1-4E60-82C5-0FB08C644730}"/>
    <cellStyle name="Notiz 2 79 3" xfId="6816" xr:uid="{0CAD5AC2-5835-4A46-9649-709CA129009B}"/>
    <cellStyle name="Notiz 2 8" xfId="2280" xr:uid="{00000000-0005-0000-0000-000018090000}"/>
    <cellStyle name="Notiz 2 8 2" xfId="2281" xr:uid="{00000000-0005-0000-0000-000019090000}"/>
    <cellStyle name="Notiz 2 8 2 2" xfId="5420" xr:uid="{16F5F669-CD63-4BB9-BBEF-5CF07E93AF0F}"/>
    <cellStyle name="Notiz 2 8 2 3" xfId="6814" xr:uid="{FCF1ABD9-C999-4C82-B89F-DBEF9AA3F3BE}"/>
    <cellStyle name="Notiz 2 8 3" xfId="5419" xr:uid="{9159C596-E426-4FA9-852B-E9F2DF74A56F}"/>
    <cellStyle name="Notiz 2 8 4" xfId="6815" xr:uid="{5E48C331-662E-4E71-89FA-C17668DCE7A1}"/>
    <cellStyle name="Notiz 2 80" xfId="2282" xr:uid="{00000000-0005-0000-0000-00001A090000}"/>
    <cellStyle name="Notiz 2 80 2" xfId="5421" xr:uid="{B15BCA55-0A19-4679-B15C-2BEF13DDD9B7}"/>
    <cellStyle name="Notiz 2 80 3" xfId="6813" xr:uid="{05CBC96E-3F8E-4E80-9656-0B13B9DB0525}"/>
    <cellStyle name="Notiz 2 81" xfId="2283" xr:uid="{00000000-0005-0000-0000-00001B090000}"/>
    <cellStyle name="Notiz 2 81 2" xfId="5422" xr:uid="{9AE4F563-2E2D-4845-ACB7-138049049A21}"/>
    <cellStyle name="Notiz 2 81 3" xfId="6812" xr:uid="{AC015B5B-8BFC-42F6-A4DE-FDDAD59F642D}"/>
    <cellStyle name="Notiz 2 82" xfId="2284" xr:uid="{00000000-0005-0000-0000-00001C090000}"/>
    <cellStyle name="Notiz 2 82 2" xfId="5423" xr:uid="{B2E99972-2D3F-493F-9AFD-9BE8FACAC561}"/>
    <cellStyle name="Notiz 2 82 3" xfId="6811" xr:uid="{244F2CCB-389C-48B4-9DDF-33A3BA0F223A}"/>
    <cellStyle name="Notiz 2 83" xfId="2285" xr:uid="{00000000-0005-0000-0000-00001D090000}"/>
    <cellStyle name="Notiz 2 83 2" xfId="5424" xr:uid="{1FF402B9-12F2-422F-A06C-446A1A95FDC0}"/>
    <cellStyle name="Notiz 2 83 3" xfId="6810" xr:uid="{D0F143C8-4175-4F3E-BCFB-D52A1B89B6C6}"/>
    <cellStyle name="Notiz 2 84" xfId="2286" xr:uid="{00000000-0005-0000-0000-00001E090000}"/>
    <cellStyle name="Notiz 2 84 2" xfId="5425" xr:uid="{23AFC125-364B-4E87-9385-452BC2F20D21}"/>
    <cellStyle name="Notiz 2 84 3" xfId="6809" xr:uid="{C8AD64BF-A530-4068-A1EE-B708972DB350}"/>
    <cellStyle name="Notiz 2 85" xfId="2287" xr:uid="{00000000-0005-0000-0000-00001F090000}"/>
    <cellStyle name="Notiz 2 85 2" xfId="5426" xr:uid="{C06A5CBF-0F59-4CEA-A4C8-71744478B53C}"/>
    <cellStyle name="Notiz 2 85 3" xfId="6808" xr:uid="{6B2D4CCB-D4EA-480A-A9BF-467A35BDCFE5}"/>
    <cellStyle name="Notiz 2 86" xfId="2288" xr:uid="{00000000-0005-0000-0000-000020090000}"/>
    <cellStyle name="Notiz 2 86 2" xfId="5427" xr:uid="{33C81FE5-4E92-4AB9-B7B4-467A29C4A8D3}"/>
    <cellStyle name="Notiz 2 86 3" xfId="6807" xr:uid="{CE375DD2-DE5D-4AD7-8B6A-BFB8A8B074E2}"/>
    <cellStyle name="Notiz 2 87" xfId="2289" xr:uid="{00000000-0005-0000-0000-000021090000}"/>
    <cellStyle name="Notiz 2 87 2" xfId="5428" xr:uid="{942EB5AE-D259-4C94-8B38-A72868FC23EA}"/>
    <cellStyle name="Notiz 2 87 3" xfId="6806" xr:uid="{6349BAB0-8F2B-4BC7-8B06-36305CE979CF}"/>
    <cellStyle name="Notiz 2 88" xfId="2290" xr:uid="{00000000-0005-0000-0000-000022090000}"/>
    <cellStyle name="Notiz 2 88 2" xfId="5429" xr:uid="{7BABFDA3-42EF-4A91-A54F-2E036DF13273}"/>
    <cellStyle name="Notiz 2 88 3" xfId="6805" xr:uid="{F9D8BE74-EE97-4E52-8FFC-BD79AF54C734}"/>
    <cellStyle name="Notiz 2 89" xfId="2291" xr:uid="{00000000-0005-0000-0000-000023090000}"/>
    <cellStyle name="Notiz 2 89 2" xfId="5430" xr:uid="{9DB179FD-9B0B-4DF1-8700-616C4B9021F0}"/>
    <cellStyle name="Notiz 2 89 3" xfId="6804" xr:uid="{EDC27E7D-4C93-48D2-82C8-AB12599D24DD}"/>
    <cellStyle name="Notiz 2 9" xfId="2292" xr:uid="{00000000-0005-0000-0000-000024090000}"/>
    <cellStyle name="Notiz 2 9 2" xfId="5431" xr:uid="{D5A68605-D770-4FCB-9A3B-27708E4A92A7}"/>
    <cellStyle name="Notiz 2 9 3" xfId="6803" xr:uid="{D4AE54AD-0C20-48F0-B763-7D8F1D117596}"/>
    <cellStyle name="Notiz 2 90" xfId="2293" xr:uid="{00000000-0005-0000-0000-000025090000}"/>
    <cellStyle name="Notiz 2 90 2" xfId="5432" xr:uid="{0B4A23B6-F669-4913-B780-6DADCD3774D9}"/>
    <cellStyle name="Notiz 2 90 3" xfId="6802" xr:uid="{C00DCDC1-BB11-4BF6-B1CD-AA4637F8FF83}"/>
    <cellStyle name="Notiz 2 91" xfId="2294" xr:uid="{00000000-0005-0000-0000-000026090000}"/>
    <cellStyle name="Notiz 2 91 2" xfId="5433" xr:uid="{DCB17941-DBD3-4BFE-B13D-58A0369309D4}"/>
    <cellStyle name="Notiz 2 91 3" xfId="6801" xr:uid="{5A8B9295-A9B3-4201-89A3-D291B12C723A}"/>
    <cellStyle name="Notiz 2 92" xfId="2295" xr:uid="{00000000-0005-0000-0000-000027090000}"/>
    <cellStyle name="Notiz 2 92 2" xfId="5434" xr:uid="{D3B01645-0422-4652-BCAF-68E2CD3971D9}"/>
    <cellStyle name="Notiz 2 92 3" xfId="6800" xr:uid="{2F399D00-8738-4B57-85C7-E95BD0E1042D}"/>
    <cellStyle name="Notiz 2 93" xfId="2296" xr:uid="{00000000-0005-0000-0000-000028090000}"/>
    <cellStyle name="Notiz 2 93 2" xfId="5435" xr:uid="{F6B34BE1-C323-4ACE-9859-124F2919833E}"/>
    <cellStyle name="Notiz 2 93 3" xfId="6799" xr:uid="{C3158503-3B0E-4E3E-8027-3BD2095B5BF4}"/>
    <cellStyle name="Notiz 2 94" xfId="2297" xr:uid="{00000000-0005-0000-0000-000029090000}"/>
    <cellStyle name="Notiz 2 94 2" xfId="5436" xr:uid="{8840F10C-9FB1-4396-BBA8-7C4659C4C2EE}"/>
    <cellStyle name="Notiz 2 94 3" xfId="6798" xr:uid="{07182730-ACE3-4B1E-9C9A-B0DB8997A850}"/>
    <cellStyle name="Notiz 2 95" xfId="2298" xr:uid="{00000000-0005-0000-0000-00002A090000}"/>
    <cellStyle name="Notiz 2 95 2" xfId="5437" xr:uid="{94EC29E0-860D-4638-83C4-1886385FCB93}"/>
    <cellStyle name="Notiz 2 95 3" xfId="6797" xr:uid="{8E6CAFBC-5857-4D91-9FAE-974E457305D5}"/>
    <cellStyle name="Notiz 2 96" xfId="2299" xr:uid="{00000000-0005-0000-0000-00002B090000}"/>
    <cellStyle name="Notiz 2 96 2" xfId="2300" xr:uid="{00000000-0005-0000-0000-00002C090000}"/>
    <cellStyle name="Notiz 2 96 2 2" xfId="5439" xr:uid="{4DAA7874-79B9-414E-A09C-418D8AA674F2}"/>
    <cellStyle name="Notiz 2 96 2 3" xfId="6795" xr:uid="{88A0B3AD-482A-4FBE-83A9-847B24ABA8F1}"/>
    <cellStyle name="Notiz 2 96 3" xfId="5438" xr:uid="{0EA68CA0-7480-48C4-A29D-D11154DFDD54}"/>
    <cellStyle name="Notiz 2 96 4" xfId="6796" xr:uid="{0DF51C18-A69E-4EFB-89C9-368E26ED9231}"/>
    <cellStyle name="Notiz 2 97" xfId="2301" xr:uid="{00000000-0005-0000-0000-00002D090000}"/>
    <cellStyle name="Notiz 2 97 2" xfId="2302" xr:uid="{00000000-0005-0000-0000-00002E090000}"/>
    <cellStyle name="Notiz 2 97 2 2" xfId="5441" xr:uid="{547B45BF-1F05-4F77-A880-4E640E914DEC}"/>
    <cellStyle name="Notiz 2 97 2 3" xfId="6793" xr:uid="{2A2616CE-3E2A-40F5-AE9C-657879C27869}"/>
    <cellStyle name="Notiz 2 97 3" xfId="5440" xr:uid="{936CB8D3-C056-4243-A81C-74C3F41759C8}"/>
    <cellStyle name="Notiz 2 97 4" xfId="6794" xr:uid="{95CA186B-F639-42FA-B491-724FC6AF7E8B}"/>
    <cellStyle name="Notiz 2 98" xfId="2303" xr:uid="{00000000-0005-0000-0000-00002F090000}"/>
    <cellStyle name="Notiz 2 98 2" xfId="5442" xr:uid="{968B2BE3-3E0A-4212-BF83-8702C3A47B33}"/>
    <cellStyle name="Notiz 2 98 3" xfId="6792" xr:uid="{851D4DC7-E22F-4914-AC6C-B5CF095EA9E9}"/>
    <cellStyle name="Notiz 2 99" xfId="2304" xr:uid="{00000000-0005-0000-0000-000030090000}"/>
    <cellStyle name="Notiz 2 99 2" xfId="5443" xr:uid="{236F64AE-0F3E-4CE6-A4D9-752FD9C64788}"/>
    <cellStyle name="Notiz 2 99 3" xfId="6791" xr:uid="{BD939602-5A0F-47C2-B4BC-F64F86DE8A5E}"/>
    <cellStyle name="Notiz 20" xfId="2305" xr:uid="{00000000-0005-0000-0000-000031090000}"/>
    <cellStyle name="Notiz 20 2" xfId="2306" xr:uid="{00000000-0005-0000-0000-000032090000}"/>
    <cellStyle name="Notiz 20 2 2" xfId="5445" xr:uid="{0DDE327B-829E-4056-AD49-F2D2561A9984}"/>
    <cellStyle name="Notiz 20 2 3" xfId="6789" xr:uid="{AF99C7E4-FD7B-44FA-9489-508A4139D349}"/>
    <cellStyle name="Notiz 20 3" xfId="5444" xr:uid="{CFB260B9-3A73-4AD3-B40D-A79042887FED}"/>
    <cellStyle name="Notiz 20 4" xfId="6790" xr:uid="{B88F839B-960D-450E-976E-EB1988147F0C}"/>
    <cellStyle name="Notiz 200" xfId="2307" xr:uid="{00000000-0005-0000-0000-000033090000}"/>
    <cellStyle name="Notiz 200 2" xfId="2308" xr:uid="{00000000-0005-0000-0000-000034090000}"/>
    <cellStyle name="Notiz 200 2 2" xfId="5447" xr:uid="{225D2FCE-5CED-4464-9F05-9B3820C5F0FC}"/>
    <cellStyle name="Notiz 200 2 3" xfId="6787" xr:uid="{17F375CB-E8C8-4CB0-9EF8-A74867A82B7A}"/>
    <cellStyle name="Notiz 200 3" xfId="5446" xr:uid="{F972080E-4548-466A-BC20-DF3812058151}"/>
    <cellStyle name="Notiz 200 4" xfId="6788" xr:uid="{58D66584-88F8-4542-9767-3E76E022F468}"/>
    <cellStyle name="Notiz 201" xfId="2309" xr:uid="{00000000-0005-0000-0000-000035090000}"/>
    <cellStyle name="Notiz 201 2" xfId="2310" xr:uid="{00000000-0005-0000-0000-000036090000}"/>
    <cellStyle name="Notiz 201 2 2" xfId="5449" xr:uid="{D73FF72F-FBB7-42E3-9151-C2A5F2A43442}"/>
    <cellStyle name="Notiz 201 2 3" xfId="6785" xr:uid="{E259C8E9-AF71-4E3C-B7C8-E2E7DB8AE556}"/>
    <cellStyle name="Notiz 201 3" xfId="5448" xr:uid="{69E3AB65-897E-465C-BAD7-7BA85E65974E}"/>
    <cellStyle name="Notiz 201 4" xfId="6786" xr:uid="{7F7DDFE7-0A32-421A-B66A-8C65C79D8A2E}"/>
    <cellStyle name="Notiz 202" xfId="2311" xr:uid="{00000000-0005-0000-0000-000037090000}"/>
    <cellStyle name="Notiz 202 2" xfId="2312" xr:uid="{00000000-0005-0000-0000-000038090000}"/>
    <cellStyle name="Notiz 202 2 2" xfId="5451" xr:uid="{49D7D155-A97D-44C7-8A6B-F8AEF70F7902}"/>
    <cellStyle name="Notiz 202 2 3" xfId="6783" xr:uid="{CF238F8E-1001-45CE-8E43-07AF6C823AD3}"/>
    <cellStyle name="Notiz 202 3" xfId="5450" xr:uid="{72953FF6-1CF8-4C3E-B96E-84681ACE8A17}"/>
    <cellStyle name="Notiz 202 4" xfId="6784" xr:uid="{AE441EB5-63F1-4F39-BDA6-190F6E7CE30A}"/>
    <cellStyle name="Notiz 203" xfId="2313" xr:uid="{00000000-0005-0000-0000-000039090000}"/>
    <cellStyle name="Notiz 203 2" xfId="2314" xr:uid="{00000000-0005-0000-0000-00003A090000}"/>
    <cellStyle name="Notiz 203 2 2" xfId="5453" xr:uid="{D4606E04-9A63-42D1-8DCB-C0256EAF4F36}"/>
    <cellStyle name="Notiz 203 2 3" xfId="6781" xr:uid="{F2557108-5E13-44BE-8E61-3ABA6955999D}"/>
    <cellStyle name="Notiz 203 3" xfId="5452" xr:uid="{4B5DA6ED-4F60-486E-9840-98204496607A}"/>
    <cellStyle name="Notiz 203 4" xfId="6782" xr:uid="{734745FF-1F16-4637-B12D-A9E5E3B69241}"/>
    <cellStyle name="Notiz 204" xfId="2315" xr:uid="{00000000-0005-0000-0000-00003B090000}"/>
    <cellStyle name="Notiz 204 2" xfId="2316" xr:uid="{00000000-0005-0000-0000-00003C090000}"/>
    <cellStyle name="Notiz 204 2 2" xfId="5455" xr:uid="{4072F951-9AEE-4882-ACF5-9050626CCA41}"/>
    <cellStyle name="Notiz 204 2 3" xfId="6779" xr:uid="{21874662-EEE4-4BE9-873B-A38DB2EF4BAC}"/>
    <cellStyle name="Notiz 204 3" xfId="5454" xr:uid="{ED5391CA-4CD9-4233-A5A0-8034D60B7BBA}"/>
    <cellStyle name="Notiz 204 4" xfId="6780" xr:uid="{749E3158-4EF4-465C-9CF7-F459D20DFF89}"/>
    <cellStyle name="Notiz 205" xfId="2317" xr:uid="{00000000-0005-0000-0000-00003D090000}"/>
    <cellStyle name="Notiz 205 2" xfId="2318" xr:uid="{00000000-0005-0000-0000-00003E090000}"/>
    <cellStyle name="Notiz 205 2 2" xfId="5457" xr:uid="{CACCC07D-6DBA-476F-B2A4-F18A4CC3E13F}"/>
    <cellStyle name="Notiz 205 2 3" xfId="6777" xr:uid="{25800811-4C68-4D52-86BE-6C88F9D54F38}"/>
    <cellStyle name="Notiz 205 3" xfId="5456" xr:uid="{03227AC8-9570-448D-AEBD-9F6978E665B7}"/>
    <cellStyle name="Notiz 205 4" xfId="6778" xr:uid="{D059614B-6B18-4033-B006-23B1B5E91874}"/>
    <cellStyle name="Notiz 206" xfId="2319" xr:uid="{00000000-0005-0000-0000-00003F090000}"/>
    <cellStyle name="Notiz 206 2" xfId="2320" xr:uid="{00000000-0005-0000-0000-000040090000}"/>
    <cellStyle name="Notiz 206 2 2" xfId="5459" xr:uid="{55C1A425-ADC4-4F2E-BA58-CE883A14A347}"/>
    <cellStyle name="Notiz 206 2 3" xfId="6775" xr:uid="{3859ADC9-959B-4864-A615-61B363EA48A5}"/>
    <cellStyle name="Notiz 206 3" xfId="5458" xr:uid="{CEA7C3F4-098D-41D2-A481-E0BB9BF28F5D}"/>
    <cellStyle name="Notiz 206 4" xfId="6776" xr:uid="{A662FC07-4980-4A94-B9B2-05BC128D040B}"/>
    <cellStyle name="Notiz 207" xfId="2321" xr:uid="{00000000-0005-0000-0000-000041090000}"/>
    <cellStyle name="Notiz 207 2" xfId="2322" xr:uid="{00000000-0005-0000-0000-000042090000}"/>
    <cellStyle name="Notiz 207 2 2" xfId="5461" xr:uid="{C3B1E6D1-AD21-4EE5-80EC-98BE00008168}"/>
    <cellStyle name="Notiz 207 2 3" xfId="6773" xr:uid="{DAC1F13A-90B9-4A08-9EB9-C27AD46373CC}"/>
    <cellStyle name="Notiz 207 3" xfId="5460" xr:uid="{390E47AD-01A0-4544-9C2F-57F4B256B851}"/>
    <cellStyle name="Notiz 207 4" xfId="6774" xr:uid="{B7262C79-9569-421D-B0FC-0EEBA590152E}"/>
    <cellStyle name="Notiz 208" xfId="2323" xr:uid="{00000000-0005-0000-0000-000043090000}"/>
    <cellStyle name="Notiz 208 2" xfId="2324" xr:uid="{00000000-0005-0000-0000-000044090000}"/>
    <cellStyle name="Notiz 208 2 2" xfId="5463" xr:uid="{A380F789-F6DE-4761-BC85-37E5E39BC59C}"/>
    <cellStyle name="Notiz 208 2 3" xfId="6771" xr:uid="{5EC4FEBE-41B1-4B51-882F-491382025CBB}"/>
    <cellStyle name="Notiz 208 3" xfId="5462" xr:uid="{2F236277-EAFC-4EF6-B609-004D68C425F2}"/>
    <cellStyle name="Notiz 208 4" xfId="6772" xr:uid="{F7EC08E3-B2B0-4593-88D7-CA2250F36425}"/>
    <cellStyle name="Notiz 209" xfId="2325" xr:uid="{00000000-0005-0000-0000-000045090000}"/>
    <cellStyle name="Notiz 209 2" xfId="2326" xr:uid="{00000000-0005-0000-0000-000046090000}"/>
    <cellStyle name="Notiz 209 2 2" xfId="5465" xr:uid="{B975BB7B-229E-4D94-AA7B-4DEA11D4B3BF}"/>
    <cellStyle name="Notiz 209 2 3" xfId="6769" xr:uid="{C6D9F356-1381-48A2-9CFF-DB54AD777E6F}"/>
    <cellStyle name="Notiz 209 3" xfId="5464" xr:uid="{73E9AD00-ADB7-42CB-8438-53FA65A46914}"/>
    <cellStyle name="Notiz 209 4" xfId="6770" xr:uid="{B73E27C1-9BCA-44B1-9926-FDEBAE8E3D46}"/>
    <cellStyle name="Notiz 21" xfId="2327" xr:uid="{00000000-0005-0000-0000-000047090000}"/>
    <cellStyle name="Notiz 21 2" xfId="2328" xr:uid="{00000000-0005-0000-0000-000048090000}"/>
    <cellStyle name="Notiz 21 2 2" xfId="5467" xr:uid="{1C97FC16-6F76-49E6-B764-E1F88404B23E}"/>
    <cellStyle name="Notiz 21 2 3" xfId="6767" xr:uid="{943F4F81-563B-43C5-8CD8-97DEFBEE6E80}"/>
    <cellStyle name="Notiz 21 3" xfId="5466" xr:uid="{A954D926-3EF5-4310-8D36-8DC8D948AB28}"/>
    <cellStyle name="Notiz 21 4" xfId="6768" xr:uid="{7DDB9345-7FDE-4A12-8FEE-B21DDF4F96AF}"/>
    <cellStyle name="Notiz 210" xfId="2329" xr:uid="{00000000-0005-0000-0000-000049090000}"/>
    <cellStyle name="Notiz 210 2" xfId="2330" xr:uid="{00000000-0005-0000-0000-00004A090000}"/>
    <cellStyle name="Notiz 210 2 2" xfId="5469" xr:uid="{55E55EB7-75C2-4D8D-B7CE-A0198A7DB4B7}"/>
    <cellStyle name="Notiz 210 2 3" xfId="6765" xr:uid="{05DB0592-7251-42FB-B018-28C127C6A441}"/>
    <cellStyle name="Notiz 210 3" xfId="5468" xr:uid="{55ABA61F-EF76-4B31-9BB5-B49B6AEE6CA7}"/>
    <cellStyle name="Notiz 210 4" xfId="6766" xr:uid="{BCD238FB-A118-45D3-B343-059FF269D589}"/>
    <cellStyle name="Notiz 211" xfId="2331" xr:uid="{00000000-0005-0000-0000-00004B090000}"/>
    <cellStyle name="Notiz 211 2" xfId="2332" xr:uid="{00000000-0005-0000-0000-00004C090000}"/>
    <cellStyle name="Notiz 211 2 2" xfId="5471" xr:uid="{D1DFBE91-57A5-4FDF-A3C8-C1310DBDC22A}"/>
    <cellStyle name="Notiz 211 2 3" xfId="6763" xr:uid="{309AC61A-C97D-4EE0-9794-832EF4368DE5}"/>
    <cellStyle name="Notiz 211 3" xfId="5470" xr:uid="{507AFF13-2898-4613-8E58-7DD72E827F89}"/>
    <cellStyle name="Notiz 211 4" xfId="6764" xr:uid="{5A9A9309-DDC5-4AF5-9598-F309E5CDC12E}"/>
    <cellStyle name="Notiz 212" xfId="2333" xr:uid="{00000000-0005-0000-0000-00004D090000}"/>
    <cellStyle name="Notiz 212 2" xfId="2334" xr:uid="{00000000-0005-0000-0000-00004E090000}"/>
    <cellStyle name="Notiz 212 2 2" xfId="5473" xr:uid="{9F892F19-9366-48CE-8FA4-239717B7B9C9}"/>
    <cellStyle name="Notiz 212 2 3" xfId="6761" xr:uid="{155423DE-2413-477C-8B27-D0DD79CA2C7B}"/>
    <cellStyle name="Notiz 212 3" xfId="5472" xr:uid="{EF4CDEE3-EEE2-47DC-9CA7-8FFF6A70F831}"/>
    <cellStyle name="Notiz 212 4" xfId="6762" xr:uid="{5FA97F9B-284F-4400-A194-9952177209DB}"/>
    <cellStyle name="Notiz 213" xfId="2335" xr:uid="{00000000-0005-0000-0000-00004F090000}"/>
    <cellStyle name="Notiz 213 2" xfId="2336" xr:uid="{00000000-0005-0000-0000-000050090000}"/>
    <cellStyle name="Notiz 213 2 2" xfId="5475" xr:uid="{144B98F2-B128-4BF6-AB0B-D2E978CF9CC8}"/>
    <cellStyle name="Notiz 213 2 3" xfId="6759" xr:uid="{E154469F-84A6-43EB-AC03-B67CA9969441}"/>
    <cellStyle name="Notiz 213 3" xfId="5474" xr:uid="{A9AB23BC-DC30-4764-9DB3-095DE70CD113}"/>
    <cellStyle name="Notiz 213 4" xfId="6760" xr:uid="{E3BD8D76-E79F-48AF-9084-8589654684FE}"/>
    <cellStyle name="Notiz 214" xfId="2337" xr:uid="{00000000-0005-0000-0000-000051090000}"/>
    <cellStyle name="Notiz 214 2" xfId="2338" xr:uid="{00000000-0005-0000-0000-000052090000}"/>
    <cellStyle name="Notiz 214 2 2" xfId="5477" xr:uid="{6E476888-9CE6-4A32-B943-817FF354174B}"/>
    <cellStyle name="Notiz 214 2 3" xfId="6757" xr:uid="{4F4C7101-F2F2-4C7B-A6C2-05E5F95CAC22}"/>
    <cellStyle name="Notiz 214 3" xfId="5476" xr:uid="{A3029D01-EED9-41F4-9802-2251C209A6D4}"/>
    <cellStyle name="Notiz 214 4" xfId="6758" xr:uid="{DAD9B8EB-4180-499D-9333-AEC31389D5A3}"/>
    <cellStyle name="Notiz 215" xfId="2339" xr:uid="{00000000-0005-0000-0000-000053090000}"/>
    <cellStyle name="Notiz 215 2" xfId="2340" xr:uid="{00000000-0005-0000-0000-000054090000}"/>
    <cellStyle name="Notiz 215 2 2" xfId="5479" xr:uid="{9873B536-D34D-43FA-8A71-F10FE8D1AAC8}"/>
    <cellStyle name="Notiz 215 2 3" xfId="6755" xr:uid="{3A0A95F1-2070-48A9-87D1-1FB18966E0A0}"/>
    <cellStyle name="Notiz 215 3" xfId="5478" xr:uid="{D641331C-B2E7-447D-9C03-9375B337FDBC}"/>
    <cellStyle name="Notiz 215 4" xfId="6756" xr:uid="{4D6DC285-E940-40E5-A9E2-28AA9A1E7EBE}"/>
    <cellStyle name="Notiz 216" xfId="2341" xr:uid="{00000000-0005-0000-0000-000055090000}"/>
    <cellStyle name="Notiz 216 2" xfId="2342" xr:uid="{00000000-0005-0000-0000-000056090000}"/>
    <cellStyle name="Notiz 216 2 2" xfId="5481" xr:uid="{D0C8BE68-DCF0-44FE-9CEB-4FA96FAC49B6}"/>
    <cellStyle name="Notiz 216 2 3" xfId="6753" xr:uid="{DAA605BD-4020-446D-961E-F320441B546F}"/>
    <cellStyle name="Notiz 216 3" xfId="5480" xr:uid="{5B563BED-913E-4933-BA45-29BF25EA741A}"/>
    <cellStyle name="Notiz 216 4" xfId="6754" xr:uid="{973AC3E0-D516-479E-B687-DFEFF3A3F3E0}"/>
    <cellStyle name="Notiz 217" xfId="2343" xr:uid="{00000000-0005-0000-0000-000057090000}"/>
    <cellStyle name="Notiz 217 2" xfId="2344" xr:uid="{00000000-0005-0000-0000-000058090000}"/>
    <cellStyle name="Notiz 217 2 2" xfId="5483" xr:uid="{E60741C3-55CC-42C8-BB11-65C2A60155EF}"/>
    <cellStyle name="Notiz 217 2 3" xfId="6751" xr:uid="{36518CEA-88CA-44C3-8951-997FAA3F46B1}"/>
    <cellStyle name="Notiz 217 3" xfId="5482" xr:uid="{65741EF9-DB51-4E57-828B-4BE9728193F5}"/>
    <cellStyle name="Notiz 217 4" xfId="6752" xr:uid="{35D4341E-1BE9-4A64-A1E0-2B737032DAE2}"/>
    <cellStyle name="Notiz 218" xfId="2345" xr:uid="{00000000-0005-0000-0000-000059090000}"/>
    <cellStyle name="Notiz 218 2" xfId="2346" xr:uid="{00000000-0005-0000-0000-00005A090000}"/>
    <cellStyle name="Notiz 218 2 2" xfId="5485" xr:uid="{97472090-0A4E-4A5C-8AAD-980FF87D0AC4}"/>
    <cellStyle name="Notiz 218 2 3" xfId="6749" xr:uid="{EF9285BB-6158-4D37-B8C0-EFC2756197B6}"/>
    <cellStyle name="Notiz 218 3" xfId="5484" xr:uid="{1080C850-D3CF-4109-BC01-A869BF9FB329}"/>
    <cellStyle name="Notiz 218 4" xfId="6750" xr:uid="{8F1D510F-EDA3-48EA-9A3A-B558C69B8FA2}"/>
    <cellStyle name="Notiz 219" xfId="2347" xr:uid="{00000000-0005-0000-0000-00005B090000}"/>
    <cellStyle name="Notiz 219 2" xfId="2348" xr:uid="{00000000-0005-0000-0000-00005C090000}"/>
    <cellStyle name="Notiz 219 2 2" xfId="5487" xr:uid="{6E171927-C2B6-462B-A68B-1BD0C70F3720}"/>
    <cellStyle name="Notiz 219 2 3" xfId="6747" xr:uid="{22CEB187-E278-456B-B933-F77E5E17CB46}"/>
    <cellStyle name="Notiz 219 3" xfId="5486" xr:uid="{A158B2F2-AA7A-4C84-8E7F-2058798C01C6}"/>
    <cellStyle name="Notiz 219 4" xfId="6748" xr:uid="{396B70CF-2C81-440B-872B-A63B8B0FD461}"/>
    <cellStyle name="Notiz 22" xfId="2349" xr:uid="{00000000-0005-0000-0000-00005D090000}"/>
    <cellStyle name="Notiz 22 2" xfId="2350" xr:uid="{00000000-0005-0000-0000-00005E090000}"/>
    <cellStyle name="Notiz 22 2 2" xfId="5489" xr:uid="{BA95775D-3F51-4A22-9108-5B471C36A187}"/>
    <cellStyle name="Notiz 22 2 3" xfId="6745" xr:uid="{F02C779A-29C9-4B0C-8674-0A73D6DA495F}"/>
    <cellStyle name="Notiz 22 3" xfId="5488" xr:uid="{012FA914-7048-4436-AE2E-5EA8F75BA66D}"/>
    <cellStyle name="Notiz 22 4" xfId="6746" xr:uid="{5AD4DF28-D9CB-4E49-8E0A-4F2DA28E5D1B}"/>
    <cellStyle name="Notiz 220" xfId="2351" xr:uid="{00000000-0005-0000-0000-00005F090000}"/>
    <cellStyle name="Notiz 220 2" xfId="2352" xr:uid="{00000000-0005-0000-0000-000060090000}"/>
    <cellStyle name="Notiz 220 2 2" xfId="5491" xr:uid="{4C608E6E-FA04-4FFD-B363-BCDD9E19D5D6}"/>
    <cellStyle name="Notiz 220 2 3" xfId="6743" xr:uid="{5DC9CB59-D871-4275-92BC-7E9986482428}"/>
    <cellStyle name="Notiz 220 3" xfId="5490" xr:uid="{02F2E889-BBDD-449E-8C36-FE43B0FE7BEA}"/>
    <cellStyle name="Notiz 220 4" xfId="6744" xr:uid="{534A57E8-9B75-470B-9915-EFE3CC62EAD3}"/>
    <cellStyle name="Notiz 221" xfId="2353" xr:uid="{00000000-0005-0000-0000-000061090000}"/>
    <cellStyle name="Notiz 221 2" xfId="2354" xr:uid="{00000000-0005-0000-0000-000062090000}"/>
    <cellStyle name="Notiz 221 2 2" xfId="5493" xr:uid="{EFEBE6CC-C970-42F9-8A9D-70B348211988}"/>
    <cellStyle name="Notiz 221 2 3" xfId="6741" xr:uid="{4697611F-ED24-4D1B-9D17-FA9E8F9F80B0}"/>
    <cellStyle name="Notiz 221 3" xfId="5492" xr:uid="{FD50F488-8060-433D-A75F-DB46DEF42B4C}"/>
    <cellStyle name="Notiz 221 4" xfId="6742" xr:uid="{E619402A-E934-4B04-A3B2-32D4BB61CF34}"/>
    <cellStyle name="Notiz 222" xfId="2355" xr:uid="{00000000-0005-0000-0000-000063090000}"/>
    <cellStyle name="Notiz 222 2" xfId="2356" xr:uid="{00000000-0005-0000-0000-000064090000}"/>
    <cellStyle name="Notiz 222 2 2" xfId="5495" xr:uid="{8B85EAEE-99F1-44FE-9715-93C0680B85D9}"/>
    <cellStyle name="Notiz 222 2 3" xfId="6739" xr:uid="{16229B38-9B87-458A-9084-F917ECCE9428}"/>
    <cellStyle name="Notiz 222 3" xfId="5494" xr:uid="{5721F670-F635-497C-BB48-7366CD3C4AD9}"/>
    <cellStyle name="Notiz 222 4" xfId="6740" xr:uid="{D29A371C-3F5B-488F-9074-865BD638AD23}"/>
    <cellStyle name="Notiz 223" xfId="2357" xr:uid="{00000000-0005-0000-0000-000065090000}"/>
    <cellStyle name="Notiz 223 2" xfId="2358" xr:uid="{00000000-0005-0000-0000-000066090000}"/>
    <cellStyle name="Notiz 223 2 2" xfId="5497" xr:uid="{E19682C3-2C68-416E-9D8F-F0733FD652DD}"/>
    <cellStyle name="Notiz 223 2 3" xfId="6737" xr:uid="{E437DCB2-3E93-4B27-998B-5FFA0747674D}"/>
    <cellStyle name="Notiz 223 3" xfId="5496" xr:uid="{F853FB75-658C-4656-9CE9-3F938681980B}"/>
    <cellStyle name="Notiz 223 4" xfId="6738" xr:uid="{73714608-1E00-405A-B0F6-FB4753B265D4}"/>
    <cellStyle name="Notiz 224" xfId="2359" xr:uid="{00000000-0005-0000-0000-000067090000}"/>
    <cellStyle name="Notiz 224 2" xfId="2360" xr:uid="{00000000-0005-0000-0000-000068090000}"/>
    <cellStyle name="Notiz 224 2 2" xfId="5499" xr:uid="{AD022282-E410-447F-8F44-34823E3051FC}"/>
    <cellStyle name="Notiz 224 2 3" xfId="6735" xr:uid="{17673AB0-53D5-4E85-967D-F1D5D6F3CBDA}"/>
    <cellStyle name="Notiz 224 3" xfId="5498" xr:uid="{BBFAE72F-6128-4A6C-9EF6-66A23BC1204E}"/>
    <cellStyle name="Notiz 224 4" xfId="6736" xr:uid="{9F350746-1FF1-4BD5-A07C-70A307180311}"/>
    <cellStyle name="Notiz 225" xfId="2361" xr:uid="{00000000-0005-0000-0000-000069090000}"/>
    <cellStyle name="Notiz 225 2" xfId="2362" xr:uid="{00000000-0005-0000-0000-00006A090000}"/>
    <cellStyle name="Notiz 225 2 2" xfId="5501" xr:uid="{1F808782-56AE-46AF-A444-89AB76B96E32}"/>
    <cellStyle name="Notiz 225 2 3" xfId="6733" xr:uid="{B11202A8-E307-4F62-B80B-51D46C070C1C}"/>
    <cellStyle name="Notiz 225 3" xfId="5500" xr:uid="{B54CD7E5-400F-481E-A96D-FB717F012844}"/>
    <cellStyle name="Notiz 225 4" xfId="6734" xr:uid="{9B97DD3A-424E-4B76-B88E-F0A4A077C2A0}"/>
    <cellStyle name="Notiz 226" xfId="2363" xr:uid="{00000000-0005-0000-0000-00006B090000}"/>
    <cellStyle name="Notiz 226 2" xfId="2364" xr:uid="{00000000-0005-0000-0000-00006C090000}"/>
    <cellStyle name="Notiz 226 2 2" xfId="5503" xr:uid="{287597B4-EFE4-47A5-80EF-24D69AF16E48}"/>
    <cellStyle name="Notiz 226 2 3" xfId="6731" xr:uid="{66F29AD5-0B94-4BDB-BC8E-FE791DA2BD9A}"/>
    <cellStyle name="Notiz 226 3" xfId="5502" xr:uid="{AE4814B8-B822-4270-904E-6D3902185024}"/>
    <cellStyle name="Notiz 226 4" xfId="6732" xr:uid="{2AD92D46-E870-4CC6-8819-924B7838F57A}"/>
    <cellStyle name="Notiz 227" xfId="2365" xr:uid="{00000000-0005-0000-0000-00006D090000}"/>
    <cellStyle name="Notiz 227 2" xfId="2366" xr:uid="{00000000-0005-0000-0000-00006E090000}"/>
    <cellStyle name="Notiz 227 2 2" xfId="5505" xr:uid="{18584EE0-3036-4AC7-9B2B-C57A8DE17332}"/>
    <cellStyle name="Notiz 227 2 3" xfId="6729" xr:uid="{62830313-5F91-4903-8704-E6D4871FB68F}"/>
    <cellStyle name="Notiz 227 3" xfId="5504" xr:uid="{D40F7E45-6029-4063-8DE6-749575CFF1BB}"/>
    <cellStyle name="Notiz 227 4" xfId="6730" xr:uid="{0FBF25F6-EBCB-4B83-8684-DCF9CF099A9E}"/>
    <cellStyle name="Notiz 228" xfId="2367" xr:uid="{00000000-0005-0000-0000-00006F090000}"/>
    <cellStyle name="Notiz 228 2" xfId="5506" xr:uid="{C0E5EEEF-3607-4C58-A7BD-8C33380CEDB7}"/>
    <cellStyle name="Notiz 228 3" xfId="6728" xr:uid="{2E62FA84-5924-4460-9180-4AE64F876755}"/>
    <cellStyle name="Notiz 229" xfId="2368" xr:uid="{00000000-0005-0000-0000-000070090000}"/>
    <cellStyle name="Notiz 229 2" xfId="5507" xr:uid="{0636D65C-1278-4220-A5D1-00C9BE6BD47A}"/>
    <cellStyle name="Notiz 229 3" xfId="6727" xr:uid="{50D382B5-7B10-44B8-9E2E-1AE1534ED1A5}"/>
    <cellStyle name="Notiz 23" xfId="2369" xr:uid="{00000000-0005-0000-0000-000071090000}"/>
    <cellStyle name="Notiz 23 2" xfId="2370" xr:uid="{00000000-0005-0000-0000-000072090000}"/>
    <cellStyle name="Notiz 23 2 2" xfId="5509" xr:uid="{02EB980E-6791-4801-AA56-4984EEDBAEBF}"/>
    <cellStyle name="Notiz 23 2 3" xfId="6725" xr:uid="{89258E58-97AF-45F7-9026-7C26289E478C}"/>
    <cellStyle name="Notiz 23 3" xfId="5508" xr:uid="{85561F5A-162D-4518-81C5-C119AE8A90A3}"/>
    <cellStyle name="Notiz 23 4" xfId="6726" xr:uid="{16153023-408B-4FBE-B92B-606AAF2B3C45}"/>
    <cellStyle name="Notiz 230" xfId="4927" xr:uid="{71C8FD8A-CA0D-4999-9C5F-3272FC708BA2}"/>
    <cellStyle name="Notiz 230 2" xfId="7377" xr:uid="{7A120B2E-3248-40DF-8C03-67F3C140577D}"/>
    <cellStyle name="Notiz 230 3" xfId="7397" xr:uid="{8278132E-7B12-4389-90F9-0974D7558B2A}"/>
    <cellStyle name="Notiz 231" xfId="7306" xr:uid="{3D3D4C58-58B8-4B95-B6E6-4A44C27F8BD5}"/>
    <cellStyle name="Notiz 24" xfId="2371" xr:uid="{00000000-0005-0000-0000-000073090000}"/>
    <cellStyle name="Notiz 24 2" xfId="2372" xr:uid="{00000000-0005-0000-0000-000074090000}"/>
    <cellStyle name="Notiz 24 2 2" xfId="5511" xr:uid="{1C42530C-8A22-472E-B98C-162A366F09C7}"/>
    <cellStyle name="Notiz 24 2 3" xfId="6723" xr:uid="{40DD6F35-B158-460F-BE65-4265893FAD58}"/>
    <cellStyle name="Notiz 24 3" xfId="5510" xr:uid="{3856A64A-6676-453C-A750-E482E4D9A050}"/>
    <cellStyle name="Notiz 24 4" xfId="6724" xr:uid="{18FB149F-7EDA-47CE-9301-6C333E4B9A9B}"/>
    <cellStyle name="Notiz 25" xfId="2373" xr:uid="{00000000-0005-0000-0000-000075090000}"/>
    <cellStyle name="Notiz 25 2" xfId="2374" xr:uid="{00000000-0005-0000-0000-000076090000}"/>
    <cellStyle name="Notiz 25 2 2" xfId="5513" xr:uid="{B3CF8BE6-CA0A-4EAA-91F6-245820629E25}"/>
    <cellStyle name="Notiz 25 2 3" xfId="6721" xr:uid="{7E5F2500-1140-44CD-A656-2A895A73ABC2}"/>
    <cellStyle name="Notiz 25 3" xfId="5512" xr:uid="{04974756-8039-4384-B2E7-60FD753A234D}"/>
    <cellStyle name="Notiz 25 4" xfId="6722" xr:uid="{F1046B0D-0FB6-4390-9A55-087F2C7DFEFF}"/>
    <cellStyle name="Notiz 26" xfId="2375" xr:uid="{00000000-0005-0000-0000-000077090000}"/>
    <cellStyle name="Notiz 26 2" xfId="2376" xr:uid="{00000000-0005-0000-0000-000078090000}"/>
    <cellStyle name="Notiz 26 2 2" xfId="5515" xr:uid="{0FAB244B-4209-4A24-B7EF-42675FCF2468}"/>
    <cellStyle name="Notiz 26 2 3" xfId="6719" xr:uid="{6BD06AAF-9A46-4627-BDC4-F9892A83787C}"/>
    <cellStyle name="Notiz 26 3" xfId="5514" xr:uid="{19E52F83-0D84-4477-A492-208F6DF9B98E}"/>
    <cellStyle name="Notiz 26 4" xfId="6720" xr:uid="{B1CFBADC-ECB5-4BFB-9243-5230971DED2B}"/>
    <cellStyle name="Notiz 27" xfId="2377" xr:uid="{00000000-0005-0000-0000-000079090000}"/>
    <cellStyle name="Notiz 27 2" xfId="2378" xr:uid="{00000000-0005-0000-0000-00007A090000}"/>
    <cellStyle name="Notiz 27 2 2" xfId="5517" xr:uid="{144D8C71-5C11-4A73-81F5-FE6BE16CC8DC}"/>
    <cellStyle name="Notiz 27 2 3" xfId="6717" xr:uid="{640E5A85-202F-45E0-8AF4-024681ED327A}"/>
    <cellStyle name="Notiz 27 3" xfId="5516" xr:uid="{00BFC5F0-60C8-4C24-947B-569AE1540F89}"/>
    <cellStyle name="Notiz 27 4" xfId="6718" xr:uid="{71BAD431-176D-4683-AFD0-34AEA1CBE9C6}"/>
    <cellStyle name="Notiz 28" xfId="2379" xr:uid="{00000000-0005-0000-0000-00007B090000}"/>
    <cellStyle name="Notiz 28 2" xfId="2380" xr:uid="{00000000-0005-0000-0000-00007C090000}"/>
    <cellStyle name="Notiz 28 2 2" xfId="5519" xr:uid="{B3BE148A-9071-4CB5-8029-EFF03619C48B}"/>
    <cellStyle name="Notiz 28 2 3" xfId="6715" xr:uid="{7261DF7D-4982-4BFC-888A-5E65C0C18AE5}"/>
    <cellStyle name="Notiz 28 3" xfId="5518" xr:uid="{F751E492-330B-4A59-892B-2C80585B2B14}"/>
    <cellStyle name="Notiz 28 4" xfId="6716" xr:uid="{9BC8F3A5-3F89-4147-93EF-2FDAD9B6DBB1}"/>
    <cellStyle name="Notiz 29" xfId="2381" xr:uid="{00000000-0005-0000-0000-00007D090000}"/>
    <cellStyle name="Notiz 29 2" xfId="2382" xr:uid="{00000000-0005-0000-0000-00007E090000}"/>
    <cellStyle name="Notiz 29 2 2" xfId="5521" xr:uid="{9570B3ED-22C8-4AFC-8DD6-830D1437058E}"/>
    <cellStyle name="Notiz 29 2 3" xfId="6713" xr:uid="{E08E207A-BCA3-41D5-A306-BFBE44C40812}"/>
    <cellStyle name="Notiz 29 3" xfId="5520" xr:uid="{B9858559-DD75-48FF-A7A1-2002FA87A06F}"/>
    <cellStyle name="Notiz 29 4" xfId="6714" xr:uid="{B3A921C4-D750-4346-AA42-062EEF9B3D83}"/>
    <cellStyle name="Notiz 3" xfId="2383" xr:uid="{00000000-0005-0000-0000-00007F090000}"/>
    <cellStyle name="Notiz 3 10" xfId="2384" xr:uid="{00000000-0005-0000-0000-000080090000}"/>
    <cellStyle name="Notiz 3 10 2" xfId="5523" xr:uid="{245094A8-2E32-4DC5-8ABA-471224474E88}"/>
    <cellStyle name="Notiz 3 10 3" xfId="6711" xr:uid="{4241A831-6D8C-4FF7-A6EA-7E7F84B24E53}"/>
    <cellStyle name="Notiz 3 100" xfId="2385" xr:uid="{00000000-0005-0000-0000-000081090000}"/>
    <cellStyle name="Notiz 3 100 2" xfId="5524" xr:uid="{76CBC5BF-DE76-41E2-9572-CC72AFCE7809}"/>
    <cellStyle name="Notiz 3 100 3" xfId="6710" xr:uid="{B99C65B0-B4EC-4267-AD3B-781BE1A0E364}"/>
    <cellStyle name="Notiz 3 101" xfId="2386" xr:uid="{00000000-0005-0000-0000-000082090000}"/>
    <cellStyle name="Notiz 3 101 2" xfId="5525" xr:uid="{DADBA0F7-AB36-4253-8559-2E1BF728141D}"/>
    <cellStyle name="Notiz 3 101 3" xfId="6709" xr:uid="{41D523BD-047C-4011-A45E-4DA2D5C7C7A2}"/>
    <cellStyle name="Notiz 3 102" xfId="2387" xr:uid="{00000000-0005-0000-0000-000083090000}"/>
    <cellStyle name="Notiz 3 102 2" xfId="5526" xr:uid="{0CE1FD87-D1A3-4813-95BA-849C6E5F234C}"/>
    <cellStyle name="Notiz 3 102 3" xfId="6708" xr:uid="{007A1630-749D-4CAB-9034-7DA107479379}"/>
    <cellStyle name="Notiz 3 103" xfId="2388" xr:uid="{00000000-0005-0000-0000-000084090000}"/>
    <cellStyle name="Notiz 3 103 2" xfId="5527" xr:uid="{61DF1F5C-EE0C-4AD8-B122-03940757900B}"/>
    <cellStyle name="Notiz 3 103 3" xfId="6707" xr:uid="{B4FADF40-14F1-47CD-981D-BA654F627A3A}"/>
    <cellStyle name="Notiz 3 104" xfId="2389" xr:uid="{00000000-0005-0000-0000-000085090000}"/>
    <cellStyle name="Notiz 3 104 2" xfId="5528" xr:uid="{6C743CB2-D2AB-40D1-9E65-8E0972D6DE86}"/>
    <cellStyle name="Notiz 3 104 3" xfId="6706" xr:uid="{E41624EF-99D5-48CA-9ECA-E6F8C8D77E16}"/>
    <cellStyle name="Notiz 3 105" xfId="2390" xr:uid="{00000000-0005-0000-0000-000086090000}"/>
    <cellStyle name="Notiz 3 105 2" xfId="5529" xr:uid="{D63B9F56-7F2A-43C9-80CD-8A2F1A0BD9DC}"/>
    <cellStyle name="Notiz 3 105 3" xfId="6705" xr:uid="{E66CC675-BC0E-48A5-BC10-2BB9FEB8E54B}"/>
    <cellStyle name="Notiz 3 106" xfId="2391" xr:uid="{00000000-0005-0000-0000-000087090000}"/>
    <cellStyle name="Notiz 3 106 2" xfId="5530" xr:uid="{495F96F8-A61B-4B3A-820D-5B0704AF04B1}"/>
    <cellStyle name="Notiz 3 106 3" xfId="6704" xr:uid="{A937E80E-115E-4B63-ABD9-C029B7A1A27E}"/>
    <cellStyle name="Notiz 3 107" xfId="2392" xr:uid="{00000000-0005-0000-0000-000088090000}"/>
    <cellStyle name="Notiz 3 107 2" xfId="5531" xr:uid="{82BF278C-1F9A-4213-9AD6-B225A715F6E3}"/>
    <cellStyle name="Notiz 3 107 3" xfId="6703" xr:uid="{1B480FC1-48AB-4CEA-AB9D-066BE5DFDEDF}"/>
    <cellStyle name="Notiz 3 108" xfId="2393" xr:uid="{00000000-0005-0000-0000-000089090000}"/>
    <cellStyle name="Notiz 3 108 2" xfId="5532" xr:uid="{F9DF1133-186C-47F7-863C-E4EB5A6C5C7C}"/>
    <cellStyle name="Notiz 3 108 3" xfId="6702" xr:uid="{9282B7D0-D98C-40BE-868D-F8CAFD79D7AF}"/>
    <cellStyle name="Notiz 3 109" xfId="2394" xr:uid="{00000000-0005-0000-0000-00008A090000}"/>
    <cellStyle name="Notiz 3 109 2" xfId="5533" xr:uid="{D0BB4D37-5D4A-4345-AD70-353AB54C6419}"/>
    <cellStyle name="Notiz 3 109 3" xfId="6701" xr:uid="{FC2911ED-E73B-49A7-9B86-E201FFBF2EA8}"/>
    <cellStyle name="Notiz 3 11" xfId="2395" xr:uid="{00000000-0005-0000-0000-00008B090000}"/>
    <cellStyle name="Notiz 3 11 2" xfId="5534" xr:uid="{720C58A6-A75B-4912-8B22-DED48F8ECBD1}"/>
    <cellStyle name="Notiz 3 11 3" xfId="6700" xr:uid="{E87AE876-37E6-4D79-9B76-D94E8FE43552}"/>
    <cellStyle name="Notiz 3 110" xfId="2396" xr:uid="{00000000-0005-0000-0000-00008C090000}"/>
    <cellStyle name="Notiz 3 110 2" xfId="5535" xr:uid="{3468BC67-6A17-4E9D-A50A-5A0BF80918EC}"/>
    <cellStyle name="Notiz 3 110 3" xfId="6699" xr:uid="{8FDCC210-CE18-4AE1-B13A-6F8EE4089390}"/>
    <cellStyle name="Notiz 3 111" xfId="2397" xr:uid="{00000000-0005-0000-0000-00008D090000}"/>
    <cellStyle name="Notiz 3 111 2" xfId="5536" xr:uid="{8CA8B6FF-7871-4E64-8785-E3AE7F202947}"/>
    <cellStyle name="Notiz 3 111 3" xfId="6698" xr:uid="{739C631A-99F6-4034-94EE-05B23061311C}"/>
    <cellStyle name="Notiz 3 112" xfId="2398" xr:uid="{00000000-0005-0000-0000-00008E090000}"/>
    <cellStyle name="Notiz 3 112 2" xfId="5537" xr:uid="{6DB56837-96B9-47F0-A057-A95F710C9E2B}"/>
    <cellStyle name="Notiz 3 112 3" xfId="6697" xr:uid="{465EC1B0-2D26-452B-A82E-503CBF47AB1D}"/>
    <cellStyle name="Notiz 3 113" xfId="2399" xr:uid="{00000000-0005-0000-0000-00008F090000}"/>
    <cellStyle name="Notiz 3 113 2" xfId="5538" xr:uid="{D6D49176-C8C7-44E0-BD44-8A2BEC15C2D9}"/>
    <cellStyle name="Notiz 3 113 3" xfId="6696" xr:uid="{70033061-CAB8-482A-A011-38E6672E8549}"/>
    <cellStyle name="Notiz 3 114" xfId="2400" xr:uid="{00000000-0005-0000-0000-000090090000}"/>
    <cellStyle name="Notiz 3 114 2" xfId="5539" xr:uid="{256AC88B-DBAB-46A5-86FD-C36B269DE191}"/>
    <cellStyle name="Notiz 3 114 3" xfId="6695" xr:uid="{E6B2A73E-C189-4219-867B-1D9BD33621C9}"/>
    <cellStyle name="Notiz 3 115" xfId="2401" xr:uid="{00000000-0005-0000-0000-000091090000}"/>
    <cellStyle name="Notiz 3 115 2" xfId="5540" xr:uid="{725ED8E7-4FE3-45A7-B169-1454DA8ECF63}"/>
    <cellStyle name="Notiz 3 115 3" xfId="6694" xr:uid="{AA0B90A3-E746-4BD4-ADA6-2498C7D09EA1}"/>
    <cellStyle name="Notiz 3 116" xfId="2402" xr:uid="{00000000-0005-0000-0000-000092090000}"/>
    <cellStyle name="Notiz 3 116 2" xfId="5541" xr:uid="{7C5E173D-39EE-44BE-A463-84A4AD04FCD7}"/>
    <cellStyle name="Notiz 3 116 3" xfId="6693" xr:uid="{9495A3FB-A401-4487-B416-B796B4AEEB6E}"/>
    <cellStyle name="Notiz 3 117" xfId="2403" xr:uid="{00000000-0005-0000-0000-000093090000}"/>
    <cellStyle name="Notiz 3 117 2" xfId="5542" xr:uid="{15309CE8-9294-4742-836E-DABA47BB6963}"/>
    <cellStyle name="Notiz 3 117 3" xfId="6692" xr:uid="{638C4B11-B31E-41FE-B8C7-19B906E6D24F}"/>
    <cellStyle name="Notiz 3 118" xfId="2404" xr:uid="{00000000-0005-0000-0000-000094090000}"/>
    <cellStyle name="Notiz 3 118 2" xfId="5543" xr:uid="{E4851327-6BAD-43E0-8A10-7CE84A9EE816}"/>
    <cellStyle name="Notiz 3 118 3" xfId="6691" xr:uid="{75BB6B19-3E50-4B5E-8AFB-71FFE48B2CB3}"/>
    <cellStyle name="Notiz 3 119" xfId="2405" xr:uid="{00000000-0005-0000-0000-000095090000}"/>
    <cellStyle name="Notiz 3 119 2" xfId="5544" xr:uid="{ED4E8B07-3B9C-456A-AFE2-6FDE4FA4DC10}"/>
    <cellStyle name="Notiz 3 119 3" xfId="6690" xr:uid="{72DD0E6D-43BF-4E5C-947D-D745D2209936}"/>
    <cellStyle name="Notiz 3 12" xfId="2406" xr:uid="{00000000-0005-0000-0000-000096090000}"/>
    <cellStyle name="Notiz 3 12 2" xfId="5545" xr:uid="{7A472EC4-6FED-4477-A746-7D590725A02C}"/>
    <cellStyle name="Notiz 3 12 3" xfId="6689" xr:uid="{75850051-2D42-46AB-9376-214C3E7239DC}"/>
    <cellStyle name="Notiz 3 120" xfId="2407" xr:uid="{00000000-0005-0000-0000-000097090000}"/>
    <cellStyle name="Notiz 3 120 2" xfId="5546" xr:uid="{A8177884-ECC0-47CC-AAA1-072B0A7ADE9D}"/>
    <cellStyle name="Notiz 3 120 3" xfId="6688" xr:uid="{0F80AB74-13A3-4F01-8908-519DD7279CB5}"/>
    <cellStyle name="Notiz 3 121" xfId="2408" xr:uid="{00000000-0005-0000-0000-000098090000}"/>
    <cellStyle name="Notiz 3 121 2" xfId="5547" xr:uid="{F8CDBB4C-9BAA-4D31-8E4E-6A07A14B7964}"/>
    <cellStyle name="Notiz 3 121 3" xfId="6687" xr:uid="{A4740620-568A-4B32-AAE9-F68245C03526}"/>
    <cellStyle name="Notiz 3 122" xfId="2409" xr:uid="{00000000-0005-0000-0000-000099090000}"/>
    <cellStyle name="Notiz 3 122 2" xfId="5548" xr:uid="{C88B4B5E-4F08-4B37-BA42-5A93C540AA98}"/>
    <cellStyle name="Notiz 3 122 3" xfId="6686" xr:uid="{68B2C358-40FD-4A0B-9F66-D88D1D72D336}"/>
    <cellStyle name="Notiz 3 123" xfId="2410" xr:uid="{00000000-0005-0000-0000-00009A090000}"/>
    <cellStyle name="Notiz 3 123 2" xfId="5549" xr:uid="{2885F81C-997F-4119-93C4-BC2BCCAAA06F}"/>
    <cellStyle name="Notiz 3 123 3" xfId="6685" xr:uid="{02CE3533-F9A2-495D-86E9-E9A522C5DA7E}"/>
    <cellStyle name="Notiz 3 124" xfId="2411" xr:uid="{00000000-0005-0000-0000-00009B090000}"/>
    <cellStyle name="Notiz 3 124 2" xfId="5550" xr:uid="{B05F0383-49A9-4C98-BE35-A3B9A9714082}"/>
    <cellStyle name="Notiz 3 124 3" xfId="6684" xr:uid="{BADD8C7F-A4F2-4E1A-AF30-CB4FDE252F35}"/>
    <cellStyle name="Notiz 3 125" xfId="2412" xr:uid="{00000000-0005-0000-0000-00009C090000}"/>
    <cellStyle name="Notiz 3 125 2" xfId="5551" xr:uid="{5DAB8280-8BBB-493F-B097-272B666FCA41}"/>
    <cellStyle name="Notiz 3 125 3" xfId="6683" xr:uid="{FC5D4530-1AE0-4777-B181-2C2BE5C2496D}"/>
    <cellStyle name="Notiz 3 126" xfId="2413" xr:uid="{00000000-0005-0000-0000-00009D090000}"/>
    <cellStyle name="Notiz 3 126 2" xfId="2414" xr:uid="{00000000-0005-0000-0000-00009E090000}"/>
    <cellStyle name="Notiz 3 126 2 2" xfId="5553" xr:uid="{BB283351-FC3C-4BC6-B6A6-00B97F55E935}"/>
    <cellStyle name="Notiz 3 126 2 3" xfId="6681" xr:uid="{D375FBDE-5284-4589-BF6C-F696FDC5A399}"/>
    <cellStyle name="Notiz 3 126 3" xfId="5552" xr:uid="{2420BB74-AD4F-47E5-9889-2699EC445D44}"/>
    <cellStyle name="Notiz 3 126 4" xfId="6682" xr:uid="{7D4B0D59-FBF2-41A6-83DA-9BC98B11666A}"/>
    <cellStyle name="Notiz 3 127" xfId="2415" xr:uid="{00000000-0005-0000-0000-00009F090000}"/>
    <cellStyle name="Notiz 3 127 2" xfId="2416" xr:uid="{00000000-0005-0000-0000-0000A0090000}"/>
    <cellStyle name="Notiz 3 127 2 2" xfId="5555" xr:uid="{4D9498BF-15C5-4D0E-A33C-B024A08862C1}"/>
    <cellStyle name="Notiz 3 127 2 3" xfId="6679" xr:uid="{422E545A-EC55-4A28-856A-8C96E9BB84D3}"/>
    <cellStyle name="Notiz 3 127 3" xfId="5554" xr:uid="{0E90359D-76E0-48B5-A14C-1330A1F6D229}"/>
    <cellStyle name="Notiz 3 127 4" xfId="6680" xr:uid="{2F628CE6-2851-44D3-86D0-D815EC777655}"/>
    <cellStyle name="Notiz 3 128" xfId="2417" xr:uid="{00000000-0005-0000-0000-0000A1090000}"/>
    <cellStyle name="Notiz 3 128 2" xfId="5556" xr:uid="{F0C8314E-BE4C-46A6-BA34-66BA6DB9968E}"/>
    <cellStyle name="Notiz 3 128 3" xfId="6678" xr:uid="{5A3C79F2-7826-4723-A523-1EA15AAB39CD}"/>
    <cellStyle name="Notiz 3 129" xfId="2418" xr:uid="{00000000-0005-0000-0000-0000A2090000}"/>
    <cellStyle name="Notiz 3 129 2" xfId="5557" xr:uid="{2613581D-30B1-443F-B5B1-E4518ACCA97E}"/>
    <cellStyle name="Notiz 3 129 3" xfId="6677" xr:uid="{FF4E3770-1F14-4925-AF19-58390AB0D607}"/>
    <cellStyle name="Notiz 3 13" xfId="2419" xr:uid="{00000000-0005-0000-0000-0000A3090000}"/>
    <cellStyle name="Notiz 3 13 2" xfId="5558" xr:uid="{5F03DAB9-1955-45CB-8A40-BDDA71675116}"/>
    <cellStyle name="Notiz 3 13 3" xfId="6676" xr:uid="{3B7EA745-6AC3-4B7C-9458-16DEB78F8DC8}"/>
    <cellStyle name="Notiz 3 130" xfId="2420" xr:uid="{00000000-0005-0000-0000-0000A4090000}"/>
    <cellStyle name="Notiz 3 130 2" xfId="5559" xr:uid="{37E48A68-773D-44E0-81B6-6F60931D8982}"/>
    <cellStyle name="Notiz 3 130 3" xfId="6675" xr:uid="{BD96DAC7-61F5-41DE-B03B-69C6CA3B346E}"/>
    <cellStyle name="Notiz 3 131" xfId="2421" xr:uid="{00000000-0005-0000-0000-0000A5090000}"/>
    <cellStyle name="Notiz 3 131 2" xfId="5560" xr:uid="{D04B96FA-80D5-46C6-A414-611E7DB891A7}"/>
    <cellStyle name="Notiz 3 131 3" xfId="6674" xr:uid="{94FB7107-FF52-4B89-BF41-41CA4289D1DF}"/>
    <cellStyle name="Notiz 3 132" xfId="2422" xr:uid="{00000000-0005-0000-0000-0000A6090000}"/>
    <cellStyle name="Notiz 3 132 2" xfId="5561" xr:uid="{4DBC5F75-242B-4A2F-B962-14995E40F7A8}"/>
    <cellStyle name="Notiz 3 132 3" xfId="6673" xr:uid="{041C5CB8-98BA-47B5-8A2D-FBB1DBF53FF8}"/>
    <cellStyle name="Notiz 3 133" xfId="2423" xr:uid="{00000000-0005-0000-0000-0000A7090000}"/>
    <cellStyle name="Notiz 3 133 2" xfId="5562" xr:uid="{BAA4618F-A88E-4A7A-AE04-0CDDA50B1FEC}"/>
    <cellStyle name="Notiz 3 133 3" xfId="6672" xr:uid="{F4DEA9B3-6A8F-4249-82CB-1E373E83FED0}"/>
    <cellStyle name="Notiz 3 134" xfId="2424" xr:uid="{00000000-0005-0000-0000-0000A8090000}"/>
    <cellStyle name="Notiz 3 134 2" xfId="5563" xr:uid="{E3E18087-FC44-4C16-BF76-6198D92C51D2}"/>
    <cellStyle name="Notiz 3 134 3" xfId="6671" xr:uid="{EAA9D4B9-6CD2-4087-A10F-7B58D40E6167}"/>
    <cellStyle name="Notiz 3 135" xfId="2425" xr:uid="{00000000-0005-0000-0000-0000A9090000}"/>
    <cellStyle name="Notiz 3 135 2" xfId="5564" xr:uid="{FC7E56AF-5CD5-4CFB-AEE4-3B830F722BCB}"/>
    <cellStyle name="Notiz 3 135 3" xfId="6670" xr:uid="{FE2E78F7-E08E-4D95-9021-5028ACB6E080}"/>
    <cellStyle name="Notiz 3 136" xfId="2426" xr:uid="{00000000-0005-0000-0000-0000AA090000}"/>
    <cellStyle name="Notiz 3 136 2" xfId="5565" xr:uid="{F2DC7AD8-91D8-4D45-849B-D3C28BA413EC}"/>
    <cellStyle name="Notiz 3 136 3" xfId="6669" xr:uid="{5C7BD75C-8B4B-4C74-9D96-D7B8E37E6754}"/>
    <cellStyle name="Notiz 3 137" xfId="2427" xr:uid="{00000000-0005-0000-0000-0000AB090000}"/>
    <cellStyle name="Notiz 3 137 2" xfId="5566" xr:uid="{340DE844-33E9-4561-85F5-2204601D09CC}"/>
    <cellStyle name="Notiz 3 137 3" xfId="6668" xr:uid="{E3838133-2E74-41DD-BC42-08A8A7897E75}"/>
    <cellStyle name="Notiz 3 138" xfId="2428" xr:uid="{00000000-0005-0000-0000-0000AC090000}"/>
    <cellStyle name="Notiz 3 138 2" xfId="5567" xr:uid="{528E5ACE-BF48-4FB5-9D68-653B1BF40647}"/>
    <cellStyle name="Notiz 3 138 3" xfId="6667" xr:uid="{FBF3DE57-BE7E-4731-8CD5-D40FCDC00B98}"/>
    <cellStyle name="Notiz 3 139" xfId="2429" xr:uid="{00000000-0005-0000-0000-0000AD090000}"/>
    <cellStyle name="Notiz 3 139 2" xfId="5568" xr:uid="{C1A0EABE-7E5C-4902-A0E1-EB66F8074EE1}"/>
    <cellStyle name="Notiz 3 139 3" xfId="6666" xr:uid="{7C6F446A-DC15-4FA4-BA57-D724A3DD172A}"/>
    <cellStyle name="Notiz 3 14" xfId="2430" xr:uid="{00000000-0005-0000-0000-0000AE090000}"/>
    <cellStyle name="Notiz 3 14 2" xfId="5569" xr:uid="{2F68635D-8525-43B4-9EE5-61B84200F219}"/>
    <cellStyle name="Notiz 3 14 3" xfId="6665" xr:uid="{B669FED6-7159-4222-AEA5-2265092FA6EE}"/>
    <cellStyle name="Notiz 3 140" xfId="2431" xr:uid="{00000000-0005-0000-0000-0000AF090000}"/>
    <cellStyle name="Notiz 3 140 2" xfId="2432" xr:uid="{00000000-0005-0000-0000-0000B0090000}"/>
    <cellStyle name="Notiz 3 140 2 2" xfId="5571" xr:uid="{F18CD101-0EFA-4E9F-8828-A34A4D79A1B6}"/>
    <cellStyle name="Notiz 3 140 2 3" xfId="6663" xr:uid="{BBC1508A-82E2-4CD8-8B1B-4FA75FCC55F2}"/>
    <cellStyle name="Notiz 3 140 3" xfId="5570" xr:uid="{4CB57936-975A-40EC-B3B8-826109476D75}"/>
    <cellStyle name="Notiz 3 140 4" xfId="6664" xr:uid="{C1EA2B86-9B18-4122-B94B-4245B3A69F04}"/>
    <cellStyle name="Notiz 3 141" xfId="2433" xr:uid="{00000000-0005-0000-0000-0000B1090000}"/>
    <cellStyle name="Notiz 3 141 2" xfId="2434" xr:uid="{00000000-0005-0000-0000-0000B2090000}"/>
    <cellStyle name="Notiz 3 141 2 2" xfId="5573" xr:uid="{5BA03DCD-D0A2-4D86-8714-D4BB0A81ED79}"/>
    <cellStyle name="Notiz 3 141 2 3" xfId="6661" xr:uid="{C3A92382-47DF-4F6E-BDF1-29BAD24206D2}"/>
    <cellStyle name="Notiz 3 141 3" xfId="5572" xr:uid="{248939CD-4A35-41DF-9B7E-E607DB13F587}"/>
    <cellStyle name="Notiz 3 141 4" xfId="6662" xr:uid="{BF9B7E2F-5B29-4CCD-A64C-22C843B07D40}"/>
    <cellStyle name="Notiz 3 142" xfId="2435" xr:uid="{00000000-0005-0000-0000-0000B3090000}"/>
    <cellStyle name="Notiz 3 142 2" xfId="5574" xr:uid="{3B0EB7C0-183D-43D1-B241-AB8DA19E7DC7}"/>
    <cellStyle name="Notiz 3 142 3" xfId="6660" xr:uid="{EC39F0CE-A403-4592-8C52-0E03078FB801}"/>
    <cellStyle name="Notiz 3 143" xfId="2436" xr:uid="{00000000-0005-0000-0000-0000B4090000}"/>
    <cellStyle name="Notiz 3 143 2" xfId="5575" xr:uid="{4ADF3F47-A955-422B-8182-02C7DD92264D}"/>
    <cellStyle name="Notiz 3 143 3" xfId="6659" xr:uid="{225871D3-E777-4E78-8FD1-7112AA70475E}"/>
    <cellStyle name="Notiz 3 144" xfId="2437" xr:uid="{00000000-0005-0000-0000-0000B5090000}"/>
    <cellStyle name="Notiz 3 144 2" xfId="5576" xr:uid="{F55F51BB-94FA-4BC4-BFCD-8363AFF26F10}"/>
    <cellStyle name="Notiz 3 144 3" xfId="6658" xr:uid="{AEEAB3D7-6E9E-4991-A69B-75D83C68C5A3}"/>
    <cellStyle name="Notiz 3 145" xfId="2438" xr:uid="{00000000-0005-0000-0000-0000B6090000}"/>
    <cellStyle name="Notiz 3 145 2" xfId="5577" xr:uid="{93222B1E-DA36-4395-9E10-4FC963CDF066}"/>
    <cellStyle name="Notiz 3 145 3" xfId="6657" xr:uid="{343D08A1-42C4-4E34-874F-9EF7EEBFA09B}"/>
    <cellStyle name="Notiz 3 146" xfId="2439" xr:uid="{00000000-0005-0000-0000-0000B7090000}"/>
    <cellStyle name="Notiz 3 146 2" xfId="2440" xr:uid="{00000000-0005-0000-0000-0000B8090000}"/>
    <cellStyle name="Notiz 3 146 2 2" xfId="5579" xr:uid="{D82BB6C5-09E1-47DB-9FA6-2CB9F322F1A1}"/>
    <cellStyle name="Notiz 3 146 2 3" xfId="6655" xr:uid="{062308AD-82A7-4926-86B3-A8C840FC36A0}"/>
    <cellStyle name="Notiz 3 146 3" xfId="5578" xr:uid="{8CE11625-FC07-4639-8850-E4F6B67EE701}"/>
    <cellStyle name="Notiz 3 146 4" xfId="6656" xr:uid="{F48D78D6-6C81-4CB2-A02A-BCFB80C1871E}"/>
    <cellStyle name="Notiz 3 147" xfId="2441" xr:uid="{00000000-0005-0000-0000-0000B9090000}"/>
    <cellStyle name="Notiz 3 147 2" xfId="2442" xr:uid="{00000000-0005-0000-0000-0000BA090000}"/>
    <cellStyle name="Notiz 3 147 2 2" xfId="5581" xr:uid="{3D81FB27-BADD-45A6-A2C3-BEBB7AC4A087}"/>
    <cellStyle name="Notiz 3 147 2 3" xfId="6653" xr:uid="{B882063E-4CA4-4AE7-8B9B-A5253E714275}"/>
    <cellStyle name="Notiz 3 147 3" xfId="5580" xr:uid="{9D0B7DEB-ED0B-4056-9277-2413D7381814}"/>
    <cellStyle name="Notiz 3 147 4" xfId="6654" xr:uid="{4D153133-65A7-4D3F-97BE-30C362DC95EC}"/>
    <cellStyle name="Notiz 3 148" xfId="2443" xr:uid="{00000000-0005-0000-0000-0000BB090000}"/>
    <cellStyle name="Notiz 3 148 2" xfId="5582" xr:uid="{106144BA-8A84-4304-8D37-D9E033867BFF}"/>
    <cellStyle name="Notiz 3 148 3" xfId="6652" xr:uid="{D82BB094-CBF1-464E-9E02-2031233A7BFC}"/>
    <cellStyle name="Notiz 3 149" xfId="2444" xr:uid="{00000000-0005-0000-0000-0000BC090000}"/>
    <cellStyle name="Notiz 3 149 2" xfId="5583" xr:uid="{AEFB86ED-748F-4298-93F7-59907A6CBE16}"/>
    <cellStyle name="Notiz 3 149 3" xfId="6651" xr:uid="{C0F0FD01-9A42-4455-BB66-30D6E97F30E1}"/>
    <cellStyle name="Notiz 3 15" xfId="2445" xr:uid="{00000000-0005-0000-0000-0000BD090000}"/>
    <cellStyle name="Notiz 3 15 2" xfId="5584" xr:uid="{B8BDA1A9-919E-4B05-9E1D-893EF6678409}"/>
    <cellStyle name="Notiz 3 15 3" xfId="6650" xr:uid="{9F4D6EF1-79F5-40C4-8875-B702E0337879}"/>
    <cellStyle name="Notiz 3 150" xfId="2446" xr:uid="{00000000-0005-0000-0000-0000BE090000}"/>
    <cellStyle name="Notiz 3 150 2" xfId="5585" xr:uid="{BFC28C94-4F96-4C47-ABF7-3FBF69C7A0F0}"/>
    <cellStyle name="Notiz 3 150 3" xfId="6649" xr:uid="{599DB33B-18A3-4EFD-BA93-E6F05797B030}"/>
    <cellStyle name="Notiz 3 151" xfId="2447" xr:uid="{00000000-0005-0000-0000-0000BF090000}"/>
    <cellStyle name="Notiz 3 151 2" xfId="5586" xr:uid="{77AC490E-BD74-4068-8FA5-147BBC775CE6}"/>
    <cellStyle name="Notiz 3 151 3" xfId="6648" xr:uid="{EE704125-EAE7-41A9-89D3-A47D946925F8}"/>
    <cellStyle name="Notiz 3 152" xfId="2448" xr:uid="{00000000-0005-0000-0000-0000C0090000}"/>
    <cellStyle name="Notiz 3 152 2" xfId="5587" xr:uid="{E3B6D622-0F9A-4431-BAF4-206F0178BD57}"/>
    <cellStyle name="Notiz 3 152 3" xfId="6647" xr:uid="{1599F8E8-3F71-494A-AF7A-8CEAAA2DCEC6}"/>
    <cellStyle name="Notiz 3 153" xfId="2449" xr:uid="{00000000-0005-0000-0000-0000C1090000}"/>
    <cellStyle name="Notiz 3 153 2" xfId="5588" xr:uid="{F636681A-91AC-4182-BF84-804026E592B9}"/>
    <cellStyle name="Notiz 3 153 3" xfId="6646" xr:uid="{03CA6BA4-53B8-4AB0-A107-A1D9D2D67F31}"/>
    <cellStyle name="Notiz 3 154" xfId="2450" xr:uid="{00000000-0005-0000-0000-0000C2090000}"/>
    <cellStyle name="Notiz 3 154 2" xfId="5589" xr:uid="{AA54CADD-F292-4A8B-B4B2-B2A4698749C2}"/>
    <cellStyle name="Notiz 3 154 3" xfId="6645" xr:uid="{5513D589-9782-4985-A8B5-260BBE9D9534}"/>
    <cellStyle name="Notiz 3 155" xfId="2451" xr:uid="{00000000-0005-0000-0000-0000C3090000}"/>
    <cellStyle name="Notiz 3 155 2" xfId="5590" xr:uid="{75C92074-FE9D-47F0-9CC0-E3CFF77E2D73}"/>
    <cellStyle name="Notiz 3 155 3" xfId="6644" xr:uid="{2876A792-E79F-4C73-BDD8-399AFCFA0E95}"/>
    <cellStyle name="Notiz 3 156" xfId="2452" xr:uid="{00000000-0005-0000-0000-0000C4090000}"/>
    <cellStyle name="Notiz 3 156 2" xfId="5591" xr:uid="{1D077B84-6E69-4F22-A311-88024C11E484}"/>
    <cellStyle name="Notiz 3 156 3" xfId="6643" xr:uid="{B8C90ABB-6FE5-4668-85D6-DD1F533D26FE}"/>
    <cellStyle name="Notiz 3 157" xfId="2453" xr:uid="{00000000-0005-0000-0000-0000C5090000}"/>
    <cellStyle name="Notiz 3 157 2" xfId="5592" xr:uid="{16D3E1A9-0378-43BF-8350-290EE5E82602}"/>
    <cellStyle name="Notiz 3 157 3" xfId="6642" xr:uid="{5DC847ED-D302-4D61-A038-747E5D292173}"/>
    <cellStyle name="Notiz 3 158" xfId="2454" xr:uid="{00000000-0005-0000-0000-0000C6090000}"/>
    <cellStyle name="Notiz 3 158 2" xfId="5593" xr:uid="{5228227F-E3C7-40BF-BD19-92B815988CAF}"/>
    <cellStyle name="Notiz 3 158 3" xfId="6641" xr:uid="{32D0EFD9-1E6C-4B05-956A-EBBC0143A6D6}"/>
    <cellStyle name="Notiz 3 159" xfId="2455" xr:uid="{00000000-0005-0000-0000-0000C7090000}"/>
    <cellStyle name="Notiz 3 159 2" xfId="5594" xr:uid="{EEB16B05-DA35-44C3-8E04-9DF390A7CE9B}"/>
    <cellStyle name="Notiz 3 159 3" xfId="6640" xr:uid="{24464E83-F35A-4772-ADD7-AC26CA79D2E8}"/>
    <cellStyle name="Notiz 3 16" xfId="2456" xr:uid="{00000000-0005-0000-0000-0000C8090000}"/>
    <cellStyle name="Notiz 3 16 2" xfId="5595" xr:uid="{0388C332-96AA-4938-AF3E-296EF871A711}"/>
    <cellStyle name="Notiz 3 16 3" xfId="6639" xr:uid="{73624AF0-BD28-4CB5-B5E0-C45970260FF6}"/>
    <cellStyle name="Notiz 3 160" xfId="2457" xr:uid="{00000000-0005-0000-0000-0000C9090000}"/>
    <cellStyle name="Notiz 3 160 2" xfId="5596" xr:uid="{3ABAE8B1-828D-4AE9-8C15-79F75C2B8E97}"/>
    <cellStyle name="Notiz 3 160 3" xfId="6638" xr:uid="{1F142F83-8D11-4037-830E-E46455304C4E}"/>
    <cellStyle name="Notiz 3 161" xfId="2458" xr:uid="{00000000-0005-0000-0000-0000CA090000}"/>
    <cellStyle name="Notiz 3 161 2" xfId="5597" xr:uid="{89124D7C-09A8-4A3B-AC50-500BAE2D3327}"/>
    <cellStyle name="Notiz 3 161 3" xfId="6637" xr:uid="{E54358E1-C185-4970-860E-5B3B7D57BE1E}"/>
    <cellStyle name="Notiz 3 162" xfId="2459" xr:uid="{00000000-0005-0000-0000-0000CB090000}"/>
    <cellStyle name="Notiz 3 162 2" xfId="5598" xr:uid="{B4F50490-F1DA-43DD-8F9C-C0D70D9259CC}"/>
    <cellStyle name="Notiz 3 162 3" xfId="6636" xr:uid="{682F3FF5-4463-4856-B63C-6505A039D12E}"/>
    <cellStyle name="Notiz 3 163" xfId="2460" xr:uid="{00000000-0005-0000-0000-0000CC090000}"/>
    <cellStyle name="Notiz 3 163 2" xfId="5599" xr:uid="{455D3F7C-7BF6-4813-A570-741B691700CA}"/>
    <cellStyle name="Notiz 3 163 3" xfId="6635" xr:uid="{A7CC5F35-29D4-43F4-858D-3118F88FD3F3}"/>
    <cellStyle name="Notiz 3 164" xfId="2461" xr:uid="{00000000-0005-0000-0000-0000CD090000}"/>
    <cellStyle name="Notiz 3 164 2" xfId="2462" xr:uid="{00000000-0005-0000-0000-0000CE090000}"/>
    <cellStyle name="Notiz 3 164 2 2" xfId="5601" xr:uid="{B9C00505-4870-4D70-91E9-52711A5BEAB8}"/>
    <cellStyle name="Notiz 3 164 2 3" xfId="6633" xr:uid="{56E1143D-91F7-4899-86D2-C50A7674BEBC}"/>
    <cellStyle name="Notiz 3 164 3" xfId="5600" xr:uid="{3DE23AC5-B412-4DFA-A8FB-99DDA373EC6F}"/>
    <cellStyle name="Notiz 3 164 4" xfId="6634" xr:uid="{73A0C836-F045-4E28-A24C-5F345C37E410}"/>
    <cellStyle name="Notiz 3 165" xfId="2463" xr:uid="{00000000-0005-0000-0000-0000CF090000}"/>
    <cellStyle name="Notiz 3 165 2" xfId="2464" xr:uid="{00000000-0005-0000-0000-0000D0090000}"/>
    <cellStyle name="Notiz 3 165 2 2" xfId="5603" xr:uid="{1209C7F0-C05A-4DB3-830D-3120856993FB}"/>
    <cellStyle name="Notiz 3 165 2 3" xfId="6631" xr:uid="{BB1C4EF5-540F-4EA6-A599-55BBF68D535A}"/>
    <cellStyle name="Notiz 3 165 3" xfId="5602" xr:uid="{AD6C13EA-3375-4533-8A62-9DD4CC35BB8E}"/>
    <cellStyle name="Notiz 3 165 4" xfId="6632" xr:uid="{1C6421F7-6A84-4E2E-87D5-B8C74270CC2B}"/>
    <cellStyle name="Notiz 3 166" xfId="2465" xr:uid="{00000000-0005-0000-0000-0000D1090000}"/>
    <cellStyle name="Notiz 3 166 2" xfId="5604" xr:uid="{1387CD59-4546-47BF-A8F5-CA985D2BAB31}"/>
    <cellStyle name="Notiz 3 166 3" xfId="6630" xr:uid="{BD8875A2-D57E-4ACA-A8EC-38C990B0D320}"/>
    <cellStyle name="Notiz 3 167" xfId="2466" xr:uid="{00000000-0005-0000-0000-0000D2090000}"/>
    <cellStyle name="Notiz 3 167 2" xfId="5605" xr:uid="{C3E90891-00AB-4E54-8CF1-8D41EC77E567}"/>
    <cellStyle name="Notiz 3 167 3" xfId="6629" xr:uid="{7C642B30-C0AA-4457-8C60-DF63FA94CA84}"/>
    <cellStyle name="Notiz 3 168" xfId="2467" xr:uid="{00000000-0005-0000-0000-0000D3090000}"/>
    <cellStyle name="Notiz 3 168 2" xfId="5606" xr:uid="{B0DBF451-3A79-4E7A-A687-314DB82E438F}"/>
    <cellStyle name="Notiz 3 168 3" xfId="6628" xr:uid="{1E47D2EF-33F4-486C-A44D-948544B90714}"/>
    <cellStyle name="Notiz 3 169" xfId="2468" xr:uid="{00000000-0005-0000-0000-0000D4090000}"/>
    <cellStyle name="Notiz 3 169 2" xfId="5607" xr:uid="{79F5D0E6-AE26-4EFA-A56A-2641780410E3}"/>
    <cellStyle name="Notiz 3 169 3" xfId="6627" xr:uid="{4FAA16D0-626E-4903-B5FE-BE8B005E6714}"/>
    <cellStyle name="Notiz 3 17" xfId="2469" xr:uid="{00000000-0005-0000-0000-0000D5090000}"/>
    <cellStyle name="Notiz 3 17 2" xfId="5608" xr:uid="{46DB1EC1-555B-4860-8FC9-109CD1E57374}"/>
    <cellStyle name="Notiz 3 17 3" xfId="6626" xr:uid="{5B71B9CB-AC82-4D30-AC1D-58209A0B0855}"/>
    <cellStyle name="Notiz 3 170" xfId="2470" xr:uid="{00000000-0005-0000-0000-0000D6090000}"/>
    <cellStyle name="Notiz 3 170 2" xfId="5609" xr:uid="{E9078720-7F5B-4EB0-B3FE-FE63DEFEAE4B}"/>
    <cellStyle name="Notiz 3 170 3" xfId="6625" xr:uid="{682FB154-507C-487D-852B-D5D1A31888A5}"/>
    <cellStyle name="Notiz 3 171" xfId="2471" xr:uid="{00000000-0005-0000-0000-0000D7090000}"/>
    <cellStyle name="Notiz 3 171 2" xfId="5610" xr:uid="{194DE0EE-7401-4261-8470-621DFC7D8199}"/>
    <cellStyle name="Notiz 3 171 3" xfId="6624" xr:uid="{5193F05B-9B28-418A-8552-91CC53A0D629}"/>
    <cellStyle name="Notiz 3 172" xfId="2472" xr:uid="{00000000-0005-0000-0000-0000D8090000}"/>
    <cellStyle name="Notiz 3 172 2" xfId="5611" xr:uid="{5884EE0A-63BA-4281-A1CF-FCB7DE9D6069}"/>
    <cellStyle name="Notiz 3 172 3" xfId="6623" xr:uid="{21A2591F-A3B7-4636-BAE5-F68C8A3A754F}"/>
    <cellStyle name="Notiz 3 173" xfId="2473" xr:uid="{00000000-0005-0000-0000-0000D9090000}"/>
    <cellStyle name="Notiz 3 173 2" xfId="5612" xr:uid="{9CBD13FB-7FD8-4D13-8AB4-980D69F6058A}"/>
    <cellStyle name="Notiz 3 173 3" xfId="6622" xr:uid="{2C9D0C13-1D68-4EEC-8BBA-1A945CD189AA}"/>
    <cellStyle name="Notiz 3 174" xfId="2474" xr:uid="{00000000-0005-0000-0000-0000DA090000}"/>
    <cellStyle name="Notiz 3 174 2" xfId="5613" xr:uid="{86A915AC-667F-4E48-8A1D-B0FAE5D5938F}"/>
    <cellStyle name="Notiz 3 174 3" xfId="6621" xr:uid="{B4C863D4-C15F-44E5-B670-3A2F86B17022}"/>
    <cellStyle name="Notiz 3 175" xfId="2475" xr:uid="{00000000-0005-0000-0000-0000DB090000}"/>
    <cellStyle name="Notiz 3 175 2" xfId="5614" xr:uid="{3622BF0C-6DB0-4378-BF1D-0F5EE9F276D6}"/>
    <cellStyle name="Notiz 3 175 3" xfId="6620" xr:uid="{74B6E426-C3E9-4488-ACFC-8E602F830189}"/>
    <cellStyle name="Notiz 3 176" xfId="2476" xr:uid="{00000000-0005-0000-0000-0000DC090000}"/>
    <cellStyle name="Notiz 3 176 2" xfId="5615" xr:uid="{784F5853-7631-4328-AB58-DF0A7FCC07FB}"/>
    <cellStyle name="Notiz 3 176 3" xfId="6619" xr:uid="{4E4507A6-61B2-433A-97B0-ED72D9C07C16}"/>
    <cellStyle name="Notiz 3 177" xfId="2477" xr:uid="{00000000-0005-0000-0000-0000DD090000}"/>
    <cellStyle name="Notiz 3 177 2" xfId="5616" xr:uid="{B07B0DAB-56AE-417C-AF82-C35043DE0FD4}"/>
    <cellStyle name="Notiz 3 177 3" xfId="6618" xr:uid="{C7A82109-772E-4227-ACC6-7E1B7F8F9E88}"/>
    <cellStyle name="Notiz 3 178" xfId="2478" xr:uid="{00000000-0005-0000-0000-0000DE090000}"/>
    <cellStyle name="Notiz 3 178 2" xfId="5617" xr:uid="{4E0CD7BA-45E0-4608-BE8B-8E97CF1768FC}"/>
    <cellStyle name="Notiz 3 178 3" xfId="6617" xr:uid="{CFEC602A-6C0D-4138-AC5D-4B01BD1DA56E}"/>
    <cellStyle name="Notiz 3 179" xfId="2479" xr:uid="{00000000-0005-0000-0000-0000DF090000}"/>
    <cellStyle name="Notiz 3 179 2" xfId="5618" xr:uid="{B92CD4A2-10C9-4AB2-ADAC-B7BE0872FD55}"/>
    <cellStyle name="Notiz 3 179 3" xfId="6616" xr:uid="{F2D6C55A-0662-4C31-9B7E-CEBDCDF55DB8}"/>
    <cellStyle name="Notiz 3 18" xfId="2480" xr:uid="{00000000-0005-0000-0000-0000E0090000}"/>
    <cellStyle name="Notiz 3 18 2" xfId="5619" xr:uid="{0F293CC3-77CC-43A9-96BF-BA255765BB1A}"/>
    <cellStyle name="Notiz 3 18 3" xfId="6615" xr:uid="{8F44C0CE-24A9-4C26-ACFD-63103BB3DB65}"/>
    <cellStyle name="Notiz 3 180" xfId="2481" xr:uid="{00000000-0005-0000-0000-0000E1090000}"/>
    <cellStyle name="Notiz 3 180 2" xfId="5620" xr:uid="{BE95BC44-A410-4BDA-A458-DA35B8E92E5B}"/>
    <cellStyle name="Notiz 3 180 3" xfId="6614" xr:uid="{F8F45122-AB76-4B48-98EC-E9FE713425EA}"/>
    <cellStyle name="Notiz 3 181" xfId="2482" xr:uid="{00000000-0005-0000-0000-0000E2090000}"/>
    <cellStyle name="Notiz 3 181 2" xfId="5621" xr:uid="{82AA44AF-0937-4612-B11A-1E23037BDA9E}"/>
    <cellStyle name="Notiz 3 181 3" xfId="6613" xr:uid="{787FE2A9-72A4-4831-BCB2-B61DBA68D7B2}"/>
    <cellStyle name="Notiz 3 182" xfId="2483" xr:uid="{00000000-0005-0000-0000-0000E3090000}"/>
    <cellStyle name="Notiz 3 182 2" xfId="5622" xr:uid="{F35A52EB-5303-4494-882D-37418B0DF7F4}"/>
    <cellStyle name="Notiz 3 182 3" xfId="6612" xr:uid="{98D331D2-E09B-4556-879B-02D239725BE5}"/>
    <cellStyle name="Notiz 3 183" xfId="2484" xr:uid="{00000000-0005-0000-0000-0000E4090000}"/>
    <cellStyle name="Notiz 3 183 2" xfId="5623" xr:uid="{08167361-8E4B-4CB8-A1E9-29C56C7A1A42}"/>
    <cellStyle name="Notiz 3 183 3" xfId="6611" xr:uid="{C4D3E4BD-A0CD-43FC-B38E-E3CE09CE9AB1}"/>
    <cellStyle name="Notiz 3 184" xfId="2485" xr:uid="{00000000-0005-0000-0000-0000E5090000}"/>
    <cellStyle name="Notiz 3 184 2" xfId="2486" xr:uid="{00000000-0005-0000-0000-0000E6090000}"/>
    <cellStyle name="Notiz 3 184 2 2" xfId="5625" xr:uid="{03E15ED4-7319-4474-B85A-91A3F084A563}"/>
    <cellStyle name="Notiz 3 184 2 3" xfId="6609" xr:uid="{53C35C8B-7615-42CD-B0EC-71476260F0DA}"/>
    <cellStyle name="Notiz 3 184 3" xfId="5624" xr:uid="{AF2E2288-56A8-4258-BED6-C5B0E175278A}"/>
    <cellStyle name="Notiz 3 184 4" xfId="6610" xr:uid="{414240D4-C323-48A8-9DF5-CC5F0EA0D0A4}"/>
    <cellStyle name="Notiz 3 185" xfId="2487" xr:uid="{00000000-0005-0000-0000-0000E7090000}"/>
    <cellStyle name="Notiz 3 185 2" xfId="2488" xr:uid="{00000000-0005-0000-0000-0000E8090000}"/>
    <cellStyle name="Notiz 3 185 2 2" xfId="5627" xr:uid="{57B1AE37-FCD2-4BA3-8FA8-7EAE9DB8DCB6}"/>
    <cellStyle name="Notiz 3 185 2 3" xfId="6607" xr:uid="{E6BC57AC-B57C-4AC4-8799-978EE999A93C}"/>
    <cellStyle name="Notiz 3 185 3" xfId="5626" xr:uid="{430D8A4D-6DC3-4CC9-840E-B186F0A5849C}"/>
    <cellStyle name="Notiz 3 185 4" xfId="6608" xr:uid="{EE83406A-FC4B-4D40-9BD0-6B2C291903C8}"/>
    <cellStyle name="Notiz 3 186" xfId="2489" xr:uid="{00000000-0005-0000-0000-0000E9090000}"/>
    <cellStyle name="Notiz 3 186 2" xfId="5628" xr:uid="{53679F8D-AB43-4BE0-8425-479B73456723}"/>
    <cellStyle name="Notiz 3 186 3" xfId="6606" xr:uid="{DE464B94-5495-402A-8504-6CE11DD1C508}"/>
    <cellStyle name="Notiz 3 187" xfId="2490" xr:uid="{00000000-0005-0000-0000-0000EA090000}"/>
    <cellStyle name="Notiz 3 187 2" xfId="5629" xr:uid="{92C1FE7D-7001-4D0E-97AD-717970C5AFF9}"/>
    <cellStyle name="Notiz 3 187 3" xfId="6605" xr:uid="{55A9BD0E-184F-4A53-A029-1EAB89C8CED9}"/>
    <cellStyle name="Notiz 3 188" xfId="2491" xr:uid="{00000000-0005-0000-0000-0000EB090000}"/>
    <cellStyle name="Notiz 3 188 2" xfId="5630" xr:uid="{A7C9D9C8-F9A5-45B9-AC90-0CFC6CDC8CBE}"/>
    <cellStyle name="Notiz 3 188 3" xfId="6604" xr:uid="{0BDEAA63-2588-4082-84B1-950AEB150537}"/>
    <cellStyle name="Notiz 3 189" xfId="2492" xr:uid="{00000000-0005-0000-0000-0000EC090000}"/>
    <cellStyle name="Notiz 3 189 2" xfId="2493" xr:uid="{00000000-0005-0000-0000-0000ED090000}"/>
    <cellStyle name="Notiz 3 189 2 2" xfId="5632" xr:uid="{D9BECECD-44AE-4BE6-8F5C-ADAEEE0E7A46}"/>
    <cellStyle name="Notiz 3 189 2 3" xfId="6602" xr:uid="{9F596913-C8D7-47F1-9BE7-7A45845666E4}"/>
    <cellStyle name="Notiz 3 189 3" xfId="5631" xr:uid="{D6418EAA-602F-49BE-B949-AE835B044210}"/>
    <cellStyle name="Notiz 3 189 4" xfId="6603" xr:uid="{979D45B1-9BF6-4ED1-A024-6D1FBF143021}"/>
    <cellStyle name="Notiz 3 19" xfId="2494" xr:uid="{00000000-0005-0000-0000-0000EE090000}"/>
    <cellStyle name="Notiz 3 19 2" xfId="5633" xr:uid="{A26E7F79-41BF-41D8-9642-CDD0A08BE860}"/>
    <cellStyle name="Notiz 3 19 3" xfId="6601" xr:uid="{F0674669-91BE-4E11-818E-9CB0A79C8F0F}"/>
    <cellStyle name="Notiz 3 190" xfId="2495" xr:uid="{00000000-0005-0000-0000-0000EF090000}"/>
    <cellStyle name="Notiz 3 190 2" xfId="5634" xr:uid="{6D7930B7-0BBE-4EB6-A849-6F44DD4B8B09}"/>
    <cellStyle name="Notiz 3 190 3" xfId="6600" xr:uid="{21A1C354-FA78-4BB3-950E-5AA01C5CAFAC}"/>
    <cellStyle name="Notiz 3 191" xfId="2496" xr:uid="{00000000-0005-0000-0000-0000F0090000}"/>
    <cellStyle name="Notiz 3 191 2" xfId="5635" xr:uid="{1C33FF36-B7C3-4E1D-8B4D-ECE4689646C2}"/>
    <cellStyle name="Notiz 3 191 3" xfId="6599" xr:uid="{FBAFA565-9DB2-4687-A4D3-42EBA5910053}"/>
    <cellStyle name="Notiz 3 192" xfId="2497" xr:uid="{00000000-0005-0000-0000-0000F1090000}"/>
    <cellStyle name="Notiz 3 192 2" xfId="5636" xr:uid="{C18E9088-0DC2-4412-97E5-76CC4E5AF641}"/>
    <cellStyle name="Notiz 3 192 3" xfId="6598" xr:uid="{EE3CF82F-2E2D-481D-B4CB-F80704E082FF}"/>
    <cellStyle name="Notiz 3 193" xfId="2498" xr:uid="{00000000-0005-0000-0000-0000F2090000}"/>
    <cellStyle name="Notiz 3 193 2" xfId="5637" xr:uid="{CF428FBC-4A72-4A26-8133-ADE41CFBF9DE}"/>
    <cellStyle name="Notiz 3 193 3" xfId="6597" xr:uid="{7426FF84-312F-4DAD-95BC-627DAFE993BE}"/>
    <cellStyle name="Notiz 3 194" xfId="2499" xr:uid="{00000000-0005-0000-0000-0000F3090000}"/>
    <cellStyle name="Notiz 3 194 2" xfId="5638" xr:uid="{93BD37D6-BB87-46D8-BB04-F26D9A187975}"/>
    <cellStyle name="Notiz 3 194 3" xfId="6596" xr:uid="{7CD39514-6693-4D70-9340-77DF297D47AD}"/>
    <cellStyle name="Notiz 3 195" xfId="2500" xr:uid="{00000000-0005-0000-0000-0000F4090000}"/>
    <cellStyle name="Notiz 3 195 2" xfId="5639" xr:uid="{59D3744F-4356-455F-B610-D3EB7AD5255E}"/>
    <cellStyle name="Notiz 3 195 3" xfId="6595" xr:uid="{28A96906-7F27-4677-B48A-A1FE3EB66530}"/>
    <cellStyle name="Notiz 3 196" xfId="2501" xr:uid="{00000000-0005-0000-0000-0000F5090000}"/>
    <cellStyle name="Notiz 3 196 2" xfId="5640" xr:uid="{0AD83BA8-CA5C-4321-A0DE-EA6904EACED4}"/>
    <cellStyle name="Notiz 3 196 3" xfId="6594" xr:uid="{17B7FC41-353C-4F92-AA6A-4FBE060930AC}"/>
    <cellStyle name="Notiz 3 197" xfId="2502" xr:uid="{00000000-0005-0000-0000-0000F6090000}"/>
    <cellStyle name="Notiz 3 197 2" xfId="5641" xr:uid="{8B5A2925-438E-45C9-BEE8-B2E7C65F39F6}"/>
    <cellStyle name="Notiz 3 197 3" xfId="6593" xr:uid="{F5145680-DBFF-4FD1-96BE-DE7A68923BA7}"/>
    <cellStyle name="Notiz 3 198" xfId="2503" xr:uid="{00000000-0005-0000-0000-0000F7090000}"/>
    <cellStyle name="Notiz 3 198 2" xfId="2504" xr:uid="{00000000-0005-0000-0000-0000F8090000}"/>
    <cellStyle name="Notiz 3 198 2 2" xfId="5643" xr:uid="{415C6436-C124-4A06-A744-514EC8CB43F5}"/>
    <cellStyle name="Notiz 3 198 2 3" xfId="6591" xr:uid="{04C59B34-1AFF-43F5-B4FD-93212E61AF77}"/>
    <cellStyle name="Notiz 3 198 3" xfId="5642" xr:uid="{9DFCD375-3009-4B0C-9B4B-86F35545158F}"/>
    <cellStyle name="Notiz 3 198 4" xfId="6592" xr:uid="{7D1C3755-12C2-4EAC-8291-2C2EEC4C785A}"/>
    <cellStyle name="Notiz 3 199" xfId="2505" xr:uid="{00000000-0005-0000-0000-0000F9090000}"/>
    <cellStyle name="Notiz 3 199 2" xfId="2506" xr:uid="{00000000-0005-0000-0000-0000FA090000}"/>
    <cellStyle name="Notiz 3 199 2 2" xfId="5645" xr:uid="{376D9898-8927-4753-97E6-1908F2106EB2}"/>
    <cellStyle name="Notiz 3 199 2 3" xfId="6589" xr:uid="{0342ED95-5926-4A1F-BD65-E073AB54C46A}"/>
    <cellStyle name="Notiz 3 199 3" xfId="5644" xr:uid="{8C2837DF-0387-4BE6-8752-7059262073F9}"/>
    <cellStyle name="Notiz 3 199 4" xfId="6590" xr:uid="{45851397-0B7C-49B1-8DCD-BA3871CAFCF2}"/>
    <cellStyle name="Notiz 3 2" xfId="2507" xr:uid="{00000000-0005-0000-0000-0000FB090000}"/>
    <cellStyle name="Notiz 3 2 2" xfId="2508" xr:uid="{00000000-0005-0000-0000-0000FC090000}"/>
    <cellStyle name="Notiz 3 2 2 2" xfId="5647" xr:uid="{42611B12-C1A8-4136-B589-CB582E874A01}"/>
    <cellStyle name="Notiz 3 2 2 3" xfId="6587" xr:uid="{13F0267F-5AA5-40DF-AFBF-F6B43F86B263}"/>
    <cellStyle name="Notiz 3 2 3" xfId="2509" xr:uid="{00000000-0005-0000-0000-0000FD090000}"/>
    <cellStyle name="Notiz 3 2 3 2" xfId="5648" xr:uid="{AD5000B1-D37E-404F-8F64-93DA5BEF17E3}"/>
    <cellStyle name="Notiz 3 2 3 3" xfId="6586" xr:uid="{95B08E34-1E44-45FE-B12B-A0CD281604D5}"/>
    <cellStyle name="Notiz 3 2 4" xfId="5646" xr:uid="{D6A4F6F8-9D44-411F-B417-3C307E60AE8C}"/>
    <cellStyle name="Notiz 3 2 5" xfId="6588" xr:uid="{4C63B722-46C0-47FD-B436-D5C087F56109}"/>
    <cellStyle name="Notiz 3 20" xfId="2510" xr:uid="{00000000-0005-0000-0000-0000FE090000}"/>
    <cellStyle name="Notiz 3 20 2" xfId="5649" xr:uid="{D605D15B-CEDB-4713-A950-B603873F0B81}"/>
    <cellStyle name="Notiz 3 20 3" xfId="6585" xr:uid="{CD818D5C-228A-4390-B3DB-A49073BAB5F7}"/>
    <cellStyle name="Notiz 3 200" xfId="2511" xr:uid="{00000000-0005-0000-0000-0000FF090000}"/>
    <cellStyle name="Notiz 3 200 2" xfId="5650" xr:uid="{FC55421E-E9B3-4876-9AB4-16BD7366E98F}"/>
    <cellStyle name="Notiz 3 200 3" xfId="6584" xr:uid="{C4AD3C7E-66E4-4AE1-A80F-5FFF2790AEC6}"/>
    <cellStyle name="Notiz 3 201" xfId="2512" xr:uid="{00000000-0005-0000-0000-0000000A0000}"/>
    <cellStyle name="Notiz 3 201 2" xfId="5651" xr:uid="{31701F6B-3154-41A2-ACD8-2B73C3F08CB8}"/>
    <cellStyle name="Notiz 3 201 3" xfId="6583" xr:uid="{6EC75116-6555-406E-9DEE-F5188BE82DD9}"/>
    <cellStyle name="Notiz 3 202" xfId="2513" xr:uid="{00000000-0005-0000-0000-0000010A0000}"/>
    <cellStyle name="Notiz 3 202 2" xfId="5652" xr:uid="{D45AFFB0-648E-47CB-B514-225F6D93332B}"/>
    <cellStyle name="Notiz 3 202 3" xfId="6582" xr:uid="{07C75C0C-8CEC-44D9-A8B6-C10120E4300A}"/>
    <cellStyle name="Notiz 3 203" xfId="2514" xr:uid="{00000000-0005-0000-0000-0000020A0000}"/>
    <cellStyle name="Notiz 3 203 2" xfId="5653" xr:uid="{49F46D0A-DE50-4469-AB28-DDBDEEAA3D3E}"/>
    <cellStyle name="Notiz 3 203 3" xfId="6581" xr:uid="{55A05C25-9BDB-4D61-A26F-92F6175C6547}"/>
    <cellStyle name="Notiz 3 204" xfId="2515" xr:uid="{00000000-0005-0000-0000-0000030A0000}"/>
    <cellStyle name="Notiz 3 204 2" xfId="5654" xr:uid="{AC81BF7D-8A10-47E0-B562-AF005AD835A4}"/>
    <cellStyle name="Notiz 3 204 3" xfId="6580" xr:uid="{55263A2B-9B3F-4F8A-A5A3-746688E266B3}"/>
    <cellStyle name="Notiz 3 205" xfId="2516" xr:uid="{00000000-0005-0000-0000-0000040A0000}"/>
    <cellStyle name="Notiz 3 205 2" xfId="5655" xr:uid="{08AAE88C-6638-4282-8023-743AAE351748}"/>
    <cellStyle name="Notiz 3 205 3" xfId="6579" xr:uid="{E1C0E5F9-A3D3-4C2F-94A4-41DBDCB7B2FB}"/>
    <cellStyle name="Notiz 3 206" xfId="2517" xr:uid="{00000000-0005-0000-0000-0000050A0000}"/>
    <cellStyle name="Notiz 3 206 2" xfId="5656" xr:uid="{E89CA399-9C7E-4A5A-97F4-24A2855E45AF}"/>
    <cellStyle name="Notiz 3 206 3" xfId="6578" xr:uid="{70B2DA67-6DA5-4316-B762-3B55FBF97444}"/>
    <cellStyle name="Notiz 3 207" xfId="2518" xr:uid="{00000000-0005-0000-0000-0000060A0000}"/>
    <cellStyle name="Notiz 3 207 2" xfId="5657" xr:uid="{D7A7E312-3716-47C6-9360-59D8E4AE1A18}"/>
    <cellStyle name="Notiz 3 207 3" xfId="6577" xr:uid="{FBAAAAF1-B668-479D-B04D-30C5D10AAA17}"/>
    <cellStyle name="Notiz 3 208" xfId="2519" xr:uid="{00000000-0005-0000-0000-0000070A0000}"/>
    <cellStyle name="Notiz 3 208 2" xfId="5658" xr:uid="{0E69CE09-BDEA-4D4B-A5F9-AAA699ADB988}"/>
    <cellStyle name="Notiz 3 208 3" xfId="6576" xr:uid="{B33ED094-92EA-482D-ABC9-4B771F7F1096}"/>
    <cellStyle name="Notiz 3 209" xfId="2520" xr:uid="{00000000-0005-0000-0000-0000080A0000}"/>
    <cellStyle name="Notiz 3 209 2" xfId="5659" xr:uid="{8C90C6C2-BAD4-4550-83DE-5E6BC36B5F4C}"/>
    <cellStyle name="Notiz 3 209 3" xfId="6575" xr:uid="{A06D8B1C-7A7E-4060-A08E-954C0D82DE38}"/>
    <cellStyle name="Notiz 3 21" xfId="2521" xr:uid="{00000000-0005-0000-0000-0000090A0000}"/>
    <cellStyle name="Notiz 3 21 2" xfId="5660" xr:uid="{A27EF807-BBEE-4E24-9519-A07B42D252CA}"/>
    <cellStyle name="Notiz 3 21 3" xfId="6574" xr:uid="{5E7E1A6C-79C6-4619-BF43-246CE56CC72F}"/>
    <cellStyle name="Notiz 3 210" xfId="2522" xr:uid="{00000000-0005-0000-0000-00000A0A0000}"/>
    <cellStyle name="Notiz 3 210 2" xfId="5661" xr:uid="{23A51668-880F-48AD-AAC6-C9028C874507}"/>
    <cellStyle name="Notiz 3 210 3" xfId="6573" xr:uid="{84B96155-CE72-45D6-93C5-D071E77142A9}"/>
    <cellStyle name="Notiz 3 211" xfId="2523" xr:uid="{00000000-0005-0000-0000-00000B0A0000}"/>
    <cellStyle name="Notiz 3 211 2" xfId="5662" xr:uid="{1301E599-C7EF-4EB1-98D8-3579D73B5880}"/>
    <cellStyle name="Notiz 3 211 3" xfId="6572" xr:uid="{3D8DEE7E-5A60-4C1F-BA6E-115507677AC4}"/>
    <cellStyle name="Notiz 3 212" xfId="2524" xr:uid="{00000000-0005-0000-0000-00000C0A0000}"/>
    <cellStyle name="Notiz 3 212 2" xfId="5663" xr:uid="{CE3701A4-0032-4628-B883-44C486675AEF}"/>
    <cellStyle name="Notiz 3 212 3" xfId="6571" xr:uid="{FCBCB503-88CD-4F1D-A50A-A35F43337844}"/>
    <cellStyle name="Notiz 3 213" xfId="2525" xr:uid="{00000000-0005-0000-0000-00000D0A0000}"/>
    <cellStyle name="Notiz 3 213 2" xfId="5664" xr:uid="{7C4D7065-3FDD-4372-98D7-970072C6CE5F}"/>
    <cellStyle name="Notiz 3 213 3" xfId="6570" xr:uid="{AECB4AEB-DB05-4AAB-89EB-E1FACD0DE7AC}"/>
    <cellStyle name="Notiz 3 214" xfId="2526" xr:uid="{00000000-0005-0000-0000-00000E0A0000}"/>
    <cellStyle name="Notiz 3 214 2" xfId="5665" xr:uid="{46312D5A-7BCD-4601-B3F2-41D1A4C62361}"/>
    <cellStyle name="Notiz 3 214 3" xfId="6569" xr:uid="{7EDAF7A5-45F9-40BD-A54D-0BE9D99F73A1}"/>
    <cellStyle name="Notiz 3 215" xfId="2527" xr:uid="{00000000-0005-0000-0000-00000F0A0000}"/>
    <cellStyle name="Notiz 3 215 2" xfId="2528" xr:uid="{00000000-0005-0000-0000-0000100A0000}"/>
    <cellStyle name="Notiz 3 215 2 2" xfId="5667" xr:uid="{088B54E3-60AC-4642-876E-A33F58FD247B}"/>
    <cellStyle name="Notiz 3 215 2 3" xfId="6567" xr:uid="{F450943E-3604-4D29-8AC7-881F6CF39408}"/>
    <cellStyle name="Notiz 3 215 3" xfId="5666" xr:uid="{4E123FFF-C6CE-49D9-9899-1C30CF0D0819}"/>
    <cellStyle name="Notiz 3 215 4" xfId="6568" xr:uid="{7236DF05-59F4-4E80-A08E-2132A4674AA5}"/>
    <cellStyle name="Notiz 3 216" xfId="2529" xr:uid="{00000000-0005-0000-0000-0000110A0000}"/>
    <cellStyle name="Notiz 3 216 2" xfId="2530" xr:uid="{00000000-0005-0000-0000-0000120A0000}"/>
    <cellStyle name="Notiz 3 216 2 2" xfId="5669" xr:uid="{B4D066C5-96A0-42BA-8A5D-E3A842E47D6C}"/>
    <cellStyle name="Notiz 3 216 2 3" xfId="6565" xr:uid="{895F961D-2155-4977-A331-1FB635E19D0E}"/>
    <cellStyle name="Notiz 3 216 3" xfId="5668" xr:uid="{80191A01-2CA6-43BE-9B0A-8AB8ADDE555B}"/>
    <cellStyle name="Notiz 3 216 4" xfId="6566" xr:uid="{91A27698-5761-4B49-8F7A-072459CD8C83}"/>
    <cellStyle name="Notiz 3 217" xfId="2531" xr:uid="{00000000-0005-0000-0000-0000130A0000}"/>
    <cellStyle name="Notiz 3 217 2" xfId="2532" xr:uid="{00000000-0005-0000-0000-0000140A0000}"/>
    <cellStyle name="Notiz 3 217 2 2" xfId="5671" xr:uid="{ABF91B7C-8AE6-4F0A-93A9-9647BE3A1CF6}"/>
    <cellStyle name="Notiz 3 217 2 3" xfId="6563" xr:uid="{E0740A8B-7A6A-4867-9347-01C07D8050BB}"/>
    <cellStyle name="Notiz 3 217 3" xfId="5670" xr:uid="{13565272-9FD3-4C56-980D-28B1741F69A5}"/>
    <cellStyle name="Notiz 3 217 4" xfId="6564" xr:uid="{590ECCF5-E4B9-432D-9469-4805DA2C697D}"/>
    <cellStyle name="Notiz 3 218" xfId="2533" xr:uid="{00000000-0005-0000-0000-0000150A0000}"/>
    <cellStyle name="Notiz 3 218 2" xfId="5672" xr:uid="{10BE0137-7839-4981-92DB-0835383D3151}"/>
    <cellStyle name="Notiz 3 218 3" xfId="6562" xr:uid="{2C94F9DB-32C5-4D0F-8B73-702478E3BC85}"/>
    <cellStyle name="Notiz 3 219" xfId="2534" xr:uid="{00000000-0005-0000-0000-0000160A0000}"/>
    <cellStyle name="Notiz 3 219 2" xfId="2535" xr:uid="{00000000-0005-0000-0000-0000170A0000}"/>
    <cellStyle name="Notiz 3 219 2 2" xfId="5674" xr:uid="{BDBAB750-0FB8-48C5-B4A0-6B893AD0F67B}"/>
    <cellStyle name="Notiz 3 219 2 3" xfId="6560" xr:uid="{AAA8BEFC-A6BF-4277-BB62-523360367E81}"/>
    <cellStyle name="Notiz 3 219 3" xfId="5673" xr:uid="{0C0B7241-6765-4B8C-8C43-CA79E4EF9BBC}"/>
    <cellStyle name="Notiz 3 219 4" xfId="6561" xr:uid="{E10B4043-E5E0-40C7-B75A-69D7F4C63F33}"/>
    <cellStyle name="Notiz 3 22" xfId="2536" xr:uid="{00000000-0005-0000-0000-0000180A0000}"/>
    <cellStyle name="Notiz 3 22 2" xfId="5675" xr:uid="{A96EF5A6-809C-40C9-9F32-EB18FED91536}"/>
    <cellStyle name="Notiz 3 22 3" xfId="6559" xr:uid="{F9E8F6C3-370A-41C5-8423-95A0C3B4C094}"/>
    <cellStyle name="Notiz 3 220" xfId="2537" xr:uid="{00000000-0005-0000-0000-0000190A0000}"/>
    <cellStyle name="Notiz 3 220 2" xfId="2538" xr:uid="{00000000-0005-0000-0000-00001A0A0000}"/>
    <cellStyle name="Notiz 3 220 2 2" xfId="5677" xr:uid="{A14B4FFC-4760-42C2-AE3E-DFCBEC659089}"/>
    <cellStyle name="Notiz 3 220 2 3" xfId="6557" xr:uid="{D5FD4F95-9060-41A5-BEC7-A6648864CBA5}"/>
    <cellStyle name="Notiz 3 220 3" xfId="5676" xr:uid="{3627BAE7-EAB2-4CF1-86B5-1D988F4D2A7D}"/>
    <cellStyle name="Notiz 3 220 4" xfId="6558" xr:uid="{45B1BC6A-E6E8-49CF-A67F-0657584D9363}"/>
    <cellStyle name="Notiz 3 221" xfId="2539" xr:uid="{00000000-0005-0000-0000-00001B0A0000}"/>
    <cellStyle name="Notiz 3 221 2" xfId="2540" xr:uid="{00000000-0005-0000-0000-00001C0A0000}"/>
    <cellStyle name="Notiz 3 221 2 2" xfId="5679" xr:uid="{CAC5CF04-7D65-412D-B472-FEAA658BC6F3}"/>
    <cellStyle name="Notiz 3 221 2 3" xfId="6555" xr:uid="{77F330BC-A730-4C92-8F20-DAC31F8E4ED8}"/>
    <cellStyle name="Notiz 3 221 3" xfId="5678" xr:uid="{4CDDF45D-574A-447B-B32E-98524D64AD28}"/>
    <cellStyle name="Notiz 3 221 4" xfId="6556" xr:uid="{100753A0-2402-4BF2-9D6D-E3525D09B1BD}"/>
    <cellStyle name="Notiz 3 222" xfId="2541" xr:uid="{00000000-0005-0000-0000-00001D0A0000}"/>
    <cellStyle name="Notiz 3 222 2" xfId="2542" xr:uid="{00000000-0005-0000-0000-00001E0A0000}"/>
    <cellStyle name="Notiz 3 222 2 2" xfId="5681" xr:uid="{651A30E9-AE30-4238-9C76-D62F0C9E5572}"/>
    <cellStyle name="Notiz 3 222 2 3" xfId="6553" xr:uid="{CF6DE14E-ACB9-4AA3-8B64-E450DB9C82DF}"/>
    <cellStyle name="Notiz 3 222 3" xfId="5680" xr:uid="{B2F554CC-8AC6-41C3-94F1-FB2A45BF7425}"/>
    <cellStyle name="Notiz 3 222 4" xfId="6554" xr:uid="{368E6ECD-74B1-4837-9083-B558E5BC4062}"/>
    <cellStyle name="Notiz 3 223" xfId="2543" xr:uid="{00000000-0005-0000-0000-00001F0A0000}"/>
    <cellStyle name="Notiz 3 223 2" xfId="5682" xr:uid="{D8B2A1AF-71A2-4C9D-9FB3-AB2F7DE43666}"/>
    <cellStyle name="Notiz 3 223 3" xfId="6552" xr:uid="{A21C5285-CB7E-4DCE-A686-7378C090BACE}"/>
    <cellStyle name="Notiz 3 224" xfId="2544" xr:uid="{00000000-0005-0000-0000-0000200A0000}"/>
    <cellStyle name="Notiz 3 224 2" xfId="5683" xr:uid="{BFE8F014-CCF7-46F8-A0EE-F82B9C1023B3}"/>
    <cellStyle name="Notiz 3 224 3" xfId="6551" xr:uid="{7C6EB6B9-27C5-42EC-BAE3-0ECC4B2FA725}"/>
    <cellStyle name="Notiz 3 225" xfId="2545" xr:uid="{00000000-0005-0000-0000-0000210A0000}"/>
    <cellStyle name="Notiz 3 225 2" xfId="2546" xr:uid="{00000000-0005-0000-0000-0000220A0000}"/>
    <cellStyle name="Notiz 3 225 2 2" xfId="5685" xr:uid="{A3B63E59-18A8-4E85-878C-D7841C20DD34}"/>
    <cellStyle name="Notiz 3 225 2 3" xfId="6549" xr:uid="{5C6B5501-CFC6-4563-9A07-3FC4D61DA584}"/>
    <cellStyle name="Notiz 3 225 3" xfId="5684" xr:uid="{5B7FEAE4-C803-4ECE-AD02-EA4F51ACB624}"/>
    <cellStyle name="Notiz 3 225 4" xfId="6550" xr:uid="{C358FD76-6567-4763-9963-3D38D1F8619A}"/>
    <cellStyle name="Notiz 3 226" xfId="2547" xr:uid="{00000000-0005-0000-0000-0000230A0000}"/>
    <cellStyle name="Notiz 3 226 2" xfId="5686" xr:uid="{BFB94BD1-E2A1-43B1-861C-479257B05B4B}"/>
    <cellStyle name="Notiz 3 226 3" xfId="6548" xr:uid="{23EC5114-0870-4C2A-90B3-3F2C3A51E941}"/>
    <cellStyle name="Notiz 3 227" xfId="2548" xr:uid="{00000000-0005-0000-0000-0000240A0000}"/>
    <cellStyle name="Notiz 3 227 2" xfId="5687" xr:uid="{47C41007-65A0-4677-BFB1-704EE10D2F44}"/>
    <cellStyle name="Notiz 3 227 3" xfId="6547" xr:uid="{F32325BF-8F4F-473E-9A93-60A9BC20FD87}"/>
    <cellStyle name="Notiz 3 228" xfId="2549" xr:uid="{00000000-0005-0000-0000-0000250A0000}"/>
    <cellStyle name="Notiz 3 228 2" xfId="5688" xr:uid="{5D981FDC-BE00-433E-910E-CD8A0573EF03}"/>
    <cellStyle name="Notiz 3 228 3" xfId="6546" xr:uid="{C11C6AA8-4B38-4145-A667-DFA01F8BEA9F}"/>
    <cellStyle name="Notiz 3 229" xfId="2550" xr:uid="{00000000-0005-0000-0000-0000260A0000}"/>
    <cellStyle name="Notiz 3 229 2" xfId="5689" xr:uid="{5CD873A1-CD57-48C2-8700-77CE64C3D8A2}"/>
    <cellStyle name="Notiz 3 229 3" xfId="6545" xr:uid="{8826354E-5E68-410F-A17A-E8D25BE3E54F}"/>
    <cellStyle name="Notiz 3 23" xfId="2551" xr:uid="{00000000-0005-0000-0000-0000270A0000}"/>
    <cellStyle name="Notiz 3 23 2" xfId="5690" xr:uid="{657E9A54-DF85-4C09-BE7E-8F4BFE7E82AB}"/>
    <cellStyle name="Notiz 3 23 3" xfId="6544" xr:uid="{E12F42CF-F50F-4B68-929A-6F5FB8B712B0}"/>
    <cellStyle name="Notiz 3 230" xfId="2552" xr:uid="{00000000-0005-0000-0000-0000280A0000}"/>
    <cellStyle name="Notiz 3 230 2" xfId="5691" xr:uid="{1D9F91D1-3BAF-4A00-9F30-6714B607DC73}"/>
    <cellStyle name="Notiz 3 230 3" xfId="6543" xr:uid="{7D4DE102-BFE3-4A60-8C44-F22329428445}"/>
    <cellStyle name="Notiz 3 231" xfId="2553" xr:uid="{00000000-0005-0000-0000-0000290A0000}"/>
    <cellStyle name="Notiz 3 231 2" xfId="5692" xr:uid="{B0FDCC3E-2CB8-4717-871A-D0FAB358624D}"/>
    <cellStyle name="Notiz 3 231 3" xfId="6542" xr:uid="{32ED27A1-892F-4689-806A-921736063EBB}"/>
    <cellStyle name="Notiz 3 232" xfId="2554" xr:uid="{00000000-0005-0000-0000-00002A0A0000}"/>
    <cellStyle name="Notiz 3 232 2" xfId="5693" xr:uid="{327C553E-5F2C-47AB-9452-C562D400783D}"/>
    <cellStyle name="Notiz 3 232 3" xfId="6541" xr:uid="{5F2DAD85-D283-408F-A213-9C0F3A3944E8}"/>
    <cellStyle name="Notiz 3 233" xfId="2555" xr:uid="{00000000-0005-0000-0000-00002B0A0000}"/>
    <cellStyle name="Notiz 3 233 2" xfId="5694" xr:uid="{E44E3DEF-EBC4-4AE1-9C0D-3AAA3E3FCC12}"/>
    <cellStyle name="Notiz 3 233 3" xfId="6540" xr:uid="{E188239E-09C5-4813-B00E-04C748E61884}"/>
    <cellStyle name="Notiz 3 234" xfId="2556" xr:uid="{00000000-0005-0000-0000-00002C0A0000}"/>
    <cellStyle name="Notiz 3 234 2" xfId="5695" xr:uid="{DF669E0C-99F5-430C-A76A-70A1370CCAF8}"/>
    <cellStyle name="Notiz 3 234 3" xfId="6539" xr:uid="{C401BE3D-5261-4C88-8FE7-479E5EAB8328}"/>
    <cellStyle name="Notiz 3 235" xfId="2557" xr:uid="{00000000-0005-0000-0000-00002D0A0000}"/>
    <cellStyle name="Notiz 3 235 2" xfId="2558" xr:uid="{00000000-0005-0000-0000-00002E0A0000}"/>
    <cellStyle name="Notiz 3 235 2 2" xfId="5697" xr:uid="{56467282-A188-443D-8D8F-7D18E9E388EE}"/>
    <cellStyle name="Notiz 3 235 2 3" xfId="6537" xr:uid="{1C9606AD-56D0-4660-8061-49FD9E561E97}"/>
    <cellStyle name="Notiz 3 235 3" xfId="5696" xr:uid="{6D4310F0-0FCF-4618-95B5-38DDC6879936}"/>
    <cellStyle name="Notiz 3 235 4" xfId="6538" xr:uid="{BC63A615-A131-448C-A39A-1713F1ECB9B0}"/>
    <cellStyle name="Notiz 3 236" xfId="2559" xr:uid="{00000000-0005-0000-0000-00002F0A0000}"/>
    <cellStyle name="Notiz 3 236 2" xfId="2560" xr:uid="{00000000-0005-0000-0000-0000300A0000}"/>
    <cellStyle name="Notiz 3 236 2 2" xfId="5699" xr:uid="{58B81DB7-E57E-4902-B0E1-E3D595CE6797}"/>
    <cellStyle name="Notiz 3 236 2 3" xfId="6535" xr:uid="{3198E9E5-0657-4359-9A69-F1DDFA1D2796}"/>
    <cellStyle name="Notiz 3 236 3" xfId="5698" xr:uid="{4B506141-7FBE-40EE-B891-B932DFDDD7CF}"/>
    <cellStyle name="Notiz 3 236 4" xfId="6536" xr:uid="{DE9C34E0-7E4E-4F12-8781-97335764870B}"/>
    <cellStyle name="Notiz 3 237" xfId="2561" xr:uid="{00000000-0005-0000-0000-0000310A0000}"/>
    <cellStyle name="Notiz 3 237 2" xfId="5700" xr:uid="{C19F979C-6AB5-43F0-8544-B2D8520F2CD4}"/>
    <cellStyle name="Notiz 3 237 3" xfId="6534" xr:uid="{075312EE-4FCE-44CF-A5DD-F3B403F35D39}"/>
    <cellStyle name="Notiz 3 238" xfId="2562" xr:uid="{00000000-0005-0000-0000-0000320A0000}"/>
    <cellStyle name="Notiz 3 238 2" xfId="5701" xr:uid="{B6974C88-3A69-4EDF-AD9B-9565444937FF}"/>
    <cellStyle name="Notiz 3 238 3" xfId="6533" xr:uid="{9AD2C8BC-996B-491B-A27F-7BBD738D7ABE}"/>
    <cellStyle name="Notiz 3 239" xfId="2563" xr:uid="{00000000-0005-0000-0000-0000330A0000}"/>
    <cellStyle name="Notiz 3 239 2" xfId="5702" xr:uid="{C461309B-500A-4ECF-A8D9-76C61C94D71D}"/>
    <cellStyle name="Notiz 3 239 3" xfId="6532" xr:uid="{C6753418-129A-4CEB-AAC0-FC5D033A6104}"/>
    <cellStyle name="Notiz 3 24" xfId="2564" xr:uid="{00000000-0005-0000-0000-0000340A0000}"/>
    <cellStyle name="Notiz 3 24 2" xfId="5703" xr:uid="{F99EC7FC-DCAE-4FD5-9A1D-255C2664CFD5}"/>
    <cellStyle name="Notiz 3 24 3" xfId="6531" xr:uid="{44500C48-F384-42E1-A9C7-2572E39AA6D1}"/>
    <cellStyle name="Notiz 3 240" xfId="2565" xr:uid="{00000000-0005-0000-0000-0000350A0000}"/>
    <cellStyle name="Notiz 3 240 2" xfId="5704" xr:uid="{899AA9A5-03C2-49DD-92E0-CAC451963B45}"/>
    <cellStyle name="Notiz 3 240 3" xfId="6530" xr:uid="{13044465-54C0-4886-99CB-8A07BC1C3333}"/>
    <cellStyle name="Notiz 3 241" xfId="2566" xr:uid="{00000000-0005-0000-0000-0000360A0000}"/>
    <cellStyle name="Notiz 3 241 2" xfId="2567" xr:uid="{00000000-0005-0000-0000-0000370A0000}"/>
    <cellStyle name="Notiz 3 241 2 2" xfId="5706" xr:uid="{3B7C6803-B37A-4630-A1AE-94F084C9699D}"/>
    <cellStyle name="Notiz 3 241 2 3" xfId="6528" xr:uid="{C9C5C999-027A-4910-95C7-C626EDCEF553}"/>
    <cellStyle name="Notiz 3 241 3" xfId="5705" xr:uid="{3059A6FD-0FD6-4427-A3AD-3F6CEC2403A1}"/>
    <cellStyle name="Notiz 3 241 4" xfId="6529" xr:uid="{5002CE8E-7E4F-44DA-BA2B-008EF9273B81}"/>
    <cellStyle name="Notiz 3 242" xfId="2568" xr:uid="{00000000-0005-0000-0000-0000380A0000}"/>
    <cellStyle name="Notiz 3 242 2" xfId="5707" xr:uid="{22022B0D-8136-4965-ADC6-58BD5DC338D5}"/>
    <cellStyle name="Notiz 3 242 3" xfId="6527" xr:uid="{2E0F74FB-4AD3-47C0-9AF0-F02B561D4CD9}"/>
    <cellStyle name="Notiz 3 243" xfId="2569" xr:uid="{00000000-0005-0000-0000-0000390A0000}"/>
    <cellStyle name="Notiz 3 243 2" xfId="5708" xr:uid="{5AD449D5-615F-43AF-8AC4-FF28A17510EE}"/>
    <cellStyle name="Notiz 3 243 3" xfId="6526" xr:uid="{F755A806-865F-4AC9-AA3D-66E01A3AEF3D}"/>
    <cellStyle name="Notiz 3 244" xfId="2570" xr:uid="{00000000-0005-0000-0000-00003A0A0000}"/>
    <cellStyle name="Notiz 3 244 2" xfId="2571" xr:uid="{00000000-0005-0000-0000-00003B0A0000}"/>
    <cellStyle name="Notiz 3 244 2 2" xfId="5710" xr:uid="{6E4E0505-BDBD-4F20-AF46-4C6C4FDBECEA}"/>
    <cellStyle name="Notiz 3 244 2 3" xfId="6524" xr:uid="{4847FBFE-A136-4F01-9213-CB7C6EA817EE}"/>
    <cellStyle name="Notiz 3 244 3" xfId="5709" xr:uid="{C0C96A6B-A58A-42DE-B481-9B91A0BB3CD3}"/>
    <cellStyle name="Notiz 3 244 4" xfId="6525" xr:uid="{420E48B3-90FA-4059-848A-E549874A522B}"/>
    <cellStyle name="Notiz 3 245" xfId="2572" xr:uid="{00000000-0005-0000-0000-00003C0A0000}"/>
    <cellStyle name="Notiz 3 245 2" xfId="5711" xr:uid="{FCBC4A03-B035-4DBF-9345-2C14BC35819C}"/>
    <cellStyle name="Notiz 3 245 3" xfId="6523" xr:uid="{1BF98232-853E-4AB1-9211-C6CD77F2585B}"/>
    <cellStyle name="Notiz 3 246" xfId="2573" xr:uid="{00000000-0005-0000-0000-00003D0A0000}"/>
    <cellStyle name="Notiz 3 246 2" xfId="5712" xr:uid="{AABCA37E-71E4-4FA9-BBE6-4DD32FF01795}"/>
    <cellStyle name="Notiz 3 246 3" xfId="6522" xr:uid="{056BBCE1-2410-4131-80A1-C83322D6B85E}"/>
    <cellStyle name="Notiz 3 247" xfId="2574" xr:uid="{00000000-0005-0000-0000-00003E0A0000}"/>
    <cellStyle name="Notiz 3 247 2" xfId="5713" xr:uid="{F0DDF222-C62A-4633-B966-EAC90967366A}"/>
    <cellStyle name="Notiz 3 247 3" xfId="6521" xr:uid="{C223BB5C-8C40-49E4-8EDA-3EEDC94BB084}"/>
    <cellStyle name="Notiz 3 248" xfId="2575" xr:uid="{00000000-0005-0000-0000-00003F0A0000}"/>
    <cellStyle name="Notiz 3 248 2" xfId="5714" xr:uid="{803D1512-F07E-4023-BD9F-C5CE8EAEED34}"/>
    <cellStyle name="Notiz 3 248 3" xfId="6520" xr:uid="{1FBAD9BC-BE11-4AF2-99DF-1266ACF5F162}"/>
    <cellStyle name="Notiz 3 249" xfId="2576" xr:uid="{00000000-0005-0000-0000-0000400A0000}"/>
    <cellStyle name="Notiz 3 249 2" xfId="5715" xr:uid="{A33CF320-A219-4E4B-ABBA-CCC9FC134E3F}"/>
    <cellStyle name="Notiz 3 249 3" xfId="6519" xr:uid="{78A7963B-006A-471E-A20B-82B2E839F7F2}"/>
    <cellStyle name="Notiz 3 25" xfId="2577" xr:uid="{00000000-0005-0000-0000-0000410A0000}"/>
    <cellStyle name="Notiz 3 25 2" xfId="5716" xr:uid="{366EF764-F93C-44D6-9B3C-1CFE657CF58E}"/>
    <cellStyle name="Notiz 3 25 3" xfId="6518" xr:uid="{5400B1FB-64E8-435D-90A0-8F8E1A00EA55}"/>
    <cellStyle name="Notiz 3 250" xfId="2578" xr:uid="{00000000-0005-0000-0000-0000420A0000}"/>
    <cellStyle name="Notiz 3 250 2" xfId="5717" xr:uid="{C5DDC35D-43C8-429E-8C66-B026EB43AB1B}"/>
    <cellStyle name="Notiz 3 250 3" xfId="6517" xr:uid="{87996D1F-1193-4D5A-B546-1D92620C1400}"/>
    <cellStyle name="Notiz 3 251" xfId="2579" xr:uid="{00000000-0005-0000-0000-0000430A0000}"/>
    <cellStyle name="Notiz 3 251 2" xfId="5718" xr:uid="{44338A6B-C04D-45C4-AC44-821E2F96DDEE}"/>
    <cellStyle name="Notiz 3 251 3" xfId="6516" xr:uid="{DB9C42C1-AF12-4A0A-924B-C6671110A64C}"/>
    <cellStyle name="Notiz 3 252" xfId="2580" xr:uid="{00000000-0005-0000-0000-0000440A0000}"/>
    <cellStyle name="Notiz 3 252 2" xfId="5719" xr:uid="{D6828200-1908-44B3-8BFC-9C5607148E86}"/>
    <cellStyle name="Notiz 3 252 3" xfId="6515" xr:uid="{55A0DBC8-FDB0-4F71-803D-6B16BACA8309}"/>
    <cellStyle name="Notiz 3 253" xfId="2581" xr:uid="{00000000-0005-0000-0000-0000450A0000}"/>
    <cellStyle name="Notiz 3 253 2" xfId="5720" xr:uid="{D77C9A82-7D77-4FBA-94F0-9163B8AFC38E}"/>
    <cellStyle name="Notiz 3 253 3" xfId="6514" xr:uid="{945E109C-BD3B-4536-9EDF-C1A694526992}"/>
    <cellStyle name="Notiz 3 254" xfId="2582" xr:uid="{00000000-0005-0000-0000-0000460A0000}"/>
    <cellStyle name="Notiz 3 254 2" xfId="2583" xr:uid="{00000000-0005-0000-0000-0000470A0000}"/>
    <cellStyle name="Notiz 3 254 2 2" xfId="5722" xr:uid="{BFF849BD-CFE0-42C1-962C-82F1EC3E0505}"/>
    <cellStyle name="Notiz 3 254 2 3" xfId="6512" xr:uid="{0ECF25ED-4B58-4B48-A248-954A07309360}"/>
    <cellStyle name="Notiz 3 254 3" xfId="5721" xr:uid="{FE91F2F1-175D-4007-8F2E-ECA1EA76B6EE}"/>
    <cellStyle name="Notiz 3 254 4" xfId="6513" xr:uid="{05D194F4-3B56-4DE5-8944-808813BB3294}"/>
    <cellStyle name="Notiz 3 255" xfId="2584" xr:uid="{00000000-0005-0000-0000-0000480A0000}"/>
    <cellStyle name="Notiz 3 255 2" xfId="5723" xr:uid="{F13F3BEA-7615-4ABD-80C0-EA349A287763}"/>
    <cellStyle name="Notiz 3 255 3" xfId="6511" xr:uid="{4BBF762C-9D73-4C46-971B-5CC20C51BC3B}"/>
    <cellStyle name="Notiz 3 256" xfId="2585" xr:uid="{00000000-0005-0000-0000-0000490A0000}"/>
    <cellStyle name="Notiz 3 256 2" xfId="5724" xr:uid="{CC898A73-E93C-4928-854A-4DC288DA8B6B}"/>
    <cellStyle name="Notiz 3 256 3" xfId="6510" xr:uid="{95863A11-8B07-4028-BB1C-FAAE17106B6C}"/>
    <cellStyle name="Notiz 3 257" xfId="2586" xr:uid="{00000000-0005-0000-0000-00004A0A0000}"/>
    <cellStyle name="Notiz 3 257 2" xfId="5725" xr:uid="{51C4DEB5-7018-40A7-BA74-F9A8DDE491AC}"/>
    <cellStyle name="Notiz 3 257 3" xfId="6509" xr:uid="{A8E9B9C7-AC79-402C-BCD9-2FEDC8B065B5}"/>
    <cellStyle name="Notiz 3 258" xfId="5522" xr:uid="{CEDEDE1A-92C2-424A-9D7C-F1616513189D}"/>
    <cellStyle name="Notiz 3 258 2" xfId="7379" xr:uid="{827088D8-3EFA-49F6-B79C-BDB8D21AE096}"/>
    <cellStyle name="Notiz 3 258 3" xfId="7399" xr:uid="{332C2D41-1B09-432E-9028-A27981F8325C}"/>
    <cellStyle name="Notiz 3 259" xfId="6712" xr:uid="{7A97CF70-2650-450A-AB5F-821358D62A18}"/>
    <cellStyle name="Notiz 3 26" xfId="2587" xr:uid="{00000000-0005-0000-0000-00004B0A0000}"/>
    <cellStyle name="Notiz 3 26 2" xfId="5726" xr:uid="{39AF6FCA-F2C8-49A9-9288-5EC8A8DCD732}"/>
    <cellStyle name="Notiz 3 26 3" xfId="6508" xr:uid="{A93F0C9F-A5E1-44BA-8E21-F1F80EF81FC2}"/>
    <cellStyle name="Notiz 3 27" xfId="2588" xr:uid="{00000000-0005-0000-0000-00004C0A0000}"/>
    <cellStyle name="Notiz 3 27 2" xfId="5727" xr:uid="{BAC7B65A-1860-41C4-B808-F20482656808}"/>
    <cellStyle name="Notiz 3 27 3" xfId="6507" xr:uid="{9539D35C-0910-4F52-B962-4CF1C653278E}"/>
    <cellStyle name="Notiz 3 28" xfId="2589" xr:uid="{00000000-0005-0000-0000-00004D0A0000}"/>
    <cellStyle name="Notiz 3 28 2" xfId="5728" xr:uid="{A2325659-090F-4D49-ACF9-FCAED899C5C6}"/>
    <cellStyle name="Notiz 3 28 3" xfId="6506" xr:uid="{52840DB1-E88A-49E1-AA4F-2B9FC937F08F}"/>
    <cellStyle name="Notiz 3 29" xfId="2590" xr:uid="{00000000-0005-0000-0000-00004E0A0000}"/>
    <cellStyle name="Notiz 3 29 2" xfId="5729" xr:uid="{FBA5A590-969F-4533-A5C1-605EC7D30B37}"/>
    <cellStyle name="Notiz 3 29 3" xfId="6505" xr:uid="{CD1EA2C4-DE7B-4D0B-B28C-13B9645D80B1}"/>
    <cellStyle name="Notiz 3 3" xfId="2591" xr:uid="{00000000-0005-0000-0000-00004F0A0000}"/>
    <cellStyle name="Notiz 3 3 2" xfId="2592" xr:uid="{00000000-0005-0000-0000-0000500A0000}"/>
    <cellStyle name="Notiz 3 3 2 2" xfId="5731" xr:uid="{5283F6C4-0E29-4948-BD8A-ACA180EC4F4F}"/>
    <cellStyle name="Notiz 3 3 2 3" xfId="6503" xr:uid="{0797772B-7C32-4C1D-9530-246FB6420F2C}"/>
    <cellStyle name="Notiz 3 3 3" xfId="2593" xr:uid="{00000000-0005-0000-0000-0000510A0000}"/>
    <cellStyle name="Notiz 3 3 3 2" xfId="5732" xr:uid="{14BB7F6D-70AE-4699-B4ED-253AB57FDB05}"/>
    <cellStyle name="Notiz 3 3 3 3" xfId="6502" xr:uid="{9BCD011B-FECC-4AA4-98C5-08D203529F33}"/>
    <cellStyle name="Notiz 3 3 4" xfId="5730" xr:uid="{231D4CB1-95B7-48BC-87D1-8B6F9D65AF62}"/>
    <cellStyle name="Notiz 3 3 5" xfId="6504" xr:uid="{F2B572FA-4B7A-4EAD-A7F5-2929E4FEB59A}"/>
    <cellStyle name="Notiz 3 30" xfId="2594" xr:uid="{00000000-0005-0000-0000-0000520A0000}"/>
    <cellStyle name="Notiz 3 30 2" xfId="5733" xr:uid="{864F1DA5-5E0A-40F4-B354-3417285EAC9A}"/>
    <cellStyle name="Notiz 3 30 3" xfId="6501" xr:uid="{C6CDF933-3FDB-40AA-81F6-0D14A664C771}"/>
    <cellStyle name="Notiz 3 31" xfId="2595" xr:uid="{00000000-0005-0000-0000-0000530A0000}"/>
    <cellStyle name="Notiz 3 31 2" xfId="5734" xr:uid="{F3C5EF6F-5C03-4528-BD5D-56B5D2FEA9B5}"/>
    <cellStyle name="Notiz 3 31 3" xfId="6500" xr:uid="{0A523357-0F9D-457A-B25B-04E395B24DF0}"/>
    <cellStyle name="Notiz 3 32" xfId="2596" xr:uid="{00000000-0005-0000-0000-0000540A0000}"/>
    <cellStyle name="Notiz 3 32 2" xfId="5735" xr:uid="{C24D0D30-377B-43F4-9DE6-AA5888E8FC87}"/>
    <cellStyle name="Notiz 3 32 3" xfId="6499" xr:uid="{555B49E5-5BAE-46CA-909B-69BCB9D8F6A0}"/>
    <cellStyle name="Notiz 3 33" xfId="2597" xr:uid="{00000000-0005-0000-0000-0000550A0000}"/>
    <cellStyle name="Notiz 3 33 2" xfId="5736" xr:uid="{D7B0AAE7-C028-4E23-972E-1E8ACC8A1E90}"/>
    <cellStyle name="Notiz 3 33 3" xfId="6498" xr:uid="{1FF57758-B45C-43EE-B30A-B644D50C1F16}"/>
    <cellStyle name="Notiz 3 34" xfId="2598" xr:uid="{00000000-0005-0000-0000-0000560A0000}"/>
    <cellStyle name="Notiz 3 34 2" xfId="5737" xr:uid="{1450C97A-A1C1-46AE-9557-C4E9949CE555}"/>
    <cellStyle name="Notiz 3 34 3" xfId="6497" xr:uid="{122765D4-555F-4DA4-B342-1EFAA58A1153}"/>
    <cellStyle name="Notiz 3 35" xfId="2599" xr:uid="{00000000-0005-0000-0000-0000570A0000}"/>
    <cellStyle name="Notiz 3 35 2" xfId="5738" xr:uid="{AA5FEF71-4B84-46AA-9125-DD5F178D530E}"/>
    <cellStyle name="Notiz 3 35 3" xfId="6496" xr:uid="{F1DE6DEF-002B-4FC1-BADA-25E486501132}"/>
    <cellStyle name="Notiz 3 36" xfId="2600" xr:uid="{00000000-0005-0000-0000-0000580A0000}"/>
    <cellStyle name="Notiz 3 36 2" xfId="5739" xr:uid="{5F59F218-A621-41E6-9D5A-22BD30A7D59C}"/>
    <cellStyle name="Notiz 3 36 3" xfId="6495" xr:uid="{B865F642-3521-4EBB-97B6-6BB5CB634CFA}"/>
    <cellStyle name="Notiz 3 37" xfId="2601" xr:uid="{00000000-0005-0000-0000-0000590A0000}"/>
    <cellStyle name="Notiz 3 37 2" xfId="5740" xr:uid="{877123E9-B7F8-4997-AB9F-864790F721F7}"/>
    <cellStyle name="Notiz 3 37 3" xfId="6494" xr:uid="{6F50D06D-4491-41AE-81D3-34FB2C4136DD}"/>
    <cellStyle name="Notiz 3 38" xfId="2602" xr:uid="{00000000-0005-0000-0000-00005A0A0000}"/>
    <cellStyle name="Notiz 3 38 2" xfId="5741" xr:uid="{B488E4CD-A07F-4331-A31D-B47E2DD0619F}"/>
    <cellStyle name="Notiz 3 38 3" xfId="6493" xr:uid="{D6115069-3FD1-4E1C-8D24-48AB2FC6C371}"/>
    <cellStyle name="Notiz 3 39" xfId="2603" xr:uid="{00000000-0005-0000-0000-00005B0A0000}"/>
    <cellStyle name="Notiz 3 39 2" xfId="5742" xr:uid="{9627E5B1-A432-48F6-B428-CCDAABCD18BD}"/>
    <cellStyle name="Notiz 3 39 3" xfId="6492" xr:uid="{E9E20BCE-4F21-42D8-84F1-A11D2E6C8C9C}"/>
    <cellStyle name="Notiz 3 4" xfId="2604" xr:uid="{00000000-0005-0000-0000-00005C0A0000}"/>
    <cellStyle name="Notiz 3 4 2" xfId="2605" xr:uid="{00000000-0005-0000-0000-00005D0A0000}"/>
    <cellStyle name="Notiz 3 4 2 2" xfId="5744" xr:uid="{FC5833EF-E0AF-431D-A0D3-63F43D1B4D4C}"/>
    <cellStyle name="Notiz 3 4 2 3" xfId="6490" xr:uid="{78C72E79-1F29-42AE-BAA2-8189719B2E35}"/>
    <cellStyle name="Notiz 3 4 3" xfId="2606" xr:uid="{00000000-0005-0000-0000-00005E0A0000}"/>
    <cellStyle name="Notiz 3 4 3 2" xfId="5745" xr:uid="{68642C3A-3D6F-478B-BA08-CC4A752CDB64}"/>
    <cellStyle name="Notiz 3 4 3 3" xfId="6489" xr:uid="{0F7CFC57-6C05-4EE1-ADE0-C874F7C91D04}"/>
    <cellStyle name="Notiz 3 4 4" xfId="5743" xr:uid="{5DB63A49-DB9E-4E2B-AC08-9127AEDBBC7E}"/>
    <cellStyle name="Notiz 3 4 5" xfId="6491" xr:uid="{BD48E84E-CE5D-47D4-97B1-074CCC4F641C}"/>
    <cellStyle name="Notiz 3 40" xfId="2607" xr:uid="{00000000-0005-0000-0000-00005F0A0000}"/>
    <cellStyle name="Notiz 3 40 2" xfId="5746" xr:uid="{CEB4C6D6-3B43-4802-942A-B8DD0246029B}"/>
    <cellStyle name="Notiz 3 40 3" xfId="6488" xr:uid="{15B71063-82B9-4AD4-B1EB-9011C5B5F643}"/>
    <cellStyle name="Notiz 3 41" xfId="2608" xr:uid="{00000000-0005-0000-0000-0000600A0000}"/>
    <cellStyle name="Notiz 3 41 2" xfId="5747" xr:uid="{77BDCBCE-1C77-4AC9-8940-97410DE6A75D}"/>
    <cellStyle name="Notiz 3 41 3" xfId="6487" xr:uid="{045BC561-8A81-45B4-8F45-7F4D447E370F}"/>
    <cellStyle name="Notiz 3 42" xfId="2609" xr:uid="{00000000-0005-0000-0000-0000610A0000}"/>
    <cellStyle name="Notiz 3 42 2" xfId="5748" xr:uid="{2505DC6E-4199-4C28-9503-242F97360F1A}"/>
    <cellStyle name="Notiz 3 42 3" xfId="6486" xr:uid="{85B9E849-3625-4EF0-8CE4-3D1417DB8691}"/>
    <cellStyle name="Notiz 3 43" xfId="2610" xr:uid="{00000000-0005-0000-0000-0000620A0000}"/>
    <cellStyle name="Notiz 3 43 2" xfId="5749" xr:uid="{045BBF55-A3AA-4745-8CBB-B3270039F71C}"/>
    <cellStyle name="Notiz 3 43 3" xfId="6485" xr:uid="{C94E2943-2251-4AFD-B346-A2860E2886C4}"/>
    <cellStyle name="Notiz 3 44" xfId="2611" xr:uid="{00000000-0005-0000-0000-0000630A0000}"/>
    <cellStyle name="Notiz 3 44 2" xfId="5750" xr:uid="{8428A00D-1A0D-4E9C-8994-D7AD9009F3B0}"/>
    <cellStyle name="Notiz 3 44 3" xfId="6484" xr:uid="{1F14B257-1ACB-40A5-8A9E-8DF66FB1A0D3}"/>
    <cellStyle name="Notiz 3 45" xfId="2612" xr:uid="{00000000-0005-0000-0000-0000640A0000}"/>
    <cellStyle name="Notiz 3 45 2" xfId="5751" xr:uid="{04FD1923-FCAC-449B-8BC5-532BB451C2DA}"/>
    <cellStyle name="Notiz 3 45 3" xfId="6483" xr:uid="{2DD05DDB-96D8-4AF7-9121-1A2089E3056F}"/>
    <cellStyle name="Notiz 3 46" xfId="2613" xr:uid="{00000000-0005-0000-0000-0000650A0000}"/>
    <cellStyle name="Notiz 3 46 2" xfId="5752" xr:uid="{C47310F4-E893-4C49-B6AF-1A147FD49CFA}"/>
    <cellStyle name="Notiz 3 46 3" xfId="6482" xr:uid="{51E56927-9519-47FA-B7EB-F39C9BFDA804}"/>
    <cellStyle name="Notiz 3 47" xfId="2614" xr:uid="{00000000-0005-0000-0000-0000660A0000}"/>
    <cellStyle name="Notiz 3 47 2" xfId="5753" xr:uid="{C81FCA17-1D14-4F2E-8625-47024B64DA36}"/>
    <cellStyle name="Notiz 3 47 3" xfId="6481" xr:uid="{7EA5FDAD-EC1B-42EE-AE91-8F32CF978090}"/>
    <cellStyle name="Notiz 3 48" xfId="2615" xr:uid="{00000000-0005-0000-0000-0000670A0000}"/>
    <cellStyle name="Notiz 3 48 2" xfId="5754" xr:uid="{727D0592-7E17-45F8-A449-C145FCCADA52}"/>
    <cellStyle name="Notiz 3 48 3" xfId="6480" xr:uid="{7347EC8E-1D4E-49F8-9708-D60AB702DA95}"/>
    <cellStyle name="Notiz 3 49" xfId="2616" xr:uid="{00000000-0005-0000-0000-0000680A0000}"/>
    <cellStyle name="Notiz 3 49 2" xfId="5755" xr:uid="{F66553E8-63A0-4FC0-B689-7E03E071365E}"/>
    <cellStyle name="Notiz 3 49 3" xfId="6479" xr:uid="{0A91795C-6DFA-48A2-B811-7EF3A4829726}"/>
    <cellStyle name="Notiz 3 5" xfId="2617" xr:uid="{00000000-0005-0000-0000-0000690A0000}"/>
    <cellStyle name="Notiz 3 5 2" xfId="2618" xr:uid="{00000000-0005-0000-0000-00006A0A0000}"/>
    <cellStyle name="Notiz 3 5 2 2" xfId="5757" xr:uid="{5B31B47B-DD2F-4627-8512-A68CF7D6CCA0}"/>
    <cellStyle name="Notiz 3 5 2 3" xfId="6477" xr:uid="{2F62F0B4-D4C3-4D04-A52E-626B5428E3BF}"/>
    <cellStyle name="Notiz 3 5 3" xfId="5756" xr:uid="{B0CFAEC2-081E-48F4-883E-FF1940AD381B}"/>
    <cellStyle name="Notiz 3 5 4" xfId="6478" xr:uid="{FD9E237A-2895-4BEA-98C1-6969C5393D9F}"/>
    <cellStyle name="Notiz 3 50" xfId="2619" xr:uid="{00000000-0005-0000-0000-00006B0A0000}"/>
    <cellStyle name="Notiz 3 50 2" xfId="5758" xr:uid="{1A5A13A0-1B85-4660-BE43-06BA53011D28}"/>
    <cellStyle name="Notiz 3 50 3" xfId="6476" xr:uid="{2CB1F480-3E52-423A-9FCE-2CD4348FE803}"/>
    <cellStyle name="Notiz 3 51" xfId="2620" xr:uid="{00000000-0005-0000-0000-00006C0A0000}"/>
    <cellStyle name="Notiz 3 51 2" xfId="5759" xr:uid="{9ED18D69-F47B-494A-A030-89B3507C62C9}"/>
    <cellStyle name="Notiz 3 51 3" xfId="6475" xr:uid="{D5E816BB-8F55-42D9-BF5B-5B3B94B7718F}"/>
    <cellStyle name="Notiz 3 52" xfId="2621" xr:uid="{00000000-0005-0000-0000-00006D0A0000}"/>
    <cellStyle name="Notiz 3 52 2" xfId="5760" xr:uid="{F6414526-C0C5-4D5D-A76A-1D29DAE8E5C3}"/>
    <cellStyle name="Notiz 3 52 3" xfId="6474" xr:uid="{AB80BEA7-5C5B-439F-8538-BE33DD168B18}"/>
    <cellStyle name="Notiz 3 53" xfId="2622" xr:uid="{00000000-0005-0000-0000-00006E0A0000}"/>
    <cellStyle name="Notiz 3 53 2" xfId="5761" xr:uid="{6200CF9A-7084-4F53-B146-64CE05DE9426}"/>
    <cellStyle name="Notiz 3 53 3" xfId="6473" xr:uid="{93F76BAF-BD50-4073-A574-693A9F9F8774}"/>
    <cellStyle name="Notiz 3 54" xfId="2623" xr:uid="{00000000-0005-0000-0000-00006F0A0000}"/>
    <cellStyle name="Notiz 3 54 2" xfId="5762" xr:uid="{D3735F2A-34C6-4241-9A8C-ECBB100303C1}"/>
    <cellStyle name="Notiz 3 54 3" xfId="6472" xr:uid="{FD2084E1-19DF-4E1A-9FE9-A35CC2A41AB5}"/>
    <cellStyle name="Notiz 3 55" xfId="2624" xr:uid="{00000000-0005-0000-0000-0000700A0000}"/>
    <cellStyle name="Notiz 3 55 2" xfId="5763" xr:uid="{2CE932B2-0EE0-4587-9140-FAC602701AE5}"/>
    <cellStyle name="Notiz 3 55 3" xfId="6471" xr:uid="{89D7716F-9046-4420-8D40-2D52B90854A2}"/>
    <cellStyle name="Notiz 3 56" xfId="2625" xr:uid="{00000000-0005-0000-0000-0000710A0000}"/>
    <cellStyle name="Notiz 3 56 2" xfId="5764" xr:uid="{EE24A1D5-4CF9-4024-8DD0-F7A968C09674}"/>
    <cellStyle name="Notiz 3 56 3" xfId="6470" xr:uid="{3C3A96AA-10CF-4EF3-9582-89861D241F04}"/>
    <cellStyle name="Notiz 3 57" xfId="2626" xr:uid="{00000000-0005-0000-0000-0000720A0000}"/>
    <cellStyle name="Notiz 3 57 2" xfId="5765" xr:uid="{6746202C-2CDC-4ECD-AB3A-9F8D8D96CA1C}"/>
    <cellStyle name="Notiz 3 57 3" xfId="6469" xr:uid="{632CB92B-BB5A-4B20-904D-3B0F38CFBF11}"/>
    <cellStyle name="Notiz 3 58" xfId="2627" xr:uid="{00000000-0005-0000-0000-0000730A0000}"/>
    <cellStyle name="Notiz 3 58 2" xfId="5766" xr:uid="{BBCCA82A-2AC2-4FAD-81AF-A9934288C090}"/>
    <cellStyle name="Notiz 3 58 3" xfId="6468" xr:uid="{28E1BA0C-F499-4954-ACCB-287B0698C9D7}"/>
    <cellStyle name="Notiz 3 59" xfId="2628" xr:uid="{00000000-0005-0000-0000-0000740A0000}"/>
    <cellStyle name="Notiz 3 59 2" xfId="5767" xr:uid="{033F8548-83D7-472E-94D1-5AAC1CA4C609}"/>
    <cellStyle name="Notiz 3 59 3" xfId="6467" xr:uid="{E9B42242-AF7B-407D-840D-FBFA92B49FAF}"/>
    <cellStyle name="Notiz 3 6" xfId="2629" xr:uid="{00000000-0005-0000-0000-0000750A0000}"/>
    <cellStyle name="Notiz 3 6 2" xfId="2630" xr:uid="{00000000-0005-0000-0000-0000760A0000}"/>
    <cellStyle name="Notiz 3 6 2 2" xfId="5769" xr:uid="{0AA6C6B5-2BE2-48F7-95B4-D6DAEEFE5A41}"/>
    <cellStyle name="Notiz 3 6 2 3" xfId="6465" xr:uid="{3D71747C-142C-4FEB-B573-565800A93073}"/>
    <cellStyle name="Notiz 3 6 3" xfId="5768" xr:uid="{F7270DE2-B46D-4D01-96F2-FDBECBF3F8BE}"/>
    <cellStyle name="Notiz 3 6 4" xfId="6466" xr:uid="{ABC9A6BB-77FA-4724-89AB-70E655CA63A5}"/>
    <cellStyle name="Notiz 3 60" xfId="2631" xr:uid="{00000000-0005-0000-0000-0000770A0000}"/>
    <cellStyle name="Notiz 3 60 2" xfId="5770" xr:uid="{91C4BABF-901C-448B-BBEE-DCAD1C444E5B}"/>
    <cellStyle name="Notiz 3 60 3" xfId="6464" xr:uid="{7B424F3C-0965-46F1-A5FA-DD34C73861A1}"/>
    <cellStyle name="Notiz 3 61" xfId="2632" xr:uid="{00000000-0005-0000-0000-0000780A0000}"/>
    <cellStyle name="Notiz 3 61 2" xfId="5771" xr:uid="{0C07BC43-F7F8-4F7C-B14B-4B2A3028B760}"/>
    <cellStyle name="Notiz 3 61 3" xfId="6463" xr:uid="{0A5D1D9D-6BE2-4D6A-94DD-09C087EAFD25}"/>
    <cellStyle name="Notiz 3 62" xfId="2633" xr:uid="{00000000-0005-0000-0000-0000790A0000}"/>
    <cellStyle name="Notiz 3 62 2" xfId="5772" xr:uid="{7653AFC5-DE78-4B2C-84D7-52716CE6DFE0}"/>
    <cellStyle name="Notiz 3 62 3" xfId="6462" xr:uid="{3F990DED-31EF-4B79-980C-771656277CFE}"/>
    <cellStyle name="Notiz 3 63" xfId="2634" xr:uid="{00000000-0005-0000-0000-00007A0A0000}"/>
    <cellStyle name="Notiz 3 63 2" xfId="5773" xr:uid="{B0F8A6C5-E9F9-48F3-A341-4C79082795F5}"/>
    <cellStyle name="Notiz 3 63 3" xfId="6461" xr:uid="{51328F2F-987C-446B-B429-2360A770750E}"/>
    <cellStyle name="Notiz 3 64" xfId="2635" xr:uid="{00000000-0005-0000-0000-00007B0A0000}"/>
    <cellStyle name="Notiz 3 64 2" xfId="5774" xr:uid="{FFE67979-BE7E-4056-BF5A-F3F454197F29}"/>
    <cellStyle name="Notiz 3 64 3" xfId="6460" xr:uid="{1E2EEFFF-88C5-4B63-B657-3925FB887C58}"/>
    <cellStyle name="Notiz 3 65" xfId="2636" xr:uid="{00000000-0005-0000-0000-00007C0A0000}"/>
    <cellStyle name="Notiz 3 65 2" xfId="2637" xr:uid="{00000000-0005-0000-0000-00007D0A0000}"/>
    <cellStyle name="Notiz 3 65 2 2" xfId="5776" xr:uid="{5951FC1F-AB20-404F-812C-92DBC8DFA314}"/>
    <cellStyle name="Notiz 3 65 2 3" xfId="6458" xr:uid="{C9E19459-800A-4088-B431-5AA94C3CE11D}"/>
    <cellStyle name="Notiz 3 65 3" xfId="5775" xr:uid="{93C0484F-A13C-4FC4-864C-E1EF6029CA71}"/>
    <cellStyle name="Notiz 3 65 4" xfId="6459" xr:uid="{2A0093F9-5051-4C88-AF91-012425801E79}"/>
    <cellStyle name="Notiz 3 66" xfId="2638" xr:uid="{00000000-0005-0000-0000-00007E0A0000}"/>
    <cellStyle name="Notiz 3 66 2" xfId="2639" xr:uid="{00000000-0005-0000-0000-00007F0A0000}"/>
    <cellStyle name="Notiz 3 66 2 2" xfId="5778" xr:uid="{DCD3214E-9771-4CE4-ACD5-43A949C56557}"/>
    <cellStyle name="Notiz 3 66 2 3" xfId="6456" xr:uid="{E9CAD1F2-2720-47CA-A256-669A0D3F6B5B}"/>
    <cellStyle name="Notiz 3 66 3" xfId="5777" xr:uid="{56F98B4C-358A-4C82-9074-5D86AC0DB5C6}"/>
    <cellStyle name="Notiz 3 66 4" xfId="6457" xr:uid="{172882ED-4DC8-4189-B0D9-4B8BAEF95760}"/>
    <cellStyle name="Notiz 3 67" xfId="2640" xr:uid="{00000000-0005-0000-0000-0000800A0000}"/>
    <cellStyle name="Notiz 3 67 2" xfId="5779" xr:uid="{89AC3CB8-732C-4AD2-B0CD-A0C5098FA266}"/>
    <cellStyle name="Notiz 3 67 3" xfId="6455" xr:uid="{5721D286-FB3B-443B-98BC-83AB22FC6A41}"/>
    <cellStyle name="Notiz 3 68" xfId="2641" xr:uid="{00000000-0005-0000-0000-0000810A0000}"/>
    <cellStyle name="Notiz 3 68 2" xfId="5780" xr:uid="{22589E8F-4B97-4C9B-A633-EEDF6A802C7F}"/>
    <cellStyle name="Notiz 3 68 3" xfId="6454" xr:uid="{4BC9D34D-7AFB-441F-933E-B314BF01A97B}"/>
    <cellStyle name="Notiz 3 69" xfId="2642" xr:uid="{00000000-0005-0000-0000-0000820A0000}"/>
    <cellStyle name="Notiz 3 69 2" xfId="5781" xr:uid="{2B9528FD-7518-47AE-93F1-8CC0BD609ACD}"/>
    <cellStyle name="Notiz 3 69 3" xfId="6453" xr:uid="{7AD18D84-C091-44ED-90CC-AC44F526278F}"/>
    <cellStyle name="Notiz 3 7" xfId="2643" xr:uid="{00000000-0005-0000-0000-0000830A0000}"/>
    <cellStyle name="Notiz 3 7 2" xfId="5782" xr:uid="{0BEFB944-E5E3-44D1-A4BD-1AE5BC3E87A4}"/>
    <cellStyle name="Notiz 3 7 3" xfId="6452" xr:uid="{690240E3-69AA-460F-8A68-BEA74A619892}"/>
    <cellStyle name="Notiz 3 70" xfId="2644" xr:uid="{00000000-0005-0000-0000-0000840A0000}"/>
    <cellStyle name="Notiz 3 70 2" xfId="5783" xr:uid="{D9413AAF-A862-4FF5-BF1D-0D48F70B68C5}"/>
    <cellStyle name="Notiz 3 70 3" xfId="6451" xr:uid="{DEF04920-0AF1-423D-9543-1E071A941765}"/>
    <cellStyle name="Notiz 3 71" xfId="2645" xr:uid="{00000000-0005-0000-0000-0000850A0000}"/>
    <cellStyle name="Notiz 3 71 2" xfId="5784" xr:uid="{702E84AC-D6D5-4478-A729-B48F26A07A1B}"/>
    <cellStyle name="Notiz 3 71 3" xfId="6450" xr:uid="{0E7E46C8-1D49-4913-898F-9FB9B7B75C3B}"/>
    <cellStyle name="Notiz 3 72" xfId="2646" xr:uid="{00000000-0005-0000-0000-0000860A0000}"/>
    <cellStyle name="Notiz 3 72 2" xfId="5785" xr:uid="{48DE83CE-5F22-4EF1-823E-04FE8A9C7DC5}"/>
    <cellStyle name="Notiz 3 72 3" xfId="6449" xr:uid="{8453278F-65E9-4D9F-8BA0-A3D60D5E2573}"/>
    <cellStyle name="Notiz 3 73" xfId="2647" xr:uid="{00000000-0005-0000-0000-0000870A0000}"/>
    <cellStyle name="Notiz 3 73 2" xfId="5786" xr:uid="{25CE1CA9-C21E-4B49-AD2D-6BF892D3F86C}"/>
    <cellStyle name="Notiz 3 73 3" xfId="6448" xr:uid="{CA09F2C1-26DF-46F0-B6B9-1610ACFA6368}"/>
    <cellStyle name="Notiz 3 74" xfId="2648" xr:uid="{00000000-0005-0000-0000-0000880A0000}"/>
    <cellStyle name="Notiz 3 74 2" xfId="5787" xr:uid="{4B271B49-3E3E-44D2-B338-3564B61D6420}"/>
    <cellStyle name="Notiz 3 74 3" xfId="6447" xr:uid="{E3BD3673-10D5-4996-9E2D-EABEA805202B}"/>
    <cellStyle name="Notiz 3 75" xfId="2649" xr:uid="{00000000-0005-0000-0000-0000890A0000}"/>
    <cellStyle name="Notiz 3 75 2" xfId="5788" xr:uid="{362B406F-AFD7-4023-9248-2D8DB87E70BB}"/>
    <cellStyle name="Notiz 3 75 3" xfId="6446" xr:uid="{687FFAE3-A1CD-44C6-B54C-EC9FE284B99D}"/>
    <cellStyle name="Notiz 3 76" xfId="2650" xr:uid="{00000000-0005-0000-0000-00008A0A0000}"/>
    <cellStyle name="Notiz 3 76 2" xfId="5789" xr:uid="{46676A66-E88E-42DE-B80D-FEC731195FC8}"/>
    <cellStyle name="Notiz 3 76 3" xfId="6445" xr:uid="{D12CAB47-7F9F-4DA3-89EA-E2D305CB11B8}"/>
    <cellStyle name="Notiz 3 77" xfId="2651" xr:uid="{00000000-0005-0000-0000-00008B0A0000}"/>
    <cellStyle name="Notiz 3 77 2" xfId="5790" xr:uid="{1B9CA79D-5A91-4AFD-9AEC-E97B7440F2B4}"/>
    <cellStyle name="Notiz 3 77 3" xfId="6444" xr:uid="{E8A0CB1E-EB00-4671-83AA-3FB4AE8F74AB}"/>
    <cellStyle name="Notiz 3 78" xfId="2652" xr:uid="{00000000-0005-0000-0000-00008C0A0000}"/>
    <cellStyle name="Notiz 3 78 2" xfId="5791" xr:uid="{7C59973C-2FF3-426D-83DF-EE2F4B5A9B1B}"/>
    <cellStyle name="Notiz 3 78 3" xfId="6443" xr:uid="{CB3C1444-7F64-4A93-A6E2-A0E2250D054A}"/>
    <cellStyle name="Notiz 3 79" xfId="2653" xr:uid="{00000000-0005-0000-0000-00008D0A0000}"/>
    <cellStyle name="Notiz 3 79 2" xfId="5792" xr:uid="{8B19EE0D-FEC8-4364-B8E2-055E55931914}"/>
    <cellStyle name="Notiz 3 79 3" xfId="6442" xr:uid="{A1A235CF-A560-48C1-9E85-1FAF2377B763}"/>
    <cellStyle name="Notiz 3 8" xfId="2654" xr:uid="{00000000-0005-0000-0000-00008E0A0000}"/>
    <cellStyle name="Notiz 3 8 2" xfId="2655" xr:uid="{00000000-0005-0000-0000-00008F0A0000}"/>
    <cellStyle name="Notiz 3 8 2 2" xfId="5794" xr:uid="{BEF3F426-0CC9-4122-9195-CE18E2B48009}"/>
    <cellStyle name="Notiz 3 8 2 3" xfId="6440" xr:uid="{D9DEAB4E-E7C7-4953-AF6F-FF2ED5D8C5F4}"/>
    <cellStyle name="Notiz 3 8 3" xfId="5793" xr:uid="{1000F260-0808-4C4B-AB51-7A48239C17D8}"/>
    <cellStyle name="Notiz 3 8 4" xfId="6441" xr:uid="{F605631F-38F7-4374-9D7B-3AFC9213D773}"/>
    <cellStyle name="Notiz 3 80" xfId="2656" xr:uid="{00000000-0005-0000-0000-0000900A0000}"/>
    <cellStyle name="Notiz 3 80 2" xfId="5795" xr:uid="{D7676BAD-0B2B-45B0-BA77-4D52A6BD06B6}"/>
    <cellStyle name="Notiz 3 80 3" xfId="6439" xr:uid="{A72C1BEB-C0CE-4341-9E86-AD00C7EAF19F}"/>
    <cellStyle name="Notiz 3 81" xfId="2657" xr:uid="{00000000-0005-0000-0000-0000910A0000}"/>
    <cellStyle name="Notiz 3 81 2" xfId="5796" xr:uid="{892251C4-CEBB-4ECB-A24F-C38DD116E3DA}"/>
    <cellStyle name="Notiz 3 81 3" xfId="6438" xr:uid="{3266B06E-3D9F-47A8-815E-C63E9926206F}"/>
    <cellStyle name="Notiz 3 82" xfId="2658" xr:uid="{00000000-0005-0000-0000-0000920A0000}"/>
    <cellStyle name="Notiz 3 82 2" xfId="5797" xr:uid="{1C876C47-F0A5-4196-8F78-19C086774BE4}"/>
    <cellStyle name="Notiz 3 82 3" xfId="6437" xr:uid="{6615E4D8-42AE-4334-AD06-2BC0CA1A16F2}"/>
    <cellStyle name="Notiz 3 83" xfId="2659" xr:uid="{00000000-0005-0000-0000-0000930A0000}"/>
    <cellStyle name="Notiz 3 83 2" xfId="5798" xr:uid="{0FA92A37-35C7-4461-A58F-C4821E136280}"/>
    <cellStyle name="Notiz 3 83 3" xfId="6436" xr:uid="{9E89A125-03CF-44BB-A289-B0D31A1D06BE}"/>
    <cellStyle name="Notiz 3 84" xfId="2660" xr:uid="{00000000-0005-0000-0000-0000940A0000}"/>
    <cellStyle name="Notiz 3 84 2" xfId="5799" xr:uid="{28EC392F-CEEE-4F31-AFF1-CED40BFF1469}"/>
    <cellStyle name="Notiz 3 84 3" xfId="6435" xr:uid="{62C512B2-25BB-4DE3-B43A-D89BDE24867D}"/>
    <cellStyle name="Notiz 3 85" xfId="2661" xr:uid="{00000000-0005-0000-0000-0000950A0000}"/>
    <cellStyle name="Notiz 3 85 2" xfId="5800" xr:uid="{8125779C-901C-4196-9DE4-20A720BCCB78}"/>
    <cellStyle name="Notiz 3 85 3" xfId="6434" xr:uid="{E09A1FCF-0A3C-414F-A3D0-73F356A4CFBF}"/>
    <cellStyle name="Notiz 3 86" xfId="2662" xr:uid="{00000000-0005-0000-0000-0000960A0000}"/>
    <cellStyle name="Notiz 3 86 2" xfId="5801" xr:uid="{2D6AB760-FFC2-485E-AFA8-AB510EC6E953}"/>
    <cellStyle name="Notiz 3 86 3" xfId="6433" xr:uid="{12497B9E-21A1-42D7-AF93-9CFF135463DB}"/>
    <cellStyle name="Notiz 3 87" xfId="2663" xr:uid="{00000000-0005-0000-0000-0000970A0000}"/>
    <cellStyle name="Notiz 3 87 2" xfId="5802" xr:uid="{9E3989F4-2F79-4B13-BFC0-3EF5C6665971}"/>
    <cellStyle name="Notiz 3 87 3" xfId="6432" xr:uid="{E8875BD9-FB65-4286-977E-34D69796C605}"/>
    <cellStyle name="Notiz 3 88" xfId="2664" xr:uid="{00000000-0005-0000-0000-0000980A0000}"/>
    <cellStyle name="Notiz 3 88 2" xfId="5803" xr:uid="{0A0F0A06-418F-46C5-BA02-C8057C310970}"/>
    <cellStyle name="Notiz 3 88 3" xfId="6431" xr:uid="{DCE6EB7A-8F09-43A2-A816-C9C3944C5F6A}"/>
    <cellStyle name="Notiz 3 89" xfId="2665" xr:uid="{00000000-0005-0000-0000-0000990A0000}"/>
    <cellStyle name="Notiz 3 89 2" xfId="5804" xr:uid="{6F8074CB-93AC-4FE2-A761-8180115948C5}"/>
    <cellStyle name="Notiz 3 89 3" xfId="6430" xr:uid="{DE56BD41-3B32-41D7-B69A-B8CB2BEE3112}"/>
    <cellStyle name="Notiz 3 9" xfId="2666" xr:uid="{00000000-0005-0000-0000-00009A0A0000}"/>
    <cellStyle name="Notiz 3 9 2" xfId="5805" xr:uid="{7014CF9A-C8C0-4FA8-A3FF-A8562A6386E0}"/>
    <cellStyle name="Notiz 3 9 3" xfId="6429" xr:uid="{451F83C6-2078-40B6-9836-8C2409E51CCD}"/>
    <cellStyle name="Notiz 3 90" xfId="2667" xr:uid="{00000000-0005-0000-0000-00009B0A0000}"/>
    <cellStyle name="Notiz 3 90 2" xfId="5806" xr:uid="{6C8385E6-210F-4087-B889-EB7304222C19}"/>
    <cellStyle name="Notiz 3 90 3" xfId="6428" xr:uid="{DE5C736D-0E61-4C1D-8629-987D7E70D42C}"/>
    <cellStyle name="Notiz 3 91" xfId="2668" xr:uid="{00000000-0005-0000-0000-00009C0A0000}"/>
    <cellStyle name="Notiz 3 91 2" xfId="5807" xr:uid="{0AC36071-A8A1-41B2-988D-0C2B73062DFD}"/>
    <cellStyle name="Notiz 3 91 3" xfId="6427" xr:uid="{76527F6F-C63E-4A3D-90E9-912E2CE8AE6A}"/>
    <cellStyle name="Notiz 3 92" xfId="2669" xr:uid="{00000000-0005-0000-0000-00009D0A0000}"/>
    <cellStyle name="Notiz 3 92 2" xfId="5808" xr:uid="{48D92EFD-C28D-4CA4-BBB9-E69D41C3A29C}"/>
    <cellStyle name="Notiz 3 92 3" xfId="6426" xr:uid="{573E5AD6-3CC3-4E08-90BC-9BBE3C02D393}"/>
    <cellStyle name="Notiz 3 93" xfId="2670" xr:uid="{00000000-0005-0000-0000-00009E0A0000}"/>
    <cellStyle name="Notiz 3 93 2" xfId="5809" xr:uid="{C1688523-39E9-4B07-92FE-2E61B6C85472}"/>
    <cellStyle name="Notiz 3 93 3" xfId="6425" xr:uid="{5F808E7E-3534-4EA8-ADE7-E14673CDE2B8}"/>
    <cellStyle name="Notiz 3 94" xfId="2671" xr:uid="{00000000-0005-0000-0000-00009F0A0000}"/>
    <cellStyle name="Notiz 3 94 2" xfId="5810" xr:uid="{445F9DDD-8E07-483B-85FB-89B635DF727D}"/>
    <cellStyle name="Notiz 3 94 3" xfId="6424" xr:uid="{EB2782E0-D4DB-4459-A26E-382A2CE889F8}"/>
    <cellStyle name="Notiz 3 95" xfId="2672" xr:uid="{00000000-0005-0000-0000-0000A00A0000}"/>
    <cellStyle name="Notiz 3 95 2" xfId="5811" xr:uid="{1B7873A6-468C-477D-A4AE-B85AE03C4A06}"/>
    <cellStyle name="Notiz 3 95 3" xfId="6423" xr:uid="{7BCA9352-321F-47A7-9BB5-409C512A161C}"/>
    <cellStyle name="Notiz 3 96" xfId="2673" xr:uid="{00000000-0005-0000-0000-0000A10A0000}"/>
    <cellStyle name="Notiz 3 96 2" xfId="2674" xr:uid="{00000000-0005-0000-0000-0000A20A0000}"/>
    <cellStyle name="Notiz 3 96 2 2" xfId="5813" xr:uid="{BD7A2D71-F162-4AC8-82EC-5684FD32BF8B}"/>
    <cellStyle name="Notiz 3 96 2 3" xfId="6421" xr:uid="{B0400EDE-2FEC-4E80-82F9-FA9F67F2653E}"/>
    <cellStyle name="Notiz 3 96 3" xfId="5812" xr:uid="{AF178610-68E4-4C92-810B-8E0A3B61FB6A}"/>
    <cellStyle name="Notiz 3 96 4" xfId="6422" xr:uid="{7CF0644F-3976-4ADE-9D37-F14A87A38964}"/>
    <cellStyle name="Notiz 3 97" xfId="2675" xr:uid="{00000000-0005-0000-0000-0000A30A0000}"/>
    <cellStyle name="Notiz 3 97 2" xfId="2676" xr:uid="{00000000-0005-0000-0000-0000A40A0000}"/>
    <cellStyle name="Notiz 3 97 2 2" xfId="5815" xr:uid="{C8C3122C-C7D5-44E7-A67C-672B207A7941}"/>
    <cellStyle name="Notiz 3 97 2 3" xfId="6419" xr:uid="{1A30439F-39A6-47A6-A5AA-25118C4AC43C}"/>
    <cellStyle name="Notiz 3 97 3" xfId="5814" xr:uid="{D58F35B5-2AE8-401E-8711-EFBB13E786FE}"/>
    <cellStyle name="Notiz 3 97 4" xfId="6420" xr:uid="{054CEEBC-CDBD-471F-8640-1E03E61C1C04}"/>
    <cellStyle name="Notiz 3 98" xfId="2677" xr:uid="{00000000-0005-0000-0000-0000A50A0000}"/>
    <cellStyle name="Notiz 3 98 2" xfId="5816" xr:uid="{76AC4F54-3542-4151-8AC1-474D05F87CE6}"/>
    <cellStyle name="Notiz 3 98 3" xfId="6418" xr:uid="{7A3868AA-CDA3-4F25-8C0D-BB7A33824CCF}"/>
    <cellStyle name="Notiz 3 99" xfId="2678" xr:uid="{00000000-0005-0000-0000-0000A60A0000}"/>
    <cellStyle name="Notiz 3 99 2" xfId="5817" xr:uid="{C515EDCC-5690-49F7-8326-0C91AF841A26}"/>
    <cellStyle name="Notiz 3 99 3" xfId="6417" xr:uid="{30BCAD3A-C8C4-4A22-8322-09CD7B689B23}"/>
    <cellStyle name="Notiz 30" xfId="2679" xr:uid="{00000000-0005-0000-0000-0000A70A0000}"/>
    <cellStyle name="Notiz 30 2" xfId="2680" xr:uid="{00000000-0005-0000-0000-0000A80A0000}"/>
    <cellStyle name="Notiz 30 2 2" xfId="5819" xr:uid="{0067BBDC-C13C-440A-8565-8AFD6D0A490F}"/>
    <cellStyle name="Notiz 30 2 3" xfId="6415" xr:uid="{9E17F233-5CBE-4713-BF49-205CC1D1CA22}"/>
    <cellStyle name="Notiz 30 3" xfId="5818" xr:uid="{FE8E1BA1-AFCF-44FE-AEA2-634C85A6D21A}"/>
    <cellStyle name="Notiz 30 4" xfId="6416" xr:uid="{DA49765E-DE51-4429-A2C4-3F4A70318E86}"/>
    <cellStyle name="Notiz 31" xfId="2681" xr:uid="{00000000-0005-0000-0000-0000A90A0000}"/>
    <cellStyle name="Notiz 31 2" xfId="2682" xr:uid="{00000000-0005-0000-0000-0000AA0A0000}"/>
    <cellStyle name="Notiz 31 2 2" xfId="5821" xr:uid="{1A1A9567-C07C-444D-99A5-01428190E831}"/>
    <cellStyle name="Notiz 31 2 3" xfId="6413" xr:uid="{EE362AC1-BE7E-4325-BC29-D6D2E25AC80F}"/>
    <cellStyle name="Notiz 31 3" xfId="5820" xr:uid="{1E440ACC-FA4E-419F-A779-A5A8E995AAAA}"/>
    <cellStyle name="Notiz 31 4" xfId="6414" xr:uid="{B0F497BF-6E0E-411D-B341-04B5A3F3A117}"/>
    <cellStyle name="Notiz 32" xfId="2683" xr:uid="{00000000-0005-0000-0000-0000AB0A0000}"/>
    <cellStyle name="Notiz 32 2" xfId="2684" xr:uid="{00000000-0005-0000-0000-0000AC0A0000}"/>
    <cellStyle name="Notiz 32 2 2" xfId="5823" xr:uid="{D681D38F-1216-4DC7-80DF-A43E00F48CC7}"/>
    <cellStyle name="Notiz 32 2 3" xfId="6411" xr:uid="{780600A7-EB4B-4C75-84D1-8584C4BBFD31}"/>
    <cellStyle name="Notiz 32 3" xfId="5822" xr:uid="{2BB8414E-B7C8-46D5-9C60-0D0883170B21}"/>
    <cellStyle name="Notiz 32 4" xfId="6412" xr:uid="{AF2C7EF8-7329-43E7-A767-03385A44248C}"/>
    <cellStyle name="Notiz 33" xfId="2685" xr:uid="{00000000-0005-0000-0000-0000AD0A0000}"/>
    <cellStyle name="Notiz 33 2" xfId="2686" xr:uid="{00000000-0005-0000-0000-0000AE0A0000}"/>
    <cellStyle name="Notiz 33 2 2" xfId="5825" xr:uid="{9D863DEB-CA86-4D98-AF06-1C6297FB1E7A}"/>
    <cellStyle name="Notiz 33 2 3" xfId="6409" xr:uid="{3A09DC72-F91B-482B-8283-1EBB4BB82060}"/>
    <cellStyle name="Notiz 33 3" xfId="5824" xr:uid="{9D1D200E-D3DE-488D-BC3C-B3BE0F909761}"/>
    <cellStyle name="Notiz 33 4" xfId="6410" xr:uid="{DDF99A35-F762-4B8F-89E9-4C24DE840CC9}"/>
    <cellStyle name="Notiz 34" xfId="2687" xr:uid="{00000000-0005-0000-0000-0000AF0A0000}"/>
    <cellStyle name="Notiz 34 2" xfId="2688" xr:uid="{00000000-0005-0000-0000-0000B00A0000}"/>
    <cellStyle name="Notiz 34 2 2" xfId="5827" xr:uid="{443E3615-E2BA-4EFA-870C-33D10F8BF514}"/>
    <cellStyle name="Notiz 34 2 3" xfId="6407" xr:uid="{93D79E1F-29FA-45A5-BAD4-9B888D8F655F}"/>
    <cellStyle name="Notiz 34 3" xfId="5826" xr:uid="{4A66E919-C96D-451B-A587-4ADE0ACEEC3E}"/>
    <cellStyle name="Notiz 34 4" xfId="6408" xr:uid="{0990B855-1D8F-49DD-B631-E6EEFBA42FD7}"/>
    <cellStyle name="Notiz 35" xfId="2689" xr:uid="{00000000-0005-0000-0000-0000B10A0000}"/>
    <cellStyle name="Notiz 35 2" xfId="2690" xr:uid="{00000000-0005-0000-0000-0000B20A0000}"/>
    <cellStyle name="Notiz 35 2 2" xfId="5829" xr:uid="{C9AD08FB-AD0F-4FDA-ABB4-C2710544A0CA}"/>
    <cellStyle name="Notiz 35 2 3" xfId="6405" xr:uid="{AC7D4ACB-145C-4114-B9D9-81A2E25662EC}"/>
    <cellStyle name="Notiz 35 3" xfId="5828" xr:uid="{E5BDFBE6-BFC3-42B0-A070-8F2C0873CE16}"/>
    <cellStyle name="Notiz 35 4" xfId="6406" xr:uid="{71FC22CD-4501-46E5-9908-A18278D3E7D4}"/>
    <cellStyle name="Notiz 36" xfId="2691" xr:uid="{00000000-0005-0000-0000-0000B30A0000}"/>
    <cellStyle name="Notiz 36 2" xfId="2692" xr:uid="{00000000-0005-0000-0000-0000B40A0000}"/>
    <cellStyle name="Notiz 36 2 2" xfId="5831" xr:uid="{B0FE6E72-4FC4-49F5-B226-A13A9521CEDF}"/>
    <cellStyle name="Notiz 36 2 3" xfId="6403" xr:uid="{042E925F-CBEB-4968-894C-2E2D79982E54}"/>
    <cellStyle name="Notiz 36 3" xfId="5830" xr:uid="{1FAE4712-7369-416A-A716-24483FFB4EC8}"/>
    <cellStyle name="Notiz 36 4" xfId="6404" xr:uid="{16D5C13C-4D11-4BE2-B969-4C1CC105D7C5}"/>
    <cellStyle name="Notiz 37" xfId="2693" xr:uid="{00000000-0005-0000-0000-0000B50A0000}"/>
    <cellStyle name="Notiz 37 2" xfId="2694" xr:uid="{00000000-0005-0000-0000-0000B60A0000}"/>
    <cellStyle name="Notiz 37 2 2" xfId="5833" xr:uid="{FDDEB600-BBD1-4BED-A00E-B4272D1C57BE}"/>
    <cellStyle name="Notiz 37 2 3" xfId="6401" xr:uid="{6CFCA96D-91ED-4641-8E9F-9F025D87532A}"/>
    <cellStyle name="Notiz 37 3" xfId="5832" xr:uid="{7C386BFA-DDE0-458C-A8C7-B69D07F80585}"/>
    <cellStyle name="Notiz 37 4" xfId="6402" xr:uid="{16939DE4-C6CE-4EE8-87D1-33F748458013}"/>
    <cellStyle name="Notiz 38" xfId="2695" xr:uid="{00000000-0005-0000-0000-0000B70A0000}"/>
    <cellStyle name="Notiz 38 2" xfId="2696" xr:uid="{00000000-0005-0000-0000-0000B80A0000}"/>
    <cellStyle name="Notiz 38 2 2" xfId="5835" xr:uid="{D8EAAFBA-1EED-474B-B760-5F97738EF247}"/>
    <cellStyle name="Notiz 38 2 3" xfId="6399" xr:uid="{FACED5FE-A556-495D-BFEB-2E52C2ABA001}"/>
    <cellStyle name="Notiz 38 3" xfId="5834" xr:uid="{EEB60B4E-936F-4B1E-A6E9-F239CAF41652}"/>
    <cellStyle name="Notiz 38 4" xfId="6400" xr:uid="{C3173C1C-D2D8-4573-9835-72B7D641E382}"/>
    <cellStyle name="Notiz 39" xfId="2697" xr:uid="{00000000-0005-0000-0000-0000B90A0000}"/>
    <cellStyle name="Notiz 39 2" xfId="2698" xr:uid="{00000000-0005-0000-0000-0000BA0A0000}"/>
    <cellStyle name="Notiz 39 2 2" xfId="5837" xr:uid="{3E65914A-05DB-498F-A9F3-B4AC3C595743}"/>
    <cellStyle name="Notiz 39 2 3" xfId="6397" xr:uid="{F42BDDF0-0D97-4526-A28F-37E23EFD79D5}"/>
    <cellStyle name="Notiz 39 3" xfId="5836" xr:uid="{E6A225F1-8D35-4716-AF6A-A6E7285D44F1}"/>
    <cellStyle name="Notiz 39 4" xfId="6398" xr:uid="{D01CEA4A-F5C7-47CD-BB3C-AC6C665E774A}"/>
    <cellStyle name="Notiz 4" xfId="2699" xr:uid="{00000000-0005-0000-0000-0000BB0A0000}"/>
    <cellStyle name="Notiz 4 2" xfId="2700" xr:uid="{00000000-0005-0000-0000-0000BC0A0000}"/>
    <cellStyle name="Notiz 4 2 2" xfId="5839" xr:uid="{0503498A-CF91-482B-97EC-0514089EE843}"/>
    <cellStyle name="Notiz 4 2 3" xfId="6395" xr:uid="{9BF856D1-95F0-44D1-BDFF-52D1D87CD051}"/>
    <cellStyle name="Notiz 4 3" xfId="2701" xr:uid="{00000000-0005-0000-0000-0000BD0A0000}"/>
    <cellStyle name="Notiz 4 3 2" xfId="5840" xr:uid="{6ADA8D3C-C083-4F27-B200-A965A38EC59D}"/>
    <cellStyle name="Notiz 4 3 3" xfId="6394" xr:uid="{84F05B27-5806-4760-A3CB-30DB3F9C5AF5}"/>
    <cellStyle name="Notiz 4 4" xfId="2702" xr:uid="{00000000-0005-0000-0000-0000BE0A0000}"/>
    <cellStyle name="Notiz 4 4 2" xfId="5841" xr:uid="{B0F9E305-78CF-417A-8F5F-BD37AAED0A55}"/>
    <cellStyle name="Notiz 4 4 3" xfId="6393" xr:uid="{C891B9E1-3596-4520-BC3E-F36EE9B78B29}"/>
    <cellStyle name="Notiz 4 5" xfId="5838" xr:uid="{3CACFC66-E4AE-40D2-A842-817E0206A408}"/>
    <cellStyle name="Notiz 4 6" xfId="6396" xr:uid="{2DC346B4-F93D-4116-AF90-B3939547BA84}"/>
    <cellStyle name="Notiz 40" xfId="2703" xr:uid="{00000000-0005-0000-0000-0000BF0A0000}"/>
    <cellStyle name="Notiz 40 2" xfId="2704" xr:uid="{00000000-0005-0000-0000-0000C00A0000}"/>
    <cellStyle name="Notiz 40 2 2" xfId="5843" xr:uid="{516F30A6-87C7-4F52-BE42-A9601E2C8690}"/>
    <cellStyle name="Notiz 40 2 3" xfId="6391" xr:uid="{CFC29116-330D-4336-8509-6AA86FC5B9AF}"/>
    <cellStyle name="Notiz 40 3" xfId="5842" xr:uid="{B74C5716-8E52-4ACC-A612-96D5C256EBE0}"/>
    <cellStyle name="Notiz 40 4" xfId="6392" xr:uid="{1188978F-267B-4608-846B-3167A10BC630}"/>
    <cellStyle name="Notiz 41" xfId="2705" xr:uid="{00000000-0005-0000-0000-0000C10A0000}"/>
    <cellStyle name="Notiz 41 2" xfId="2706" xr:uid="{00000000-0005-0000-0000-0000C20A0000}"/>
    <cellStyle name="Notiz 41 2 2" xfId="5845" xr:uid="{B785D3E4-3A22-43B8-ACD0-0D6FE6D76FB6}"/>
    <cellStyle name="Notiz 41 2 3" xfId="6389" xr:uid="{8E6F27F5-8317-479C-8D86-6B1B78457652}"/>
    <cellStyle name="Notiz 41 3" xfId="5844" xr:uid="{D935CE2F-478A-4114-ABA4-E63D0EB06C90}"/>
    <cellStyle name="Notiz 41 4" xfId="6390" xr:uid="{DCB540EE-5FD7-4EBB-8B9C-08F8D15FE19C}"/>
    <cellStyle name="Notiz 42" xfId="2707" xr:uid="{00000000-0005-0000-0000-0000C30A0000}"/>
    <cellStyle name="Notiz 42 2" xfId="2708" xr:uid="{00000000-0005-0000-0000-0000C40A0000}"/>
    <cellStyle name="Notiz 42 2 2" xfId="5847" xr:uid="{222B0275-7188-43DA-B9B4-36E3EB4F46CE}"/>
    <cellStyle name="Notiz 42 2 3" xfId="6387" xr:uid="{E3B84722-293F-442B-BB33-C4541F57C395}"/>
    <cellStyle name="Notiz 42 3" xfId="5846" xr:uid="{028DEDA6-3D9A-4349-8217-F72E589F0AB9}"/>
    <cellStyle name="Notiz 42 4" xfId="6388" xr:uid="{EED95B4F-80D4-4EE0-A4A8-500D5C3E638B}"/>
    <cellStyle name="Notiz 43" xfId="2709" xr:uid="{00000000-0005-0000-0000-0000C50A0000}"/>
    <cellStyle name="Notiz 43 2" xfId="2710" xr:uid="{00000000-0005-0000-0000-0000C60A0000}"/>
    <cellStyle name="Notiz 43 2 2" xfId="5849" xr:uid="{8308F515-D556-44E5-BA45-34E5BED7E8B1}"/>
    <cellStyle name="Notiz 43 2 3" xfId="6385" xr:uid="{D6AB8FE3-E50B-45BC-BC73-059860561C39}"/>
    <cellStyle name="Notiz 43 3" xfId="5848" xr:uid="{E7F08C1F-6E98-40AD-A7A3-FF7BC7C801F1}"/>
    <cellStyle name="Notiz 43 4" xfId="6386" xr:uid="{F7ECD824-3F18-4051-840D-0DA1802074AB}"/>
    <cellStyle name="Notiz 44" xfId="2711" xr:uid="{00000000-0005-0000-0000-0000C70A0000}"/>
    <cellStyle name="Notiz 44 2" xfId="2712" xr:uid="{00000000-0005-0000-0000-0000C80A0000}"/>
    <cellStyle name="Notiz 44 2 2" xfId="5851" xr:uid="{FAC66BD5-0061-4FA1-AB43-2E69CE56B3DC}"/>
    <cellStyle name="Notiz 44 2 3" xfId="6383" xr:uid="{3643856D-1C6A-49EF-9766-016B60B4B4DD}"/>
    <cellStyle name="Notiz 44 3" xfId="5850" xr:uid="{B6C2D548-61FE-4A78-9D22-B239B0E3E32B}"/>
    <cellStyle name="Notiz 44 4" xfId="6384" xr:uid="{23F16CA5-646F-4025-9C0D-F04972ADE489}"/>
    <cellStyle name="Notiz 45" xfId="2713" xr:uid="{00000000-0005-0000-0000-0000C90A0000}"/>
    <cellStyle name="Notiz 45 2" xfId="2714" xr:uid="{00000000-0005-0000-0000-0000CA0A0000}"/>
    <cellStyle name="Notiz 45 2 2" xfId="5853" xr:uid="{B65EB8AC-D679-4FD2-A323-FBBF5F2748A3}"/>
    <cellStyle name="Notiz 45 2 3" xfId="6381" xr:uid="{AA0156D6-C6F0-4A33-88D8-AA17BB40A754}"/>
    <cellStyle name="Notiz 45 3" xfId="5852" xr:uid="{CFB918A8-246F-4EC4-9FB0-4E06C47B5B67}"/>
    <cellStyle name="Notiz 45 4" xfId="6382" xr:uid="{387B7B4F-FB04-4669-A76B-DB407FCE6AA0}"/>
    <cellStyle name="Notiz 46" xfId="2715" xr:uid="{00000000-0005-0000-0000-0000CB0A0000}"/>
    <cellStyle name="Notiz 46 2" xfId="2716" xr:uid="{00000000-0005-0000-0000-0000CC0A0000}"/>
    <cellStyle name="Notiz 46 2 2" xfId="5855" xr:uid="{0C2798CB-D4D0-4247-89FE-9D575750C0FC}"/>
    <cellStyle name="Notiz 46 2 3" xfId="6379" xr:uid="{FAFAAE7C-BF54-4B63-AB78-1D2E51DC9723}"/>
    <cellStyle name="Notiz 46 3" xfId="5854" xr:uid="{97237A53-BCBC-4FF8-8916-581A4F34B069}"/>
    <cellStyle name="Notiz 46 4" xfId="6380" xr:uid="{BB5842E7-4182-4B6E-9A52-6EBE882AB3FB}"/>
    <cellStyle name="Notiz 47" xfId="2717" xr:uid="{00000000-0005-0000-0000-0000CD0A0000}"/>
    <cellStyle name="Notiz 47 2" xfId="2718" xr:uid="{00000000-0005-0000-0000-0000CE0A0000}"/>
    <cellStyle name="Notiz 47 2 2" xfId="5857" xr:uid="{EC530379-3F1A-41D1-9E09-7CD853F419CE}"/>
    <cellStyle name="Notiz 47 2 3" xfId="6377" xr:uid="{2E0C5D0E-D921-4DC7-9E54-76445137A171}"/>
    <cellStyle name="Notiz 47 3" xfId="5856" xr:uid="{3C60CEAC-BF00-4DD0-8A9B-291C9BDC07AB}"/>
    <cellStyle name="Notiz 47 4" xfId="6378" xr:uid="{580F0D1F-77AA-4E35-8D73-19A21228064D}"/>
    <cellStyle name="Notiz 48" xfId="2719" xr:uid="{00000000-0005-0000-0000-0000CF0A0000}"/>
    <cellStyle name="Notiz 48 2" xfId="2720" xr:uid="{00000000-0005-0000-0000-0000D00A0000}"/>
    <cellStyle name="Notiz 48 2 2" xfId="5859" xr:uid="{F0268C79-A533-4878-BF17-1BD1DC1355EF}"/>
    <cellStyle name="Notiz 48 2 3" xfId="6375" xr:uid="{0FD9D171-15E7-4569-A97B-FDC226803EB8}"/>
    <cellStyle name="Notiz 48 3" xfId="5858" xr:uid="{D04617A7-67D2-422F-8BAA-618F53F3ACBA}"/>
    <cellStyle name="Notiz 48 4" xfId="6376" xr:uid="{AFBE7BD3-06AB-49F8-80C5-BC76331B3271}"/>
    <cellStyle name="Notiz 49" xfId="2721" xr:uid="{00000000-0005-0000-0000-0000D10A0000}"/>
    <cellStyle name="Notiz 49 2" xfId="2722" xr:uid="{00000000-0005-0000-0000-0000D20A0000}"/>
    <cellStyle name="Notiz 49 2 2" xfId="5861" xr:uid="{51CC86D7-9181-40C6-BDEB-A3B235B72EB2}"/>
    <cellStyle name="Notiz 49 2 3" xfId="6373" xr:uid="{BEE456FA-1DB8-4940-A40F-A918C456AD8A}"/>
    <cellStyle name="Notiz 49 3" xfId="5860" xr:uid="{AFAF0284-5BF3-40AD-9954-8BE443F25F8A}"/>
    <cellStyle name="Notiz 49 4" xfId="6374" xr:uid="{AC7A689C-AC9D-472C-9872-3C1CEF0F9D9B}"/>
    <cellStyle name="Notiz 5" xfId="2723" xr:uid="{00000000-0005-0000-0000-0000D30A0000}"/>
    <cellStyle name="Notiz 5 2" xfId="2724" xr:uid="{00000000-0005-0000-0000-0000D40A0000}"/>
    <cellStyle name="Notiz 5 2 2" xfId="5863" xr:uid="{96CEDD1A-B2F7-4FE5-8CF1-E49CF7C467D6}"/>
    <cellStyle name="Notiz 5 2 3" xfId="6371" xr:uid="{7A8E9E13-8FBF-4BEB-AE48-A0C0687FD9F4}"/>
    <cellStyle name="Notiz 5 3" xfId="2725" xr:uid="{00000000-0005-0000-0000-0000D50A0000}"/>
    <cellStyle name="Notiz 5 3 2" xfId="5864" xr:uid="{F660079B-CFD2-461C-9B9B-A342CC69B8DD}"/>
    <cellStyle name="Notiz 5 3 3" xfId="6370" xr:uid="{16994D68-71EC-43E4-8B56-4C2915D55210}"/>
    <cellStyle name="Notiz 5 4" xfId="2726" xr:uid="{00000000-0005-0000-0000-0000D60A0000}"/>
    <cellStyle name="Notiz 5 4 2" xfId="5865" xr:uid="{E4352D8B-D08A-4B8B-B3FE-3300E4460720}"/>
    <cellStyle name="Notiz 5 4 3" xfId="6369" xr:uid="{F7AE08E7-ED40-4777-AFC0-A84F24AF649E}"/>
    <cellStyle name="Notiz 5 5" xfId="5862" xr:uid="{C889CF33-577E-4E05-9D29-A693782909A8}"/>
    <cellStyle name="Notiz 5 6" xfId="6372" xr:uid="{2296C2E1-B01E-49A8-A8C3-5B6928B8E98E}"/>
    <cellStyle name="Notiz 50" xfId="2727" xr:uid="{00000000-0005-0000-0000-0000D70A0000}"/>
    <cellStyle name="Notiz 50 2" xfId="2728" xr:uid="{00000000-0005-0000-0000-0000D80A0000}"/>
    <cellStyle name="Notiz 50 2 2" xfId="5867" xr:uid="{516D7B8F-33CB-48B4-B7EC-DAEE5CA4D131}"/>
    <cellStyle name="Notiz 50 2 3" xfId="6367" xr:uid="{C603AFD5-64E6-4B75-B063-F58CBF353FEF}"/>
    <cellStyle name="Notiz 50 3" xfId="5866" xr:uid="{482827C6-28B3-4D70-961D-5EBC3297F2F9}"/>
    <cellStyle name="Notiz 50 4" xfId="6368" xr:uid="{6F330098-BD34-4D88-B08A-0A04CA981206}"/>
    <cellStyle name="Notiz 51" xfId="2729" xr:uid="{00000000-0005-0000-0000-0000D90A0000}"/>
    <cellStyle name="Notiz 51 2" xfId="2730" xr:uid="{00000000-0005-0000-0000-0000DA0A0000}"/>
    <cellStyle name="Notiz 51 2 2" xfId="5869" xr:uid="{5454776C-793C-44BF-BDAA-1B872AA2AD97}"/>
    <cellStyle name="Notiz 51 2 3" xfId="6365" xr:uid="{78E1ADDB-116F-44A5-8D30-3EB9B0722202}"/>
    <cellStyle name="Notiz 51 3" xfId="5868" xr:uid="{97F2A365-42E4-4669-AB5A-3F14BFF0037B}"/>
    <cellStyle name="Notiz 51 4" xfId="6366" xr:uid="{44BFB42B-3F87-4BB8-AA9C-1A4B95A32FC0}"/>
    <cellStyle name="Notiz 52" xfId="2731" xr:uid="{00000000-0005-0000-0000-0000DB0A0000}"/>
    <cellStyle name="Notiz 52 2" xfId="2732" xr:uid="{00000000-0005-0000-0000-0000DC0A0000}"/>
    <cellStyle name="Notiz 52 2 2" xfId="5871" xr:uid="{99892291-89F8-42E2-B7D8-1B15A80318A8}"/>
    <cellStyle name="Notiz 52 2 3" xfId="6363" xr:uid="{149FAD20-6A3C-4AFE-9E71-0B9C71DE1C65}"/>
    <cellStyle name="Notiz 52 3" xfId="5870" xr:uid="{53FED3D9-3343-4139-AB8E-A0A1681A9465}"/>
    <cellStyle name="Notiz 52 4" xfId="6364" xr:uid="{350CFB44-98BB-4089-87AA-D278A1936FE1}"/>
    <cellStyle name="Notiz 53" xfId="2733" xr:uid="{00000000-0005-0000-0000-0000DD0A0000}"/>
    <cellStyle name="Notiz 53 2" xfId="2734" xr:uid="{00000000-0005-0000-0000-0000DE0A0000}"/>
    <cellStyle name="Notiz 53 2 2" xfId="5873" xr:uid="{B3D2DEB0-3DAE-4CA4-AFBC-D7DE2BB9A3A0}"/>
    <cellStyle name="Notiz 53 2 3" xfId="6361" xr:uid="{5359BFDA-E676-48B1-89A1-CC1576FD748E}"/>
    <cellStyle name="Notiz 53 3" xfId="5872" xr:uid="{0C2A822B-433A-4B32-9155-489AA4B89E18}"/>
    <cellStyle name="Notiz 53 4" xfId="6362" xr:uid="{9589BF02-1715-47A9-803B-80936E75707D}"/>
    <cellStyle name="Notiz 54" xfId="2735" xr:uid="{00000000-0005-0000-0000-0000DF0A0000}"/>
    <cellStyle name="Notiz 54 2" xfId="2736" xr:uid="{00000000-0005-0000-0000-0000E00A0000}"/>
    <cellStyle name="Notiz 54 2 2" xfId="5875" xr:uid="{CFADAD7A-35DB-4305-8CC4-3C7BBEDC65B1}"/>
    <cellStyle name="Notiz 54 2 3" xfId="6359" xr:uid="{20DD12BA-5785-4947-B913-C2D8EEFEBBE5}"/>
    <cellStyle name="Notiz 54 3" xfId="5874" xr:uid="{79EDF071-3AD5-4D83-A41B-99281540EBE9}"/>
    <cellStyle name="Notiz 54 4" xfId="6360" xr:uid="{0A3E202A-707B-4F88-8502-AF97B0009C28}"/>
    <cellStyle name="Notiz 55" xfId="2737" xr:uid="{00000000-0005-0000-0000-0000E10A0000}"/>
    <cellStyle name="Notiz 55 2" xfId="2738" xr:uid="{00000000-0005-0000-0000-0000E20A0000}"/>
    <cellStyle name="Notiz 55 2 2" xfId="5877" xr:uid="{351A890D-930A-4E74-B3FA-5DFCD83AC36C}"/>
    <cellStyle name="Notiz 55 2 3" xfId="6357" xr:uid="{8558442C-D6F6-47BA-BCE7-48659891B492}"/>
    <cellStyle name="Notiz 55 3" xfId="5876" xr:uid="{0C07E326-42E1-420B-A777-055CD1A649B1}"/>
    <cellStyle name="Notiz 55 4" xfId="6358" xr:uid="{F810B6E3-2EB8-456A-9309-2EAE439F8BA4}"/>
    <cellStyle name="Notiz 56" xfId="2739" xr:uid="{00000000-0005-0000-0000-0000E30A0000}"/>
    <cellStyle name="Notiz 56 2" xfId="2740" xr:uid="{00000000-0005-0000-0000-0000E40A0000}"/>
    <cellStyle name="Notiz 56 2 2" xfId="5879" xr:uid="{5BC2313E-2546-4533-B782-2A1D98D63493}"/>
    <cellStyle name="Notiz 56 2 3" xfId="6355" xr:uid="{0771E4EF-49AC-48CC-8A0E-B8A461FAA883}"/>
    <cellStyle name="Notiz 56 3" xfId="5878" xr:uid="{CACBDCD2-B891-47BA-A337-CB56F946B74B}"/>
    <cellStyle name="Notiz 56 4" xfId="6356" xr:uid="{55955FC2-B656-44BF-87DE-5CFB0733D10E}"/>
    <cellStyle name="Notiz 57" xfId="2741" xr:uid="{00000000-0005-0000-0000-0000E50A0000}"/>
    <cellStyle name="Notiz 57 2" xfId="2742" xr:uid="{00000000-0005-0000-0000-0000E60A0000}"/>
    <cellStyle name="Notiz 57 2 2" xfId="5881" xr:uid="{FDAC35EB-BA43-4857-BE57-6F1BCE3ACCA5}"/>
    <cellStyle name="Notiz 57 2 3" xfId="6353" xr:uid="{C54479A0-B72E-4EED-998D-E6BB972B5E0C}"/>
    <cellStyle name="Notiz 57 3" xfId="5880" xr:uid="{3B7C3CBA-B9D1-47C7-B216-8A8E4CA57B6D}"/>
    <cellStyle name="Notiz 57 4" xfId="6354" xr:uid="{C771BAFF-C0B8-4F7B-A21F-BBF386498361}"/>
    <cellStyle name="Notiz 58" xfId="2743" xr:uid="{00000000-0005-0000-0000-0000E70A0000}"/>
    <cellStyle name="Notiz 58 2" xfId="2744" xr:uid="{00000000-0005-0000-0000-0000E80A0000}"/>
    <cellStyle name="Notiz 58 2 2" xfId="5883" xr:uid="{E180EC69-0EB5-4773-AD32-7935E310DBF5}"/>
    <cellStyle name="Notiz 58 2 3" xfId="6351" xr:uid="{D047D80C-DF67-4F41-9BD2-FBAAE4B3C16F}"/>
    <cellStyle name="Notiz 58 3" xfId="5882" xr:uid="{00E72F72-3183-4879-86C5-BDD310CC7EB8}"/>
    <cellStyle name="Notiz 58 4" xfId="6352" xr:uid="{2CB28700-62E4-4DE9-AD4E-2F9CEA0D6F2F}"/>
    <cellStyle name="Notiz 59" xfId="2745" xr:uid="{00000000-0005-0000-0000-0000E90A0000}"/>
    <cellStyle name="Notiz 59 2" xfId="2746" xr:uid="{00000000-0005-0000-0000-0000EA0A0000}"/>
    <cellStyle name="Notiz 59 2 2" xfId="5885" xr:uid="{A31D5064-C898-44AD-B7E4-D4A1E00B3A5E}"/>
    <cellStyle name="Notiz 59 2 3" xfId="6349" xr:uid="{61BEF571-963D-4635-90D4-D9690D234CCA}"/>
    <cellStyle name="Notiz 59 3" xfId="5884" xr:uid="{F444167C-8802-42D4-8A49-8A99BF8D1EAB}"/>
    <cellStyle name="Notiz 59 4" xfId="6350" xr:uid="{7025CB30-FAC5-4270-8593-A3667400E4EA}"/>
    <cellStyle name="Notiz 6" xfId="2747" xr:uid="{00000000-0005-0000-0000-0000EB0A0000}"/>
    <cellStyle name="Notiz 6 2" xfId="2748" xr:uid="{00000000-0005-0000-0000-0000EC0A0000}"/>
    <cellStyle name="Notiz 6 2 2" xfId="5887" xr:uid="{75459BCA-6CAC-4F51-9296-178CEBC83D78}"/>
    <cellStyle name="Notiz 6 2 3" xfId="6347" xr:uid="{0876CC5D-03F9-4987-854B-E5DB1200FBE0}"/>
    <cellStyle name="Notiz 6 3" xfId="2749" xr:uid="{00000000-0005-0000-0000-0000ED0A0000}"/>
    <cellStyle name="Notiz 6 3 2" xfId="5888" xr:uid="{7B22E96A-B69D-403C-A8BA-136599D871D6}"/>
    <cellStyle name="Notiz 6 3 3" xfId="6346" xr:uid="{E37052D4-0B3B-4A01-9F2B-F0AE19311D74}"/>
    <cellStyle name="Notiz 6 4" xfId="2750" xr:uid="{00000000-0005-0000-0000-0000EE0A0000}"/>
    <cellStyle name="Notiz 6 4 2" xfId="5889" xr:uid="{62BCB2DD-1E60-4CB6-85A9-626A16DF5EB7}"/>
    <cellStyle name="Notiz 6 4 3" xfId="6345" xr:uid="{884B2A08-23AE-419E-A285-359EF3E0FFB7}"/>
    <cellStyle name="Notiz 6 5" xfId="5886" xr:uid="{23CE6B9E-82FE-4329-B1D7-EA5B8BDEE4CC}"/>
    <cellStyle name="Notiz 6 6" xfId="6348" xr:uid="{ECEC7E42-E5FA-4EEA-8E6E-481E4E755988}"/>
    <cellStyle name="Notiz 60" xfId="2751" xr:uid="{00000000-0005-0000-0000-0000EF0A0000}"/>
    <cellStyle name="Notiz 60 2" xfId="2752" xr:uid="{00000000-0005-0000-0000-0000F00A0000}"/>
    <cellStyle name="Notiz 60 2 2" xfId="5891" xr:uid="{9FA5F091-7D0E-4337-829B-5A51A7B5C594}"/>
    <cellStyle name="Notiz 60 2 3" xfId="6343" xr:uid="{F08F48C5-F732-4A33-977C-13152F3A71F0}"/>
    <cellStyle name="Notiz 60 3" xfId="5890" xr:uid="{9317B3D5-6BBD-4830-954A-5AD90BE00B27}"/>
    <cellStyle name="Notiz 60 4" xfId="6344" xr:uid="{39A35C11-4B69-497B-86D6-8C78A0CFF8F2}"/>
    <cellStyle name="Notiz 61" xfId="2753" xr:uid="{00000000-0005-0000-0000-0000F10A0000}"/>
    <cellStyle name="Notiz 61 2" xfId="2754" xr:uid="{00000000-0005-0000-0000-0000F20A0000}"/>
    <cellStyle name="Notiz 61 2 2" xfId="5893" xr:uid="{1152E368-4561-4FE0-9D04-327563B4EF16}"/>
    <cellStyle name="Notiz 61 2 3" xfId="6341" xr:uid="{5C6053FC-A0DC-437D-A87E-00273E1B0F4E}"/>
    <cellStyle name="Notiz 61 3" xfId="5892" xr:uid="{97251A15-1B97-4BCA-AC78-A82ECE8EF03C}"/>
    <cellStyle name="Notiz 61 4" xfId="6342" xr:uid="{F1B6C4C9-39F2-4000-B006-B8802E87E03A}"/>
    <cellStyle name="Notiz 62" xfId="2755" xr:uid="{00000000-0005-0000-0000-0000F30A0000}"/>
    <cellStyle name="Notiz 62 2" xfId="2756" xr:uid="{00000000-0005-0000-0000-0000F40A0000}"/>
    <cellStyle name="Notiz 62 2 2" xfId="5895" xr:uid="{D578C630-DA8D-4A2F-9874-CBF85ADFBAFC}"/>
    <cellStyle name="Notiz 62 2 3" xfId="6339" xr:uid="{1C83B3A2-EA33-4DED-96DF-5A04DC52693F}"/>
    <cellStyle name="Notiz 62 3" xfId="5894" xr:uid="{7406853E-A286-4DF3-BAAF-BAEEC50D1CF4}"/>
    <cellStyle name="Notiz 62 4" xfId="6340" xr:uid="{D241C940-F0A6-4440-9599-265B9C18FCE6}"/>
    <cellStyle name="Notiz 63" xfId="2757" xr:uid="{00000000-0005-0000-0000-0000F50A0000}"/>
    <cellStyle name="Notiz 63 2" xfId="2758" xr:uid="{00000000-0005-0000-0000-0000F60A0000}"/>
    <cellStyle name="Notiz 63 2 2" xfId="5897" xr:uid="{91045F6D-71C0-45A8-8934-D8F83011F0CA}"/>
    <cellStyle name="Notiz 63 2 3" xfId="6337" xr:uid="{D63CD10C-1767-4399-A90A-7FE751AAF16E}"/>
    <cellStyle name="Notiz 63 3" xfId="5896" xr:uid="{F6D9C6FC-FF8B-4767-9054-34C782946B96}"/>
    <cellStyle name="Notiz 63 4" xfId="6338" xr:uid="{80FAC3C5-8181-48ED-8019-F0046148FC22}"/>
    <cellStyle name="Notiz 64" xfId="2759" xr:uid="{00000000-0005-0000-0000-0000F70A0000}"/>
    <cellStyle name="Notiz 64 2" xfId="2760" xr:uid="{00000000-0005-0000-0000-0000F80A0000}"/>
    <cellStyle name="Notiz 64 2 2" xfId="5899" xr:uid="{348A770C-5F07-44C1-9A85-E988F956479E}"/>
    <cellStyle name="Notiz 64 2 3" xfId="6335" xr:uid="{8EDB01D2-8B09-4CCB-9230-1E218AB47CBA}"/>
    <cellStyle name="Notiz 64 3" xfId="5898" xr:uid="{3537D6EC-55AD-4FA1-9671-FC2FC6508B6D}"/>
    <cellStyle name="Notiz 64 4" xfId="6336" xr:uid="{0B1A3995-0F42-43A6-9F8C-083644024CC2}"/>
    <cellStyle name="Notiz 65" xfId="2761" xr:uid="{00000000-0005-0000-0000-0000F90A0000}"/>
    <cellStyle name="Notiz 65 2" xfId="2762" xr:uid="{00000000-0005-0000-0000-0000FA0A0000}"/>
    <cellStyle name="Notiz 65 2 2" xfId="5901" xr:uid="{F09FA723-164F-4829-9063-92F2C68A9807}"/>
    <cellStyle name="Notiz 65 2 3" xfId="6333" xr:uid="{D1AB8397-FF98-42AE-802D-EB47F4A2F19B}"/>
    <cellStyle name="Notiz 65 3" xfId="5900" xr:uid="{66B1D7DE-2E99-4377-8126-916D019F133C}"/>
    <cellStyle name="Notiz 65 4" xfId="6334" xr:uid="{1D2FC6FA-AE5B-4A9C-B31D-D4B5146A2CC9}"/>
    <cellStyle name="Notiz 66" xfId="2763" xr:uid="{00000000-0005-0000-0000-0000FB0A0000}"/>
    <cellStyle name="Notiz 66 2" xfId="2764" xr:uid="{00000000-0005-0000-0000-0000FC0A0000}"/>
    <cellStyle name="Notiz 66 2 2" xfId="5903" xr:uid="{FE76975B-ACF2-431B-9BC7-EC5E13727313}"/>
    <cellStyle name="Notiz 66 2 3" xfId="6331" xr:uid="{3A9BEA69-4959-42D9-BF62-BBB2A8A6E798}"/>
    <cellStyle name="Notiz 66 3" xfId="5902" xr:uid="{6F52890C-F444-4667-BE58-F518A4BC4FFD}"/>
    <cellStyle name="Notiz 66 4" xfId="6332" xr:uid="{1E662468-4C1F-4727-8B81-786E0A72A16D}"/>
    <cellStyle name="Notiz 67" xfId="2765" xr:uid="{00000000-0005-0000-0000-0000FD0A0000}"/>
    <cellStyle name="Notiz 67 2" xfId="2766" xr:uid="{00000000-0005-0000-0000-0000FE0A0000}"/>
    <cellStyle name="Notiz 67 2 2" xfId="5905" xr:uid="{0E06ABE1-D880-44FC-8888-7B067BFC73C2}"/>
    <cellStyle name="Notiz 67 2 3" xfId="6329" xr:uid="{C115EC0F-94BC-4F00-8FE9-B50930BBF357}"/>
    <cellStyle name="Notiz 67 3" xfId="5904" xr:uid="{5EFCFB98-BFE0-41BE-8612-63CDA95B608C}"/>
    <cellStyle name="Notiz 67 4" xfId="6330" xr:uid="{53319168-52F4-47B8-B37F-CB4F556EBEFE}"/>
    <cellStyle name="Notiz 68" xfId="2767" xr:uid="{00000000-0005-0000-0000-0000FF0A0000}"/>
    <cellStyle name="Notiz 68 2" xfId="2768" xr:uid="{00000000-0005-0000-0000-0000000B0000}"/>
    <cellStyle name="Notiz 68 2 2" xfId="5907" xr:uid="{0249A11F-F3BE-451E-B932-A529A747944E}"/>
    <cellStyle name="Notiz 68 2 3" xfId="6327" xr:uid="{EE561868-8AE0-4C77-BEBF-35D445D21D28}"/>
    <cellStyle name="Notiz 68 3" xfId="5906" xr:uid="{41A90D0A-662C-47AB-8295-5DC52A7752C9}"/>
    <cellStyle name="Notiz 68 4" xfId="6328" xr:uid="{47F011B1-4210-4079-AA2A-01541D08C330}"/>
    <cellStyle name="Notiz 69" xfId="2769" xr:uid="{00000000-0005-0000-0000-0000010B0000}"/>
    <cellStyle name="Notiz 69 2" xfId="2770" xr:uid="{00000000-0005-0000-0000-0000020B0000}"/>
    <cellStyle name="Notiz 69 2 2" xfId="5909" xr:uid="{00F24F1B-3206-4F0C-8AAE-C1670F4CEFA0}"/>
    <cellStyle name="Notiz 69 2 3" xfId="6325" xr:uid="{6A8EF91B-1EEE-4040-8C94-925318C2557C}"/>
    <cellStyle name="Notiz 69 3" xfId="5908" xr:uid="{3766F363-E482-465E-B04D-61DC1528D42A}"/>
    <cellStyle name="Notiz 69 4" xfId="6326" xr:uid="{7B84FE9B-02A6-48F7-9608-FCD4D8CB62C6}"/>
    <cellStyle name="Notiz 7" xfId="2771" xr:uid="{00000000-0005-0000-0000-0000030B0000}"/>
    <cellStyle name="Notiz 7 2" xfId="2772" xr:uid="{00000000-0005-0000-0000-0000040B0000}"/>
    <cellStyle name="Notiz 7 2 2" xfId="5911" xr:uid="{FD09863C-795A-44B5-AD9B-2FF6B2AB7E11}"/>
    <cellStyle name="Notiz 7 2 3" xfId="6323" xr:uid="{95EDCDC8-4BF0-48F6-83C5-20D9DCE60EF0}"/>
    <cellStyle name="Notiz 7 3" xfId="2773" xr:uid="{00000000-0005-0000-0000-0000050B0000}"/>
    <cellStyle name="Notiz 7 3 2" xfId="5912" xr:uid="{33F8F333-33C9-4D84-BD64-9E3133A85F1D}"/>
    <cellStyle name="Notiz 7 3 3" xfId="6322" xr:uid="{2CA8C372-9337-4302-8870-F9FC6FA0A2B9}"/>
    <cellStyle name="Notiz 7 4" xfId="2774" xr:uid="{00000000-0005-0000-0000-0000060B0000}"/>
    <cellStyle name="Notiz 7 4 2" xfId="5913" xr:uid="{F5810DE8-3FDE-4A8B-8104-C3BA101A9ED0}"/>
    <cellStyle name="Notiz 7 4 3" xfId="6321" xr:uid="{D59C0691-E4FF-4E0B-8745-80C29FB7A2AA}"/>
    <cellStyle name="Notiz 7 5" xfId="5910" xr:uid="{08F2C10E-D31C-4590-B0E1-390BB45DA5A2}"/>
    <cellStyle name="Notiz 7 6" xfId="6324" xr:uid="{52A1B821-5BC8-45B0-9EE0-16E04A391DA5}"/>
    <cellStyle name="Notiz 70" xfId="2775" xr:uid="{00000000-0005-0000-0000-0000070B0000}"/>
    <cellStyle name="Notiz 70 2" xfId="2776" xr:uid="{00000000-0005-0000-0000-0000080B0000}"/>
    <cellStyle name="Notiz 70 2 2" xfId="5915" xr:uid="{01744FB7-7CD1-4CED-99D9-CD9BDD7095DC}"/>
    <cellStyle name="Notiz 70 2 3" xfId="6319" xr:uid="{473A0C5C-BE74-4E3D-91A7-6C4408B97204}"/>
    <cellStyle name="Notiz 70 3" xfId="5914" xr:uid="{1E84FA77-11A4-4729-AED7-8E92FCA4579A}"/>
    <cellStyle name="Notiz 70 4" xfId="6320" xr:uid="{B13BDC81-EF35-4B46-8C24-3605BCA31083}"/>
    <cellStyle name="Notiz 71" xfId="2777" xr:uid="{00000000-0005-0000-0000-0000090B0000}"/>
    <cellStyle name="Notiz 71 2" xfId="2778" xr:uid="{00000000-0005-0000-0000-00000A0B0000}"/>
    <cellStyle name="Notiz 71 2 2" xfId="5917" xr:uid="{032DD6C0-F703-4A6B-A459-77E5FC347D1E}"/>
    <cellStyle name="Notiz 71 2 3" xfId="6317" xr:uid="{A9C2BC49-DEA9-4F0F-9F8C-2F6AAF2F9DBA}"/>
    <cellStyle name="Notiz 71 3" xfId="5916" xr:uid="{2E23A066-0D36-47DF-9B04-31775DD5B77A}"/>
    <cellStyle name="Notiz 71 4" xfId="6318" xr:uid="{4BB15F0D-7B63-419F-B393-77BD3758F295}"/>
    <cellStyle name="Notiz 72" xfId="2779" xr:uid="{00000000-0005-0000-0000-00000B0B0000}"/>
    <cellStyle name="Notiz 72 2" xfId="2780" xr:uid="{00000000-0005-0000-0000-00000C0B0000}"/>
    <cellStyle name="Notiz 72 2 2" xfId="5919" xr:uid="{26EAB9BA-29E7-4D93-A6DE-0AAC4D58A6C5}"/>
    <cellStyle name="Notiz 72 2 3" xfId="6315" xr:uid="{2F573794-6569-4287-B674-D6C774A98734}"/>
    <cellStyle name="Notiz 72 3" xfId="5918" xr:uid="{DE354822-B275-4F86-8E41-7B992959884A}"/>
    <cellStyle name="Notiz 72 4" xfId="6316" xr:uid="{F0A40BF0-1168-4BD0-AE28-9E0232B607B7}"/>
    <cellStyle name="Notiz 73" xfId="2781" xr:uid="{00000000-0005-0000-0000-00000D0B0000}"/>
    <cellStyle name="Notiz 73 2" xfId="2782" xr:uid="{00000000-0005-0000-0000-00000E0B0000}"/>
    <cellStyle name="Notiz 73 2 2" xfId="5921" xr:uid="{495CA21D-E22E-4AD1-B346-DCFC9BA26056}"/>
    <cellStyle name="Notiz 73 2 3" xfId="6313" xr:uid="{A24E9F5A-658F-4CF6-B270-963D802FAB90}"/>
    <cellStyle name="Notiz 73 3" xfId="5920" xr:uid="{73657361-5675-4A24-84D4-38889B83258A}"/>
    <cellStyle name="Notiz 73 4" xfId="6314" xr:uid="{CB41F44C-BC42-4EBD-AFA1-0BB332661FE3}"/>
    <cellStyle name="Notiz 74" xfId="2783" xr:uid="{00000000-0005-0000-0000-00000F0B0000}"/>
    <cellStyle name="Notiz 74 2" xfId="2784" xr:uid="{00000000-0005-0000-0000-0000100B0000}"/>
    <cellStyle name="Notiz 74 2 2" xfId="5923" xr:uid="{869D51AC-D372-4AB2-A615-DA40840A3584}"/>
    <cellStyle name="Notiz 74 2 3" xfId="6311" xr:uid="{0DD061B7-2AA6-48AE-850A-2B058F8BB171}"/>
    <cellStyle name="Notiz 74 3" xfId="5922" xr:uid="{6E40EDA8-8FCF-44F3-80E8-9379443FDFDF}"/>
    <cellStyle name="Notiz 74 4" xfId="6312" xr:uid="{59CE7F62-B981-4CC6-91EC-E48CD899891B}"/>
    <cellStyle name="Notiz 75" xfId="2785" xr:uid="{00000000-0005-0000-0000-0000110B0000}"/>
    <cellStyle name="Notiz 75 2" xfId="2786" xr:uid="{00000000-0005-0000-0000-0000120B0000}"/>
    <cellStyle name="Notiz 75 2 2" xfId="5925" xr:uid="{39EDE28E-5E82-4B81-84CB-2C8831A254B7}"/>
    <cellStyle name="Notiz 75 2 3" xfId="6309" xr:uid="{B8AD0A9B-C93E-41AC-8819-9F649787DE38}"/>
    <cellStyle name="Notiz 75 3" xfId="5924" xr:uid="{37339106-A781-4BD6-BB20-C33570B98E51}"/>
    <cellStyle name="Notiz 75 4" xfId="6310" xr:uid="{63CED06D-1EF0-44A9-8387-1DE362E279FD}"/>
    <cellStyle name="Notiz 76" xfId="2787" xr:uid="{00000000-0005-0000-0000-0000130B0000}"/>
    <cellStyle name="Notiz 76 2" xfId="2788" xr:uid="{00000000-0005-0000-0000-0000140B0000}"/>
    <cellStyle name="Notiz 76 2 2" xfId="5927" xr:uid="{7EBDAB97-8099-47F6-BB5E-078A1D4E053B}"/>
    <cellStyle name="Notiz 76 2 3" xfId="6307" xr:uid="{160F4AA7-7029-4562-946F-746D53611A24}"/>
    <cellStyle name="Notiz 76 3" xfId="5926" xr:uid="{F7B1B7F4-0423-4A58-9745-024B2527BCEA}"/>
    <cellStyle name="Notiz 76 4" xfId="6308" xr:uid="{9C9CA161-1569-49B4-B1F6-9BDE86795DD1}"/>
    <cellStyle name="Notiz 77" xfId="2789" xr:uid="{00000000-0005-0000-0000-0000150B0000}"/>
    <cellStyle name="Notiz 77 2" xfId="2790" xr:uid="{00000000-0005-0000-0000-0000160B0000}"/>
    <cellStyle name="Notiz 77 2 2" xfId="5929" xr:uid="{4EA578D0-F4D5-40E7-82E9-B83ACF73F2CB}"/>
    <cellStyle name="Notiz 77 2 3" xfId="6305" xr:uid="{C5BAB4A0-E6AE-47D9-8DE6-963692023822}"/>
    <cellStyle name="Notiz 77 3" xfId="5928" xr:uid="{20AA5FFE-A55D-4F77-8636-67745BC45C84}"/>
    <cellStyle name="Notiz 77 4" xfId="6306" xr:uid="{747B8B68-FE89-4C14-9182-8ABBC4D8A137}"/>
    <cellStyle name="Notiz 78" xfId="2791" xr:uid="{00000000-0005-0000-0000-0000170B0000}"/>
    <cellStyle name="Notiz 78 2" xfId="2792" xr:uid="{00000000-0005-0000-0000-0000180B0000}"/>
    <cellStyle name="Notiz 78 2 2" xfId="5931" xr:uid="{A539A71C-1E6F-4E49-95DF-4EC80A6FCE5B}"/>
    <cellStyle name="Notiz 78 2 3" xfId="6303" xr:uid="{6F51D6C3-CBC2-47F6-AD53-680B2D8C42CB}"/>
    <cellStyle name="Notiz 78 3" xfId="5930" xr:uid="{C647C0A1-9541-4144-B1B6-598CE9E31FF8}"/>
    <cellStyle name="Notiz 78 4" xfId="6304" xr:uid="{DEE3418C-8C28-454C-8768-5C28E1D54242}"/>
    <cellStyle name="Notiz 79" xfId="2793" xr:uid="{00000000-0005-0000-0000-0000190B0000}"/>
    <cellStyle name="Notiz 79 2" xfId="2794" xr:uid="{00000000-0005-0000-0000-00001A0B0000}"/>
    <cellStyle name="Notiz 79 2 2" xfId="5933" xr:uid="{A9C030C1-1EFF-4059-B043-97AC78D1B583}"/>
    <cellStyle name="Notiz 79 2 3" xfId="6301" xr:uid="{2C3A7964-377E-4B23-86B4-53F929E96AD4}"/>
    <cellStyle name="Notiz 79 3" xfId="5932" xr:uid="{F261BC33-55A6-40D6-A9E7-53D6371241CF}"/>
    <cellStyle name="Notiz 79 4" xfId="6302" xr:uid="{566E5952-B5A5-476D-9D09-23595521E561}"/>
    <cellStyle name="Notiz 8" xfId="2795" xr:uid="{00000000-0005-0000-0000-00001B0B0000}"/>
    <cellStyle name="Notiz 8 2" xfId="2796" xr:uid="{00000000-0005-0000-0000-00001C0B0000}"/>
    <cellStyle name="Notiz 8 2 2" xfId="5935" xr:uid="{21CD3489-B4B7-4D01-9E2D-2543131903D0}"/>
    <cellStyle name="Notiz 8 2 3" xfId="6299" xr:uid="{F1949B50-01F5-4CB2-B749-2ABC22C3C2BD}"/>
    <cellStyle name="Notiz 8 3" xfId="2797" xr:uid="{00000000-0005-0000-0000-00001D0B0000}"/>
    <cellStyle name="Notiz 8 3 2" xfId="5936" xr:uid="{DA6B1BC7-9D96-4513-9E7E-2B0D81FCCAFA}"/>
    <cellStyle name="Notiz 8 3 3" xfId="6298" xr:uid="{F2DABD93-972F-4896-B2FF-2AC487B185B5}"/>
    <cellStyle name="Notiz 8 4" xfId="5934" xr:uid="{CBBEE4E3-FBF4-4AB7-8FD2-BC27F9CB572D}"/>
    <cellStyle name="Notiz 8 5" xfId="6300" xr:uid="{22F692DC-75B5-44EE-AD0B-5E6DD1B62E53}"/>
    <cellStyle name="Notiz 80" xfId="2798" xr:uid="{00000000-0005-0000-0000-00001E0B0000}"/>
    <cellStyle name="Notiz 80 2" xfId="2799" xr:uid="{00000000-0005-0000-0000-00001F0B0000}"/>
    <cellStyle name="Notiz 80 2 2" xfId="5938" xr:uid="{6CE5CF90-ED2E-454F-A6F0-187BF585A376}"/>
    <cellStyle name="Notiz 80 2 3" xfId="6296" xr:uid="{DF22231C-F4BB-45ED-A88F-31BF368CDE1A}"/>
    <cellStyle name="Notiz 80 3" xfId="5937" xr:uid="{C04261D8-A75C-4E8F-A94D-854C57A36EB7}"/>
    <cellStyle name="Notiz 80 4" xfId="6297" xr:uid="{DD07FD4E-9A96-4CEC-AF6A-D7E99FF97E73}"/>
    <cellStyle name="Notiz 81" xfId="2800" xr:uid="{00000000-0005-0000-0000-0000200B0000}"/>
    <cellStyle name="Notiz 81 2" xfId="2801" xr:uid="{00000000-0005-0000-0000-0000210B0000}"/>
    <cellStyle name="Notiz 81 2 2" xfId="5940" xr:uid="{B01F5DAB-A5FD-44E6-BABC-9C05E6764B6C}"/>
    <cellStyle name="Notiz 81 2 3" xfId="6294" xr:uid="{A373DA66-D364-40A4-8946-15572F7610C7}"/>
    <cellStyle name="Notiz 81 3" xfId="5939" xr:uid="{118CBCE2-CBC7-4C72-AD13-12908688D193}"/>
    <cellStyle name="Notiz 81 4" xfId="6295" xr:uid="{A98054E8-3C34-4BE5-A3A2-04360F88C762}"/>
    <cellStyle name="Notiz 82" xfId="2802" xr:uid="{00000000-0005-0000-0000-0000220B0000}"/>
    <cellStyle name="Notiz 82 2" xfId="2803" xr:uid="{00000000-0005-0000-0000-0000230B0000}"/>
    <cellStyle name="Notiz 82 2 2" xfId="5942" xr:uid="{8ADB5079-087B-4282-A969-DAD0990B4E6F}"/>
    <cellStyle name="Notiz 82 2 3" xfId="6292" xr:uid="{0BE9EBA2-A90E-4877-9B76-7E75BCBDC461}"/>
    <cellStyle name="Notiz 82 3" xfId="5941" xr:uid="{7B6A6A3A-FF7A-4394-A7C0-87898A779AC0}"/>
    <cellStyle name="Notiz 82 4" xfId="6293" xr:uid="{8E496EC1-1B6D-486E-B3BB-214500C296F6}"/>
    <cellStyle name="Notiz 83" xfId="2804" xr:uid="{00000000-0005-0000-0000-0000240B0000}"/>
    <cellStyle name="Notiz 83 2" xfId="2805" xr:uid="{00000000-0005-0000-0000-0000250B0000}"/>
    <cellStyle name="Notiz 83 2 2" xfId="5944" xr:uid="{683F18F5-6A0F-4553-8903-519B4FAB82B1}"/>
    <cellStyle name="Notiz 83 2 3" xfId="6290" xr:uid="{CE1A4DDD-8474-49C6-BF29-38AC767CB03B}"/>
    <cellStyle name="Notiz 83 3" xfId="5943" xr:uid="{8A850117-9887-4760-8138-A782EF5987C8}"/>
    <cellStyle name="Notiz 83 4" xfId="6291" xr:uid="{62331821-9EF4-4EA1-885C-A8B690DDAC27}"/>
    <cellStyle name="Notiz 84" xfId="2806" xr:uid="{00000000-0005-0000-0000-0000260B0000}"/>
    <cellStyle name="Notiz 84 2" xfId="2807" xr:uid="{00000000-0005-0000-0000-0000270B0000}"/>
    <cellStyle name="Notiz 84 2 2" xfId="5946" xr:uid="{A82B9E6D-25BD-4791-B128-8C9B41DBA3B8}"/>
    <cellStyle name="Notiz 84 2 3" xfId="6288" xr:uid="{ED922EC7-3759-4E1E-96FA-17C7D5A22B99}"/>
    <cellStyle name="Notiz 84 3" xfId="5945" xr:uid="{EA8F3F6B-7F2E-416C-B71B-B36DABD1848C}"/>
    <cellStyle name="Notiz 84 4" xfId="6289" xr:uid="{4B8185C5-620D-41EE-A976-B199AFA287A2}"/>
    <cellStyle name="Notiz 85" xfId="2808" xr:uid="{00000000-0005-0000-0000-0000280B0000}"/>
    <cellStyle name="Notiz 85 2" xfId="2809" xr:uid="{00000000-0005-0000-0000-0000290B0000}"/>
    <cellStyle name="Notiz 85 2 2" xfId="5948" xr:uid="{AB7135D6-2F56-4AAD-9E59-7BC39D1F0C98}"/>
    <cellStyle name="Notiz 85 2 3" xfId="6286" xr:uid="{69D28EE0-B192-4B0A-A6A0-49FAC8C25B47}"/>
    <cellStyle name="Notiz 85 3" xfId="5947" xr:uid="{AD52B69A-7587-4921-A5CF-B7DB81E9E7B3}"/>
    <cellStyle name="Notiz 85 4" xfId="6287" xr:uid="{78C02259-3FC8-4DC7-B33D-C3042AAED539}"/>
    <cellStyle name="Notiz 86" xfId="2810" xr:uid="{00000000-0005-0000-0000-00002A0B0000}"/>
    <cellStyle name="Notiz 86 2" xfId="2811" xr:uid="{00000000-0005-0000-0000-00002B0B0000}"/>
    <cellStyle name="Notiz 86 2 2" xfId="5950" xr:uid="{E04178C4-6CDE-4048-8E45-5FD1033A2AA6}"/>
    <cellStyle name="Notiz 86 2 3" xfId="6284" xr:uid="{B7DE2338-9FE7-4E24-9572-60A53E4211E5}"/>
    <cellStyle name="Notiz 86 3" xfId="5949" xr:uid="{55195880-510B-4D8C-A480-77D002FCEAB4}"/>
    <cellStyle name="Notiz 86 4" xfId="6285" xr:uid="{8CF60228-2905-4A13-BA39-5F259E91A80A}"/>
    <cellStyle name="Notiz 87" xfId="2812" xr:uid="{00000000-0005-0000-0000-00002C0B0000}"/>
    <cellStyle name="Notiz 87 2" xfId="2813" xr:uid="{00000000-0005-0000-0000-00002D0B0000}"/>
    <cellStyle name="Notiz 87 2 2" xfId="5952" xr:uid="{D531F848-63E3-4156-B21A-1716184646F4}"/>
    <cellStyle name="Notiz 87 2 3" xfId="6282" xr:uid="{CBC21F7B-366A-4073-A95B-0F6B39F991E9}"/>
    <cellStyle name="Notiz 87 3" xfId="5951" xr:uid="{94A4622F-587B-4B27-AFA8-18DA3F313BE7}"/>
    <cellStyle name="Notiz 87 4" xfId="6283" xr:uid="{E17F9E6B-76CE-4557-913C-1D944D041073}"/>
    <cellStyle name="Notiz 88" xfId="2814" xr:uid="{00000000-0005-0000-0000-00002E0B0000}"/>
    <cellStyle name="Notiz 88 2" xfId="2815" xr:uid="{00000000-0005-0000-0000-00002F0B0000}"/>
    <cellStyle name="Notiz 88 2 2" xfId="5954" xr:uid="{3085BAD2-506F-420C-AFA6-ABC8391A92B2}"/>
    <cellStyle name="Notiz 88 2 3" xfId="6280" xr:uid="{62900CA9-CA16-4BF4-94E1-A400BC560264}"/>
    <cellStyle name="Notiz 88 3" xfId="5953" xr:uid="{3C1C7257-3E0F-4B82-BFC4-A4328A9BD741}"/>
    <cellStyle name="Notiz 88 4" xfId="6281" xr:uid="{267A27CF-C38C-4817-9385-7362BB089F67}"/>
    <cellStyle name="Notiz 89" xfId="2816" xr:uid="{00000000-0005-0000-0000-0000300B0000}"/>
    <cellStyle name="Notiz 89 2" xfId="2817" xr:uid="{00000000-0005-0000-0000-0000310B0000}"/>
    <cellStyle name="Notiz 89 2 2" xfId="5956" xr:uid="{F81200A3-099D-4EA9-BE79-C4181B914055}"/>
    <cellStyle name="Notiz 89 2 3" xfId="6278" xr:uid="{0E5586F3-8801-4AB4-9EDF-CA4A6DBE4B54}"/>
    <cellStyle name="Notiz 89 3" xfId="5955" xr:uid="{DC872C1B-0052-4563-8F2D-163ACE9C65AA}"/>
    <cellStyle name="Notiz 89 4" xfId="6279" xr:uid="{AC40E2ED-18C5-43E1-94A8-0E749080D064}"/>
    <cellStyle name="Notiz 9" xfId="2818" xr:uid="{00000000-0005-0000-0000-0000320B0000}"/>
    <cellStyle name="Notiz 9 2" xfId="2819" xr:uid="{00000000-0005-0000-0000-0000330B0000}"/>
    <cellStyle name="Notiz 9 2 2" xfId="5958" xr:uid="{59E52FE1-6862-46A7-BA23-6AEB08B6D24F}"/>
    <cellStyle name="Notiz 9 2 3" xfId="6276" xr:uid="{3EAF7FA9-5178-4934-9826-E857CBA1B5C5}"/>
    <cellStyle name="Notiz 9 3" xfId="5957" xr:uid="{FF471404-BE9B-4CAA-9A45-FC63C0AA56F3}"/>
    <cellStyle name="Notiz 9 4" xfId="6277" xr:uid="{76B182A0-63D2-4112-A731-C8AA4D830182}"/>
    <cellStyle name="Notiz 90" xfId="2820" xr:uid="{00000000-0005-0000-0000-0000340B0000}"/>
    <cellStyle name="Notiz 90 2" xfId="2821" xr:uid="{00000000-0005-0000-0000-0000350B0000}"/>
    <cellStyle name="Notiz 90 2 2" xfId="5960" xr:uid="{CC203DCD-D60A-45BB-8C02-B447A60F1262}"/>
    <cellStyle name="Notiz 90 2 3" xfId="6274" xr:uid="{CD824A8E-D54D-422E-87FD-980E0D339CB7}"/>
    <cellStyle name="Notiz 90 3" xfId="5959" xr:uid="{5A4A7D51-91E1-47C5-A277-D33A86A965A1}"/>
    <cellStyle name="Notiz 90 4" xfId="6275" xr:uid="{6FED0106-C87A-41EC-967F-016329C678AD}"/>
    <cellStyle name="Notiz 91" xfId="2822" xr:uid="{00000000-0005-0000-0000-0000360B0000}"/>
    <cellStyle name="Notiz 91 2" xfId="2823" xr:uid="{00000000-0005-0000-0000-0000370B0000}"/>
    <cellStyle name="Notiz 91 2 2" xfId="5962" xr:uid="{DC42B642-422A-4BAF-B558-E0D2FAEDD357}"/>
    <cellStyle name="Notiz 91 2 3" xfId="6272" xr:uid="{A1059D5F-1875-43D2-996B-ABB2CF0F273E}"/>
    <cellStyle name="Notiz 91 3" xfId="5961" xr:uid="{60F867FC-8D2B-4DE3-A84A-362812A70370}"/>
    <cellStyle name="Notiz 91 4" xfId="6273" xr:uid="{0295F4E8-8D45-418A-9B46-083D2E170CF0}"/>
    <cellStyle name="Notiz 92" xfId="2824" xr:uid="{00000000-0005-0000-0000-0000380B0000}"/>
    <cellStyle name="Notiz 92 2" xfId="2825" xr:uid="{00000000-0005-0000-0000-0000390B0000}"/>
    <cellStyle name="Notiz 92 2 2" xfId="5964" xr:uid="{28CDE5C6-7FCE-4E43-B2C3-3B94666F8052}"/>
    <cellStyle name="Notiz 92 2 3" xfId="6270" xr:uid="{9E5D1086-F115-4B8C-BDF6-98FA838B5BB9}"/>
    <cellStyle name="Notiz 92 3" xfId="5963" xr:uid="{2441C725-310C-4203-B02A-B5CAB069ECAE}"/>
    <cellStyle name="Notiz 92 4" xfId="6271" xr:uid="{DD5940F8-4956-4524-B7DA-3AA061DF8D6A}"/>
    <cellStyle name="Notiz 93" xfId="2826" xr:uid="{00000000-0005-0000-0000-00003A0B0000}"/>
    <cellStyle name="Notiz 93 2" xfId="2827" xr:uid="{00000000-0005-0000-0000-00003B0B0000}"/>
    <cellStyle name="Notiz 93 2 2" xfId="5966" xr:uid="{CCEEEF4C-4CED-4FCF-97E7-D337972834A8}"/>
    <cellStyle name="Notiz 93 2 3" xfId="6268" xr:uid="{5CF0EA0C-DE8A-4928-8F71-6583E0348854}"/>
    <cellStyle name="Notiz 93 3" xfId="5965" xr:uid="{1043D49B-A8E6-4487-97E8-CA8A3CAF1351}"/>
    <cellStyle name="Notiz 93 4" xfId="6269" xr:uid="{82B616D8-C8E0-41CF-99CD-AB8F7832FB41}"/>
    <cellStyle name="Notiz 94" xfId="2828" xr:uid="{00000000-0005-0000-0000-00003C0B0000}"/>
    <cellStyle name="Notiz 94 2" xfId="2829" xr:uid="{00000000-0005-0000-0000-00003D0B0000}"/>
    <cellStyle name="Notiz 94 2 2" xfId="5968" xr:uid="{8749FDBD-A716-41E3-AC4A-1A66CF5FF9BB}"/>
    <cellStyle name="Notiz 94 2 3" xfId="6266" xr:uid="{E9AD3483-BBD0-425C-95EF-2D57A83EA448}"/>
    <cellStyle name="Notiz 94 3" xfId="5967" xr:uid="{F47F8B66-15F7-4150-921B-30FCB8A7081A}"/>
    <cellStyle name="Notiz 94 4" xfId="6267" xr:uid="{A96CE727-F0C6-47FB-91BA-023C0CC64651}"/>
    <cellStyle name="Notiz 95" xfId="2830" xr:uid="{00000000-0005-0000-0000-00003E0B0000}"/>
    <cellStyle name="Notiz 95 2" xfId="2831" xr:uid="{00000000-0005-0000-0000-00003F0B0000}"/>
    <cellStyle name="Notiz 95 2 2" xfId="5970" xr:uid="{A62C242E-8AD9-44C8-AB6F-AE540AE4F7EB}"/>
    <cellStyle name="Notiz 95 2 3" xfId="6264" xr:uid="{2060D5E3-53DC-4993-A09F-6DA788BCC6AC}"/>
    <cellStyle name="Notiz 95 3" xfId="5969" xr:uid="{0CC8C7B9-17ED-41F8-A40C-78E5B191301D}"/>
    <cellStyle name="Notiz 95 4" xfId="6265" xr:uid="{18DB3C73-5D47-46A3-9474-EC95024D5403}"/>
    <cellStyle name="Notiz 96" xfId="2832" xr:uid="{00000000-0005-0000-0000-0000400B0000}"/>
    <cellStyle name="Notiz 96 2" xfId="2833" xr:uid="{00000000-0005-0000-0000-0000410B0000}"/>
    <cellStyle name="Notiz 96 2 2" xfId="5972" xr:uid="{E647AD6E-E777-4693-9F02-FE25B62BAC3B}"/>
    <cellStyle name="Notiz 96 2 3" xfId="6262" xr:uid="{56EC4B1D-6797-4C64-884B-4FBBC5C9BB5F}"/>
    <cellStyle name="Notiz 96 3" xfId="5971" xr:uid="{923E29EB-6D85-4C23-930B-F56F394E241E}"/>
    <cellStyle name="Notiz 96 4" xfId="6263" xr:uid="{434EF42B-8D18-4F34-8970-7E830A3F5356}"/>
    <cellStyle name="Notiz 97" xfId="2834" xr:uid="{00000000-0005-0000-0000-0000420B0000}"/>
    <cellStyle name="Notiz 97 2" xfId="2835" xr:uid="{00000000-0005-0000-0000-0000430B0000}"/>
    <cellStyle name="Notiz 97 2 2" xfId="5974" xr:uid="{FFEE41B5-E33A-4F08-8729-F61C4B890B15}"/>
    <cellStyle name="Notiz 97 2 3" xfId="6260" xr:uid="{E92EC70F-EFC9-4C91-ACED-46AE8172C30C}"/>
    <cellStyle name="Notiz 97 3" xfId="5973" xr:uid="{3B6E9544-E0DC-4582-AA85-75A4A75BAFD7}"/>
    <cellStyle name="Notiz 97 4" xfId="6261" xr:uid="{C9D293FF-B3A6-4E73-A56B-AA367053D5C6}"/>
    <cellStyle name="Notiz 98" xfId="2836" xr:uid="{00000000-0005-0000-0000-0000440B0000}"/>
    <cellStyle name="Notiz 98 2" xfId="2837" xr:uid="{00000000-0005-0000-0000-0000450B0000}"/>
    <cellStyle name="Notiz 98 2 2" xfId="5976" xr:uid="{C12929CF-DA5C-4610-8C9F-3095AB4BAAA2}"/>
    <cellStyle name="Notiz 98 2 3" xfId="6258" xr:uid="{62387D66-2A77-453C-AA0A-C3709E06CBA2}"/>
    <cellStyle name="Notiz 98 3" xfId="5975" xr:uid="{33FCDF90-07D8-46C8-8F2F-F6406A00CF90}"/>
    <cellStyle name="Notiz 98 4" xfId="6259" xr:uid="{BB729F87-1BAD-42E4-95AF-5BA9F031946F}"/>
    <cellStyle name="Notiz 99" xfId="2838" xr:uid="{00000000-0005-0000-0000-0000460B0000}"/>
    <cellStyle name="Notiz 99 2" xfId="2839" xr:uid="{00000000-0005-0000-0000-0000470B0000}"/>
    <cellStyle name="Notiz 99 2 2" xfId="5978" xr:uid="{9FDA9BD0-E40B-4642-AF9C-CDE1C1419B2F}"/>
    <cellStyle name="Notiz 99 2 3" xfId="6256" xr:uid="{712771C9-8A20-4FB9-8E28-416CF0D2424B}"/>
    <cellStyle name="Notiz 99 3" xfId="5977" xr:uid="{739E8202-EF7E-481E-A1AC-91A2996A1F15}"/>
    <cellStyle name="Notiz 99 4" xfId="6257" xr:uid="{2BC7C578-A9B2-4B8D-94EF-DCD2476B83EF}"/>
    <cellStyle name="Output" xfId="3124" builtinId="21" customBuiltin="1"/>
    <cellStyle name="Percent 2" xfId="2840" xr:uid="{00000000-0005-0000-0000-0000480B0000}"/>
    <cellStyle name="Percent 2 2" xfId="2841" xr:uid="{00000000-0005-0000-0000-0000490B0000}"/>
    <cellStyle name="Percent 2 2 2" xfId="5980" xr:uid="{7BE93D05-4867-45FF-950A-F2333E0B773F}"/>
    <cellStyle name="Percent 2 3" xfId="5979" xr:uid="{0F4F3E4A-1957-4594-B4E9-BF58956C88D6}"/>
    <cellStyle name="Percent 3" xfId="2842" xr:uid="{00000000-0005-0000-0000-00004A0B0000}"/>
    <cellStyle name="Percent 3 2" xfId="2843" xr:uid="{00000000-0005-0000-0000-00004B0B0000}"/>
    <cellStyle name="Percent 3 2 2" xfId="5982" xr:uid="{BE81D74D-4387-49B8-AEF0-CC3F99AEB5C9}"/>
    <cellStyle name="Percent 3 3" xfId="5981" xr:uid="{39F877C3-8D15-471F-BDCA-AFD19E686879}"/>
    <cellStyle name="Percent 4" xfId="2844" xr:uid="{00000000-0005-0000-0000-00004C0B0000}"/>
    <cellStyle name="Percent 4 2" xfId="5983" xr:uid="{ADA8EEB8-687C-4F40-910A-B522B7D11B57}"/>
    <cellStyle name="Percent 5" xfId="2845" xr:uid="{00000000-0005-0000-0000-00004D0B0000}"/>
    <cellStyle name="Percent 5 2" xfId="5984" xr:uid="{72F46445-6379-439B-8E1E-BA75548B2BFA}"/>
    <cellStyle name="Percent 6" xfId="2846" xr:uid="{00000000-0005-0000-0000-00004E0B0000}"/>
    <cellStyle name="Percent 6 2" xfId="5985" xr:uid="{5229A8A5-7CDF-4A62-B264-0143CA5CE061}"/>
    <cellStyle name="Percent 7" xfId="2847" xr:uid="{00000000-0005-0000-0000-00004F0B0000}"/>
    <cellStyle name="Percent 7 2" xfId="5986" xr:uid="{F475CCBD-B669-4A8F-A3F6-2BE9EC49C349}"/>
    <cellStyle name="Schlecht" xfId="2848" xr:uid="{00000000-0005-0000-0000-0000500B0000}"/>
    <cellStyle name="Schlecht 2" xfId="5987" xr:uid="{65288503-B478-4636-B097-05CAF44C1601}"/>
    <cellStyle name="Schlecht 2 2" xfId="7380" xr:uid="{0B7EDFA0-A22C-4CB9-84A2-58CAE946293A}"/>
    <cellStyle name="sdf" xfId="2849" xr:uid="{00000000-0005-0000-0000-0000510B0000}"/>
    <cellStyle name="sdf 10" xfId="2850" xr:uid="{00000000-0005-0000-0000-0000520B0000}"/>
    <cellStyle name="sdf 10 2" xfId="5989" xr:uid="{4929F4E8-D879-4D9E-BE19-59DF93C74907}"/>
    <cellStyle name="sdf 100" xfId="2851" xr:uid="{00000000-0005-0000-0000-0000530B0000}"/>
    <cellStyle name="sdf 100 2" xfId="5990" xr:uid="{960D4FA9-C3F3-4350-98C7-CB6EB58AF974}"/>
    <cellStyle name="sdf 101" xfId="2852" xr:uid="{00000000-0005-0000-0000-0000540B0000}"/>
    <cellStyle name="sdf 101 2" xfId="5991" xr:uid="{2C4646D7-7079-4371-8834-7F381FEA4311}"/>
    <cellStyle name="sdf 102" xfId="2853" xr:uid="{00000000-0005-0000-0000-0000550B0000}"/>
    <cellStyle name="sdf 102 2" xfId="5992" xr:uid="{AEB4905E-A94C-4385-ADDA-36F349CBD2A5}"/>
    <cellStyle name="sdf 103" xfId="2854" xr:uid="{00000000-0005-0000-0000-0000560B0000}"/>
    <cellStyle name="sdf 103 2" xfId="5993" xr:uid="{F325BA72-33D8-49D4-B422-2B055608C9F8}"/>
    <cellStyle name="sdf 104" xfId="2855" xr:uid="{00000000-0005-0000-0000-0000570B0000}"/>
    <cellStyle name="sdf 104 2" xfId="5994" xr:uid="{1FD08187-346D-4FB7-A982-DDDD1D823459}"/>
    <cellStyle name="sdf 105" xfId="2856" xr:uid="{00000000-0005-0000-0000-0000580B0000}"/>
    <cellStyle name="sdf 105 2" xfId="5995" xr:uid="{DB17263A-8C88-4112-BF92-74A72FD0B0BE}"/>
    <cellStyle name="sdf 106" xfId="2857" xr:uid="{00000000-0005-0000-0000-0000590B0000}"/>
    <cellStyle name="sdf 106 2" xfId="5996" xr:uid="{539ABC86-B3F3-4A2A-9FB5-6D717A1006B4}"/>
    <cellStyle name="sdf 107" xfId="2858" xr:uid="{00000000-0005-0000-0000-00005A0B0000}"/>
    <cellStyle name="sdf 107 2" xfId="5997" xr:uid="{9E0F1FC3-087C-422D-8168-E318755FD62F}"/>
    <cellStyle name="sdf 108" xfId="2859" xr:uid="{00000000-0005-0000-0000-00005B0B0000}"/>
    <cellStyle name="sdf 108 2" xfId="5998" xr:uid="{9D382DF9-3551-430B-A8D8-4C80F4F2AA47}"/>
    <cellStyle name="sdf 109" xfId="2860" xr:uid="{00000000-0005-0000-0000-00005C0B0000}"/>
    <cellStyle name="sdf 109 2" xfId="5999" xr:uid="{CF8892EE-EE90-4BB0-90B6-611E59F125E1}"/>
    <cellStyle name="sdf 11" xfId="2861" xr:uid="{00000000-0005-0000-0000-00005D0B0000}"/>
    <cellStyle name="sdf 11 2" xfId="6000" xr:uid="{CA74A0E7-FD68-43A1-B05A-DAC2AABC00A1}"/>
    <cellStyle name="sdf 110" xfId="2862" xr:uid="{00000000-0005-0000-0000-00005E0B0000}"/>
    <cellStyle name="sdf 110 2" xfId="6001" xr:uid="{5A372CC5-71CC-44C7-9A2A-BD5ED7B31EF2}"/>
    <cellStyle name="sdf 111" xfId="2863" xr:uid="{00000000-0005-0000-0000-00005F0B0000}"/>
    <cellStyle name="sdf 111 2" xfId="6002" xr:uid="{86B645B1-D11C-4DC8-9A3A-6AC17BC1016A}"/>
    <cellStyle name="sdf 112" xfId="2864" xr:uid="{00000000-0005-0000-0000-0000600B0000}"/>
    <cellStyle name="sdf 112 2" xfId="6003" xr:uid="{05CEEF54-44F6-4672-A3A1-15A2C51C3FDB}"/>
    <cellStyle name="sdf 113" xfId="2865" xr:uid="{00000000-0005-0000-0000-0000610B0000}"/>
    <cellStyle name="sdf 113 2" xfId="6004" xr:uid="{0BCB17A0-00B4-4EF4-B174-CE79562D4329}"/>
    <cellStyle name="sdf 114" xfId="2866" xr:uid="{00000000-0005-0000-0000-0000620B0000}"/>
    <cellStyle name="sdf 114 2" xfId="6005" xr:uid="{9273FE43-1836-47F4-B325-71C0E9F4496E}"/>
    <cellStyle name="sdf 115" xfId="2867" xr:uid="{00000000-0005-0000-0000-0000630B0000}"/>
    <cellStyle name="sdf 115 2" xfId="6006" xr:uid="{421AFFD1-FBAD-471C-A78B-25D33BCC1336}"/>
    <cellStyle name="sdf 116" xfId="2868" xr:uid="{00000000-0005-0000-0000-0000640B0000}"/>
    <cellStyle name="sdf 116 2" xfId="6007" xr:uid="{25F78764-6B17-4C81-A800-3335099DBD85}"/>
    <cellStyle name="sdf 117" xfId="2869" xr:uid="{00000000-0005-0000-0000-0000650B0000}"/>
    <cellStyle name="sdf 117 2" xfId="6008" xr:uid="{BD4CD5E6-D14F-4A66-A55C-CC10BE517E30}"/>
    <cellStyle name="sdf 118" xfId="2870" xr:uid="{00000000-0005-0000-0000-0000660B0000}"/>
    <cellStyle name="sdf 118 2" xfId="6009" xr:uid="{4E243989-ECAA-4683-8FC8-1B3BD0F8A3D9}"/>
    <cellStyle name="sdf 119" xfId="2871" xr:uid="{00000000-0005-0000-0000-0000670B0000}"/>
    <cellStyle name="sdf 119 2" xfId="6010" xr:uid="{67277ED4-1F2C-450D-8D3B-07506D15FF45}"/>
    <cellStyle name="sdf 12" xfId="2872" xr:uid="{00000000-0005-0000-0000-0000680B0000}"/>
    <cellStyle name="sdf 12 2" xfId="6011" xr:uid="{945DEE9B-85C9-4D1E-9357-8D2D320B0BDE}"/>
    <cellStyle name="sdf 120" xfId="2873" xr:uid="{00000000-0005-0000-0000-0000690B0000}"/>
    <cellStyle name="sdf 120 2" xfId="6012" xr:uid="{C4B2CD60-D616-437F-981D-1D4C0B909CCC}"/>
    <cellStyle name="sdf 121" xfId="2874" xr:uid="{00000000-0005-0000-0000-00006A0B0000}"/>
    <cellStyle name="sdf 121 2" xfId="6013" xr:uid="{492A167F-D075-40C0-802C-B1FD7D566729}"/>
    <cellStyle name="sdf 122" xfId="2875" xr:uid="{00000000-0005-0000-0000-00006B0B0000}"/>
    <cellStyle name="sdf 122 2" xfId="6014" xr:uid="{B3434EFD-0692-42A6-88F6-4ED17890A4CF}"/>
    <cellStyle name="sdf 123" xfId="2876" xr:uid="{00000000-0005-0000-0000-00006C0B0000}"/>
    <cellStyle name="sdf 123 2" xfId="6015" xr:uid="{F27A4B3D-06F0-4016-A247-31E3FFF232FC}"/>
    <cellStyle name="sdf 124" xfId="2877" xr:uid="{00000000-0005-0000-0000-00006D0B0000}"/>
    <cellStyle name="sdf 124 2" xfId="6016" xr:uid="{30BB40EB-4048-4090-ACE9-94D25A22A3C1}"/>
    <cellStyle name="sdf 125" xfId="2878" xr:uid="{00000000-0005-0000-0000-00006E0B0000}"/>
    <cellStyle name="sdf 125 2" xfId="6017" xr:uid="{205536BA-2923-4DA7-BBE2-73FF61D7D71E}"/>
    <cellStyle name="sdf 126" xfId="2879" xr:uid="{00000000-0005-0000-0000-00006F0B0000}"/>
    <cellStyle name="sdf 126 2" xfId="6018" xr:uid="{A4FFCF18-1416-49F2-AD97-2037C1C844E0}"/>
    <cellStyle name="sdf 127" xfId="2880" xr:uid="{00000000-0005-0000-0000-0000700B0000}"/>
    <cellStyle name="sdf 127 2" xfId="6019" xr:uid="{4D54E217-A98F-46E1-8084-D8671F809615}"/>
    <cellStyle name="sdf 128" xfId="2881" xr:uid="{00000000-0005-0000-0000-0000710B0000}"/>
    <cellStyle name="sdf 128 2" xfId="6020" xr:uid="{0E90F400-A432-4EC1-9D54-CC3D3585596B}"/>
    <cellStyle name="sdf 129" xfId="2882" xr:uid="{00000000-0005-0000-0000-0000720B0000}"/>
    <cellStyle name="sdf 129 2" xfId="6021" xr:uid="{39445E31-4286-4C43-90F5-B0600A37C376}"/>
    <cellStyle name="sdf 13" xfId="2883" xr:uid="{00000000-0005-0000-0000-0000730B0000}"/>
    <cellStyle name="sdf 13 2" xfId="6022" xr:uid="{9E6C5430-9203-40BE-B2D1-80EACF322439}"/>
    <cellStyle name="sdf 130" xfId="2884" xr:uid="{00000000-0005-0000-0000-0000740B0000}"/>
    <cellStyle name="sdf 130 2" xfId="6023" xr:uid="{053F0023-6C25-4C00-8435-49FF38C18BBD}"/>
    <cellStyle name="sdf 131" xfId="2885" xr:uid="{00000000-0005-0000-0000-0000750B0000}"/>
    <cellStyle name="sdf 131 2" xfId="6024" xr:uid="{810A89C5-452C-47BE-A702-71CF5FCAB773}"/>
    <cellStyle name="sdf 132" xfId="2886" xr:uid="{00000000-0005-0000-0000-0000760B0000}"/>
    <cellStyle name="sdf 132 2" xfId="6025" xr:uid="{F77853B7-BC92-4248-9611-A3EC9CE4CED1}"/>
    <cellStyle name="sdf 133" xfId="2887" xr:uid="{00000000-0005-0000-0000-0000770B0000}"/>
    <cellStyle name="sdf 133 2" xfId="6026" xr:uid="{15FA7989-AE7E-4C40-80A5-8E10AF18EB8C}"/>
    <cellStyle name="sdf 134" xfId="2888" xr:uid="{00000000-0005-0000-0000-0000780B0000}"/>
    <cellStyle name="sdf 134 2" xfId="6027" xr:uid="{BAC91740-5141-46BB-AA34-8948793396C9}"/>
    <cellStyle name="sdf 135" xfId="2889" xr:uid="{00000000-0005-0000-0000-0000790B0000}"/>
    <cellStyle name="sdf 135 2" xfId="6028" xr:uid="{64E672A0-50C1-438C-9641-AD88A0305E34}"/>
    <cellStyle name="sdf 136" xfId="2890" xr:uid="{00000000-0005-0000-0000-00007A0B0000}"/>
    <cellStyle name="sdf 136 2" xfId="6029" xr:uid="{8CAE66B1-66DF-4B3F-9CFD-DB864FADAD88}"/>
    <cellStyle name="sdf 137" xfId="2891" xr:uid="{00000000-0005-0000-0000-00007B0B0000}"/>
    <cellStyle name="sdf 137 2" xfId="6030" xr:uid="{86177B3F-47F3-4CF4-BF89-1B8B8897084A}"/>
    <cellStyle name="sdf 138" xfId="2892" xr:uid="{00000000-0005-0000-0000-00007C0B0000}"/>
    <cellStyle name="sdf 138 2" xfId="6031" xr:uid="{7A07F55C-6B00-4BE6-BE40-BB041CBFEDC4}"/>
    <cellStyle name="sdf 139" xfId="2893" xr:uid="{00000000-0005-0000-0000-00007D0B0000}"/>
    <cellStyle name="sdf 139 2" xfId="6032" xr:uid="{60543CC7-1E36-41BF-A0A6-FA04E287441D}"/>
    <cellStyle name="sdf 14" xfId="2894" xr:uid="{00000000-0005-0000-0000-00007E0B0000}"/>
    <cellStyle name="sdf 14 2" xfId="6033" xr:uid="{18F42825-2C72-4D85-A8BE-98F3E499ECF6}"/>
    <cellStyle name="sdf 140" xfId="2895" xr:uid="{00000000-0005-0000-0000-00007F0B0000}"/>
    <cellStyle name="sdf 140 2" xfId="6034" xr:uid="{2A04A9BD-2E2C-4847-8F7A-90A427A05644}"/>
    <cellStyle name="sdf 141" xfId="2896" xr:uid="{00000000-0005-0000-0000-0000800B0000}"/>
    <cellStyle name="sdf 141 2" xfId="6035" xr:uid="{871AEB6C-C9C1-420C-A4C1-741D107C4442}"/>
    <cellStyle name="sdf 142" xfId="2897" xr:uid="{00000000-0005-0000-0000-0000810B0000}"/>
    <cellStyle name="sdf 142 2" xfId="6036" xr:uid="{C0C51C26-29FC-4931-ACF5-14AD788FC3B7}"/>
    <cellStyle name="sdf 143" xfId="2898" xr:uid="{00000000-0005-0000-0000-0000820B0000}"/>
    <cellStyle name="sdf 143 2" xfId="6037" xr:uid="{86DF41A5-7E27-4F66-B030-E5C6B37BBBC2}"/>
    <cellStyle name="sdf 144" xfId="2899" xr:uid="{00000000-0005-0000-0000-0000830B0000}"/>
    <cellStyle name="sdf 144 2" xfId="6038" xr:uid="{CE3CBF2D-DCEC-44C7-9636-3175B29DC2F1}"/>
    <cellStyle name="sdf 145" xfId="2900" xr:uid="{00000000-0005-0000-0000-0000840B0000}"/>
    <cellStyle name="sdf 145 2" xfId="6039" xr:uid="{1CC4C6CF-EF88-46DD-B575-095C55C48DEF}"/>
    <cellStyle name="sdf 146" xfId="2901" xr:uid="{00000000-0005-0000-0000-0000850B0000}"/>
    <cellStyle name="sdf 146 2" xfId="6040" xr:uid="{4CE532BA-B91D-4A2E-B60A-061450F4D840}"/>
    <cellStyle name="sdf 147" xfId="2902" xr:uid="{00000000-0005-0000-0000-0000860B0000}"/>
    <cellStyle name="sdf 147 2" xfId="6041" xr:uid="{763863B4-19AD-449C-BF70-A5722F5A92A0}"/>
    <cellStyle name="sdf 148" xfId="2903" xr:uid="{00000000-0005-0000-0000-0000870B0000}"/>
    <cellStyle name="sdf 148 2" xfId="6042" xr:uid="{82EB2F7F-0C86-4942-8118-DDCE49CEC8D5}"/>
    <cellStyle name="sdf 149" xfId="2904" xr:uid="{00000000-0005-0000-0000-0000880B0000}"/>
    <cellStyle name="sdf 149 2" xfId="6043" xr:uid="{99F03C03-E2DA-412F-9CB0-AF8E9252ADD1}"/>
    <cellStyle name="sdf 15" xfId="2905" xr:uid="{00000000-0005-0000-0000-0000890B0000}"/>
    <cellStyle name="sdf 15 2" xfId="6044" xr:uid="{D0E30A81-D5E1-4FE0-9977-16EB390DC8DC}"/>
    <cellStyle name="sdf 150" xfId="2906" xr:uid="{00000000-0005-0000-0000-00008A0B0000}"/>
    <cellStyle name="sdf 150 2" xfId="6045" xr:uid="{2ECECDA3-6781-42AF-BE80-676F0178D7C0}"/>
    <cellStyle name="sdf 151" xfId="2907" xr:uid="{00000000-0005-0000-0000-00008B0B0000}"/>
    <cellStyle name="sdf 151 2" xfId="6046" xr:uid="{43A77CDC-DEAF-4F19-B47C-88EFA8C676C4}"/>
    <cellStyle name="sdf 152" xfId="2908" xr:uid="{00000000-0005-0000-0000-00008C0B0000}"/>
    <cellStyle name="sdf 152 2" xfId="6047" xr:uid="{A4EACCFA-8DDA-4A94-AB2B-1B9A7A7442B7}"/>
    <cellStyle name="sdf 153" xfId="2909" xr:uid="{00000000-0005-0000-0000-00008D0B0000}"/>
    <cellStyle name="sdf 153 2" xfId="6048" xr:uid="{653FA10D-CABB-4E29-AA9C-72594E218696}"/>
    <cellStyle name="sdf 154" xfId="2910" xr:uid="{00000000-0005-0000-0000-00008E0B0000}"/>
    <cellStyle name="sdf 154 2" xfId="6049" xr:uid="{22298FE5-2973-44DA-84F4-5B90088A04AA}"/>
    <cellStyle name="sdf 155" xfId="2911" xr:uid="{00000000-0005-0000-0000-00008F0B0000}"/>
    <cellStyle name="sdf 155 2" xfId="6050" xr:uid="{489038D9-D7E7-4147-804D-E3D6C4F07FF4}"/>
    <cellStyle name="sdf 156" xfId="2912" xr:uid="{00000000-0005-0000-0000-0000900B0000}"/>
    <cellStyle name="sdf 156 2" xfId="6051" xr:uid="{A15DB62F-267D-4C3C-84DF-BDA0C5A7FB54}"/>
    <cellStyle name="sdf 157" xfId="2913" xr:uid="{00000000-0005-0000-0000-0000910B0000}"/>
    <cellStyle name="sdf 157 2" xfId="6052" xr:uid="{CF9ED5BE-95FF-4BF4-A550-FC1CE4DDAC7C}"/>
    <cellStyle name="sdf 158" xfId="2914" xr:uid="{00000000-0005-0000-0000-0000920B0000}"/>
    <cellStyle name="sdf 158 2" xfId="6053" xr:uid="{65034138-99FE-486E-8F50-90A941C78429}"/>
    <cellStyle name="sdf 159" xfId="2915" xr:uid="{00000000-0005-0000-0000-0000930B0000}"/>
    <cellStyle name="sdf 159 2" xfId="6054" xr:uid="{9B3EFFE4-5FD3-4DC9-871F-7905ED7A0265}"/>
    <cellStyle name="sdf 16" xfId="2916" xr:uid="{00000000-0005-0000-0000-0000940B0000}"/>
    <cellStyle name="sdf 16 2" xfId="6055" xr:uid="{78FE7EB8-B63D-433F-8A6B-154F50005BB4}"/>
    <cellStyle name="sdf 160" xfId="2917" xr:uid="{00000000-0005-0000-0000-0000950B0000}"/>
    <cellStyle name="sdf 160 2" xfId="6056" xr:uid="{AD161980-71CD-4747-9E14-811106611B11}"/>
    <cellStyle name="sdf 161" xfId="2918" xr:uid="{00000000-0005-0000-0000-0000960B0000}"/>
    <cellStyle name="sdf 161 2" xfId="6057" xr:uid="{CE642697-990B-4987-8EBF-9159A1FD27FF}"/>
    <cellStyle name="sdf 162" xfId="2919" xr:uid="{00000000-0005-0000-0000-0000970B0000}"/>
    <cellStyle name="sdf 162 2" xfId="6058" xr:uid="{E4F8F9B2-A858-4463-9F08-D1B504A175B1}"/>
    <cellStyle name="sdf 163" xfId="2920" xr:uid="{00000000-0005-0000-0000-0000980B0000}"/>
    <cellStyle name="sdf 163 2" xfId="6059" xr:uid="{712A5D08-443C-41B6-821C-7B7DA3DE365A}"/>
    <cellStyle name="sdf 164" xfId="2921" xr:uid="{00000000-0005-0000-0000-0000990B0000}"/>
    <cellStyle name="sdf 164 2" xfId="6060" xr:uid="{46F6B486-D221-4009-9A70-26D2444C7471}"/>
    <cellStyle name="sdf 165" xfId="2922" xr:uid="{00000000-0005-0000-0000-00009A0B0000}"/>
    <cellStyle name="sdf 165 2" xfId="6061" xr:uid="{C3CD2540-CA03-4CF2-B608-29ACD6D0E407}"/>
    <cellStyle name="sdf 166" xfId="2923" xr:uid="{00000000-0005-0000-0000-00009B0B0000}"/>
    <cellStyle name="sdf 166 2" xfId="6062" xr:uid="{0DE61F16-A969-4AB3-A60C-6E511D9360FF}"/>
    <cellStyle name="sdf 167" xfId="2924" xr:uid="{00000000-0005-0000-0000-00009C0B0000}"/>
    <cellStyle name="sdf 167 2" xfId="6063" xr:uid="{551BA00E-DD4E-4C4C-9E7E-C67D09BE9D3B}"/>
    <cellStyle name="sdf 168" xfId="2925" xr:uid="{00000000-0005-0000-0000-00009D0B0000}"/>
    <cellStyle name="sdf 168 2" xfId="6064" xr:uid="{C1A14BFA-9B62-4446-AFB9-A3C1B0D54FF9}"/>
    <cellStyle name="sdf 169" xfId="2926" xr:uid="{00000000-0005-0000-0000-00009E0B0000}"/>
    <cellStyle name="sdf 169 2" xfId="6065" xr:uid="{BCCC0F62-92F4-440F-875A-B81E4EE701DB}"/>
    <cellStyle name="sdf 17" xfId="2927" xr:uid="{00000000-0005-0000-0000-00009F0B0000}"/>
    <cellStyle name="sdf 17 2" xfId="6066" xr:uid="{CEEDC8E8-69B5-41D1-A856-1EF26CE16551}"/>
    <cellStyle name="sdf 170" xfId="2928" xr:uid="{00000000-0005-0000-0000-0000A00B0000}"/>
    <cellStyle name="sdf 170 2" xfId="6067" xr:uid="{9AE0305F-B662-4993-B453-CD3ED868AD41}"/>
    <cellStyle name="sdf 171" xfId="2929" xr:uid="{00000000-0005-0000-0000-0000A10B0000}"/>
    <cellStyle name="sdf 171 2" xfId="6068" xr:uid="{5AB0222F-7682-4A40-9C3E-4B0118409792}"/>
    <cellStyle name="sdf 172" xfId="2930" xr:uid="{00000000-0005-0000-0000-0000A20B0000}"/>
    <cellStyle name="sdf 172 2" xfId="6069" xr:uid="{22FD1E79-33FF-4192-ADB1-F4D4C77938C9}"/>
    <cellStyle name="sdf 173" xfId="2931" xr:uid="{00000000-0005-0000-0000-0000A30B0000}"/>
    <cellStyle name="sdf 173 2" xfId="6070" xr:uid="{0F425C36-F48B-4F75-B8FB-E29F25C5EFD4}"/>
    <cellStyle name="sdf 174" xfId="2932" xr:uid="{00000000-0005-0000-0000-0000A40B0000}"/>
    <cellStyle name="sdf 174 2" xfId="6071" xr:uid="{7EDA7CA6-49C2-426D-8435-DB20E4403B7D}"/>
    <cellStyle name="sdf 175" xfId="2933" xr:uid="{00000000-0005-0000-0000-0000A50B0000}"/>
    <cellStyle name="sdf 175 2" xfId="6072" xr:uid="{D1FAC9B5-D843-4836-A9B1-7EAB5928456C}"/>
    <cellStyle name="sdf 176" xfId="2934" xr:uid="{00000000-0005-0000-0000-0000A60B0000}"/>
    <cellStyle name="sdf 176 2" xfId="6073" xr:uid="{24035980-0058-4E74-85A2-D2E4DBE6FD6B}"/>
    <cellStyle name="sdf 177" xfId="2935" xr:uid="{00000000-0005-0000-0000-0000A70B0000}"/>
    <cellStyle name="sdf 177 2" xfId="6074" xr:uid="{1FDDE278-D09D-47A4-8FFB-6682A9ABA167}"/>
    <cellStyle name="sdf 178" xfId="2936" xr:uid="{00000000-0005-0000-0000-0000A80B0000}"/>
    <cellStyle name="sdf 178 2" xfId="6075" xr:uid="{6C70328B-0DB8-42AD-8E8A-7394DD54F255}"/>
    <cellStyle name="sdf 179" xfId="2937" xr:uid="{00000000-0005-0000-0000-0000A90B0000}"/>
    <cellStyle name="sdf 179 2" xfId="6076" xr:uid="{D25633F0-A26B-44AB-A822-D40F474805E4}"/>
    <cellStyle name="sdf 18" xfId="2938" xr:uid="{00000000-0005-0000-0000-0000AA0B0000}"/>
    <cellStyle name="sdf 18 2" xfId="6077" xr:uid="{CB31B33E-9932-4732-A5BC-90331BA8F37A}"/>
    <cellStyle name="sdf 180" xfId="2939" xr:uid="{00000000-0005-0000-0000-0000AB0B0000}"/>
    <cellStyle name="sdf 180 2" xfId="6078" xr:uid="{DB8B5D5F-9061-48D7-B12A-60DC2D29928B}"/>
    <cellStyle name="sdf 181" xfId="2940" xr:uid="{00000000-0005-0000-0000-0000AC0B0000}"/>
    <cellStyle name="sdf 181 2" xfId="6079" xr:uid="{6CCEBE0A-1290-4BD5-B521-800159A4F270}"/>
    <cellStyle name="sdf 182" xfId="2941" xr:uid="{00000000-0005-0000-0000-0000AD0B0000}"/>
    <cellStyle name="sdf 182 2" xfId="6080" xr:uid="{5C4DFEEF-F1FD-4F7B-BAEA-091E5CF46BCF}"/>
    <cellStyle name="sdf 183" xfId="2942" xr:uid="{00000000-0005-0000-0000-0000AE0B0000}"/>
    <cellStyle name="sdf 183 2" xfId="6081" xr:uid="{A21992B5-EAD9-4D50-BF9C-35E5A3D5225F}"/>
    <cellStyle name="sdf 184" xfId="2943" xr:uid="{00000000-0005-0000-0000-0000AF0B0000}"/>
    <cellStyle name="sdf 184 2" xfId="6082" xr:uid="{073729AE-D47E-4075-A21D-779023531CF1}"/>
    <cellStyle name="sdf 185" xfId="2944" xr:uid="{00000000-0005-0000-0000-0000B00B0000}"/>
    <cellStyle name="sdf 185 2" xfId="6083" xr:uid="{5513C2FB-DB17-45FC-8846-3D7F609DEC11}"/>
    <cellStyle name="sdf 186" xfId="2945" xr:uid="{00000000-0005-0000-0000-0000B10B0000}"/>
    <cellStyle name="sdf 186 2" xfId="6084" xr:uid="{7DB03ADA-D759-4F23-8A99-372835D77F28}"/>
    <cellStyle name="sdf 187" xfId="2946" xr:uid="{00000000-0005-0000-0000-0000B20B0000}"/>
    <cellStyle name="sdf 187 2" xfId="6085" xr:uid="{8AF418F1-873A-474A-90DF-8313A816E70B}"/>
    <cellStyle name="sdf 188" xfId="2947" xr:uid="{00000000-0005-0000-0000-0000B30B0000}"/>
    <cellStyle name="sdf 188 2" xfId="6086" xr:uid="{EA668306-4427-4EE9-9940-EC3C11352697}"/>
    <cellStyle name="sdf 189" xfId="2948" xr:uid="{00000000-0005-0000-0000-0000B40B0000}"/>
    <cellStyle name="sdf 189 2" xfId="6087" xr:uid="{6CC59672-CC4D-4B20-967E-2BC39FAD9BCF}"/>
    <cellStyle name="sdf 19" xfId="2949" xr:uid="{00000000-0005-0000-0000-0000B50B0000}"/>
    <cellStyle name="sdf 19 2" xfId="6088" xr:uid="{50E5A2E1-13E3-4B13-8929-85A638BCAC5A}"/>
    <cellStyle name="sdf 190" xfId="2950" xr:uid="{00000000-0005-0000-0000-0000B60B0000}"/>
    <cellStyle name="sdf 190 2" xfId="6089" xr:uid="{F1B8B36A-15D7-4EF4-A6BA-2E1ACFE210A1}"/>
    <cellStyle name="sdf 191" xfId="2951" xr:uid="{00000000-0005-0000-0000-0000B70B0000}"/>
    <cellStyle name="sdf 191 2" xfId="6090" xr:uid="{8C0BFEAD-FE5E-4091-8DD4-55B217077F01}"/>
    <cellStyle name="sdf 192" xfId="2952" xr:uid="{00000000-0005-0000-0000-0000B80B0000}"/>
    <cellStyle name="sdf 192 2" xfId="6091" xr:uid="{11C7AEB1-2CAF-4D3B-9347-5A728C194E3F}"/>
    <cellStyle name="sdf 193" xfId="2953" xr:uid="{00000000-0005-0000-0000-0000B90B0000}"/>
    <cellStyle name="sdf 193 2" xfId="6092" xr:uid="{FF381741-3EA0-4282-A160-9B6DCA008A25}"/>
    <cellStyle name="sdf 194" xfId="2954" xr:uid="{00000000-0005-0000-0000-0000BA0B0000}"/>
    <cellStyle name="sdf 194 2" xfId="6093" xr:uid="{2A88687E-184F-4642-B5E1-D054345B81A2}"/>
    <cellStyle name="sdf 195" xfId="2955" xr:uid="{00000000-0005-0000-0000-0000BB0B0000}"/>
    <cellStyle name="sdf 195 2" xfId="6094" xr:uid="{0C99513B-E8D5-414A-AEDA-E2ED69081632}"/>
    <cellStyle name="sdf 196" xfId="2956" xr:uid="{00000000-0005-0000-0000-0000BC0B0000}"/>
    <cellStyle name="sdf 196 2" xfId="6095" xr:uid="{693E4870-D56F-4C04-9372-0B9A546A49BD}"/>
    <cellStyle name="sdf 197" xfId="2957" xr:uid="{00000000-0005-0000-0000-0000BD0B0000}"/>
    <cellStyle name="sdf 197 2" xfId="6096" xr:uid="{23A1E536-1699-4B50-B1DE-BF251900396C}"/>
    <cellStyle name="sdf 198" xfId="2958" xr:uid="{00000000-0005-0000-0000-0000BE0B0000}"/>
    <cellStyle name="sdf 198 2" xfId="6097" xr:uid="{08243DD8-970F-4323-B71E-1A88E0939753}"/>
    <cellStyle name="sdf 199" xfId="2959" xr:uid="{00000000-0005-0000-0000-0000BF0B0000}"/>
    <cellStyle name="sdf 199 2" xfId="6098" xr:uid="{74FE61A4-F7E1-4123-820A-D85B00CA170A}"/>
    <cellStyle name="sdf 2" xfId="2960" xr:uid="{00000000-0005-0000-0000-0000C00B0000}"/>
    <cellStyle name="sdf 2 2" xfId="6099" xr:uid="{68D45AA4-96F4-4125-B9EC-60C236E407D9}"/>
    <cellStyle name="sdf 20" xfId="2961" xr:uid="{00000000-0005-0000-0000-0000C10B0000}"/>
    <cellStyle name="sdf 20 2" xfId="6100" xr:uid="{ED643DB4-5F81-4619-928F-BD67183483B9}"/>
    <cellStyle name="sdf 200" xfId="2962" xr:uid="{00000000-0005-0000-0000-0000C20B0000}"/>
    <cellStyle name="sdf 200 2" xfId="6101" xr:uid="{77892132-16E7-424E-89EE-6D6ABEBA6B3E}"/>
    <cellStyle name="sdf 201" xfId="2963" xr:uid="{00000000-0005-0000-0000-0000C30B0000}"/>
    <cellStyle name="sdf 201 2" xfId="6102" xr:uid="{2305CD7C-C8F1-4B20-81E1-A5E54AF6B136}"/>
    <cellStyle name="sdf 202" xfId="2964" xr:uid="{00000000-0005-0000-0000-0000C40B0000}"/>
    <cellStyle name="sdf 202 2" xfId="6103" xr:uid="{93C1B71B-CEEE-4E3A-BFEF-04D94BB65DFF}"/>
    <cellStyle name="sdf 203" xfId="2965" xr:uid="{00000000-0005-0000-0000-0000C50B0000}"/>
    <cellStyle name="sdf 203 2" xfId="6104" xr:uid="{BE4D49C0-8C2C-41B1-BD0C-B05E34B4CB1E}"/>
    <cellStyle name="sdf 204" xfId="2966" xr:uid="{00000000-0005-0000-0000-0000C60B0000}"/>
    <cellStyle name="sdf 204 2" xfId="6105" xr:uid="{2AD7D91D-889A-4486-AE77-AEEC53EC0075}"/>
    <cellStyle name="sdf 205" xfId="2967" xr:uid="{00000000-0005-0000-0000-0000C70B0000}"/>
    <cellStyle name="sdf 205 2" xfId="6106" xr:uid="{0CE07FD1-126B-4E9A-83ED-519CEA60E6B6}"/>
    <cellStyle name="sdf 206" xfId="2968" xr:uid="{00000000-0005-0000-0000-0000C80B0000}"/>
    <cellStyle name="sdf 206 2" xfId="6107" xr:uid="{43038C94-C785-410B-9630-48ED9A542300}"/>
    <cellStyle name="sdf 207" xfId="2969" xr:uid="{00000000-0005-0000-0000-0000C90B0000}"/>
    <cellStyle name="sdf 207 2" xfId="6108" xr:uid="{1429A60B-615B-4D38-AF10-976CADA34211}"/>
    <cellStyle name="sdf 208" xfId="2970" xr:uid="{00000000-0005-0000-0000-0000CA0B0000}"/>
    <cellStyle name="sdf 208 2" xfId="6109" xr:uid="{9DB467C9-CB20-46B9-80A7-EDDC8F40128B}"/>
    <cellStyle name="sdf 209" xfId="2971" xr:uid="{00000000-0005-0000-0000-0000CB0B0000}"/>
    <cellStyle name="sdf 209 2" xfId="6110" xr:uid="{2F49D2D1-E8CA-43C4-B9AB-B003416E2BAB}"/>
    <cellStyle name="sdf 21" xfId="2972" xr:uid="{00000000-0005-0000-0000-0000CC0B0000}"/>
    <cellStyle name="sdf 21 2" xfId="6111" xr:uid="{2B93230A-2CCD-4B71-BC87-7238AA6808F3}"/>
    <cellStyle name="sdf 210" xfId="2973" xr:uid="{00000000-0005-0000-0000-0000CD0B0000}"/>
    <cellStyle name="sdf 210 2" xfId="6112" xr:uid="{77831C71-4398-46C2-BEF1-3D4A1CE710B3}"/>
    <cellStyle name="sdf 211" xfId="2974" xr:uid="{00000000-0005-0000-0000-0000CE0B0000}"/>
    <cellStyle name="sdf 211 2" xfId="6113" xr:uid="{9B23DC8A-F620-46A6-871C-375B9FC5EF7C}"/>
    <cellStyle name="sdf 212" xfId="2975" xr:uid="{00000000-0005-0000-0000-0000CF0B0000}"/>
    <cellStyle name="sdf 212 2" xfId="6114" xr:uid="{60DAEAF2-B50B-4298-BD99-844444B5A2AA}"/>
    <cellStyle name="sdf 213" xfId="2976" xr:uid="{00000000-0005-0000-0000-0000D00B0000}"/>
    <cellStyle name="sdf 213 2" xfId="6115" xr:uid="{0227538E-7662-4BE4-9132-4CAA4CFF1B59}"/>
    <cellStyle name="sdf 214" xfId="2977" xr:uid="{00000000-0005-0000-0000-0000D10B0000}"/>
    <cellStyle name="sdf 214 2" xfId="6116" xr:uid="{7B7367CF-F8E2-40AE-9AF1-7E34F125E74C}"/>
    <cellStyle name="sdf 215" xfId="2978" xr:uid="{00000000-0005-0000-0000-0000D20B0000}"/>
    <cellStyle name="sdf 215 2" xfId="6117" xr:uid="{4E32C97E-4037-4DAF-8506-E2C561B5EF00}"/>
    <cellStyle name="sdf 216" xfId="2979" xr:uid="{00000000-0005-0000-0000-0000D30B0000}"/>
    <cellStyle name="sdf 216 2" xfId="6118" xr:uid="{8FD7047B-2D0D-4509-A50F-C20F1C6D58AA}"/>
    <cellStyle name="sdf 217" xfId="2980" xr:uid="{00000000-0005-0000-0000-0000D40B0000}"/>
    <cellStyle name="sdf 217 2" xfId="6119" xr:uid="{749EE5EF-C61F-475F-9A5C-A8FCC1BF6898}"/>
    <cellStyle name="sdf 218" xfId="2981" xr:uid="{00000000-0005-0000-0000-0000D50B0000}"/>
    <cellStyle name="sdf 218 2" xfId="6120" xr:uid="{99F2ABFF-E3E7-44A1-ACF5-E8A744280519}"/>
    <cellStyle name="sdf 219" xfId="2982" xr:uid="{00000000-0005-0000-0000-0000D60B0000}"/>
    <cellStyle name="sdf 219 2" xfId="6121" xr:uid="{FF2080E2-80BA-4600-8605-6CA505CFF15A}"/>
    <cellStyle name="sdf 22" xfId="2983" xr:uid="{00000000-0005-0000-0000-0000D70B0000}"/>
    <cellStyle name="sdf 22 2" xfId="6122" xr:uid="{C226DF0D-C3D5-4CE2-B1E1-C2DE77E6C196}"/>
    <cellStyle name="sdf 220" xfId="2984" xr:uid="{00000000-0005-0000-0000-0000D80B0000}"/>
    <cellStyle name="sdf 220 2" xfId="6123" xr:uid="{79A9177C-5150-4560-ABF0-A795D19988D5}"/>
    <cellStyle name="sdf 221" xfId="2985" xr:uid="{00000000-0005-0000-0000-0000D90B0000}"/>
    <cellStyle name="sdf 221 2" xfId="6124" xr:uid="{1564A812-122F-4897-B91E-47CCFE9E8F0A}"/>
    <cellStyle name="sdf 222" xfId="2986" xr:uid="{00000000-0005-0000-0000-0000DA0B0000}"/>
    <cellStyle name="sdf 222 2" xfId="6125" xr:uid="{76CE8D64-631C-4C4B-A9C0-1444FB42B7DE}"/>
    <cellStyle name="sdf 223" xfId="2987" xr:uid="{00000000-0005-0000-0000-0000DB0B0000}"/>
    <cellStyle name="sdf 223 2" xfId="6126" xr:uid="{57759D06-AFA4-4E62-B50F-3280EC3816A6}"/>
    <cellStyle name="sdf 224" xfId="2988" xr:uid="{00000000-0005-0000-0000-0000DC0B0000}"/>
    <cellStyle name="sdf 224 2" xfId="6127" xr:uid="{B9A45737-3A30-4A0D-A8A5-B18CB0BBA9D6}"/>
    <cellStyle name="sdf 225" xfId="2989" xr:uid="{00000000-0005-0000-0000-0000DD0B0000}"/>
    <cellStyle name="sdf 225 2" xfId="6128" xr:uid="{ACBAADCA-72E2-4D5F-98FA-F0AA49663020}"/>
    <cellStyle name="sdf 226" xfId="2990" xr:uid="{00000000-0005-0000-0000-0000DE0B0000}"/>
    <cellStyle name="sdf 226 2" xfId="6129" xr:uid="{2BCE31C1-8BA0-4989-9330-C5C4DA695CEA}"/>
    <cellStyle name="sdf 227" xfId="2991" xr:uid="{00000000-0005-0000-0000-0000DF0B0000}"/>
    <cellStyle name="sdf 227 2" xfId="6130" xr:uid="{21C3E40F-CDF3-42DB-BA7D-8FD586627DE2}"/>
    <cellStyle name="sdf 228" xfId="2992" xr:uid="{00000000-0005-0000-0000-0000E00B0000}"/>
    <cellStyle name="sdf 228 2" xfId="6131" xr:uid="{1EFC254C-1D3F-4E44-9CE7-DC129C415532}"/>
    <cellStyle name="sdf 229" xfId="2993" xr:uid="{00000000-0005-0000-0000-0000E10B0000}"/>
    <cellStyle name="sdf 229 2" xfId="6132" xr:uid="{D26D4781-C3B0-4F46-822D-946A8EA5B2F3}"/>
    <cellStyle name="sdf 23" xfId="2994" xr:uid="{00000000-0005-0000-0000-0000E20B0000}"/>
    <cellStyle name="sdf 23 2" xfId="6133" xr:uid="{A1899B78-DFCB-4FEC-BEB5-151A3807B580}"/>
    <cellStyle name="sdf 230" xfId="2995" xr:uid="{00000000-0005-0000-0000-0000E30B0000}"/>
    <cellStyle name="sdf 230 2" xfId="6134" xr:uid="{BC90E138-D857-4870-B6C8-5A4B14BD8E20}"/>
    <cellStyle name="sdf 231" xfId="2996" xr:uid="{00000000-0005-0000-0000-0000E40B0000}"/>
    <cellStyle name="sdf 231 2" xfId="6135" xr:uid="{CE3C2FA8-6E7D-4266-BA15-905B986A6151}"/>
    <cellStyle name="sdf 232" xfId="2997" xr:uid="{00000000-0005-0000-0000-0000E50B0000}"/>
    <cellStyle name="sdf 232 2" xfId="6136" xr:uid="{05CD7039-3C1B-4E03-8B5B-A00A16AE34CB}"/>
    <cellStyle name="sdf 233" xfId="2998" xr:uid="{00000000-0005-0000-0000-0000E60B0000}"/>
    <cellStyle name="sdf 233 2" xfId="6137" xr:uid="{E764596E-2273-40E8-B1DF-95A2E4AD096F}"/>
    <cellStyle name="sdf 234" xfId="2999" xr:uid="{00000000-0005-0000-0000-0000E70B0000}"/>
    <cellStyle name="sdf 234 2" xfId="6138" xr:uid="{C2669476-2B92-454E-8DB4-C902FD796310}"/>
    <cellStyle name="sdf 235" xfId="3000" xr:uid="{00000000-0005-0000-0000-0000E80B0000}"/>
    <cellStyle name="sdf 235 2" xfId="6139" xr:uid="{966E1306-18C0-4093-83FC-9A588A08AABA}"/>
    <cellStyle name="sdf 236" xfId="3001" xr:uid="{00000000-0005-0000-0000-0000E90B0000}"/>
    <cellStyle name="sdf 236 2" xfId="6140" xr:uid="{00F03C12-2F8A-4575-964A-4C0776698BD5}"/>
    <cellStyle name="sdf 237" xfId="3002" xr:uid="{00000000-0005-0000-0000-0000EA0B0000}"/>
    <cellStyle name="sdf 237 2" xfId="6141" xr:uid="{E0906748-5EC7-4683-B4AE-277F83921742}"/>
    <cellStyle name="sdf 238" xfId="3003" xr:uid="{00000000-0005-0000-0000-0000EB0B0000}"/>
    <cellStyle name="sdf 238 2" xfId="6142" xr:uid="{13227D45-D120-4819-9E59-0CE3DD6232BF}"/>
    <cellStyle name="sdf 239" xfId="3004" xr:uid="{00000000-0005-0000-0000-0000EC0B0000}"/>
    <cellStyle name="sdf 239 2" xfId="6143" xr:uid="{2E466EB0-7343-464E-B8D5-ABEAA97B9DF6}"/>
    <cellStyle name="sdf 24" xfId="3005" xr:uid="{00000000-0005-0000-0000-0000ED0B0000}"/>
    <cellStyle name="sdf 24 2" xfId="6144" xr:uid="{D708D230-8AC0-4C9B-968C-AECDAC8C38E4}"/>
    <cellStyle name="sdf 240" xfId="3006" xr:uid="{00000000-0005-0000-0000-0000EE0B0000}"/>
    <cellStyle name="sdf 240 2" xfId="6145" xr:uid="{121E0B77-8927-472A-9221-823A3563ABC5}"/>
    <cellStyle name="sdf 241" xfId="3007" xr:uid="{00000000-0005-0000-0000-0000EF0B0000}"/>
    <cellStyle name="sdf 241 2" xfId="6146" xr:uid="{708DB1D5-EEED-43E4-A33D-D1A52998D683}"/>
    <cellStyle name="sdf 242" xfId="3008" xr:uid="{00000000-0005-0000-0000-0000F00B0000}"/>
    <cellStyle name="sdf 242 2" xfId="6147" xr:uid="{DF8B3E27-FD19-4B75-9007-54886971558D}"/>
    <cellStyle name="sdf 243" xfId="3009" xr:uid="{00000000-0005-0000-0000-0000F10B0000}"/>
    <cellStyle name="sdf 243 2" xfId="6148" xr:uid="{A33FF87B-9843-4EAF-9A64-2E0ED8BFDF76}"/>
    <cellStyle name="sdf 244" xfId="3010" xr:uid="{00000000-0005-0000-0000-0000F20B0000}"/>
    <cellStyle name="sdf 244 2" xfId="6149" xr:uid="{D67FBD5E-F8DE-4AA5-B49F-60DB913A92BA}"/>
    <cellStyle name="sdf 245" xfId="3011" xr:uid="{00000000-0005-0000-0000-0000F30B0000}"/>
    <cellStyle name="sdf 245 2" xfId="6150" xr:uid="{4570D198-AD4F-478F-BB23-FF147F99CC97}"/>
    <cellStyle name="sdf 246" xfId="3012" xr:uid="{00000000-0005-0000-0000-0000F40B0000}"/>
    <cellStyle name="sdf 246 2" xfId="6151" xr:uid="{FEE97AB1-16E9-4B17-8645-57D0B96AAD3A}"/>
    <cellStyle name="sdf 247" xfId="3013" xr:uid="{00000000-0005-0000-0000-0000F50B0000}"/>
    <cellStyle name="sdf 247 2" xfId="6152" xr:uid="{E498F61D-8120-4267-B340-779A76CB7106}"/>
    <cellStyle name="sdf 248" xfId="3014" xr:uid="{00000000-0005-0000-0000-0000F60B0000}"/>
    <cellStyle name="sdf 248 2" xfId="6153" xr:uid="{A427090B-0B7B-4526-AEC3-B1F3DA1331CA}"/>
    <cellStyle name="sdf 249" xfId="3015" xr:uid="{00000000-0005-0000-0000-0000F70B0000}"/>
    <cellStyle name="sdf 249 2" xfId="6154" xr:uid="{7DD32779-A06E-4753-9488-7110817282CD}"/>
    <cellStyle name="sdf 25" xfId="3016" xr:uid="{00000000-0005-0000-0000-0000F80B0000}"/>
    <cellStyle name="sdf 25 2" xfId="6155" xr:uid="{8B90A753-3AB8-4978-8577-4920E592AB2C}"/>
    <cellStyle name="sdf 250" xfId="3017" xr:uid="{00000000-0005-0000-0000-0000F90B0000}"/>
    <cellStyle name="sdf 250 2" xfId="6156" xr:uid="{20D98FA6-81ED-40F1-9F6C-E2788F0ED151}"/>
    <cellStyle name="sdf 251" xfId="3018" xr:uid="{00000000-0005-0000-0000-0000FA0B0000}"/>
    <cellStyle name="sdf 251 2" xfId="6157" xr:uid="{636EDD22-9C60-416B-B942-D13481535CD8}"/>
    <cellStyle name="sdf 252" xfId="3019" xr:uid="{00000000-0005-0000-0000-0000FB0B0000}"/>
    <cellStyle name="sdf 252 2" xfId="6158" xr:uid="{5F05FDFE-2C05-4B97-85C5-F661B40D61CD}"/>
    <cellStyle name="sdf 253" xfId="3020" xr:uid="{00000000-0005-0000-0000-0000FC0B0000}"/>
    <cellStyle name="sdf 253 2" xfId="6159" xr:uid="{C48535F0-9753-4276-ADB3-4E62C014CD5F}"/>
    <cellStyle name="sdf 254" xfId="3021" xr:uid="{00000000-0005-0000-0000-0000FD0B0000}"/>
    <cellStyle name="sdf 254 2" xfId="6160" xr:uid="{C283B2C9-4468-4924-BFB7-995EA561E85C}"/>
    <cellStyle name="sdf 255" xfId="5988" xr:uid="{4A997548-9151-4D0C-927A-935FC8FF4DA5}"/>
    <cellStyle name="sdf 255 2" xfId="7381" xr:uid="{1A2D3114-D639-4F01-9C82-4612ECE3D6BF}"/>
    <cellStyle name="sdf 26" xfId="3022" xr:uid="{00000000-0005-0000-0000-0000FE0B0000}"/>
    <cellStyle name="sdf 26 2" xfId="6161" xr:uid="{6AF84D8D-1241-4F33-832F-4C95D61C22CB}"/>
    <cellStyle name="sdf 27" xfId="3023" xr:uid="{00000000-0005-0000-0000-0000FF0B0000}"/>
    <cellStyle name="sdf 27 2" xfId="6162" xr:uid="{61115133-851A-4210-B8AA-EAC73FFA3F76}"/>
    <cellStyle name="sdf 28" xfId="3024" xr:uid="{00000000-0005-0000-0000-0000000C0000}"/>
    <cellStyle name="sdf 28 2" xfId="6163" xr:uid="{52E26E26-CEA5-4527-9333-535A418C8C5E}"/>
    <cellStyle name="sdf 29" xfId="3025" xr:uid="{00000000-0005-0000-0000-0000010C0000}"/>
    <cellStyle name="sdf 29 2" xfId="6164" xr:uid="{12350938-7939-48F7-8528-2B20A8FDA856}"/>
    <cellStyle name="sdf 3" xfId="3026" xr:uid="{00000000-0005-0000-0000-0000020C0000}"/>
    <cellStyle name="sdf 3 2" xfId="6165" xr:uid="{1B7241DB-5943-47D4-97B8-E9672C33AC73}"/>
    <cellStyle name="sdf 30" xfId="3027" xr:uid="{00000000-0005-0000-0000-0000030C0000}"/>
    <cellStyle name="sdf 30 2" xfId="6166" xr:uid="{C49EC938-15A3-4AA7-B82C-9B26424592EF}"/>
    <cellStyle name="sdf 31" xfId="3028" xr:uid="{00000000-0005-0000-0000-0000040C0000}"/>
    <cellStyle name="sdf 31 2" xfId="6167" xr:uid="{C0A9D86A-A796-41D9-B5BB-9082548941BE}"/>
    <cellStyle name="sdf 32" xfId="3029" xr:uid="{00000000-0005-0000-0000-0000050C0000}"/>
    <cellStyle name="sdf 32 2" xfId="6168" xr:uid="{8D32FFF9-90C5-4385-B7E1-BA1AAB70DFAA}"/>
    <cellStyle name="sdf 33" xfId="3030" xr:uid="{00000000-0005-0000-0000-0000060C0000}"/>
    <cellStyle name="sdf 33 2" xfId="6169" xr:uid="{3CB67096-F478-4570-B189-94DE295582DF}"/>
    <cellStyle name="sdf 34" xfId="3031" xr:uid="{00000000-0005-0000-0000-0000070C0000}"/>
    <cellStyle name="sdf 34 2" xfId="6170" xr:uid="{2C0B530F-EB2C-4F5D-BF7B-66BF9B59A82E}"/>
    <cellStyle name="sdf 35" xfId="3032" xr:uid="{00000000-0005-0000-0000-0000080C0000}"/>
    <cellStyle name="sdf 35 2" xfId="6171" xr:uid="{970B1D2B-9D36-49F8-A73F-F78CFD524187}"/>
    <cellStyle name="sdf 36" xfId="3033" xr:uid="{00000000-0005-0000-0000-0000090C0000}"/>
    <cellStyle name="sdf 36 2" xfId="6172" xr:uid="{08508A27-0912-4641-B3F4-E899C4685077}"/>
    <cellStyle name="sdf 37" xfId="3034" xr:uid="{00000000-0005-0000-0000-00000A0C0000}"/>
    <cellStyle name="sdf 37 2" xfId="6173" xr:uid="{DFD8946B-FFA6-4BAB-B900-5B519DCEDC8A}"/>
    <cellStyle name="sdf 38" xfId="3035" xr:uid="{00000000-0005-0000-0000-00000B0C0000}"/>
    <cellStyle name="sdf 38 2" xfId="6174" xr:uid="{4051E767-00DC-4C53-9449-C3587A4704E9}"/>
    <cellStyle name="sdf 39" xfId="3036" xr:uid="{00000000-0005-0000-0000-00000C0C0000}"/>
    <cellStyle name="sdf 39 2" xfId="6175" xr:uid="{678D1D11-DFB9-45CD-A8BA-0152E45B2CBE}"/>
    <cellStyle name="sdf 4" xfId="3037" xr:uid="{00000000-0005-0000-0000-00000D0C0000}"/>
    <cellStyle name="sdf 4 2" xfId="6176" xr:uid="{FE13CA9A-99BC-46A8-972A-07E0E3D9CB08}"/>
    <cellStyle name="sdf 40" xfId="3038" xr:uid="{00000000-0005-0000-0000-00000E0C0000}"/>
    <cellStyle name="sdf 40 2" xfId="6177" xr:uid="{7047BC29-2B59-4141-8D06-0CC453BD088E}"/>
    <cellStyle name="sdf 41" xfId="3039" xr:uid="{00000000-0005-0000-0000-00000F0C0000}"/>
    <cellStyle name="sdf 41 2" xfId="6178" xr:uid="{BC6CB162-3E36-44E2-86DE-216B21B35510}"/>
    <cellStyle name="sdf 42" xfId="3040" xr:uid="{00000000-0005-0000-0000-0000100C0000}"/>
    <cellStyle name="sdf 42 2" xfId="6179" xr:uid="{812A30B4-D4C0-4E7C-ABE1-F43F67E4676D}"/>
    <cellStyle name="sdf 43" xfId="3041" xr:uid="{00000000-0005-0000-0000-0000110C0000}"/>
    <cellStyle name="sdf 43 2" xfId="6180" xr:uid="{EA91518E-BC7B-4F21-A129-4CAF222CB48F}"/>
    <cellStyle name="sdf 44" xfId="3042" xr:uid="{00000000-0005-0000-0000-0000120C0000}"/>
    <cellStyle name="sdf 44 2" xfId="6181" xr:uid="{00B2DEB4-4877-4751-94EF-B0FD60871065}"/>
    <cellStyle name="sdf 45" xfId="3043" xr:uid="{00000000-0005-0000-0000-0000130C0000}"/>
    <cellStyle name="sdf 45 2" xfId="6182" xr:uid="{4B857A2D-1E4B-4A50-86AF-DFE559C30C6B}"/>
    <cellStyle name="sdf 46" xfId="3044" xr:uid="{00000000-0005-0000-0000-0000140C0000}"/>
    <cellStyle name="sdf 46 2" xfId="6183" xr:uid="{288D8C3F-1CA4-4DE4-B5D8-3E5F738F6324}"/>
    <cellStyle name="sdf 47" xfId="3045" xr:uid="{00000000-0005-0000-0000-0000150C0000}"/>
    <cellStyle name="sdf 47 2" xfId="6184" xr:uid="{4E40C059-BBD3-4F91-9BF1-208E5C5C7E76}"/>
    <cellStyle name="sdf 48" xfId="3046" xr:uid="{00000000-0005-0000-0000-0000160C0000}"/>
    <cellStyle name="sdf 48 2" xfId="6185" xr:uid="{A4A0523D-386C-4DA2-ACFF-AD73BF1850D3}"/>
    <cellStyle name="sdf 49" xfId="3047" xr:uid="{00000000-0005-0000-0000-0000170C0000}"/>
    <cellStyle name="sdf 49 2" xfId="6186" xr:uid="{AE5EB95E-2206-441D-88AB-388308BAE770}"/>
    <cellStyle name="sdf 5" xfId="3048" xr:uid="{00000000-0005-0000-0000-0000180C0000}"/>
    <cellStyle name="sdf 5 2" xfId="6187" xr:uid="{3D51AF24-BBBD-49B3-9701-29BF38317014}"/>
    <cellStyle name="sdf 50" xfId="3049" xr:uid="{00000000-0005-0000-0000-0000190C0000}"/>
    <cellStyle name="sdf 50 2" xfId="6188" xr:uid="{558401FA-F955-48ED-B6F2-D59A7462E84A}"/>
    <cellStyle name="sdf 51" xfId="3050" xr:uid="{00000000-0005-0000-0000-00001A0C0000}"/>
    <cellStyle name="sdf 51 2" xfId="6189" xr:uid="{DF30C780-7F9A-4F1A-9994-CCE034DA1AFF}"/>
    <cellStyle name="sdf 52" xfId="3051" xr:uid="{00000000-0005-0000-0000-00001B0C0000}"/>
    <cellStyle name="sdf 52 2" xfId="6190" xr:uid="{E45C473A-0910-45D3-B58B-B85D16F73223}"/>
    <cellStyle name="sdf 53" xfId="3052" xr:uid="{00000000-0005-0000-0000-00001C0C0000}"/>
    <cellStyle name="sdf 53 2" xfId="6191" xr:uid="{D5104A0C-5111-45E5-9660-8949911781BF}"/>
    <cellStyle name="sdf 54" xfId="3053" xr:uid="{00000000-0005-0000-0000-00001D0C0000}"/>
    <cellStyle name="sdf 54 2" xfId="6192" xr:uid="{0C3EDC76-2E01-4EA5-B17B-5B01F4F42C55}"/>
    <cellStyle name="sdf 55" xfId="3054" xr:uid="{00000000-0005-0000-0000-00001E0C0000}"/>
    <cellStyle name="sdf 55 2" xfId="6193" xr:uid="{C136A19D-EC9E-4F5B-8272-1CEB2D678846}"/>
    <cellStyle name="sdf 56" xfId="3055" xr:uid="{00000000-0005-0000-0000-00001F0C0000}"/>
    <cellStyle name="sdf 56 2" xfId="6194" xr:uid="{C2A7E259-6936-4461-B55D-53A8E1D2FA9C}"/>
    <cellStyle name="sdf 57" xfId="3056" xr:uid="{00000000-0005-0000-0000-0000200C0000}"/>
    <cellStyle name="sdf 57 2" xfId="6195" xr:uid="{6A640B5F-2229-4825-B497-0DF3E17B3381}"/>
    <cellStyle name="sdf 58" xfId="3057" xr:uid="{00000000-0005-0000-0000-0000210C0000}"/>
    <cellStyle name="sdf 58 2" xfId="6196" xr:uid="{EABF809B-9038-4F18-9FE3-3B33A00A1E87}"/>
    <cellStyle name="sdf 59" xfId="3058" xr:uid="{00000000-0005-0000-0000-0000220C0000}"/>
    <cellStyle name="sdf 59 2" xfId="6197" xr:uid="{85940F6F-8D43-40EA-A273-6739AE14BAE5}"/>
    <cellStyle name="sdf 6" xfId="3059" xr:uid="{00000000-0005-0000-0000-0000230C0000}"/>
    <cellStyle name="sdf 6 2" xfId="6198" xr:uid="{82BB98F7-83C3-4A86-A613-744DE27822C6}"/>
    <cellStyle name="sdf 60" xfId="3060" xr:uid="{00000000-0005-0000-0000-0000240C0000}"/>
    <cellStyle name="sdf 60 2" xfId="6199" xr:uid="{24491613-898F-4C67-BF8D-1675E93B4B14}"/>
    <cellStyle name="sdf 61" xfId="3061" xr:uid="{00000000-0005-0000-0000-0000250C0000}"/>
    <cellStyle name="sdf 61 2" xfId="6200" xr:uid="{FA0FD91C-40A1-45D9-BAD3-BB159B6B7D6D}"/>
    <cellStyle name="sdf 62" xfId="3062" xr:uid="{00000000-0005-0000-0000-0000260C0000}"/>
    <cellStyle name="sdf 62 2" xfId="6201" xr:uid="{46F8C7EB-420E-43A4-8B01-FB374B90A41A}"/>
    <cellStyle name="sdf 63" xfId="3063" xr:uid="{00000000-0005-0000-0000-0000270C0000}"/>
    <cellStyle name="sdf 63 2" xfId="6202" xr:uid="{A5B35C36-6791-4918-8F66-4A1DB5761082}"/>
    <cellStyle name="sdf 64" xfId="3064" xr:uid="{00000000-0005-0000-0000-0000280C0000}"/>
    <cellStyle name="sdf 64 2" xfId="6203" xr:uid="{4F5C3E6D-D0C3-4668-A48C-6479FC74F6C2}"/>
    <cellStyle name="sdf 65" xfId="3065" xr:uid="{00000000-0005-0000-0000-0000290C0000}"/>
    <cellStyle name="sdf 65 2" xfId="6204" xr:uid="{51D4F24B-4FAD-41C1-BC00-7E1018EEDA18}"/>
    <cellStyle name="sdf 66" xfId="3066" xr:uid="{00000000-0005-0000-0000-00002A0C0000}"/>
    <cellStyle name="sdf 66 2" xfId="6205" xr:uid="{0A8BDE37-7FA9-4827-8446-399B225014B2}"/>
    <cellStyle name="sdf 67" xfId="3067" xr:uid="{00000000-0005-0000-0000-00002B0C0000}"/>
    <cellStyle name="sdf 67 2" xfId="6206" xr:uid="{B97EFCE1-47FC-4E2A-B1BF-E08C5A611E2A}"/>
    <cellStyle name="sdf 68" xfId="3068" xr:uid="{00000000-0005-0000-0000-00002C0C0000}"/>
    <cellStyle name="sdf 68 2" xfId="6207" xr:uid="{C5949EC9-7211-45DA-A326-4BC3DC123DC3}"/>
    <cellStyle name="sdf 69" xfId="3069" xr:uid="{00000000-0005-0000-0000-00002D0C0000}"/>
    <cellStyle name="sdf 69 2" xfId="6208" xr:uid="{AF99991E-2791-4A12-99C4-133362108011}"/>
    <cellStyle name="sdf 7" xfId="3070" xr:uid="{00000000-0005-0000-0000-00002E0C0000}"/>
    <cellStyle name="sdf 7 2" xfId="6209" xr:uid="{6C7CD4AF-C348-4871-91BC-42A6AC917701}"/>
    <cellStyle name="sdf 70" xfId="3071" xr:uid="{00000000-0005-0000-0000-00002F0C0000}"/>
    <cellStyle name="sdf 70 2" xfId="6210" xr:uid="{6C56E3F4-6321-4147-9322-E54B0DD29630}"/>
    <cellStyle name="sdf 71" xfId="3072" xr:uid="{00000000-0005-0000-0000-0000300C0000}"/>
    <cellStyle name="sdf 71 2" xfId="6211" xr:uid="{65A07D5B-EAAF-4A9A-9E65-92E68362BC27}"/>
    <cellStyle name="sdf 72" xfId="3073" xr:uid="{00000000-0005-0000-0000-0000310C0000}"/>
    <cellStyle name="sdf 72 2" xfId="6212" xr:uid="{89F20B0C-3D3A-47B6-8683-EA9DCCB45F73}"/>
    <cellStyle name="sdf 73" xfId="3074" xr:uid="{00000000-0005-0000-0000-0000320C0000}"/>
    <cellStyle name="sdf 73 2" xfId="6213" xr:uid="{DD38292C-943F-450E-8BDD-ACA423AD5A8B}"/>
    <cellStyle name="sdf 74" xfId="3075" xr:uid="{00000000-0005-0000-0000-0000330C0000}"/>
    <cellStyle name="sdf 74 2" xfId="6214" xr:uid="{378E64E4-C6DD-4368-8F80-8CD231A00CA3}"/>
    <cellStyle name="sdf 75" xfId="3076" xr:uid="{00000000-0005-0000-0000-0000340C0000}"/>
    <cellStyle name="sdf 75 2" xfId="6215" xr:uid="{98DD9B02-A6BF-426B-9E0E-A96A66E772FA}"/>
    <cellStyle name="sdf 76" xfId="3077" xr:uid="{00000000-0005-0000-0000-0000350C0000}"/>
    <cellStyle name="sdf 76 2" xfId="6216" xr:uid="{38518E1E-3C8E-415F-BE5D-CF9900558F91}"/>
    <cellStyle name="sdf 77" xfId="3078" xr:uid="{00000000-0005-0000-0000-0000360C0000}"/>
    <cellStyle name="sdf 77 2" xfId="6217" xr:uid="{877CC244-C65F-4E36-97AE-AC6B30005B4E}"/>
    <cellStyle name="sdf 78" xfId="3079" xr:uid="{00000000-0005-0000-0000-0000370C0000}"/>
    <cellStyle name="sdf 78 2" xfId="6218" xr:uid="{3DEA2C06-9A47-4621-9F11-B451EE95400A}"/>
    <cellStyle name="sdf 79" xfId="3080" xr:uid="{00000000-0005-0000-0000-0000380C0000}"/>
    <cellStyle name="sdf 79 2" xfId="6219" xr:uid="{304B2DED-756E-4C32-8E78-4C56F63B48FF}"/>
    <cellStyle name="sdf 8" xfId="3081" xr:uid="{00000000-0005-0000-0000-0000390C0000}"/>
    <cellStyle name="sdf 8 2" xfId="6220" xr:uid="{C604B876-3FBA-4E35-AAA3-8F6F33327483}"/>
    <cellStyle name="sdf 80" xfId="3082" xr:uid="{00000000-0005-0000-0000-00003A0C0000}"/>
    <cellStyle name="sdf 80 2" xfId="6221" xr:uid="{2696ADEF-54DA-4C39-971E-0EE8A2C537F4}"/>
    <cellStyle name="sdf 81" xfId="3083" xr:uid="{00000000-0005-0000-0000-00003B0C0000}"/>
    <cellStyle name="sdf 81 2" xfId="6222" xr:uid="{FA413B79-BFE2-47BD-B5E3-53D023A0A65C}"/>
    <cellStyle name="sdf 82" xfId="3084" xr:uid="{00000000-0005-0000-0000-00003C0C0000}"/>
    <cellStyle name="sdf 82 2" xfId="6223" xr:uid="{71871E1E-1011-4477-A0AB-B5925AC64216}"/>
    <cellStyle name="sdf 83" xfId="3085" xr:uid="{00000000-0005-0000-0000-00003D0C0000}"/>
    <cellStyle name="sdf 83 2" xfId="6224" xr:uid="{2E505B2B-A5AA-42DF-8B0C-7D7F6D80C39A}"/>
    <cellStyle name="sdf 84" xfId="3086" xr:uid="{00000000-0005-0000-0000-00003E0C0000}"/>
    <cellStyle name="sdf 84 2" xfId="6225" xr:uid="{8A419C04-AF84-4AC2-94E8-799BB107C266}"/>
    <cellStyle name="sdf 85" xfId="3087" xr:uid="{00000000-0005-0000-0000-00003F0C0000}"/>
    <cellStyle name="sdf 85 2" xfId="6226" xr:uid="{7B360045-BCD3-43DD-BA20-8805BEE2260C}"/>
    <cellStyle name="sdf 86" xfId="3088" xr:uid="{00000000-0005-0000-0000-0000400C0000}"/>
    <cellStyle name="sdf 86 2" xfId="6227" xr:uid="{26981022-393E-4F34-8EDD-FCC1C15BF42A}"/>
    <cellStyle name="sdf 87" xfId="3089" xr:uid="{00000000-0005-0000-0000-0000410C0000}"/>
    <cellStyle name="sdf 87 2" xfId="6228" xr:uid="{5AA75743-B904-4E60-86FF-BB2FF3FCC422}"/>
    <cellStyle name="sdf 88" xfId="3090" xr:uid="{00000000-0005-0000-0000-0000420C0000}"/>
    <cellStyle name="sdf 88 2" xfId="6229" xr:uid="{FABBD305-3DDF-4660-BAD6-7952A9391E64}"/>
    <cellStyle name="sdf 89" xfId="3091" xr:uid="{00000000-0005-0000-0000-0000430C0000}"/>
    <cellStyle name="sdf 89 2" xfId="6230" xr:uid="{5E5BF65E-273F-4EFD-863A-9BF952957454}"/>
    <cellStyle name="sdf 9" xfId="3092" xr:uid="{00000000-0005-0000-0000-0000440C0000}"/>
    <cellStyle name="sdf 9 2" xfId="6231" xr:uid="{2EF03E82-D863-452E-BDC5-58BA09AD57A3}"/>
    <cellStyle name="sdf 90" xfId="3093" xr:uid="{00000000-0005-0000-0000-0000450C0000}"/>
    <cellStyle name="sdf 90 2" xfId="6232" xr:uid="{E425B436-5559-46F5-A96C-DF399BE8370B}"/>
    <cellStyle name="sdf 91" xfId="3094" xr:uid="{00000000-0005-0000-0000-0000460C0000}"/>
    <cellStyle name="sdf 91 2" xfId="6233" xr:uid="{4DA3CCCA-5ACA-43DA-A2CA-E382B1E14774}"/>
    <cellStyle name="sdf 92" xfId="3095" xr:uid="{00000000-0005-0000-0000-0000470C0000}"/>
    <cellStyle name="sdf 92 2" xfId="6234" xr:uid="{F06FB585-7E25-4FCD-BDD9-229D03A3CB90}"/>
    <cellStyle name="sdf 93" xfId="3096" xr:uid="{00000000-0005-0000-0000-0000480C0000}"/>
    <cellStyle name="sdf 93 2" xfId="6235" xr:uid="{7984BE80-7C73-4518-9CA2-9F73B3C0B5B4}"/>
    <cellStyle name="sdf 94" xfId="3097" xr:uid="{00000000-0005-0000-0000-0000490C0000}"/>
    <cellStyle name="sdf 94 2" xfId="6236" xr:uid="{7AA6060A-6151-40A2-A181-996E5A7C1672}"/>
    <cellStyle name="sdf 95" xfId="3098" xr:uid="{00000000-0005-0000-0000-00004A0C0000}"/>
    <cellStyle name="sdf 95 2" xfId="6237" xr:uid="{5021B16A-E34A-4740-A6A0-9F39ACB7C088}"/>
    <cellStyle name="sdf 96" xfId="3099" xr:uid="{00000000-0005-0000-0000-00004B0C0000}"/>
    <cellStyle name="sdf 96 2" xfId="6238" xr:uid="{8CC4F7EF-29EA-40B8-A623-91FEBCF1BF17}"/>
    <cellStyle name="sdf 97" xfId="3100" xr:uid="{00000000-0005-0000-0000-00004C0C0000}"/>
    <cellStyle name="sdf 97 2" xfId="6239" xr:uid="{7C945E9C-C094-4C5F-898C-9BA81A8FB6EB}"/>
    <cellStyle name="sdf 98" xfId="3101" xr:uid="{00000000-0005-0000-0000-00004D0C0000}"/>
    <cellStyle name="sdf 98 2" xfId="6240" xr:uid="{AB8AEFAF-D7F9-43B7-93C4-AE2DBC871B1A}"/>
    <cellStyle name="sdf 99" xfId="3102" xr:uid="{00000000-0005-0000-0000-00004E0C0000}"/>
    <cellStyle name="sdf 99 2" xfId="6241" xr:uid="{7F80691D-1349-4AA7-BE3D-25361BF453FE}"/>
    <cellStyle name="TEST" xfId="3103" xr:uid="{00000000-0005-0000-0000-00004F0C0000}"/>
    <cellStyle name="TEST 2" xfId="6242" xr:uid="{92A152E9-8C22-4C45-990F-CBD8A9715A4E}"/>
    <cellStyle name="TEST 2 2" xfId="7382" xr:uid="{58884461-D61F-405B-91A2-12FDC62AD4ED}"/>
    <cellStyle name="Title" xfId="3115" builtinId="15" customBuiltin="1"/>
    <cellStyle name="Total" xfId="3130" builtinId="25" customBuiltin="1"/>
    <cellStyle name="Überschrift" xfId="3104" xr:uid="{00000000-0005-0000-0000-0000500C0000}"/>
    <cellStyle name="Überschrift 1" xfId="3105" xr:uid="{00000000-0005-0000-0000-0000510C0000}"/>
    <cellStyle name="Überschrift 1 2" xfId="6244" xr:uid="{5A980E82-76DE-4E54-B045-407BECA4D3AF}"/>
    <cellStyle name="Überschrift 1 2 2" xfId="7384" xr:uid="{7F849911-8BE3-42E9-9495-FFABF20E0545}"/>
    <cellStyle name="Überschrift 2" xfId="3106" xr:uid="{00000000-0005-0000-0000-0000520C0000}"/>
    <cellStyle name="Überschrift 2 2" xfId="6245" xr:uid="{CF7E0E51-6312-45D0-BF5E-B0E002EFCDF3}"/>
    <cellStyle name="Überschrift 2 2 2" xfId="7385" xr:uid="{5ECB7AD8-B25A-490E-B21A-8A277C21D9AF}"/>
    <cellStyle name="Überschrift 3" xfId="3107" xr:uid="{00000000-0005-0000-0000-0000530C0000}"/>
    <cellStyle name="Überschrift 3 2" xfId="6246" xr:uid="{4CB41A82-82E2-4FFF-913B-B8AE3344B0B3}"/>
    <cellStyle name="Überschrift 3 2 2" xfId="7386" xr:uid="{EC703605-4CCC-4EE7-8B1D-17451DCA52DC}"/>
    <cellStyle name="Überschrift 4" xfId="3108" xr:uid="{00000000-0005-0000-0000-0000540C0000}"/>
    <cellStyle name="Überschrift 4 2" xfId="6247" xr:uid="{AD8300D4-C387-4464-BAD2-B365FFE78172}"/>
    <cellStyle name="Überschrift 4 2 2" xfId="7387" xr:uid="{9648CE37-A327-442D-9FE1-D15A2D8DE5FA}"/>
    <cellStyle name="Überschrift 5" xfId="6243" xr:uid="{330CA147-5A74-4657-BB15-2AFE78DD0E31}"/>
    <cellStyle name="Überschrift 5 2" xfId="7383" xr:uid="{CE46E887-00E5-4EF6-B820-2A7F36FF79DD}"/>
    <cellStyle name="Ungültig" xfId="3109" xr:uid="{00000000-0005-0000-0000-0000550C0000}"/>
    <cellStyle name="Ungültig 2" xfId="3110" xr:uid="{00000000-0005-0000-0000-0000560C0000}"/>
    <cellStyle name="Ungültig 2 2" xfId="6249" xr:uid="{807A36F9-5204-49F0-B21A-FA073DC544AF}"/>
    <cellStyle name="Ungültig 2 3" xfId="6254" xr:uid="{0EBC7B45-CE2D-4BE4-A291-CCCAF22B42C0}"/>
    <cellStyle name="Ungültig 3" xfId="6248" xr:uid="{DFAC2DDF-B519-498F-9727-D13B88D830EF}"/>
    <cellStyle name="Ungültig 3 2" xfId="7388" xr:uid="{B2A811E9-88D7-40A4-9E41-2A05E2F5ED4D}"/>
    <cellStyle name="Ungültig 3 3" xfId="7400" xr:uid="{BBD9E420-D905-4E87-ADB8-C3ECCB822A88}"/>
    <cellStyle name="Ungültig 4" xfId="6255" xr:uid="{D4CF4FAD-7791-46E3-AB8C-5CCBDF040217}"/>
    <cellStyle name="UserBit_1" xfId="3111" xr:uid="{00000000-0005-0000-0000-0000570C0000}"/>
    <cellStyle name="Verknüpfte Zelle" xfId="3112" xr:uid="{00000000-0005-0000-0000-0000580C0000}"/>
    <cellStyle name="Verknüpfte Zelle 2" xfId="6250" xr:uid="{98AE1126-192B-41D1-B999-025B8484E1C0}"/>
    <cellStyle name="Verknüpfte Zelle 2 2" xfId="7389" xr:uid="{2E779587-94E6-4353-99CF-F3D017542D56}"/>
    <cellStyle name="Warnender Text" xfId="3113" xr:uid="{00000000-0005-0000-0000-0000590C0000}"/>
    <cellStyle name="Warnender Text 2" xfId="6251" xr:uid="{F6B9BE72-3EE3-4A59-9E2A-9050C00E76A1}"/>
    <cellStyle name="Warnender Text 2 2" xfId="7390" xr:uid="{C74F9922-A5B4-43A2-AE93-F1D97917A346}"/>
    <cellStyle name="Warning Text" xfId="3128" builtinId="11" customBuiltin="1"/>
    <cellStyle name="Zelle überprüfen" xfId="3114" xr:uid="{00000000-0005-0000-0000-00005A0C0000}"/>
    <cellStyle name="Zelle überprüfen 2" xfId="6252" xr:uid="{BC5F42C2-7746-4A12-AB93-28001232BC39}"/>
    <cellStyle name="Zelle überprüfen 2 2" xfId="7391" xr:uid="{A41472BE-C2CC-411F-9F1F-01EBFA9508A0}"/>
  </cellStyles>
  <dxfs count="11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9999"/>
      <color rgb="FFA50021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1273790" y="1198943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273790" y="1198943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1273790" y="121945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1273790" y="121945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1273790" y="2765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273790" y="2765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1273790" y="125088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1273790" y="125088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12737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112737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1273790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11273790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378565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378565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1273790" y="26289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11273790" y="26289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1273790" y="27241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11273790" y="27241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1273790" y="114109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1273790" y="114109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1273790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11273790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1273790" y="29051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1273790" y="29051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1273790" y="2505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1273790" y="2505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1273790" y="115252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1273790" y="115252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1273790" y="21174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1273790" y="21174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1473815" y="29051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1473815" y="29051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1473815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1473815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1473815" y="11753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1473815" y="11753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11473815" y="21659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11473815" y="21659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11530965" y="269557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1530965" y="269557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11530965" y="115538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11530965" y="115538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6" name="Right Arrow 145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7" name="Right Arrow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8" name="Right Arrow 147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9" name="Right Arrow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0" name="Right Arrow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1" name="Right Arrow 150">
          <a:extLst>
            <a:ext uri="{FF2B5EF4-FFF2-40B4-BE49-F238E27FC236}">
              <a16:creationId xmlns:a16="http://schemas.microsoft.com/office/drawing/2014/main" id="{00000000-0008-0000-1100-000097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2" name="Right Arrow 151">
          <a:extLst>
            <a:ext uri="{FF2B5EF4-FFF2-40B4-BE49-F238E27FC236}">
              <a16:creationId xmlns:a16="http://schemas.microsoft.com/office/drawing/2014/main" id="{00000000-0008-0000-1100-000098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3" name="Right Arrow 152">
          <a:extLst>
            <a:ext uri="{FF2B5EF4-FFF2-40B4-BE49-F238E27FC236}">
              <a16:creationId xmlns:a16="http://schemas.microsoft.com/office/drawing/2014/main" id="{00000000-0008-0000-1100-000099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8" name="Right Arrow 177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9" name="Right Arrow 178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0" name="Right Arrow 179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1" name="Right Arrow 180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2" name="Right Arrow 181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3" name="Right Arrow 182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4" name="Right Arrow 183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5" name="Right Arrow 184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200-000057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200-000058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200-000059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200-000066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200-000067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200-000068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200-000069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200-00006A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200-00006B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200-00006C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200-00006D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300-00004D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300-000072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300-000073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300-000074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400-000067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400-000069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400-00006A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400-00006B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400-00006D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400-00006F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400-000072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400-000073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400-000074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400-000075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400-000076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400-000077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400-000078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400-000079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400-000053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400-000054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400-000055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400-000056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400-00005C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1400-00005D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7" name="Right Arrow 96">
          <a:extLst>
            <a:ext uri="{FF2B5EF4-FFF2-40B4-BE49-F238E27FC236}">
              <a16:creationId xmlns:a16="http://schemas.microsoft.com/office/drawing/2014/main" id="{00000000-0008-0000-1400-000061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9" name="Right Arrow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0" name="Right Arrow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1" name="Right Arrow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500-000046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500-000047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500-000049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500-00004B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500-000066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500-000067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500-000068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500-000069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500-00006A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500-00006B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500-00006C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500-00006D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500-00006E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500-00006F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500-000070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500-000071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500-000072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500-000073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500-000074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500-000075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500-000076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500-000077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500-000078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500-000079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600-00004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600-00004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600-00004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600-00004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600-00004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600-00005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600-00005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600-000072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600-000073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600-000074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600-000075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600-000076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600-000077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600-00007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600-00007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2" name="Right Arrow 121">
          <a:extLst>
            <a:ext uri="{FF2B5EF4-FFF2-40B4-BE49-F238E27FC236}">
              <a16:creationId xmlns:a16="http://schemas.microsoft.com/office/drawing/2014/main" id="{00000000-0008-0000-1600-00007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3" name="Right Arrow 122">
          <a:extLst>
            <a:ext uri="{FF2B5EF4-FFF2-40B4-BE49-F238E27FC236}">
              <a16:creationId xmlns:a16="http://schemas.microsoft.com/office/drawing/2014/main" id="{00000000-0008-0000-1600-00007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4" name="Right Arrow 123">
          <a:extLst>
            <a:ext uri="{FF2B5EF4-FFF2-40B4-BE49-F238E27FC236}">
              <a16:creationId xmlns:a16="http://schemas.microsoft.com/office/drawing/2014/main" id="{00000000-0008-0000-1600-00007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5" name="Right Arrow 124">
          <a:extLst>
            <a:ext uri="{FF2B5EF4-FFF2-40B4-BE49-F238E27FC236}">
              <a16:creationId xmlns:a16="http://schemas.microsoft.com/office/drawing/2014/main" id="{00000000-0008-0000-1600-00007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6" name="Right Arrow 125">
          <a:extLst>
            <a:ext uri="{FF2B5EF4-FFF2-40B4-BE49-F238E27FC236}">
              <a16:creationId xmlns:a16="http://schemas.microsoft.com/office/drawing/2014/main" id="{00000000-0008-0000-1600-00007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7" name="Right Arrow 126">
          <a:extLst>
            <a:ext uri="{FF2B5EF4-FFF2-40B4-BE49-F238E27FC236}">
              <a16:creationId xmlns:a16="http://schemas.microsoft.com/office/drawing/2014/main" id="{00000000-0008-0000-1600-00007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8" name="Right Arrow 127">
          <a:extLst>
            <a:ext uri="{FF2B5EF4-FFF2-40B4-BE49-F238E27FC236}">
              <a16:creationId xmlns:a16="http://schemas.microsoft.com/office/drawing/2014/main" id="{00000000-0008-0000-1600-00008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9" name="Right Arrow 128">
          <a:extLst>
            <a:ext uri="{FF2B5EF4-FFF2-40B4-BE49-F238E27FC236}">
              <a16:creationId xmlns:a16="http://schemas.microsoft.com/office/drawing/2014/main" id="{00000000-0008-0000-1600-00008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0" name="Right Arrow 129">
          <a:extLst>
            <a:ext uri="{FF2B5EF4-FFF2-40B4-BE49-F238E27FC236}">
              <a16:creationId xmlns:a16="http://schemas.microsoft.com/office/drawing/2014/main" id="{00000000-0008-0000-1600-000082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1" name="Right Arrow 130">
          <a:extLst>
            <a:ext uri="{FF2B5EF4-FFF2-40B4-BE49-F238E27FC236}">
              <a16:creationId xmlns:a16="http://schemas.microsoft.com/office/drawing/2014/main" id="{00000000-0008-0000-1600-000083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2" name="Right Arrow 131">
          <a:extLst>
            <a:ext uri="{FF2B5EF4-FFF2-40B4-BE49-F238E27FC236}">
              <a16:creationId xmlns:a16="http://schemas.microsoft.com/office/drawing/2014/main" id="{00000000-0008-0000-1600-000084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3" name="Right Arrow 132">
          <a:extLst>
            <a:ext uri="{FF2B5EF4-FFF2-40B4-BE49-F238E27FC236}">
              <a16:creationId xmlns:a16="http://schemas.microsoft.com/office/drawing/2014/main" id="{00000000-0008-0000-1600-000085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0" name="Right Arrow 379">
          <a:extLst>
            <a:ext uri="{FF2B5EF4-FFF2-40B4-BE49-F238E27FC236}">
              <a16:creationId xmlns:a16="http://schemas.microsoft.com/office/drawing/2014/main" id="{00000000-0008-0000-1600-00007C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1" name="Right Arrow 380">
          <a:extLst>
            <a:ext uri="{FF2B5EF4-FFF2-40B4-BE49-F238E27FC236}">
              <a16:creationId xmlns:a16="http://schemas.microsoft.com/office/drawing/2014/main" id="{00000000-0008-0000-1600-00007D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2" name="Right Arrow 381">
          <a:extLst>
            <a:ext uri="{FF2B5EF4-FFF2-40B4-BE49-F238E27FC236}">
              <a16:creationId xmlns:a16="http://schemas.microsoft.com/office/drawing/2014/main" id="{00000000-0008-0000-1600-00007E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3" name="Right Arrow 382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4" name="Right Arrow 383">
          <a:extLst>
            <a:ext uri="{FF2B5EF4-FFF2-40B4-BE49-F238E27FC236}">
              <a16:creationId xmlns:a16="http://schemas.microsoft.com/office/drawing/2014/main" id="{00000000-0008-0000-1600-000080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5" name="Right Arrow 384">
          <a:extLst>
            <a:ext uri="{FF2B5EF4-FFF2-40B4-BE49-F238E27FC236}">
              <a16:creationId xmlns:a16="http://schemas.microsoft.com/office/drawing/2014/main" id="{00000000-0008-0000-1600-000081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6" name="Right Arrow 385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7" name="Right Arrow 386">
          <a:extLst>
            <a:ext uri="{FF2B5EF4-FFF2-40B4-BE49-F238E27FC236}">
              <a16:creationId xmlns:a16="http://schemas.microsoft.com/office/drawing/2014/main" id="{00000000-0008-0000-1600-000083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8" name="Right Arrow 387">
          <a:extLst>
            <a:ext uri="{FF2B5EF4-FFF2-40B4-BE49-F238E27FC236}">
              <a16:creationId xmlns:a16="http://schemas.microsoft.com/office/drawing/2014/main" id="{00000000-0008-0000-1600-000084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9" name="Right Arrow 388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0" name="Right Arrow 389">
          <a:extLst>
            <a:ext uri="{FF2B5EF4-FFF2-40B4-BE49-F238E27FC236}">
              <a16:creationId xmlns:a16="http://schemas.microsoft.com/office/drawing/2014/main" id="{00000000-0008-0000-1600-000086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1" name="Right Arrow 390">
          <a:extLst>
            <a:ext uri="{FF2B5EF4-FFF2-40B4-BE49-F238E27FC236}">
              <a16:creationId xmlns:a16="http://schemas.microsoft.com/office/drawing/2014/main" id="{00000000-0008-0000-1600-000087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2" name="Right Arrow 391">
          <a:extLst>
            <a:ext uri="{FF2B5EF4-FFF2-40B4-BE49-F238E27FC236}">
              <a16:creationId xmlns:a16="http://schemas.microsoft.com/office/drawing/2014/main" id="{00000000-0008-0000-1600-000088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3" name="Right Arrow 392">
          <a:extLst>
            <a:ext uri="{FF2B5EF4-FFF2-40B4-BE49-F238E27FC236}">
              <a16:creationId xmlns:a16="http://schemas.microsoft.com/office/drawing/2014/main" id="{00000000-0008-0000-1600-000089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4" name="Right Arrow 393">
          <a:extLst>
            <a:ext uri="{FF2B5EF4-FFF2-40B4-BE49-F238E27FC236}">
              <a16:creationId xmlns:a16="http://schemas.microsoft.com/office/drawing/2014/main" id="{00000000-0008-0000-1600-00008A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5" name="Right Arrow 394">
          <a:extLst>
            <a:ext uri="{FF2B5EF4-FFF2-40B4-BE49-F238E27FC236}">
              <a16:creationId xmlns:a16="http://schemas.microsoft.com/office/drawing/2014/main" id="{00000000-0008-0000-1600-00008B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6" name="Right Arrow 395">
          <a:extLst>
            <a:ext uri="{FF2B5EF4-FFF2-40B4-BE49-F238E27FC236}">
              <a16:creationId xmlns:a16="http://schemas.microsoft.com/office/drawing/2014/main" id="{00000000-0008-0000-1600-00008C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7" name="Right Arrow 396">
          <a:extLst>
            <a:ext uri="{FF2B5EF4-FFF2-40B4-BE49-F238E27FC236}">
              <a16:creationId xmlns:a16="http://schemas.microsoft.com/office/drawing/2014/main" id="{00000000-0008-0000-1600-00008D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8" name="Right Arrow 397">
          <a:extLst>
            <a:ext uri="{FF2B5EF4-FFF2-40B4-BE49-F238E27FC236}">
              <a16:creationId xmlns:a16="http://schemas.microsoft.com/office/drawing/2014/main" id="{00000000-0008-0000-1600-00008E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9" name="Right Arrow 398">
          <a:extLst>
            <a:ext uri="{FF2B5EF4-FFF2-40B4-BE49-F238E27FC236}">
              <a16:creationId xmlns:a16="http://schemas.microsoft.com/office/drawing/2014/main" id="{00000000-0008-0000-1600-00008F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0" name="Right Arrow 419">
          <a:extLst>
            <a:ext uri="{FF2B5EF4-FFF2-40B4-BE49-F238E27FC236}">
              <a16:creationId xmlns:a16="http://schemas.microsoft.com/office/drawing/2014/main" id="{00000000-0008-0000-1600-0000A4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1" name="Right Arrow 420">
          <a:extLst>
            <a:ext uri="{FF2B5EF4-FFF2-40B4-BE49-F238E27FC236}">
              <a16:creationId xmlns:a16="http://schemas.microsoft.com/office/drawing/2014/main" id="{00000000-0008-0000-1600-0000A5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2" name="Right Arrow 421">
          <a:extLst>
            <a:ext uri="{FF2B5EF4-FFF2-40B4-BE49-F238E27FC236}">
              <a16:creationId xmlns:a16="http://schemas.microsoft.com/office/drawing/2014/main" id="{00000000-0008-0000-1600-0000A6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3" name="Right Arrow 422">
          <a:extLst>
            <a:ext uri="{FF2B5EF4-FFF2-40B4-BE49-F238E27FC236}">
              <a16:creationId xmlns:a16="http://schemas.microsoft.com/office/drawing/2014/main" id="{00000000-0008-0000-1600-0000A7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4" name="Right Arrow 423">
          <a:extLst>
            <a:ext uri="{FF2B5EF4-FFF2-40B4-BE49-F238E27FC236}">
              <a16:creationId xmlns:a16="http://schemas.microsoft.com/office/drawing/2014/main" id="{00000000-0008-0000-1600-0000A8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5" name="Right Arrow 424">
          <a:extLst>
            <a:ext uri="{FF2B5EF4-FFF2-40B4-BE49-F238E27FC236}">
              <a16:creationId xmlns:a16="http://schemas.microsoft.com/office/drawing/2014/main" id="{00000000-0008-0000-1600-0000A9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6" name="Right Arrow 425">
          <a:extLst>
            <a:ext uri="{FF2B5EF4-FFF2-40B4-BE49-F238E27FC236}">
              <a16:creationId xmlns:a16="http://schemas.microsoft.com/office/drawing/2014/main" id="{00000000-0008-0000-1600-0000AA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7" name="Right Arrow 426">
          <a:extLst>
            <a:ext uri="{FF2B5EF4-FFF2-40B4-BE49-F238E27FC236}">
              <a16:creationId xmlns:a16="http://schemas.microsoft.com/office/drawing/2014/main" id="{00000000-0008-0000-1600-0000AB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8" name="Right Arrow 427">
          <a:extLst>
            <a:ext uri="{FF2B5EF4-FFF2-40B4-BE49-F238E27FC236}">
              <a16:creationId xmlns:a16="http://schemas.microsoft.com/office/drawing/2014/main" id="{00000000-0008-0000-1600-0000AC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9" name="Right Arrow 428">
          <a:extLst>
            <a:ext uri="{FF2B5EF4-FFF2-40B4-BE49-F238E27FC236}">
              <a16:creationId xmlns:a16="http://schemas.microsoft.com/office/drawing/2014/main" id="{00000000-0008-0000-1600-0000AD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0" name="Right Arrow 429">
          <a:extLst>
            <a:ext uri="{FF2B5EF4-FFF2-40B4-BE49-F238E27FC236}">
              <a16:creationId xmlns:a16="http://schemas.microsoft.com/office/drawing/2014/main" id="{00000000-0008-0000-1600-0000AE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1" name="Right Arrow 430">
          <a:extLst>
            <a:ext uri="{FF2B5EF4-FFF2-40B4-BE49-F238E27FC236}">
              <a16:creationId xmlns:a16="http://schemas.microsoft.com/office/drawing/2014/main" id="{00000000-0008-0000-1600-0000AF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2" name="Right Arrow 431">
          <a:extLst>
            <a:ext uri="{FF2B5EF4-FFF2-40B4-BE49-F238E27FC236}">
              <a16:creationId xmlns:a16="http://schemas.microsoft.com/office/drawing/2014/main" id="{00000000-0008-0000-1600-0000B0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3" name="Right Arrow 432">
          <a:extLst>
            <a:ext uri="{FF2B5EF4-FFF2-40B4-BE49-F238E27FC236}">
              <a16:creationId xmlns:a16="http://schemas.microsoft.com/office/drawing/2014/main" id="{00000000-0008-0000-1600-0000B1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4" name="Right Arrow 433">
          <a:extLst>
            <a:ext uri="{FF2B5EF4-FFF2-40B4-BE49-F238E27FC236}">
              <a16:creationId xmlns:a16="http://schemas.microsoft.com/office/drawing/2014/main" id="{00000000-0008-0000-1600-0000B2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5" name="Right Arrow 434">
          <a:extLst>
            <a:ext uri="{FF2B5EF4-FFF2-40B4-BE49-F238E27FC236}">
              <a16:creationId xmlns:a16="http://schemas.microsoft.com/office/drawing/2014/main" id="{00000000-0008-0000-1600-0000B3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6" name="Right Arrow 435">
          <a:extLst>
            <a:ext uri="{FF2B5EF4-FFF2-40B4-BE49-F238E27FC236}">
              <a16:creationId xmlns:a16="http://schemas.microsoft.com/office/drawing/2014/main" id="{00000000-0008-0000-1600-0000B4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7" name="Right Arrow 436">
          <a:extLst>
            <a:ext uri="{FF2B5EF4-FFF2-40B4-BE49-F238E27FC236}">
              <a16:creationId xmlns:a16="http://schemas.microsoft.com/office/drawing/2014/main" id="{00000000-0008-0000-1600-0000B5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8" name="Right Arrow 437">
          <a:extLst>
            <a:ext uri="{FF2B5EF4-FFF2-40B4-BE49-F238E27FC236}">
              <a16:creationId xmlns:a16="http://schemas.microsoft.com/office/drawing/2014/main" id="{00000000-0008-0000-1600-0000B6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9" name="Right Arrow 438">
          <a:extLst>
            <a:ext uri="{FF2B5EF4-FFF2-40B4-BE49-F238E27FC236}">
              <a16:creationId xmlns:a16="http://schemas.microsoft.com/office/drawing/2014/main" id="{00000000-0008-0000-1600-0000B7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213903</xdr:colOff>
      <xdr:row>11</xdr:row>
      <xdr:rowOff>185056</xdr:rowOff>
    </xdr:from>
    <xdr:to>
      <xdr:col>33</xdr:col>
      <xdr:colOff>40821</xdr:colOff>
      <xdr:row>13</xdr:row>
      <xdr:rowOff>122464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SpPr/>
      </xdr:nvSpPr>
      <xdr:spPr>
        <a:xfrm>
          <a:off x="20873085" y="3101975"/>
          <a:ext cx="1008380" cy="57086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472440</xdr:colOff>
      <xdr:row>9</xdr:row>
      <xdr:rowOff>117020</xdr:rowOff>
    </xdr:from>
    <xdr:to>
      <xdr:col>35</xdr:col>
      <xdr:colOff>42455</xdr:colOff>
      <xdr:row>9</xdr:row>
      <xdr:rowOff>168455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23713440" y="2717165"/>
          <a:ext cx="75057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418011</xdr:colOff>
      <xdr:row>11</xdr:row>
      <xdr:rowOff>266700</xdr:rowOff>
    </xdr:from>
    <xdr:to>
      <xdr:col>35</xdr:col>
      <xdr:colOff>573133</xdr:colOff>
      <xdr:row>12</xdr:row>
      <xdr:rowOff>5170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24249380" y="3507740"/>
          <a:ext cx="745490" cy="5524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35</xdr:col>
      <xdr:colOff>91440</xdr:colOff>
      <xdr:row>41</xdr:row>
      <xdr:rowOff>157843</xdr:rowOff>
    </xdr:from>
    <xdr:to>
      <xdr:col>36</xdr:col>
      <xdr:colOff>246562</xdr:colOff>
      <xdr:row>42</xdr:row>
      <xdr:rowOff>5170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24513540" y="12481560"/>
          <a:ext cx="745490" cy="4762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91439</xdr:colOff>
      <xdr:row>40</xdr:row>
      <xdr:rowOff>348342</xdr:rowOff>
    </xdr:from>
    <xdr:to>
      <xdr:col>35</xdr:col>
      <xdr:colOff>246561</xdr:colOff>
      <xdr:row>40</xdr:row>
      <xdr:rowOff>399777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23922355" y="12214860"/>
          <a:ext cx="7461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33</xdr:col>
      <xdr:colOff>418011</xdr:colOff>
      <xdr:row>13</xdr:row>
      <xdr:rowOff>21771</xdr:rowOff>
    </xdr:from>
    <xdr:to>
      <xdr:col>34</xdr:col>
      <xdr:colOff>573133</xdr:colOff>
      <xdr:row>13</xdr:row>
      <xdr:rowOff>73206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23658830" y="3896360"/>
          <a:ext cx="74549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9797</xdr:colOff>
      <xdr:row>10</xdr:row>
      <xdr:rowOff>253093</xdr:rowOff>
    </xdr:from>
    <xdr:to>
      <xdr:col>35</xdr:col>
      <xdr:colOff>164919</xdr:colOff>
      <xdr:row>10</xdr:row>
      <xdr:rowOff>304528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SpPr/>
      </xdr:nvSpPr>
      <xdr:spPr>
        <a:xfrm>
          <a:off x="23841075" y="3176905"/>
          <a:ext cx="74549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A00-00005C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11854815" y="24282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11854815" y="24282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12435840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FA1EB100-A7A9-44FF-B983-9906091612F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33A2EF78-DB85-45E1-A17A-E1B0FAC71CC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5FCE1552-5262-446A-8622-F4AE0409F25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757D4634-A68D-4949-A088-A30E8097CDE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4C6EBD97-F0E8-4DF4-8E94-9FD4A269CE7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70080C3F-24C3-4D3D-9698-EB1D3B0CBD4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4" name="Right Arrow 27">
          <a:extLst>
            <a:ext uri="{FF2B5EF4-FFF2-40B4-BE49-F238E27FC236}">
              <a16:creationId xmlns:a16="http://schemas.microsoft.com/office/drawing/2014/main" id="{951EF700-E6FC-494B-9584-0B515213066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5" name="Right Arrow 28">
          <a:extLst>
            <a:ext uri="{FF2B5EF4-FFF2-40B4-BE49-F238E27FC236}">
              <a16:creationId xmlns:a16="http://schemas.microsoft.com/office/drawing/2014/main" id="{F27BBE08-3DE2-4890-B00B-80F5F09BA27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2" name="Right Arrow 3">
          <a:extLst>
            <a:ext uri="{FF2B5EF4-FFF2-40B4-BE49-F238E27FC236}">
              <a16:creationId xmlns:a16="http://schemas.microsoft.com/office/drawing/2014/main" id="{551A8E09-AAB3-4ABF-A119-7108E68F2BF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3" name="Right Arrow 4">
          <a:extLst>
            <a:ext uri="{FF2B5EF4-FFF2-40B4-BE49-F238E27FC236}">
              <a16:creationId xmlns:a16="http://schemas.microsoft.com/office/drawing/2014/main" id="{19756228-9479-451D-B54D-403B66EAFB9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4" name="Right Arrow 27">
          <a:extLst>
            <a:ext uri="{FF2B5EF4-FFF2-40B4-BE49-F238E27FC236}">
              <a16:creationId xmlns:a16="http://schemas.microsoft.com/office/drawing/2014/main" id="{661690CB-D9A7-44B4-8F43-3D7E58983D6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5" name="Right Arrow 28">
          <a:extLst>
            <a:ext uri="{FF2B5EF4-FFF2-40B4-BE49-F238E27FC236}">
              <a16:creationId xmlns:a16="http://schemas.microsoft.com/office/drawing/2014/main" id="{8743EAB3-50E4-40B6-A4E2-AB2A81E6908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6" name="Right Arrow 3">
          <a:extLst>
            <a:ext uri="{FF2B5EF4-FFF2-40B4-BE49-F238E27FC236}">
              <a16:creationId xmlns:a16="http://schemas.microsoft.com/office/drawing/2014/main" id="{71924ABE-8752-4C8B-8276-35E0EB7FAC0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7" name="Right Arrow 4">
          <a:extLst>
            <a:ext uri="{FF2B5EF4-FFF2-40B4-BE49-F238E27FC236}">
              <a16:creationId xmlns:a16="http://schemas.microsoft.com/office/drawing/2014/main" id="{B9CFE4DC-8AD0-4576-83EB-0566449B081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8" name="Right Arrow 27">
          <a:extLst>
            <a:ext uri="{FF2B5EF4-FFF2-40B4-BE49-F238E27FC236}">
              <a16:creationId xmlns:a16="http://schemas.microsoft.com/office/drawing/2014/main" id="{5662B023-693C-4EDB-92D8-4CC96177C0D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9" name="Right Arrow 28">
          <a:extLst>
            <a:ext uri="{FF2B5EF4-FFF2-40B4-BE49-F238E27FC236}">
              <a16:creationId xmlns:a16="http://schemas.microsoft.com/office/drawing/2014/main" id="{DFDE5D35-7ED5-4E7D-949A-400213900FE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F89DF454-78AD-47EA-873E-D586C6909DD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80CED7C0-5837-4FFD-B3CF-35FBBC5ED3D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550DC2C8-B4D1-4580-B824-9DF5D86B4EE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361DD44C-6774-4E98-B0F9-56D98F2D762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32</xdr:col>
      <xdr:colOff>524101</xdr:colOff>
      <xdr:row>46</xdr:row>
      <xdr:rowOff>234411</xdr:rowOff>
    </xdr:from>
    <xdr:to>
      <xdr:col>34</xdr:col>
      <xdr:colOff>121790</xdr:colOff>
      <xdr:row>46</xdr:row>
      <xdr:rowOff>371571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209DE000-7011-4476-A589-9F22599A893D}"/>
            </a:ext>
          </a:extLst>
        </xdr:cNvPr>
        <xdr:cNvSpPr/>
      </xdr:nvSpPr>
      <xdr:spPr>
        <a:xfrm>
          <a:off x="25870287" y="14344326"/>
          <a:ext cx="824639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1196BFE0-BA6E-471C-AC23-31151037F54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5A363E66-1707-46BB-B3D6-842D95411E7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27">
          <a:extLst>
            <a:ext uri="{FF2B5EF4-FFF2-40B4-BE49-F238E27FC236}">
              <a16:creationId xmlns:a16="http://schemas.microsoft.com/office/drawing/2014/main" id="{27477CCA-AEA6-42AA-ABAA-7893A0C1FB4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28">
          <a:extLst>
            <a:ext uri="{FF2B5EF4-FFF2-40B4-BE49-F238E27FC236}">
              <a16:creationId xmlns:a16="http://schemas.microsoft.com/office/drawing/2014/main" id="{0A97EC52-D0DD-44BD-8BFD-68E80E13D6B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6770C6E6-3970-426F-9778-7A26FF8DF17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505DA691-0FDB-4C4C-A218-ADF076B77DF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4" name="Right Arrow 27">
          <a:extLst>
            <a:ext uri="{FF2B5EF4-FFF2-40B4-BE49-F238E27FC236}">
              <a16:creationId xmlns:a16="http://schemas.microsoft.com/office/drawing/2014/main" id="{09883907-A57D-43FD-B077-C8093F93D53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5" name="Right Arrow 28">
          <a:extLst>
            <a:ext uri="{FF2B5EF4-FFF2-40B4-BE49-F238E27FC236}">
              <a16:creationId xmlns:a16="http://schemas.microsoft.com/office/drawing/2014/main" id="{91658FC3-C5AE-44C3-AB1B-41EF40AA9C6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4A5917B9-B63C-4DE2-80DB-5BAD563D989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BAF2431B-226A-4134-9EF4-B396B20C8E8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3FCA2069-4E50-431B-A84F-3182C8BBEF8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F5BD898B-86C9-4E8F-83BA-0097C515013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806346C3-184E-48AC-A26E-881A738F769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6E434CDE-ED70-48A1-86A4-9E8AE5E6305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D1850976-C919-4266-8418-4E8B4378C9E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D4342681-BEDD-4E3B-B4AB-8F44C8EFF32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48A7E6C1-CF14-4476-8080-725754ADABE9}"/>
            </a:ext>
          </a:extLst>
        </xdr:cNvPr>
        <xdr:cNvSpPr/>
      </xdr:nvSpPr>
      <xdr:spPr>
        <a:xfrm>
          <a:off x="14664690" y="2501900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E9498E8D-726B-471D-9023-9B4E971DFF26}"/>
            </a:ext>
          </a:extLst>
        </xdr:cNvPr>
        <xdr:cNvSpPr/>
      </xdr:nvSpPr>
      <xdr:spPr>
        <a:xfrm>
          <a:off x="14664690" y="2501900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5969F2CF-5C24-4961-A269-390875CC3F70}"/>
            </a:ext>
          </a:extLst>
        </xdr:cNvPr>
        <xdr:cNvSpPr/>
      </xdr:nvSpPr>
      <xdr:spPr>
        <a:xfrm>
          <a:off x="14664690" y="2501900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0A54DE7D-4D51-4E73-9B37-D1566142190D}"/>
            </a:ext>
          </a:extLst>
        </xdr:cNvPr>
        <xdr:cNvSpPr/>
      </xdr:nvSpPr>
      <xdr:spPr>
        <a:xfrm>
          <a:off x="14664690" y="2501900"/>
          <a:ext cx="876300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CE7C37B9-2900-44ED-B9EE-0D7CF984A07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525B2012-855F-4A85-A3F3-2E013F05125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EF39EE1E-8F22-439B-A9F3-A654DD07644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C9E4A209-FD88-40B4-AD67-AA1EA3BCC51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3DCD86C3-F5C4-4591-9A5E-6F7B88FFFC4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9733BD92-6BC0-42F6-86D2-6923ABAC7A2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A724FEDE-2119-4B13-8E83-D66D4976254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351BABDC-C550-4E30-B355-0B658CC9106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613B39C3-A40D-4A39-9D62-716F3F839AE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B777A8A1-C410-4F78-9045-D8C491D5E68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4F38411B-16C6-4C77-A944-E8094714AF1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CBCB9F12-A2C7-43B2-B6C0-76C9CF4CE97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91D7B3D2-EC43-4770-BE79-C03A6730E4E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64464C4D-8FB8-4751-A262-EFFF62D2106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BF2B7382-E08C-4141-836B-2E6AB53A823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74AF68BB-9588-4AF1-854B-AF7BF27BBC2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1F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EC57C2F6-E068-43EC-A711-60CEAEDDE25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894C9F30-3A75-4B7D-A912-BF46F0F59A6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D350D67C-B995-4810-BDE3-D6D696110DE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00C522BE-186D-4ACB-98AD-7E5A0782EFC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3797D4BA-150F-4C6D-B6D1-84EB515DAEA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90D573C6-5B23-4ACF-A50D-3D79A44795A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6" name="Right Arrow 27">
          <a:extLst>
            <a:ext uri="{FF2B5EF4-FFF2-40B4-BE49-F238E27FC236}">
              <a16:creationId xmlns:a16="http://schemas.microsoft.com/office/drawing/2014/main" id="{29AE576F-B780-40E9-A2F6-69385DE6BB8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7" name="Right Arrow 28">
          <a:extLst>
            <a:ext uri="{FF2B5EF4-FFF2-40B4-BE49-F238E27FC236}">
              <a16:creationId xmlns:a16="http://schemas.microsoft.com/office/drawing/2014/main" id="{E0946745-EAB3-4D0A-A9BA-AD08BBA9459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8" name="Right Arrow 3">
          <a:extLst>
            <a:ext uri="{FF2B5EF4-FFF2-40B4-BE49-F238E27FC236}">
              <a16:creationId xmlns:a16="http://schemas.microsoft.com/office/drawing/2014/main" id="{90AD5ED4-4CDB-4AC8-B462-F7A8C9D82C4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9" name="Right Arrow 4">
          <a:extLst>
            <a:ext uri="{FF2B5EF4-FFF2-40B4-BE49-F238E27FC236}">
              <a16:creationId xmlns:a16="http://schemas.microsoft.com/office/drawing/2014/main" id="{6F491A7C-AFAB-4E00-AEEB-F6D766A79C81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0" name="Right Arrow 27">
          <a:extLst>
            <a:ext uri="{FF2B5EF4-FFF2-40B4-BE49-F238E27FC236}">
              <a16:creationId xmlns:a16="http://schemas.microsoft.com/office/drawing/2014/main" id="{3C4600A9-4AB2-40FF-9032-D9600867E45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1" name="Right Arrow 28">
          <a:extLst>
            <a:ext uri="{FF2B5EF4-FFF2-40B4-BE49-F238E27FC236}">
              <a16:creationId xmlns:a16="http://schemas.microsoft.com/office/drawing/2014/main" id="{1B78C769-A825-4B7E-9107-114EBD482D5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A90755CD-AEB5-4DDC-AF72-4320EB5220F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02C4407B-F587-4701-858D-12C69BC03BA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27">
          <a:extLst>
            <a:ext uri="{FF2B5EF4-FFF2-40B4-BE49-F238E27FC236}">
              <a16:creationId xmlns:a16="http://schemas.microsoft.com/office/drawing/2014/main" id="{706A4174-BD70-4447-A2C3-DC199A796EF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28">
          <a:extLst>
            <a:ext uri="{FF2B5EF4-FFF2-40B4-BE49-F238E27FC236}">
              <a16:creationId xmlns:a16="http://schemas.microsoft.com/office/drawing/2014/main" id="{47973A33-ADD7-42E6-A214-E5800FD7364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D74C0D9F-78C3-40ED-8002-35A9D16F522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19D554C9-7BA1-4904-AB1B-89BDB433764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CA7D95F7-BE8A-42F8-A558-A822856988B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2489D770-50A4-4866-8109-8E9B05AAFEB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3359CD53-B21E-48F7-9B8D-D40E1C04E34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35E0D8A9-9F22-4272-952E-6B558DE690F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1920AA1B-E6A0-4F1D-B485-2B558F778F2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E97AC146-54C2-411C-B8FF-8CEA643C2F3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12EE0F0D-5672-48B8-BF73-502231F7D6D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3CF43133-D638-488C-AC80-04D979C0AD6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3214A821-0A57-446E-B6AE-8B6A683A40C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834AEAA7-BDFC-4B62-8276-482098EC2FD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7E70033B-1CDD-4DD8-B599-67BF26537E4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5A4C7135-3858-480A-8FFC-D2BD9E0CB37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E643E2F4-F932-4F97-ADF3-F7F07CAA130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837E6596-7CAB-41BD-8FAC-40A08058B73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7E3610B6-83CF-4850-8ACB-42291FA8141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C603E7D-188E-4ACF-87DE-A359F0CF93B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48F3B9FF-B3E1-4D37-B2BC-647CDC1D26B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AD43F6E0-9A3A-4353-9051-459C88ED5AB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2EBC34E2-FFAF-49AF-BA44-B38FAD98FE1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75F03EF7-941C-4665-86D6-E6D11B7F31C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CC403D48-AAC5-4032-91A8-A43FA3EEEF8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1AC8D504-32C0-4422-ACE1-531AE2AA63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82952D06-232F-4863-AD5D-ED4994B0484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CF042156-B393-4F4A-B160-1A09C541705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6" name="Right Arrow 27">
          <a:extLst>
            <a:ext uri="{FF2B5EF4-FFF2-40B4-BE49-F238E27FC236}">
              <a16:creationId xmlns:a16="http://schemas.microsoft.com/office/drawing/2014/main" id="{6EA90FBB-1D66-467C-AA6D-E9556E4A6F9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7" name="Right Arrow 28">
          <a:extLst>
            <a:ext uri="{FF2B5EF4-FFF2-40B4-BE49-F238E27FC236}">
              <a16:creationId xmlns:a16="http://schemas.microsoft.com/office/drawing/2014/main" id="{E17E4FFC-BCE2-4484-AE5D-984C3BFCD0A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FE767DCF-C27F-4E74-9DBC-7AACA03E6E9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42219FE4-9717-4FC1-968A-E81CCF58B08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385EE950-7C2F-4B1D-A225-2FC4D4C42D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D2DD2648-7020-4E84-959F-DBA7621BA22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FE5690FF-EC05-4B6A-9694-0A7FCFE2EF2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E6316FC1-0498-455B-934B-F98EAD4F2CD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8418B1B7-B6B6-4576-801D-A35964DF979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956E6221-EF56-4D25-BAC4-45E4FBF9693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3A06357D-CBD2-419B-B893-800FCECCFB2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C3D6D930-19A2-4E96-90BA-022DBACCDE3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B3A298B5-FE3A-476E-A398-CB48555E934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1FDC3F49-E345-48B5-BAB0-85F3EDFB4F0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F32D559D-BCD7-48A9-9448-130D6A9C152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881B532E-47B5-45C8-86ED-71A22982872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05BD7376-51CD-4867-B67E-49779D4A490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86FB90F9-F699-4CB0-BD5A-D7D9FE612DB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86A70A8A-3E68-47B6-BF76-37E61786BDF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1155C505-55E5-4BF5-9F12-8537C549FF9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ED0DE986-F02E-4549-874B-CA67CA604F6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CC515FE3-9D21-4E65-AC63-3CFDCBA99A2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2100-00001C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2100-00001D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2100-00001E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2100-00001F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2100-00002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2100-00002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4" name="Right Arrow 27">
          <a:extLst>
            <a:ext uri="{FF2B5EF4-FFF2-40B4-BE49-F238E27FC236}">
              <a16:creationId xmlns:a16="http://schemas.microsoft.com/office/drawing/2014/main" id="{00000000-0008-0000-2100-000022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5" name="Right Arrow 28">
          <a:extLst>
            <a:ext uri="{FF2B5EF4-FFF2-40B4-BE49-F238E27FC236}">
              <a16:creationId xmlns:a16="http://schemas.microsoft.com/office/drawing/2014/main" id="{00000000-0008-0000-2100-000023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6BA121F0-C7D7-45DB-BC73-33BFE7AA1F0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A18E2FBD-D468-41FD-9AF1-B092F273A6A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4289B2A1-5E42-4927-867C-3D30145B99D2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CD1E698A-60D1-4D67-89F3-C3D9A203BD6B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24C62604-8B1E-4F37-943B-C9C0095DDFD8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753E4E56-40FF-418F-A884-FA448FE4A943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52BBD49C-6FA2-4801-9025-EF55F4B01B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C268BEBB-8F2B-4A6C-81AF-7F3A7CB1AA2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F0BABC9A-311C-4294-A19D-392CB0C988DE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ECC8FA7D-CD32-4C15-8830-97FD7A1DE51E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7A332322-FA7A-4CB8-8177-FC42653B32B6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CC953759-7AD3-432A-B453-39E9DAC7F80C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0DABCB43-FE9C-453B-9A26-9225B67B4344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EE39D528-8A57-4041-ACC0-8078943A5925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B901DC7C-06E9-4519-BF89-EEDE18B75FEE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3F761F72-1DE8-472C-8F25-B366EF8A41BF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CF74E257-2A8E-48B2-965D-FDA1CFC1F3F9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C778F1C6-E59D-42E0-9A48-D742389B5BC0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E945C55B-7B9C-4F29-8203-A25ED7CB9342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86182CE-DA1A-4220-BCDC-C7CCA82776E0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97434A6E-64C7-4D54-9A9A-9AC54243D3CA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4893C55D-B165-45A2-86BA-66D3734D0263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E842F966-D2C5-41D2-A88D-050F11779C09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5582B1B0-3477-4B63-836A-A2D801CAC668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8E05147E-B4C0-4712-9BD4-6DED736F5BCC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EAF5FB03-8875-4475-8931-1B88685A249A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C805A6A4-375B-4E4B-8854-85856604AFBE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898F0FFC-904A-4E50-8110-8F67B8728A27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63D35683-49BB-4C4A-ABC0-AA9EED1ACCC0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3F8DC53B-949E-4B1B-BBE6-06BD9DDE2E4F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C279DD67-EBE6-4730-B7A7-90FF61D8719C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53DA0578-F9F1-469C-801A-790AA0E33079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8AAFE163-3254-441D-A650-28EBACA2A899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42DB997C-93D0-4744-A6B9-2C00B84E4B7E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6" name="Right Arrow 3">
          <a:extLst>
            <a:ext uri="{FF2B5EF4-FFF2-40B4-BE49-F238E27FC236}">
              <a16:creationId xmlns:a16="http://schemas.microsoft.com/office/drawing/2014/main" id="{8FC00282-F157-43B6-88C7-0A7D448E0956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7" name="Right Arrow 4">
          <a:extLst>
            <a:ext uri="{FF2B5EF4-FFF2-40B4-BE49-F238E27FC236}">
              <a16:creationId xmlns:a16="http://schemas.microsoft.com/office/drawing/2014/main" id="{EC7E581A-ACD6-4A00-82AE-4FC14324BCFE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B0BEE525-6E3D-407E-9328-8933B9E1268D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A2E8AE70-59EA-463B-8D21-A53B76BA9891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0" name="Right Arrow 3">
          <a:extLst>
            <a:ext uri="{FF2B5EF4-FFF2-40B4-BE49-F238E27FC236}">
              <a16:creationId xmlns:a16="http://schemas.microsoft.com/office/drawing/2014/main" id="{9813A672-7608-4D84-A78D-912B44880E80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1" name="Right Arrow 4">
          <a:extLst>
            <a:ext uri="{FF2B5EF4-FFF2-40B4-BE49-F238E27FC236}">
              <a16:creationId xmlns:a16="http://schemas.microsoft.com/office/drawing/2014/main" id="{DB617444-805D-474C-AD75-EA005AF04ABD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2" name="Right Arrow 3">
          <a:extLst>
            <a:ext uri="{FF2B5EF4-FFF2-40B4-BE49-F238E27FC236}">
              <a16:creationId xmlns:a16="http://schemas.microsoft.com/office/drawing/2014/main" id="{B18E9B7F-616A-4F5F-960F-14993F91BECA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3" name="Right Arrow 4">
          <a:extLst>
            <a:ext uri="{FF2B5EF4-FFF2-40B4-BE49-F238E27FC236}">
              <a16:creationId xmlns:a16="http://schemas.microsoft.com/office/drawing/2014/main" id="{90F8C1E1-8BF6-4AD3-8961-8AF9A615B10B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96317691-4AA3-4CA6-A74E-4474982B8B54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688A82E5-5F2F-4AB7-9722-443D06D654CC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6" name="Right Arrow 3">
          <a:extLst>
            <a:ext uri="{FF2B5EF4-FFF2-40B4-BE49-F238E27FC236}">
              <a16:creationId xmlns:a16="http://schemas.microsoft.com/office/drawing/2014/main" id="{61B71B03-1C29-4804-AEAD-A21B0C100080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7" name="Right Arrow 4">
          <a:extLst>
            <a:ext uri="{FF2B5EF4-FFF2-40B4-BE49-F238E27FC236}">
              <a16:creationId xmlns:a16="http://schemas.microsoft.com/office/drawing/2014/main" id="{604D2C66-86BE-4E5D-8968-29D9F4154B33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8" name="Right Arrow 3">
          <a:extLst>
            <a:ext uri="{FF2B5EF4-FFF2-40B4-BE49-F238E27FC236}">
              <a16:creationId xmlns:a16="http://schemas.microsoft.com/office/drawing/2014/main" id="{5CAD1664-21D4-41FD-BBC6-546BFE1E561F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69" name="Right Arrow 4">
          <a:extLst>
            <a:ext uri="{FF2B5EF4-FFF2-40B4-BE49-F238E27FC236}">
              <a16:creationId xmlns:a16="http://schemas.microsoft.com/office/drawing/2014/main" id="{86472A9B-00E8-49DB-9904-6BB45B0E383B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70" name="Right Arrow 3">
          <a:extLst>
            <a:ext uri="{FF2B5EF4-FFF2-40B4-BE49-F238E27FC236}">
              <a16:creationId xmlns:a16="http://schemas.microsoft.com/office/drawing/2014/main" id="{9835C3A9-FDF7-4777-B480-3B8AC1AA661E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71" name="Right Arrow 4">
          <a:extLst>
            <a:ext uri="{FF2B5EF4-FFF2-40B4-BE49-F238E27FC236}">
              <a16:creationId xmlns:a16="http://schemas.microsoft.com/office/drawing/2014/main" id="{CFE673A5-A417-4FF9-994E-CE27DAB9DBB1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41034660-7FA7-428A-81FB-A1EFEC7FCFEE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BCBABD16-6678-4789-B22D-B729AECAB09E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4" name="Right Arrow 3">
          <a:extLst>
            <a:ext uri="{FF2B5EF4-FFF2-40B4-BE49-F238E27FC236}">
              <a16:creationId xmlns:a16="http://schemas.microsoft.com/office/drawing/2014/main" id="{A6B61798-A79E-4E6F-90E0-FB169B0DF03C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5" name="Right Arrow 4">
          <a:extLst>
            <a:ext uri="{FF2B5EF4-FFF2-40B4-BE49-F238E27FC236}">
              <a16:creationId xmlns:a16="http://schemas.microsoft.com/office/drawing/2014/main" id="{0C3754AA-9371-43C7-B14F-28B30A0AC985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43154752-AC3D-448F-9AA3-22DA6BD84BFB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CF495107-255A-4EB1-B101-1054372682F1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8" name="Right Arrow 3">
          <a:extLst>
            <a:ext uri="{FF2B5EF4-FFF2-40B4-BE49-F238E27FC236}">
              <a16:creationId xmlns:a16="http://schemas.microsoft.com/office/drawing/2014/main" id="{BBD0BBA8-32E3-4DBC-94A4-E36AA75B3752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79" name="Right Arrow 4">
          <a:extLst>
            <a:ext uri="{FF2B5EF4-FFF2-40B4-BE49-F238E27FC236}">
              <a16:creationId xmlns:a16="http://schemas.microsoft.com/office/drawing/2014/main" id="{D5A9A0ED-3646-4EB6-9684-BBC137C529F4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80" name="Right Arrow 27">
          <a:extLst>
            <a:ext uri="{FF2B5EF4-FFF2-40B4-BE49-F238E27FC236}">
              <a16:creationId xmlns:a16="http://schemas.microsoft.com/office/drawing/2014/main" id="{9BAA532E-EA56-4D11-9A52-BF31C64892F8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81" name="Right Arrow 28">
          <a:extLst>
            <a:ext uri="{FF2B5EF4-FFF2-40B4-BE49-F238E27FC236}">
              <a16:creationId xmlns:a16="http://schemas.microsoft.com/office/drawing/2014/main" id="{35D62BBD-09D8-442E-BB3F-2DD2F03CA58A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82" name="Right Arrow 27">
          <a:extLst>
            <a:ext uri="{FF2B5EF4-FFF2-40B4-BE49-F238E27FC236}">
              <a16:creationId xmlns:a16="http://schemas.microsoft.com/office/drawing/2014/main" id="{92819091-E04D-489F-AB59-AEA0DC772EA8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83" name="Right Arrow 28">
          <a:extLst>
            <a:ext uri="{FF2B5EF4-FFF2-40B4-BE49-F238E27FC236}">
              <a16:creationId xmlns:a16="http://schemas.microsoft.com/office/drawing/2014/main" id="{2333E699-84D2-4969-90B5-5FA40C2EB4FD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7300DC7D-0BE5-40CD-9F3C-7D086CBAE514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0066FB0B-76F8-4CFD-B9C2-567A5C55290E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BE63A109-3509-4179-BA72-6807AD625B5C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A00E662A-2661-4F8C-BF80-2EC490364D18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8" name="Right Arrow 27">
          <a:extLst>
            <a:ext uri="{FF2B5EF4-FFF2-40B4-BE49-F238E27FC236}">
              <a16:creationId xmlns:a16="http://schemas.microsoft.com/office/drawing/2014/main" id="{E440E7E7-781F-43A1-8B99-1D7769518F0B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9" name="Right Arrow 28">
          <a:extLst>
            <a:ext uri="{FF2B5EF4-FFF2-40B4-BE49-F238E27FC236}">
              <a16:creationId xmlns:a16="http://schemas.microsoft.com/office/drawing/2014/main" id="{19F76756-C26F-47DD-A3FA-7B09B23477E3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3C6DD6B3-1800-4E12-A209-A3FD9DCDBA9C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953C5DA8-6A5F-4D70-8661-BA23E31E73A9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92" name="Right Arrow 3">
          <a:extLst>
            <a:ext uri="{FF2B5EF4-FFF2-40B4-BE49-F238E27FC236}">
              <a16:creationId xmlns:a16="http://schemas.microsoft.com/office/drawing/2014/main" id="{FEE82287-1820-48CA-82B8-A3F7C54B220F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93" name="Right Arrow 4">
          <a:extLst>
            <a:ext uri="{FF2B5EF4-FFF2-40B4-BE49-F238E27FC236}">
              <a16:creationId xmlns:a16="http://schemas.microsoft.com/office/drawing/2014/main" id="{05D654A8-F303-4922-88D3-4855618F4FFF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08D0BE03-8CDC-4A71-8E90-55BEE012BF67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8504E71D-C8FF-41A7-8A32-27528DD26F29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96" name="Right Arrow 3">
          <a:extLst>
            <a:ext uri="{FF2B5EF4-FFF2-40B4-BE49-F238E27FC236}">
              <a16:creationId xmlns:a16="http://schemas.microsoft.com/office/drawing/2014/main" id="{418E4A8C-D8CF-4C5E-ABB0-0ED3F563DE61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97" name="Right Arrow 4">
          <a:extLst>
            <a:ext uri="{FF2B5EF4-FFF2-40B4-BE49-F238E27FC236}">
              <a16:creationId xmlns:a16="http://schemas.microsoft.com/office/drawing/2014/main" id="{D53E42D6-0B9E-4C79-A202-F51AEF0A6E0A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ED92248A-3AEA-4641-B50A-530F715436C2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128CB23A-C1FE-4A05-B882-2AF26CF5299A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00" name="Right Arrow 3">
          <a:extLst>
            <a:ext uri="{FF2B5EF4-FFF2-40B4-BE49-F238E27FC236}">
              <a16:creationId xmlns:a16="http://schemas.microsoft.com/office/drawing/2014/main" id="{0B4EDDC7-9126-4F4C-9719-C301EAA3408C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01" name="Right Arrow 4">
          <a:extLst>
            <a:ext uri="{FF2B5EF4-FFF2-40B4-BE49-F238E27FC236}">
              <a16:creationId xmlns:a16="http://schemas.microsoft.com/office/drawing/2014/main" id="{2F74F485-1085-4DC1-82CB-4464EFC19F57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12B21425-06C5-459C-A6E4-1C56654CE3F5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F8C7F02C-A6EE-4CCA-8971-1E1622C71F5E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04" name="Right Arrow 3">
          <a:extLst>
            <a:ext uri="{FF2B5EF4-FFF2-40B4-BE49-F238E27FC236}">
              <a16:creationId xmlns:a16="http://schemas.microsoft.com/office/drawing/2014/main" id="{AC546E75-DDDA-4005-A78F-97BB99ABC702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05" name="Right Arrow 4">
          <a:extLst>
            <a:ext uri="{FF2B5EF4-FFF2-40B4-BE49-F238E27FC236}">
              <a16:creationId xmlns:a16="http://schemas.microsoft.com/office/drawing/2014/main" id="{75293A55-6CD6-4DEB-8AED-E8641B8B36AE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06" name="Right Arrow 3">
          <a:extLst>
            <a:ext uri="{FF2B5EF4-FFF2-40B4-BE49-F238E27FC236}">
              <a16:creationId xmlns:a16="http://schemas.microsoft.com/office/drawing/2014/main" id="{A176E873-D988-485C-8DD1-9F9CB407B027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07" name="Right Arrow 4">
          <a:extLst>
            <a:ext uri="{FF2B5EF4-FFF2-40B4-BE49-F238E27FC236}">
              <a16:creationId xmlns:a16="http://schemas.microsoft.com/office/drawing/2014/main" id="{5222ABBA-B28F-4AFF-8431-4B1C7B2608D0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08" name="Right Arrow 3">
          <a:extLst>
            <a:ext uri="{FF2B5EF4-FFF2-40B4-BE49-F238E27FC236}">
              <a16:creationId xmlns:a16="http://schemas.microsoft.com/office/drawing/2014/main" id="{7970C20E-771D-4BD8-93A6-41B04374BA74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09" name="Right Arrow 4">
          <a:extLst>
            <a:ext uri="{FF2B5EF4-FFF2-40B4-BE49-F238E27FC236}">
              <a16:creationId xmlns:a16="http://schemas.microsoft.com/office/drawing/2014/main" id="{883AE0EC-29B2-4627-BC16-19C1C7EA80C2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0" name="Right Arrow 3">
          <a:extLst>
            <a:ext uri="{FF2B5EF4-FFF2-40B4-BE49-F238E27FC236}">
              <a16:creationId xmlns:a16="http://schemas.microsoft.com/office/drawing/2014/main" id="{D98714E7-BD01-421D-A57C-92C49C3AC13E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1" name="Right Arrow 4">
          <a:extLst>
            <a:ext uri="{FF2B5EF4-FFF2-40B4-BE49-F238E27FC236}">
              <a16:creationId xmlns:a16="http://schemas.microsoft.com/office/drawing/2014/main" id="{B8729918-6782-4A16-AE18-490B4EF2B4DD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2" name="Right Arrow 3">
          <a:extLst>
            <a:ext uri="{FF2B5EF4-FFF2-40B4-BE49-F238E27FC236}">
              <a16:creationId xmlns:a16="http://schemas.microsoft.com/office/drawing/2014/main" id="{EF5302FD-69EE-4443-9EB3-7A74F20D5F68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3" name="Right Arrow 4">
          <a:extLst>
            <a:ext uri="{FF2B5EF4-FFF2-40B4-BE49-F238E27FC236}">
              <a16:creationId xmlns:a16="http://schemas.microsoft.com/office/drawing/2014/main" id="{F3BD0ED9-E2A9-4C7C-AA57-DCAE8B7C9039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4" name="Right Arrow 3">
          <a:extLst>
            <a:ext uri="{FF2B5EF4-FFF2-40B4-BE49-F238E27FC236}">
              <a16:creationId xmlns:a16="http://schemas.microsoft.com/office/drawing/2014/main" id="{B610B8DF-9F88-4876-97BD-5CFE81341022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5" name="Right Arrow 4">
          <a:extLst>
            <a:ext uri="{FF2B5EF4-FFF2-40B4-BE49-F238E27FC236}">
              <a16:creationId xmlns:a16="http://schemas.microsoft.com/office/drawing/2014/main" id="{89445347-135C-4048-A2A0-5C504A508D6C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6" name="Right Arrow 3">
          <a:extLst>
            <a:ext uri="{FF2B5EF4-FFF2-40B4-BE49-F238E27FC236}">
              <a16:creationId xmlns:a16="http://schemas.microsoft.com/office/drawing/2014/main" id="{ADB137B9-9AA4-4A2D-ACFC-9E15865936F0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17" name="Right Arrow 4">
          <a:extLst>
            <a:ext uri="{FF2B5EF4-FFF2-40B4-BE49-F238E27FC236}">
              <a16:creationId xmlns:a16="http://schemas.microsoft.com/office/drawing/2014/main" id="{79CF2623-5280-4B85-801C-B6D742F48767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18" name="Right Arrow 3">
          <a:extLst>
            <a:ext uri="{FF2B5EF4-FFF2-40B4-BE49-F238E27FC236}">
              <a16:creationId xmlns:a16="http://schemas.microsoft.com/office/drawing/2014/main" id="{787398D3-B887-40FE-A82E-F324BBF2D8DA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C63F028B-54A0-4DB0-B63F-2A5C8FFC1128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0" name="Right Arrow 3">
          <a:extLst>
            <a:ext uri="{FF2B5EF4-FFF2-40B4-BE49-F238E27FC236}">
              <a16:creationId xmlns:a16="http://schemas.microsoft.com/office/drawing/2014/main" id="{598C52D5-BC45-44A0-A829-DDFA41F55AED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1" name="Right Arrow 4">
          <a:extLst>
            <a:ext uri="{FF2B5EF4-FFF2-40B4-BE49-F238E27FC236}">
              <a16:creationId xmlns:a16="http://schemas.microsoft.com/office/drawing/2014/main" id="{8A8C0A11-1188-4374-86B9-0B2B2FB8B8C3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2" name="Right Arrow 3">
          <a:extLst>
            <a:ext uri="{FF2B5EF4-FFF2-40B4-BE49-F238E27FC236}">
              <a16:creationId xmlns:a16="http://schemas.microsoft.com/office/drawing/2014/main" id="{77D977D8-B149-4ED4-9704-E336E69875D8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3" name="Right Arrow 4">
          <a:extLst>
            <a:ext uri="{FF2B5EF4-FFF2-40B4-BE49-F238E27FC236}">
              <a16:creationId xmlns:a16="http://schemas.microsoft.com/office/drawing/2014/main" id="{1D650500-B798-4D1A-BD69-36B8C1E7DAEA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4" name="Right Arrow 3">
          <a:extLst>
            <a:ext uri="{FF2B5EF4-FFF2-40B4-BE49-F238E27FC236}">
              <a16:creationId xmlns:a16="http://schemas.microsoft.com/office/drawing/2014/main" id="{409E9993-1BCA-447F-9BA3-89EB9F19C829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5" name="Right Arrow 4">
          <a:extLst>
            <a:ext uri="{FF2B5EF4-FFF2-40B4-BE49-F238E27FC236}">
              <a16:creationId xmlns:a16="http://schemas.microsoft.com/office/drawing/2014/main" id="{5DF2062A-9716-4CC6-802F-2012E635D946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6" name="Right Arrow 3">
          <a:extLst>
            <a:ext uri="{FF2B5EF4-FFF2-40B4-BE49-F238E27FC236}">
              <a16:creationId xmlns:a16="http://schemas.microsoft.com/office/drawing/2014/main" id="{9A6CAB43-8565-4A76-9ADF-52F119D7ACB2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7" name="Right Arrow 4">
          <a:extLst>
            <a:ext uri="{FF2B5EF4-FFF2-40B4-BE49-F238E27FC236}">
              <a16:creationId xmlns:a16="http://schemas.microsoft.com/office/drawing/2014/main" id="{7A931335-8058-4DD6-9BA5-D7376CD3318D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8" name="Right Arrow 3">
          <a:extLst>
            <a:ext uri="{FF2B5EF4-FFF2-40B4-BE49-F238E27FC236}">
              <a16:creationId xmlns:a16="http://schemas.microsoft.com/office/drawing/2014/main" id="{75C75E0C-EDEB-437D-B62F-75F9CA42CF40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29" name="Right Arrow 4">
          <a:extLst>
            <a:ext uri="{FF2B5EF4-FFF2-40B4-BE49-F238E27FC236}">
              <a16:creationId xmlns:a16="http://schemas.microsoft.com/office/drawing/2014/main" id="{30221462-B713-4343-8B4B-E92D062D7305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0" name="Right Arrow 3">
          <a:extLst>
            <a:ext uri="{FF2B5EF4-FFF2-40B4-BE49-F238E27FC236}">
              <a16:creationId xmlns:a16="http://schemas.microsoft.com/office/drawing/2014/main" id="{763EB048-00AB-48C4-AB1D-AB99043A65EB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1" name="Right Arrow 4">
          <a:extLst>
            <a:ext uri="{FF2B5EF4-FFF2-40B4-BE49-F238E27FC236}">
              <a16:creationId xmlns:a16="http://schemas.microsoft.com/office/drawing/2014/main" id="{FF2A5A26-224E-4E00-A35F-780A1C95CDBC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2" name="Right Arrow 3">
          <a:extLst>
            <a:ext uri="{FF2B5EF4-FFF2-40B4-BE49-F238E27FC236}">
              <a16:creationId xmlns:a16="http://schemas.microsoft.com/office/drawing/2014/main" id="{0A0B9DC2-8CAA-4331-934E-813F726488F4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3" name="Right Arrow 4">
          <a:extLst>
            <a:ext uri="{FF2B5EF4-FFF2-40B4-BE49-F238E27FC236}">
              <a16:creationId xmlns:a16="http://schemas.microsoft.com/office/drawing/2014/main" id="{9821BA8A-6228-4DD3-9CC2-2CCD0EF7776A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4" name="Right Arrow 3">
          <a:extLst>
            <a:ext uri="{FF2B5EF4-FFF2-40B4-BE49-F238E27FC236}">
              <a16:creationId xmlns:a16="http://schemas.microsoft.com/office/drawing/2014/main" id="{889D15BA-6ACB-4093-92EA-F46C6ACE47A1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5" name="Right Arrow 4">
          <a:extLst>
            <a:ext uri="{FF2B5EF4-FFF2-40B4-BE49-F238E27FC236}">
              <a16:creationId xmlns:a16="http://schemas.microsoft.com/office/drawing/2014/main" id="{D5B7AE99-92B9-4078-8F0B-F44B8F931B2D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6" name="Right Arrow 3">
          <a:extLst>
            <a:ext uri="{FF2B5EF4-FFF2-40B4-BE49-F238E27FC236}">
              <a16:creationId xmlns:a16="http://schemas.microsoft.com/office/drawing/2014/main" id="{795DCC59-F42B-478B-8DED-36ADBF8F9735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77</xdr:row>
      <xdr:rowOff>266700</xdr:rowOff>
    </xdr:from>
    <xdr:to>
      <xdr:col>21</xdr:col>
      <xdr:colOff>396240</xdr:colOff>
      <xdr:row>77</xdr:row>
      <xdr:rowOff>403860</xdr:rowOff>
    </xdr:to>
    <xdr:sp macro="" textlink="">
      <xdr:nvSpPr>
        <xdr:cNvPr id="137" name="Right Arrow 4">
          <a:extLst>
            <a:ext uri="{FF2B5EF4-FFF2-40B4-BE49-F238E27FC236}">
              <a16:creationId xmlns:a16="http://schemas.microsoft.com/office/drawing/2014/main" id="{F50C723B-E16B-485D-910D-A925EBF27ED8}"/>
            </a:ext>
          </a:extLst>
        </xdr:cNvPr>
        <xdr:cNvSpPr/>
      </xdr:nvSpPr>
      <xdr:spPr>
        <a:xfrm>
          <a:off x="170776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8" name="Right Arrow 3">
          <a:extLst>
            <a:ext uri="{FF2B5EF4-FFF2-40B4-BE49-F238E27FC236}">
              <a16:creationId xmlns:a16="http://schemas.microsoft.com/office/drawing/2014/main" id="{666826DC-0B4F-428D-BF8A-7553CCB1C8A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9" name="Right Arrow 4">
          <a:extLst>
            <a:ext uri="{FF2B5EF4-FFF2-40B4-BE49-F238E27FC236}">
              <a16:creationId xmlns:a16="http://schemas.microsoft.com/office/drawing/2014/main" id="{DF495D7E-7DB0-4D79-9E29-E77E88C9618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0" name="Right Arrow 27">
          <a:extLst>
            <a:ext uri="{FF2B5EF4-FFF2-40B4-BE49-F238E27FC236}">
              <a16:creationId xmlns:a16="http://schemas.microsoft.com/office/drawing/2014/main" id="{D407E6EF-05C1-4225-9502-D91C5B457CC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1" name="Right Arrow 28">
          <a:extLst>
            <a:ext uri="{FF2B5EF4-FFF2-40B4-BE49-F238E27FC236}">
              <a16:creationId xmlns:a16="http://schemas.microsoft.com/office/drawing/2014/main" id="{9521E0EC-BF1F-4C9A-9D42-7378A99C1C7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2" name="Right Arrow 3">
          <a:extLst>
            <a:ext uri="{FF2B5EF4-FFF2-40B4-BE49-F238E27FC236}">
              <a16:creationId xmlns:a16="http://schemas.microsoft.com/office/drawing/2014/main" id="{FCFFA28B-B75E-4541-8200-8BE8C28BED7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3" name="Right Arrow 4">
          <a:extLst>
            <a:ext uri="{FF2B5EF4-FFF2-40B4-BE49-F238E27FC236}">
              <a16:creationId xmlns:a16="http://schemas.microsoft.com/office/drawing/2014/main" id="{45727E3C-C55D-4ED8-AE0E-DAB37D1431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4" name="Right Arrow 27">
          <a:extLst>
            <a:ext uri="{FF2B5EF4-FFF2-40B4-BE49-F238E27FC236}">
              <a16:creationId xmlns:a16="http://schemas.microsoft.com/office/drawing/2014/main" id="{9CE90852-A194-43BD-ADC8-0F00548DB01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5" name="Right Arrow 28">
          <a:extLst>
            <a:ext uri="{FF2B5EF4-FFF2-40B4-BE49-F238E27FC236}">
              <a16:creationId xmlns:a16="http://schemas.microsoft.com/office/drawing/2014/main" id="{532273FD-19A6-4F1A-9ABE-5368D3D7A17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6" name="Right Arrow 3">
          <a:extLst>
            <a:ext uri="{FF2B5EF4-FFF2-40B4-BE49-F238E27FC236}">
              <a16:creationId xmlns:a16="http://schemas.microsoft.com/office/drawing/2014/main" id="{D4D7CE5F-0640-4066-B441-9BB16D20E94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7" name="Right Arrow 4">
          <a:extLst>
            <a:ext uri="{FF2B5EF4-FFF2-40B4-BE49-F238E27FC236}">
              <a16:creationId xmlns:a16="http://schemas.microsoft.com/office/drawing/2014/main" id="{1198D7E4-D5D7-4821-82D8-CB3CF6E17BD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8" name="Right Arrow 27">
          <a:extLst>
            <a:ext uri="{FF2B5EF4-FFF2-40B4-BE49-F238E27FC236}">
              <a16:creationId xmlns:a16="http://schemas.microsoft.com/office/drawing/2014/main" id="{38D5ACCC-E086-4604-8F09-4541A8C9B1C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9" name="Right Arrow 28">
          <a:extLst>
            <a:ext uri="{FF2B5EF4-FFF2-40B4-BE49-F238E27FC236}">
              <a16:creationId xmlns:a16="http://schemas.microsoft.com/office/drawing/2014/main" id="{35574D07-4BA9-45EE-9224-59F68FE0348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0" name="Right Arrow 3">
          <a:extLst>
            <a:ext uri="{FF2B5EF4-FFF2-40B4-BE49-F238E27FC236}">
              <a16:creationId xmlns:a16="http://schemas.microsoft.com/office/drawing/2014/main" id="{2F019173-CFCC-41E2-9A3B-B00B84CD7A8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1" name="Right Arrow 4">
          <a:extLst>
            <a:ext uri="{FF2B5EF4-FFF2-40B4-BE49-F238E27FC236}">
              <a16:creationId xmlns:a16="http://schemas.microsoft.com/office/drawing/2014/main" id="{F1AB356D-8A8D-4396-A36C-6D8BACDCDDD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2" name="Right Arrow 27">
          <a:extLst>
            <a:ext uri="{FF2B5EF4-FFF2-40B4-BE49-F238E27FC236}">
              <a16:creationId xmlns:a16="http://schemas.microsoft.com/office/drawing/2014/main" id="{75E35209-1FCC-461A-9C34-6B7E5DDAAC2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3" name="Right Arrow 28">
          <a:extLst>
            <a:ext uri="{FF2B5EF4-FFF2-40B4-BE49-F238E27FC236}">
              <a16:creationId xmlns:a16="http://schemas.microsoft.com/office/drawing/2014/main" id="{6B8CCE41-E742-490E-B073-93E1B417732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863D9F8E-B4E1-4AD9-ACD2-C407ECFE98F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CCBF03FC-080E-48BD-B269-487A908A7D0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8" name="Right Arrow 27">
          <a:extLst>
            <a:ext uri="{FF2B5EF4-FFF2-40B4-BE49-F238E27FC236}">
              <a16:creationId xmlns:a16="http://schemas.microsoft.com/office/drawing/2014/main" id="{6FDFECEC-AF69-4E6C-BF58-F1E585CD3F5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9" name="Right Arrow 28">
          <a:extLst>
            <a:ext uri="{FF2B5EF4-FFF2-40B4-BE49-F238E27FC236}">
              <a16:creationId xmlns:a16="http://schemas.microsoft.com/office/drawing/2014/main" id="{751B5926-3136-481B-AADC-8B68B37FE7E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CEEBBB5C-C1FD-4880-A3FD-D7D25D92273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78D61A17-0092-47BF-8FA6-84B321DCB7E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2" name="Right Arrow 27">
          <a:extLst>
            <a:ext uri="{FF2B5EF4-FFF2-40B4-BE49-F238E27FC236}">
              <a16:creationId xmlns:a16="http://schemas.microsoft.com/office/drawing/2014/main" id="{88F323E2-CA38-4CD4-9330-6151BE074D3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3" name="Right Arrow 28">
          <a:extLst>
            <a:ext uri="{FF2B5EF4-FFF2-40B4-BE49-F238E27FC236}">
              <a16:creationId xmlns:a16="http://schemas.microsoft.com/office/drawing/2014/main" id="{69C00E28-5A42-4B47-8021-3FC4E2314DF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FA0D9859-A692-413E-A05C-FA1ADAD4FCC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E9C04952-1DE2-4220-B08C-47B14AAC02F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6" name="Right Arrow 27">
          <a:extLst>
            <a:ext uri="{FF2B5EF4-FFF2-40B4-BE49-F238E27FC236}">
              <a16:creationId xmlns:a16="http://schemas.microsoft.com/office/drawing/2014/main" id="{A4006714-4482-4650-8396-6F1FD5813A5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7" name="Right Arrow 28">
          <a:extLst>
            <a:ext uri="{FF2B5EF4-FFF2-40B4-BE49-F238E27FC236}">
              <a16:creationId xmlns:a16="http://schemas.microsoft.com/office/drawing/2014/main" id="{EF89C378-A4BE-4132-AA57-BA8A7D33E1B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B5EE1A0A-1953-470F-B5AB-ECF1304C118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E0EF2089-8A18-4647-9A3C-0B9E01319D8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3308DA9A-DEE3-4CDD-8624-4D8687D68B0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E59AA75E-2BEC-42A9-81E7-55051205552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592D73B5-F86F-49FC-A35D-909206C5B25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EBF7FEE7-E652-4822-B81F-5325796763C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5760DA25-0965-459E-9686-6FC3E1DF6EA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D60D38FD-362D-4AA7-B5A0-2E2E7E9B4DD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6BCA9ED8-B274-40B2-8E71-D59EFB680F1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D877159B-4508-4E7E-B4A6-3907532311D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07E99F68-48F6-49FE-86C5-20BC58EAE46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FAAF1744-4E41-43E7-A010-6E104FE4477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C4570B10-10B4-43F8-8238-5A512300B47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5100C194-BBA4-4A31-B790-4EB545ACCE8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8E5790A9-E181-46FC-9335-0979C6CB8EC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D2CD7360-8EC6-4611-846A-4B2B8E72729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92A7254C-0373-4F4A-BAC6-30B59FE765B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DF322AF1-4CD8-40AB-B4E0-A358C7D637C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05FB0F4D-250F-4ECF-AEFD-64BB167EB8E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FB113D56-1C20-48D9-8E84-1759F907252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2" name="Right Arrow 3">
          <a:extLst>
            <a:ext uri="{FF2B5EF4-FFF2-40B4-BE49-F238E27FC236}">
              <a16:creationId xmlns:a16="http://schemas.microsoft.com/office/drawing/2014/main" id="{00000000-0008-0000-2300-000052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3" name="Right Arrow 4">
          <a:extLst>
            <a:ext uri="{FF2B5EF4-FFF2-40B4-BE49-F238E27FC236}">
              <a16:creationId xmlns:a16="http://schemas.microsoft.com/office/drawing/2014/main" id="{00000000-0008-0000-2300-000053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00000000-0008-0000-2300-000054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00000000-0008-0000-2300-000055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86" name="Right Arrow 27">
          <a:extLst>
            <a:ext uri="{FF2B5EF4-FFF2-40B4-BE49-F238E27FC236}">
              <a16:creationId xmlns:a16="http://schemas.microsoft.com/office/drawing/2014/main" id="{00000000-0008-0000-2300-000056000000}"/>
            </a:ext>
          </a:extLst>
        </xdr:cNvPr>
        <xdr:cNvSpPr/>
      </xdr:nvSpPr>
      <xdr:spPr>
        <a:xfrm>
          <a:off x="13502640" y="285369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87" name="Right Arrow 28">
          <a:extLst>
            <a:ext uri="{FF2B5EF4-FFF2-40B4-BE49-F238E27FC236}">
              <a16:creationId xmlns:a16="http://schemas.microsoft.com/office/drawing/2014/main" id="{00000000-0008-0000-2300-000057000000}"/>
            </a:ext>
          </a:extLst>
        </xdr:cNvPr>
        <xdr:cNvSpPr/>
      </xdr:nvSpPr>
      <xdr:spPr>
        <a:xfrm>
          <a:off x="13502640" y="285369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88" name="Right Arrow 3">
          <a:extLst>
            <a:ext uri="{FF2B5EF4-FFF2-40B4-BE49-F238E27FC236}">
              <a16:creationId xmlns:a16="http://schemas.microsoft.com/office/drawing/2014/main" id="{00000000-0008-0000-2300-000058000000}"/>
            </a:ext>
          </a:extLst>
        </xdr:cNvPr>
        <xdr:cNvSpPr/>
      </xdr:nvSpPr>
      <xdr:spPr>
        <a:xfrm>
          <a:off x="1421701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89" name="Right Arrow 4">
          <a:extLst>
            <a:ext uri="{FF2B5EF4-FFF2-40B4-BE49-F238E27FC236}">
              <a16:creationId xmlns:a16="http://schemas.microsoft.com/office/drawing/2014/main" id="{00000000-0008-0000-2300-000059000000}"/>
            </a:ext>
          </a:extLst>
        </xdr:cNvPr>
        <xdr:cNvSpPr/>
      </xdr:nvSpPr>
      <xdr:spPr>
        <a:xfrm>
          <a:off x="1421701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00000000-0008-0000-2300-00005A000000}"/>
            </a:ext>
          </a:extLst>
        </xdr:cNvPr>
        <xdr:cNvSpPr/>
      </xdr:nvSpPr>
      <xdr:spPr>
        <a:xfrm>
          <a:off x="1421701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00000000-0008-0000-2300-00005B000000}"/>
            </a:ext>
          </a:extLst>
        </xdr:cNvPr>
        <xdr:cNvSpPr/>
      </xdr:nvSpPr>
      <xdr:spPr>
        <a:xfrm>
          <a:off x="1421701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92" name="Right Arrow 3">
          <a:extLst>
            <a:ext uri="{FF2B5EF4-FFF2-40B4-BE49-F238E27FC236}">
              <a16:creationId xmlns:a16="http://schemas.microsoft.com/office/drawing/2014/main" id="{00000000-0008-0000-2300-00005C000000}"/>
            </a:ext>
          </a:extLst>
        </xdr:cNvPr>
        <xdr:cNvSpPr/>
      </xdr:nvSpPr>
      <xdr:spPr>
        <a:xfrm>
          <a:off x="149313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93" name="Right Arrow 4">
          <a:extLst>
            <a:ext uri="{FF2B5EF4-FFF2-40B4-BE49-F238E27FC236}">
              <a16:creationId xmlns:a16="http://schemas.microsoft.com/office/drawing/2014/main" id="{00000000-0008-0000-2300-00005D000000}"/>
            </a:ext>
          </a:extLst>
        </xdr:cNvPr>
        <xdr:cNvSpPr/>
      </xdr:nvSpPr>
      <xdr:spPr>
        <a:xfrm>
          <a:off x="149313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00000000-0008-0000-2300-00005E000000}"/>
            </a:ext>
          </a:extLst>
        </xdr:cNvPr>
        <xdr:cNvSpPr/>
      </xdr:nvSpPr>
      <xdr:spPr>
        <a:xfrm>
          <a:off x="149313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00000000-0008-0000-2300-00005F000000}"/>
            </a:ext>
          </a:extLst>
        </xdr:cNvPr>
        <xdr:cNvSpPr/>
      </xdr:nvSpPr>
      <xdr:spPr>
        <a:xfrm>
          <a:off x="149313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96" name="Right Arrow 3">
          <a:extLst>
            <a:ext uri="{FF2B5EF4-FFF2-40B4-BE49-F238E27FC236}">
              <a16:creationId xmlns:a16="http://schemas.microsoft.com/office/drawing/2014/main" id="{00000000-0008-0000-2300-000060000000}"/>
            </a:ext>
          </a:extLst>
        </xdr:cNvPr>
        <xdr:cNvSpPr/>
      </xdr:nvSpPr>
      <xdr:spPr>
        <a:xfrm>
          <a:off x="1564576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97" name="Right Arrow 4">
          <a:extLst>
            <a:ext uri="{FF2B5EF4-FFF2-40B4-BE49-F238E27FC236}">
              <a16:creationId xmlns:a16="http://schemas.microsoft.com/office/drawing/2014/main" id="{00000000-0008-0000-2300-000061000000}"/>
            </a:ext>
          </a:extLst>
        </xdr:cNvPr>
        <xdr:cNvSpPr/>
      </xdr:nvSpPr>
      <xdr:spPr>
        <a:xfrm>
          <a:off x="1564576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00000000-0008-0000-2300-000062000000}"/>
            </a:ext>
          </a:extLst>
        </xdr:cNvPr>
        <xdr:cNvSpPr/>
      </xdr:nvSpPr>
      <xdr:spPr>
        <a:xfrm>
          <a:off x="1564576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00000000-0008-0000-2300-000063000000}"/>
            </a:ext>
          </a:extLst>
        </xdr:cNvPr>
        <xdr:cNvSpPr/>
      </xdr:nvSpPr>
      <xdr:spPr>
        <a:xfrm>
          <a:off x="15645765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00000000-0008-0000-2300-000023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2300-000024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00000000-0008-0000-2300-000026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00000000-0008-0000-2300-000027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27">
          <a:extLst>
            <a:ext uri="{FF2B5EF4-FFF2-40B4-BE49-F238E27FC236}">
              <a16:creationId xmlns:a16="http://schemas.microsoft.com/office/drawing/2014/main" id="{00000000-0008-0000-2300-000028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28">
          <a:extLst>
            <a:ext uri="{FF2B5EF4-FFF2-40B4-BE49-F238E27FC236}">
              <a16:creationId xmlns:a16="http://schemas.microsoft.com/office/drawing/2014/main" id="{00000000-0008-0000-2300-000029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8" name="Right Arrow 3">
          <a:extLst>
            <a:ext uri="{FF2B5EF4-FFF2-40B4-BE49-F238E27FC236}">
              <a16:creationId xmlns:a16="http://schemas.microsoft.com/office/drawing/2014/main" id="{6F9E262C-600D-4B00-BAA5-9F9B33F64F2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9" name="Right Arrow 4">
          <a:extLst>
            <a:ext uri="{FF2B5EF4-FFF2-40B4-BE49-F238E27FC236}">
              <a16:creationId xmlns:a16="http://schemas.microsoft.com/office/drawing/2014/main" id="{6211F61D-4191-4BB2-A527-B4F1429D752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4" name="Right Arrow 27">
          <a:extLst>
            <a:ext uri="{FF2B5EF4-FFF2-40B4-BE49-F238E27FC236}">
              <a16:creationId xmlns:a16="http://schemas.microsoft.com/office/drawing/2014/main" id="{1C0DE92F-A299-4DC7-9F8A-FA34528B12A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5" name="Right Arrow 28">
          <a:extLst>
            <a:ext uri="{FF2B5EF4-FFF2-40B4-BE49-F238E27FC236}">
              <a16:creationId xmlns:a16="http://schemas.microsoft.com/office/drawing/2014/main" id="{33DCA243-69CC-4E35-A69A-FB2364B1D50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6" name="Right Arrow 3">
          <a:extLst>
            <a:ext uri="{FF2B5EF4-FFF2-40B4-BE49-F238E27FC236}">
              <a16:creationId xmlns:a16="http://schemas.microsoft.com/office/drawing/2014/main" id="{B0D9D46D-3AF0-45D5-AEBD-B450AD8BA60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4" name="Right Arrow 3">
          <a:extLst>
            <a:ext uri="{FF2B5EF4-FFF2-40B4-BE49-F238E27FC236}">
              <a16:creationId xmlns:a16="http://schemas.microsoft.com/office/drawing/2014/main" id="{97754997-8157-4B7E-83E1-A06648A5FE3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5" name="Right Arrow 4">
          <a:extLst>
            <a:ext uri="{FF2B5EF4-FFF2-40B4-BE49-F238E27FC236}">
              <a16:creationId xmlns:a16="http://schemas.microsoft.com/office/drawing/2014/main" id="{8C577B37-DCB7-4A24-A7C5-59D151A4DD3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6" name="Right Arrow 27">
          <a:extLst>
            <a:ext uri="{FF2B5EF4-FFF2-40B4-BE49-F238E27FC236}">
              <a16:creationId xmlns:a16="http://schemas.microsoft.com/office/drawing/2014/main" id="{61855AFA-A0C9-4370-8CD8-D16B6B37ED2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7" name="Right Arrow 28">
          <a:extLst>
            <a:ext uri="{FF2B5EF4-FFF2-40B4-BE49-F238E27FC236}">
              <a16:creationId xmlns:a16="http://schemas.microsoft.com/office/drawing/2014/main" id="{C66CEA09-B39A-415C-ACB6-9DF5A37D444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8" name="Right Arrow 3">
          <a:extLst>
            <a:ext uri="{FF2B5EF4-FFF2-40B4-BE49-F238E27FC236}">
              <a16:creationId xmlns:a16="http://schemas.microsoft.com/office/drawing/2014/main" id="{B71E2CEE-D9A1-4630-BA54-BFA707E8FC1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9" name="Right Arrow 4">
          <a:extLst>
            <a:ext uri="{FF2B5EF4-FFF2-40B4-BE49-F238E27FC236}">
              <a16:creationId xmlns:a16="http://schemas.microsoft.com/office/drawing/2014/main" id="{4A6C375F-554C-49BB-97D7-60A9ABC7985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20" name="Right Arrow 27">
          <a:extLst>
            <a:ext uri="{FF2B5EF4-FFF2-40B4-BE49-F238E27FC236}">
              <a16:creationId xmlns:a16="http://schemas.microsoft.com/office/drawing/2014/main" id="{98C080AB-BFF6-417A-96C7-BE041E45B1A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21" name="Right Arrow 28">
          <a:extLst>
            <a:ext uri="{FF2B5EF4-FFF2-40B4-BE49-F238E27FC236}">
              <a16:creationId xmlns:a16="http://schemas.microsoft.com/office/drawing/2014/main" id="{F0645B43-ECAD-44C9-8311-26FC0A6F8FE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4B1308A2-D973-4D9D-8424-812D610F4C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6C1C55E-D6BE-47C6-B48C-7798FE8499A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C218C9DF-8096-4196-9BEA-E08AB9A64873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BBF87B37-94FE-4437-9610-A82E71669590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4C755444-3A7A-4D19-A24F-C45B1E4F9FD7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B74EE4A7-0125-4E15-AC31-F58E16B070DE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434A59BA-0A6C-451A-98D3-AA92E653F48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B299F2B9-175D-402D-A856-647E57B2385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2EE82A40-E4ED-4858-9848-9FBE11A882AE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2DAAB0E7-A34B-40B3-A2E7-BC4F71B6DF6E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2" name="Right Arrow 3">
          <a:extLst>
            <a:ext uri="{FF2B5EF4-FFF2-40B4-BE49-F238E27FC236}">
              <a16:creationId xmlns:a16="http://schemas.microsoft.com/office/drawing/2014/main" id="{B3BAE9A2-2361-420F-B6A2-9ED4CC36B3B8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3" name="Right Arrow 4">
          <a:extLst>
            <a:ext uri="{FF2B5EF4-FFF2-40B4-BE49-F238E27FC236}">
              <a16:creationId xmlns:a16="http://schemas.microsoft.com/office/drawing/2014/main" id="{EE27CB06-E30A-44F1-879E-EE02F1E0A729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422F8218-C516-40A5-9C82-8B3F706323FE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D2F42CEB-3D63-4FD5-BA26-C0D98790B9F9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41384947-339D-44D1-A36B-054D70BCE9E3}"/>
            </a:ext>
          </a:extLst>
        </xdr:cNvPr>
        <xdr:cNvSpPr/>
      </xdr:nvSpPr>
      <xdr:spPr>
        <a:xfrm>
          <a:off x="13502640" y="298323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C16C6B2F-967C-4542-B427-E2BDF8955E1A}"/>
            </a:ext>
          </a:extLst>
        </xdr:cNvPr>
        <xdr:cNvSpPr/>
      </xdr:nvSpPr>
      <xdr:spPr>
        <a:xfrm>
          <a:off x="13502640" y="298323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33F63191-9980-4747-A7B4-CA345B3ED7B3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6D0C28F7-D522-487F-B27A-4C50B8D7BE0B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6CF4D132-C8F6-4E5F-8F4B-ABC6BFE94260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99E9A218-9618-4691-88B5-1D41ECA8CFCB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714DF2B2-4A43-4E33-846F-541C65E059D3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2431E7BD-8C97-4755-B0D1-236F9F7339DD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6729B5D-646E-47A2-A547-CA552CEF9182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51CC890D-6446-43B8-9953-A8A1C460C3F4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2704ED57-AD2A-4B5F-B24B-44F75EBE5FDC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DA2FAB98-BE4D-4266-B33D-065B95278A4D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2555561E-A48D-4EA1-B52B-FD68C0A9C251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26B0879C-B352-4651-9300-21E7D368559A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E3CEC4A6-C748-4E85-9DFA-439ABCD0289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5AB308A5-0DF4-4C80-B8AA-EDA09388A2E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A6CF7747-C853-4090-815F-F8A5EFC77348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74A693E6-0F55-47E1-9900-6284FE7F80DF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8D9DD51B-D71F-49CA-A0F3-8DBB88209C53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87B2E785-2AAA-46BE-9FDE-F4636F218429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184CEEEB-116A-44AB-B04E-BE538621CA5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21B4C059-F480-41CA-BC3E-263ACC612CA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AD06AEA5-AEF1-4229-8083-E8A4103121FD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3B3AA960-5F59-43F8-ABAB-4F116036418A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F756B037-724F-4A5E-A26D-0350194E83C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DDC9A45D-150E-422D-BBDF-A7ACA348CD5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70D9134E-19B6-4769-AA36-436A7682B1E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78390039-E287-4FEF-8738-AFF54F57B32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71BC9542-E4E5-49B8-83AA-F97682AB918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5" name="Right Arrow 3">
          <a:extLst>
            <a:ext uri="{FF2B5EF4-FFF2-40B4-BE49-F238E27FC236}">
              <a16:creationId xmlns:a16="http://schemas.microsoft.com/office/drawing/2014/main" id="{5066A5DC-65E1-49CF-89C0-6467E3FE20A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6" name="Right Arrow 4">
          <a:extLst>
            <a:ext uri="{FF2B5EF4-FFF2-40B4-BE49-F238E27FC236}">
              <a16:creationId xmlns:a16="http://schemas.microsoft.com/office/drawing/2014/main" id="{F6803E67-26C2-4F9A-B897-FD13EC1F69E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7" name="Right Arrow 27">
          <a:extLst>
            <a:ext uri="{FF2B5EF4-FFF2-40B4-BE49-F238E27FC236}">
              <a16:creationId xmlns:a16="http://schemas.microsoft.com/office/drawing/2014/main" id="{0B3C6A17-F2F9-4D46-ACD4-B7DDFABA6D2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8" name="Right Arrow 28">
          <a:extLst>
            <a:ext uri="{FF2B5EF4-FFF2-40B4-BE49-F238E27FC236}">
              <a16:creationId xmlns:a16="http://schemas.microsoft.com/office/drawing/2014/main" id="{5C57A782-541E-466A-B647-99CD7E5657B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9" name="Right Arrow 3">
          <a:extLst>
            <a:ext uri="{FF2B5EF4-FFF2-40B4-BE49-F238E27FC236}">
              <a16:creationId xmlns:a16="http://schemas.microsoft.com/office/drawing/2014/main" id="{6B1BC97D-D6BC-4ECD-96FE-DA0F67B0C60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8DBD58BE-AD02-40C6-A885-97DE205BFA9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1" name="Right Arrow 27">
          <a:extLst>
            <a:ext uri="{FF2B5EF4-FFF2-40B4-BE49-F238E27FC236}">
              <a16:creationId xmlns:a16="http://schemas.microsoft.com/office/drawing/2014/main" id="{EE7511B7-C38C-4E1F-9DEA-485859476A0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2" name="Right Arrow 28">
          <a:extLst>
            <a:ext uri="{FF2B5EF4-FFF2-40B4-BE49-F238E27FC236}">
              <a16:creationId xmlns:a16="http://schemas.microsoft.com/office/drawing/2014/main" id="{293A14E4-33E0-4F0A-ADB8-C8C09479864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9D683023-E3DA-498E-A006-2E17B407280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596AC379-A4F0-448D-87E7-EEE4E6A9411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BCA77D53-9D21-442D-8FC5-ACA12843F26D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AADC61CF-5F47-4AB4-83D6-84C5CCE29C4E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E9392B7E-EDDA-4461-A44A-D3B8BDC4A052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14D99ADA-9E3C-43C0-B672-251D54BFB863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C0597025-E298-4AA0-A44B-03602016DDB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12CA0802-923C-4E00-A326-A37427B1530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602CFE53-BF1C-4661-BE0A-3221D8BCEC75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773FB7A7-1445-4A8D-93BD-9A067A71D394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2" name="Right Arrow 3">
          <a:extLst>
            <a:ext uri="{FF2B5EF4-FFF2-40B4-BE49-F238E27FC236}">
              <a16:creationId xmlns:a16="http://schemas.microsoft.com/office/drawing/2014/main" id="{A9E61E4F-8ED8-450F-84CE-EC8E3DCAE480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3" name="Right Arrow 4">
          <a:extLst>
            <a:ext uri="{FF2B5EF4-FFF2-40B4-BE49-F238E27FC236}">
              <a16:creationId xmlns:a16="http://schemas.microsoft.com/office/drawing/2014/main" id="{DD0F9115-4BBC-48BB-A4F2-558A20A4486F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A5F4B5F1-544A-4797-A120-2B50974D4B47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33E09A7C-FF49-44C2-B5EB-873022BCA63D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50919BD5-F6BB-4B23-A9F6-03C0F81028E3}"/>
            </a:ext>
          </a:extLst>
        </xdr:cNvPr>
        <xdr:cNvSpPr/>
      </xdr:nvSpPr>
      <xdr:spPr>
        <a:xfrm>
          <a:off x="13502640" y="298323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111</xdr:row>
      <xdr:rowOff>266700</xdr:rowOff>
    </xdr:from>
    <xdr:to>
      <xdr:col>16</xdr:col>
      <xdr:colOff>396240</xdr:colOff>
      <xdr:row>111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2C219FBD-C94F-4D01-932C-C2A4CDB86193}"/>
            </a:ext>
          </a:extLst>
        </xdr:cNvPr>
        <xdr:cNvSpPr/>
      </xdr:nvSpPr>
      <xdr:spPr>
        <a:xfrm>
          <a:off x="13502640" y="298323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9C502AAE-1A1E-4325-A797-5C7CAFDC32F7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79702F5-3011-4612-A511-F80AD382ACD3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BE359560-7860-4247-B994-78A5D6D6A2C9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112</xdr:row>
      <xdr:rowOff>266700</xdr:rowOff>
    </xdr:from>
    <xdr:to>
      <xdr:col>17</xdr:col>
      <xdr:colOff>396240</xdr:colOff>
      <xdr:row>112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B2B15C34-32C3-41F0-AB73-4086E772AAE5}"/>
            </a:ext>
          </a:extLst>
        </xdr:cNvPr>
        <xdr:cNvSpPr/>
      </xdr:nvSpPr>
      <xdr:spPr>
        <a:xfrm>
          <a:off x="1421701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9EA51AE-5F6F-43B3-A30F-20F4AD2AD9EC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EC0F2BCA-66D6-4B90-A626-209861A75DB6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4B303108-3FC1-44B2-A2F4-56326EBD61D6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112</xdr:row>
      <xdr:rowOff>266700</xdr:rowOff>
    </xdr:from>
    <xdr:to>
      <xdr:col>18</xdr:col>
      <xdr:colOff>396240</xdr:colOff>
      <xdr:row>112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94603727-2E8A-471B-B0B7-2C532BCC66CB}"/>
            </a:ext>
          </a:extLst>
        </xdr:cNvPr>
        <xdr:cNvSpPr/>
      </xdr:nvSpPr>
      <xdr:spPr>
        <a:xfrm>
          <a:off x="1493139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AA47B3AA-18CD-4CE8-8631-D03149592472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19E7B676-F336-4C20-9CD5-778B71DBF4F5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6A5F7224-E338-48BD-B247-F845DBB22511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112</xdr:row>
      <xdr:rowOff>266700</xdr:rowOff>
    </xdr:from>
    <xdr:to>
      <xdr:col>19</xdr:col>
      <xdr:colOff>396240</xdr:colOff>
      <xdr:row>112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91C9C9AA-5764-41D2-9C32-3086F05D0B15}"/>
            </a:ext>
          </a:extLst>
        </xdr:cNvPr>
        <xdr:cNvSpPr/>
      </xdr:nvSpPr>
      <xdr:spPr>
        <a:xfrm>
          <a:off x="15645765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5B614F35-77DF-4A77-8C6C-E6F51DD58DD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D67B4A9A-D915-43D7-BE26-72CB64E1985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29302018-DAA4-4F5C-B954-9CC12EC93F2D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49433463-7A76-464C-8F9F-2A7C9FCDA1BC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6056F887-718B-4131-A578-378A8E9FE97A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CFA2CAEC-24E6-4F17-8CBE-323A702E453D}"/>
            </a:ext>
          </a:extLst>
        </xdr:cNvPr>
        <xdr:cNvSpPr/>
      </xdr:nvSpPr>
      <xdr:spPr>
        <a:xfrm>
          <a:off x="13502640" y="299942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458F571F-17DC-427D-8753-BF85BDC25C9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D034BA32-7443-494B-8F29-DD770BFFC47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B111A6DC-FAD3-4EFB-901A-6E33F8D38CEB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41F632E3-5226-44BD-8B4E-9DB91885BD84}"/>
            </a:ext>
          </a:extLst>
        </xdr:cNvPr>
        <xdr:cNvSpPr/>
      </xdr:nvSpPr>
      <xdr:spPr>
        <a:xfrm>
          <a:off x="13502640" y="13582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8135BD40-CC2A-44A1-BFDB-BD945F2B49B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D63D2DD1-6E61-4246-A8FF-84C4700CE9A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43376898-B1CD-4F9B-B9FB-1AFA31BB3F2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22F7DE42-449C-4CCA-8DE3-341C590214F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216B83B4-6A31-4B6E-9A12-C0B12DF0BAF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5" name="Right Arrow 3">
          <a:extLst>
            <a:ext uri="{FF2B5EF4-FFF2-40B4-BE49-F238E27FC236}">
              <a16:creationId xmlns:a16="http://schemas.microsoft.com/office/drawing/2014/main" id="{DECAEB82-14A1-477B-90A4-741427ABFE8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6" name="Right Arrow 4">
          <a:extLst>
            <a:ext uri="{FF2B5EF4-FFF2-40B4-BE49-F238E27FC236}">
              <a16:creationId xmlns:a16="http://schemas.microsoft.com/office/drawing/2014/main" id="{D11A51FA-B194-477A-AEAA-21B0D06CD21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7" name="Right Arrow 27">
          <a:extLst>
            <a:ext uri="{FF2B5EF4-FFF2-40B4-BE49-F238E27FC236}">
              <a16:creationId xmlns:a16="http://schemas.microsoft.com/office/drawing/2014/main" id="{259F19B5-5927-4CC2-B1DB-DA670D61FF9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8" name="Right Arrow 28">
          <a:extLst>
            <a:ext uri="{FF2B5EF4-FFF2-40B4-BE49-F238E27FC236}">
              <a16:creationId xmlns:a16="http://schemas.microsoft.com/office/drawing/2014/main" id="{53C84FE5-DD7F-4807-BAA8-09FBD5C2DB9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9" name="Right Arrow 3">
          <a:extLst>
            <a:ext uri="{FF2B5EF4-FFF2-40B4-BE49-F238E27FC236}">
              <a16:creationId xmlns:a16="http://schemas.microsoft.com/office/drawing/2014/main" id="{FDDB94D1-99DC-44FA-BE3F-3ECDEE211B1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006F7AA4-0A4A-432A-B572-38611CC551E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1" name="Right Arrow 27">
          <a:extLst>
            <a:ext uri="{FF2B5EF4-FFF2-40B4-BE49-F238E27FC236}">
              <a16:creationId xmlns:a16="http://schemas.microsoft.com/office/drawing/2014/main" id="{6D2BE83B-0876-4F21-8476-1E47045A092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2" name="Right Arrow 28">
          <a:extLst>
            <a:ext uri="{FF2B5EF4-FFF2-40B4-BE49-F238E27FC236}">
              <a16:creationId xmlns:a16="http://schemas.microsoft.com/office/drawing/2014/main" id="{5335859E-28AD-4552-9527-7A366B782B1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2600-00001C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2600-00001D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4" name="Right Arrow 3">
          <a:extLst>
            <a:ext uri="{FF2B5EF4-FFF2-40B4-BE49-F238E27FC236}">
              <a16:creationId xmlns:a16="http://schemas.microsoft.com/office/drawing/2014/main" id="{10F60DB1-BB34-4F63-B36B-C9F9C81244E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5" name="Right Arrow 4">
          <a:extLst>
            <a:ext uri="{FF2B5EF4-FFF2-40B4-BE49-F238E27FC236}">
              <a16:creationId xmlns:a16="http://schemas.microsoft.com/office/drawing/2014/main" id="{87699EF5-E3E0-470F-AED8-C770E5C4FE6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0" name="Right Arrow 27">
          <a:extLst>
            <a:ext uri="{FF2B5EF4-FFF2-40B4-BE49-F238E27FC236}">
              <a16:creationId xmlns:a16="http://schemas.microsoft.com/office/drawing/2014/main" id="{E4965A27-3FC0-46D9-A1B3-5FA20D15E63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1" name="Right Arrow 28">
          <a:extLst>
            <a:ext uri="{FF2B5EF4-FFF2-40B4-BE49-F238E27FC236}">
              <a16:creationId xmlns:a16="http://schemas.microsoft.com/office/drawing/2014/main" id="{080BC786-5D01-40D6-8519-E30722252F8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F56BDF1D-916A-45A0-B626-CE52B9890CF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307ACA47-4D48-415A-BB39-25E34D92092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248C6986-710B-46EC-AD62-9E47777FFDF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252E63C5-60C7-43D8-917F-7BB3E72C31D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B5D77C9F-9DCF-4F60-99FB-1B0C7BCB7C6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5532A20C-8BF8-42B4-863B-74475E6F992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DFE14710-8E65-494F-B6CA-C1BB6DAD69C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FBC95121-B221-485C-8457-219B1669E70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4DCBF5CF-C851-4AFC-9A91-9889B3D1F2C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536423C5-8091-470A-91FA-4F08EA95427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DF9802BC-B161-42ED-8A77-8337345DD75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8DB091E5-F392-4820-81DC-4DAE424AB87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E2767A5A-DFE3-466F-B98D-84E65077F5C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BCCA6900-AB00-4939-8FBA-21D9CA3004E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E741A957-CC54-4163-927F-71D2A8A3EC2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1A835898-07B4-4687-AA3C-734BDE6E4D0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8E492CE3-C7BA-4EE8-AFE8-B6477DACCA1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F98EE4EC-6BDD-4293-9E24-CC93813CE9D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813F352A-094A-4C00-B401-C83A0C177968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E9F75674-BAC3-48EE-AC89-AA465A66BE3D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60D48AE3-826F-475D-B492-7E54AA4D00D9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3061C201-7BC4-45D2-9833-598FBD37ABB2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F051335B-4E74-4B63-AF27-F794734231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1BD53E7F-C1AC-4AD7-B028-4BC914D224F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EAC5F7D1-B0B4-42BD-8C33-BE0C0D26182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606F6023-5005-48DA-95AC-F4EE1576CBA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2" name="Right Arrow 3">
          <a:extLst>
            <a:ext uri="{FF2B5EF4-FFF2-40B4-BE49-F238E27FC236}">
              <a16:creationId xmlns:a16="http://schemas.microsoft.com/office/drawing/2014/main" id="{6C0307C3-7C51-4420-8696-7DF76DDD23FE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3" name="Right Arrow 4">
          <a:extLst>
            <a:ext uri="{FF2B5EF4-FFF2-40B4-BE49-F238E27FC236}">
              <a16:creationId xmlns:a16="http://schemas.microsoft.com/office/drawing/2014/main" id="{89E80DB5-F4A2-4601-B9FA-9B32414CE34B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A21F7B42-C7C5-4301-ADC3-9E1866ACE9B9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09AB8139-D439-4B80-9332-F2BFE39599DF}"/>
            </a:ext>
          </a:extLst>
        </xdr:cNvPr>
        <xdr:cNvSpPr/>
      </xdr:nvSpPr>
      <xdr:spPr>
        <a:xfrm>
          <a:off x="13502640" y="29346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1AC410AC-92C0-4738-A6B6-13F1541310A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A782FF22-98B6-4EE0-B421-8D2739E39F9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34779097-8CFB-4841-8F56-F461F092CBC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2F4F10C7-25F5-4D14-AC69-51CAC59BFB2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74CAEA06-EDF0-4373-8C86-B92784464A3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78208816-464B-4DF1-A742-C187039660B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F2F0924B-A79C-4C6B-831F-00588491919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3941FDC3-40FA-4D9B-943E-E539CE81F99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43152E1B-1155-4F71-8A22-E3D64C81885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899D1679-B405-48A6-8182-BAB84F20BEE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14850CB8-DBF3-4994-B62E-77D9C324F9F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AAA9A557-36A8-4FD4-A3D2-D19FA99CCD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636DA709-0F9B-430D-82C2-98B4922A4FA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FD510744-592C-4A22-9535-C8968B31CF3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2CE14C11-67F6-4A13-BD38-4345A502A3F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61C23993-59B5-43E6-9AB5-F158CD60A1A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4BB23C13-9DBB-4EAF-8677-84E746B51B7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12827C1A-44A2-4DE6-BCF2-C185F4A9FBE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9FDB8A7-7A2D-401D-B9AA-262365BB4F4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239BF3FC-6740-4706-8261-C7DC577FD00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BCA43FEF-6B5B-4385-ACBF-C0EDA1B1D21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2A971C69-0814-47C0-9010-42C3C53D708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2800-00001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2800-00001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C68B2FFF-F28A-4FAC-8034-AAEB9DBA638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55FBA4D2-04F0-4C73-B830-A8E6AA5F319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B101526C-3D67-4BFA-A06E-E181842BBC7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A8AAC58D-03DE-462C-9CF0-917091F72B2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990153BF-BA8C-4FC8-9933-E1CB20314B8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4DC80F93-08FB-479F-9211-E0B428D89B9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42A6EB41-6DB7-4ADB-BA82-9FB5420BB95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E2883C91-97A4-450F-BFAD-6E52F8CEB4F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1792B5E8-170E-4817-B31B-792707E927A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FF3867B6-FF66-4C87-8B8E-69C762CDA7E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4" name="Right Arrow 27">
          <a:extLst>
            <a:ext uri="{FF2B5EF4-FFF2-40B4-BE49-F238E27FC236}">
              <a16:creationId xmlns:a16="http://schemas.microsoft.com/office/drawing/2014/main" id="{A5C242D3-7BC2-4584-BC8B-4A1A3A81108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5" name="Right Arrow 28">
          <a:extLst>
            <a:ext uri="{FF2B5EF4-FFF2-40B4-BE49-F238E27FC236}">
              <a16:creationId xmlns:a16="http://schemas.microsoft.com/office/drawing/2014/main" id="{66947D95-11E0-4366-860A-03D57E405A5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6" name="Right Arrow 3">
          <a:extLst>
            <a:ext uri="{FF2B5EF4-FFF2-40B4-BE49-F238E27FC236}">
              <a16:creationId xmlns:a16="http://schemas.microsoft.com/office/drawing/2014/main" id="{4E50E85F-E0F6-46DC-A7F3-5A2BB556C6C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7" name="Right Arrow 4">
          <a:extLst>
            <a:ext uri="{FF2B5EF4-FFF2-40B4-BE49-F238E27FC236}">
              <a16:creationId xmlns:a16="http://schemas.microsoft.com/office/drawing/2014/main" id="{7558862D-2B14-4BCE-BC77-0A43F775A66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8" name="Right Arrow 27">
          <a:extLst>
            <a:ext uri="{FF2B5EF4-FFF2-40B4-BE49-F238E27FC236}">
              <a16:creationId xmlns:a16="http://schemas.microsoft.com/office/drawing/2014/main" id="{2827ADAD-6E57-4ECE-98DC-8C4B689A109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9" name="Right Arrow 28">
          <a:extLst>
            <a:ext uri="{FF2B5EF4-FFF2-40B4-BE49-F238E27FC236}">
              <a16:creationId xmlns:a16="http://schemas.microsoft.com/office/drawing/2014/main" id="{C1047484-8E31-434A-B473-561B4F659E1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0" name="Right Arrow 3">
          <a:extLst>
            <a:ext uri="{FF2B5EF4-FFF2-40B4-BE49-F238E27FC236}">
              <a16:creationId xmlns:a16="http://schemas.microsoft.com/office/drawing/2014/main" id="{2F2860E3-F659-48E6-9C14-67B870A0386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1" name="Right Arrow 4">
          <a:extLst>
            <a:ext uri="{FF2B5EF4-FFF2-40B4-BE49-F238E27FC236}">
              <a16:creationId xmlns:a16="http://schemas.microsoft.com/office/drawing/2014/main" id="{6AFB6119-8C34-46C3-9864-C7229BB5F96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2" name="Right Arrow 27">
          <a:extLst>
            <a:ext uri="{FF2B5EF4-FFF2-40B4-BE49-F238E27FC236}">
              <a16:creationId xmlns:a16="http://schemas.microsoft.com/office/drawing/2014/main" id="{8EB138BE-7DFB-4997-A2A6-67D1EB78D57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3" name="Right Arrow 28">
          <a:extLst>
            <a:ext uri="{FF2B5EF4-FFF2-40B4-BE49-F238E27FC236}">
              <a16:creationId xmlns:a16="http://schemas.microsoft.com/office/drawing/2014/main" id="{1B452441-9ABE-40C4-9260-FE10FCE2827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4" name="Right Arrow 3">
          <a:extLst>
            <a:ext uri="{FF2B5EF4-FFF2-40B4-BE49-F238E27FC236}">
              <a16:creationId xmlns:a16="http://schemas.microsoft.com/office/drawing/2014/main" id="{0499193C-D391-4D7E-A700-513C0834DBB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5" name="Right Arrow 4">
          <a:extLst>
            <a:ext uri="{FF2B5EF4-FFF2-40B4-BE49-F238E27FC236}">
              <a16:creationId xmlns:a16="http://schemas.microsoft.com/office/drawing/2014/main" id="{D6A7CE85-0B55-46B7-9196-84540495059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6" name="Right Arrow 27">
          <a:extLst>
            <a:ext uri="{FF2B5EF4-FFF2-40B4-BE49-F238E27FC236}">
              <a16:creationId xmlns:a16="http://schemas.microsoft.com/office/drawing/2014/main" id="{DBFE4B4B-13A2-4EE2-A5B5-B9828DD748F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7" name="Right Arrow 28">
          <a:extLst>
            <a:ext uri="{FF2B5EF4-FFF2-40B4-BE49-F238E27FC236}">
              <a16:creationId xmlns:a16="http://schemas.microsoft.com/office/drawing/2014/main" id="{49302473-4D73-4E56-BEC9-471878EE008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8" name="Right Arrow 3">
          <a:extLst>
            <a:ext uri="{FF2B5EF4-FFF2-40B4-BE49-F238E27FC236}">
              <a16:creationId xmlns:a16="http://schemas.microsoft.com/office/drawing/2014/main" id="{3C68950F-089F-4AD7-BD84-FE772B8DD28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263741E1-9735-4F95-8F28-73520241023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20" name="Right Arrow 27">
          <a:extLst>
            <a:ext uri="{FF2B5EF4-FFF2-40B4-BE49-F238E27FC236}">
              <a16:creationId xmlns:a16="http://schemas.microsoft.com/office/drawing/2014/main" id="{DEC8B6BE-2B39-4926-9096-AE7F68263D2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21" name="Right Arrow 28">
          <a:extLst>
            <a:ext uri="{FF2B5EF4-FFF2-40B4-BE49-F238E27FC236}">
              <a16:creationId xmlns:a16="http://schemas.microsoft.com/office/drawing/2014/main" id="{3B8462EC-D749-4C29-B8B1-FF73AA07652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5948072A-685B-49D2-978E-0ABC5E8FEDD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32CE76A9-9801-46D9-9CFB-CF8A641684F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B4049235-3F98-4172-8D9E-59E7CFEF9C4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CE492244-D1C7-42AB-9898-17677155071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E8B8723-9227-49BA-B61A-750D7D54DF4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9DA06BD1-7A09-46E5-8E81-0E16A5A4F97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A20108F7-866A-4F1A-95E0-8E0E75B5294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8A194A29-D2B7-48F6-AF4B-48D3F884FE7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CDAB2A15-F38A-4A64-95EC-9F1E376E8BF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3CF9E947-639A-4516-A368-EFA38BA27DD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C5322B78-5012-4776-8150-5A8F663408D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DB8AC248-5962-4729-9144-D74E86C2954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E4ED67A6-B887-48A7-BCCE-2BE3110DC04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4A8C089A-9C50-4563-912C-039608B5159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A5529716-56AA-40A9-BA51-4DC8743877B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1252D346-601B-40DE-A274-18BC2C3963D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0" name="Right Arrow 27">
          <a:extLst>
            <a:ext uri="{FF2B5EF4-FFF2-40B4-BE49-F238E27FC236}">
              <a16:creationId xmlns:a16="http://schemas.microsoft.com/office/drawing/2014/main" id="{00000000-0008-0000-2900-00005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1" name="Right Arrow 28">
          <a:extLst>
            <a:ext uri="{FF2B5EF4-FFF2-40B4-BE49-F238E27FC236}">
              <a16:creationId xmlns:a16="http://schemas.microsoft.com/office/drawing/2014/main" id="{00000000-0008-0000-2900-00005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2" name="Right Arrow 3">
          <a:extLst>
            <a:ext uri="{FF2B5EF4-FFF2-40B4-BE49-F238E27FC236}">
              <a16:creationId xmlns:a16="http://schemas.microsoft.com/office/drawing/2014/main" id="{18D8FBAC-8459-4BF9-A37E-ECF0954CEA8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3" name="Right Arrow 4">
          <a:extLst>
            <a:ext uri="{FF2B5EF4-FFF2-40B4-BE49-F238E27FC236}">
              <a16:creationId xmlns:a16="http://schemas.microsoft.com/office/drawing/2014/main" id="{5C81D65F-2E75-47B9-916C-EF09C2EED6D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8" name="Right Arrow 27">
          <a:extLst>
            <a:ext uri="{FF2B5EF4-FFF2-40B4-BE49-F238E27FC236}">
              <a16:creationId xmlns:a16="http://schemas.microsoft.com/office/drawing/2014/main" id="{AFF27E07-5110-46A3-819C-B99A674E419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9" name="Right Arrow 28">
          <a:extLst>
            <a:ext uri="{FF2B5EF4-FFF2-40B4-BE49-F238E27FC236}">
              <a16:creationId xmlns:a16="http://schemas.microsoft.com/office/drawing/2014/main" id="{632C7DB1-67FE-4291-A73E-A11EE6307C4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0" name="Right Arrow 3">
          <a:extLst>
            <a:ext uri="{FF2B5EF4-FFF2-40B4-BE49-F238E27FC236}">
              <a16:creationId xmlns:a16="http://schemas.microsoft.com/office/drawing/2014/main" id="{BBFD1EA5-27FC-468A-A3E2-03BC1134F30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11CFAF1D-C9FE-477C-ACD5-E5EF21AA92E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2" name="Right Arrow 27">
          <a:extLst>
            <a:ext uri="{FF2B5EF4-FFF2-40B4-BE49-F238E27FC236}">
              <a16:creationId xmlns:a16="http://schemas.microsoft.com/office/drawing/2014/main" id="{4B3CBCAB-1E40-4C4B-8664-3D64608849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3" name="Right Arrow 28">
          <a:extLst>
            <a:ext uri="{FF2B5EF4-FFF2-40B4-BE49-F238E27FC236}">
              <a16:creationId xmlns:a16="http://schemas.microsoft.com/office/drawing/2014/main" id="{DC2C3538-95FC-4E82-B4FC-001F207B22F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4" name="Right Arrow 3">
          <a:extLst>
            <a:ext uri="{FF2B5EF4-FFF2-40B4-BE49-F238E27FC236}">
              <a16:creationId xmlns:a16="http://schemas.microsoft.com/office/drawing/2014/main" id="{5FD90628-F491-421F-B2B9-3281CF4C138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5" name="Right Arrow 4">
          <a:extLst>
            <a:ext uri="{FF2B5EF4-FFF2-40B4-BE49-F238E27FC236}">
              <a16:creationId xmlns:a16="http://schemas.microsoft.com/office/drawing/2014/main" id="{2BF47F8A-530F-4215-B9A3-960EB04F503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6" name="Right Arrow 27">
          <a:extLst>
            <a:ext uri="{FF2B5EF4-FFF2-40B4-BE49-F238E27FC236}">
              <a16:creationId xmlns:a16="http://schemas.microsoft.com/office/drawing/2014/main" id="{BBF4FB3F-C5B0-4D52-A465-B142CA3AB79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7" name="Right Arrow 28">
          <a:extLst>
            <a:ext uri="{FF2B5EF4-FFF2-40B4-BE49-F238E27FC236}">
              <a16:creationId xmlns:a16="http://schemas.microsoft.com/office/drawing/2014/main" id="{A34BCAC0-CF6F-4A22-8278-8A743FDA61B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8" name="Right Arrow 3">
          <a:extLst>
            <a:ext uri="{FF2B5EF4-FFF2-40B4-BE49-F238E27FC236}">
              <a16:creationId xmlns:a16="http://schemas.microsoft.com/office/drawing/2014/main" id="{13BECE0C-6009-4584-97D7-8E4AF73433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9" name="Right Arrow 4">
          <a:extLst>
            <a:ext uri="{FF2B5EF4-FFF2-40B4-BE49-F238E27FC236}">
              <a16:creationId xmlns:a16="http://schemas.microsoft.com/office/drawing/2014/main" id="{51821D21-9ADA-44BE-9E89-C2A644F9B3F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0" name="Right Arrow 27">
          <a:extLst>
            <a:ext uri="{FF2B5EF4-FFF2-40B4-BE49-F238E27FC236}">
              <a16:creationId xmlns:a16="http://schemas.microsoft.com/office/drawing/2014/main" id="{19CB423A-09D8-46B9-B0D5-B05E412669F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1" name="Right Arrow 28">
          <a:extLst>
            <a:ext uri="{FF2B5EF4-FFF2-40B4-BE49-F238E27FC236}">
              <a16:creationId xmlns:a16="http://schemas.microsoft.com/office/drawing/2014/main" id="{3DEEBBA6-ACC6-4F35-94FD-8F54063FDAF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E9C37ADD-29D3-462E-A0E1-992D063B88B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7B85C79-F220-48FA-A75E-B3ACEE0475E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67177DF9-645A-4FE9-99C2-94A35515BB6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1F0065CB-D7B4-4AEA-8A1C-2DE407987D5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69EE2F6A-2873-4FB4-B954-ABA532DE436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83821024-CBB4-4CF9-B7BC-5A927507E62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7660C8FC-8926-45ED-9A29-C185FD283C1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9C8989AE-87C3-4162-8BF8-8BF7186FA87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7B87E459-0C69-481C-90B5-8BB1AC6AB90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8169FD86-5F3C-42AC-BEA0-2CFEF97F4A9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29369B5B-2FC8-45E4-8223-047DC158FD6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904E26CD-748B-40C6-A8D0-61931DEB8E3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9ADC943F-746B-4DD0-AB3D-90D9088E131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B638180E-BBB3-4B65-A404-777D5C47961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5BF16FAD-2851-4BA2-9BBF-1A4384B695E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9C22E10F-2D36-4FEC-A4F9-454170AD7D4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2" name="Right Arrow 3">
          <a:extLst>
            <a:ext uri="{FF2B5EF4-FFF2-40B4-BE49-F238E27FC236}">
              <a16:creationId xmlns:a16="http://schemas.microsoft.com/office/drawing/2014/main" id="{00000000-0008-0000-2A00-00003E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3" name="Right Arrow 4">
          <a:extLst>
            <a:ext uri="{FF2B5EF4-FFF2-40B4-BE49-F238E27FC236}">
              <a16:creationId xmlns:a16="http://schemas.microsoft.com/office/drawing/2014/main" id="{00000000-0008-0000-2A00-00003F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2" name="Right Arrow 27">
          <a:extLst>
            <a:ext uri="{FF2B5EF4-FFF2-40B4-BE49-F238E27FC236}">
              <a16:creationId xmlns:a16="http://schemas.microsoft.com/office/drawing/2014/main" id="{00000000-0008-0000-2A00-000048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3" name="Right Arrow 28">
          <a:extLst>
            <a:ext uri="{FF2B5EF4-FFF2-40B4-BE49-F238E27FC236}">
              <a16:creationId xmlns:a16="http://schemas.microsoft.com/office/drawing/2014/main" id="{00000000-0008-0000-2A00-000049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2" name="Right Arrow 3">
          <a:extLst>
            <a:ext uri="{FF2B5EF4-FFF2-40B4-BE49-F238E27FC236}">
              <a16:creationId xmlns:a16="http://schemas.microsoft.com/office/drawing/2014/main" id="{BDCF37C6-3382-4638-8EA8-B55E12F1D64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3" name="Right Arrow 4">
          <a:extLst>
            <a:ext uri="{FF2B5EF4-FFF2-40B4-BE49-F238E27FC236}">
              <a16:creationId xmlns:a16="http://schemas.microsoft.com/office/drawing/2014/main" id="{9EB78896-9058-4391-BAB6-814AD757451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8" name="Right Arrow 27">
          <a:extLst>
            <a:ext uri="{FF2B5EF4-FFF2-40B4-BE49-F238E27FC236}">
              <a16:creationId xmlns:a16="http://schemas.microsoft.com/office/drawing/2014/main" id="{D05304B1-13D2-4BD8-B90E-77C59CDE0F4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9" name="Right Arrow 28">
          <a:extLst>
            <a:ext uri="{FF2B5EF4-FFF2-40B4-BE49-F238E27FC236}">
              <a16:creationId xmlns:a16="http://schemas.microsoft.com/office/drawing/2014/main" id="{F7782853-AF69-4D33-9DF6-3970DA008D0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8" name="Right Arrow 3">
          <a:extLst>
            <a:ext uri="{FF2B5EF4-FFF2-40B4-BE49-F238E27FC236}">
              <a16:creationId xmlns:a16="http://schemas.microsoft.com/office/drawing/2014/main" id="{0E969AB1-F561-4761-8A8B-547AEF752F1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430A4477-471C-48A0-9E63-1136755A253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0" name="Right Arrow 27">
          <a:extLst>
            <a:ext uri="{FF2B5EF4-FFF2-40B4-BE49-F238E27FC236}">
              <a16:creationId xmlns:a16="http://schemas.microsoft.com/office/drawing/2014/main" id="{652425B0-1FAD-4F9F-A2C4-E5A6FB4ABD1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1" name="Right Arrow 28">
          <a:extLst>
            <a:ext uri="{FF2B5EF4-FFF2-40B4-BE49-F238E27FC236}">
              <a16:creationId xmlns:a16="http://schemas.microsoft.com/office/drawing/2014/main" id="{9A4D83F6-ED07-4299-93E5-4A1847D300B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2" name="Right Arrow 3">
          <a:extLst>
            <a:ext uri="{FF2B5EF4-FFF2-40B4-BE49-F238E27FC236}">
              <a16:creationId xmlns:a16="http://schemas.microsoft.com/office/drawing/2014/main" id="{926F0178-6B00-4929-942A-2A19B1E6A06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3" name="Right Arrow 4">
          <a:extLst>
            <a:ext uri="{FF2B5EF4-FFF2-40B4-BE49-F238E27FC236}">
              <a16:creationId xmlns:a16="http://schemas.microsoft.com/office/drawing/2014/main" id="{7A0D8F3E-6E68-4964-9ECD-0769E7C4CE5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4" name="Right Arrow 27">
          <a:extLst>
            <a:ext uri="{FF2B5EF4-FFF2-40B4-BE49-F238E27FC236}">
              <a16:creationId xmlns:a16="http://schemas.microsoft.com/office/drawing/2014/main" id="{BF205475-3DD0-49BB-B600-F74DB31BEFA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5" name="Right Arrow 28">
          <a:extLst>
            <a:ext uri="{FF2B5EF4-FFF2-40B4-BE49-F238E27FC236}">
              <a16:creationId xmlns:a16="http://schemas.microsoft.com/office/drawing/2014/main" id="{BEEA9C4E-A69F-47EA-8593-33E81950669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6" name="Right Arrow 3">
          <a:extLst>
            <a:ext uri="{FF2B5EF4-FFF2-40B4-BE49-F238E27FC236}">
              <a16:creationId xmlns:a16="http://schemas.microsoft.com/office/drawing/2014/main" id="{0DEF09DA-81DF-462D-9E53-BCF113E755E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7" name="Right Arrow 4">
          <a:extLst>
            <a:ext uri="{FF2B5EF4-FFF2-40B4-BE49-F238E27FC236}">
              <a16:creationId xmlns:a16="http://schemas.microsoft.com/office/drawing/2014/main" id="{B84FAB98-DC4C-4CFC-91FD-09881733849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8" name="Right Arrow 27">
          <a:extLst>
            <a:ext uri="{FF2B5EF4-FFF2-40B4-BE49-F238E27FC236}">
              <a16:creationId xmlns:a16="http://schemas.microsoft.com/office/drawing/2014/main" id="{7BDB3B36-4455-46DF-9BAD-1D7BF7C3AC2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9" name="Right Arrow 28">
          <a:extLst>
            <a:ext uri="{FF2B5EF4-FFF2-40B4-BE49-F238E27FC236}">
              <a16:creationId xmlns:a16="http://schemas.microsoft.com/office/drawing/2014/main" id="{ACB9A9BD-6B1B-4D78-AEF8-8B0E1D135F5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A5BBE87-A26D-4C4E-8D88-8D9084DE344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358647D8-77A3-4C7A-88DA-F50E1CA1268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0D40D027-F8A6-487F-9B32-8E0EC441731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67482948-2D16-43E0-8E36-367BA01E407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67B6740D-1138-4A63-89EA-F545C430DE2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54D6B6B7-510B-489E-B91F-C45FD0F96B1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54DD6B86-B6E8-4090-AFEB-6A0E475A7CF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6FF28B24-2013-411F-94FB-DE378171A7F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D30547AF-EA20-4135-9C0E-11C3DB3978C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81FC7468-744A-4003-A2E6-964F3EA7F7E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426E828C-D8FD-4B4C-A1E6-BCBA19D2086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9531FD6D-30B0-4829-A226-C978AF0D5AA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F94E4D77-6740-4008-8F36-24582A4373F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F25CC8F7-4292-4192-BE27-971CF2A73E8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1AC73B56-5693-472A-AD59-CDE34645767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F8EE1D64-39F8-4282-B74C-0B1AF011D6F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2B00-00002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2B00-00002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4D91C1F8-0743-4971-8BF6-AE809D5017A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2534BBEA-A338-451B-B08C-9C7A4BF441D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8" name="Right Arrow 27">
          <a:extLst>
            <a:ext uri="{FF2B5EF4-FFF2-40B4-BE49-F238E27FC236}">
              <a16:creationId xmlns:a16="http://schemas.microsoft.com/office/drawing/2014/main" id="{CF164469-07B8-4422-AE88-369982100AC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9" name="Right Arrow 28">
          <a:extLst>
            <a:ext uri="{FF2B5EF4-FFF2-40B4-BE49-F238E27FC236}">
              <a16:creationId xmlns:a16="http://schemas.microsoft.com/office/drawing/2014/main" id="{75B106DE-F7CC-4C17-88D2-4B6E20E73ED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332F6058-3873-450E-8E68-ADA97230DA9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AFCAEDC9-A0E8-4250-AD41-D1945E9785F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2" name="Right Arrow 27">
          <a:extLst>
            <a:ext uri="{FF2B5EF4-FFF2-40B4-BE49-F238E27FC236}">
              <a16:creationId xmlns:a16="http://schemas.microsoft.com/office/drawing/2014/main" id="{F2815CA1-3504-42CD-8D8D-7F41FC38D6D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3" name="Right Arrow 28">
          <a:extLst>
            <a:ext uri="{FF2B5EF4-FFF2-40B4-BE49-F238E27FC236}">
              <a16:creationId xmlns:a16="http://schemas.microsoft.com/office/drawing/2014/main" id="{4AFF29FA-D7CF-4DBE-92A0-C86AE4BEF61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F83E0499-0AF5-4B26-9936-592B464D991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6B9A8E33-EBD0-4165-BC66-2A9BDF61FF6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6" name="Right Arrow 27">
          <a:extLst>
            <a:ext uri="{FF2B5EF4-FFF2-40B4-BE49-F238E27FC236}">
              <a16:creationId xmlns:a16="http://schemas.microsoft.com/office/drawing/2014/main" id="{7E187C20-16C5-48F0-9DB8-F29A6F75B04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7" name="Right Arrow 28">
          <a:extLst>
            <a:ext uri="{FF2B5EF4-FFF2-40B4-BE49-F238E27FC236}">
              <a16:creationId xmlns:a16="http://schemas.microsoft.com/office/drawing/2014/main" id="{9F3D3B47-6B77-4DA7-B85A-D7BB8AC715A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22AD65B9-67A4-4E01-B042-BA5F1234757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9012A340-1DD6-424C-9A44-2A4B9408483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60761D4E-10A3-4ED3-A4D6-8E52AA0AA9C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D1368DD2-AA75-4D63-BD69-0A731D515FA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1E8F7215-D2E2-41BC-94ED-15C95224020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64B9F451-254C-448E-8861-C116BDF2971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42B7BA46-112C-46F1-A018-C2BBAADA923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DB31CF83-BEBB-4B3B-A5CF-A0B973834A0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D20E8089-53F0-4FE1-854A-63DD72699F2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DC9F0AF3-C76D-4EE8-A0D3-7A3806EB090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A1D5E938-7478-492D-AD89-A9CC281193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C8FDFD8D-E94D-4188-A818-208802EE133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9E48EAEA-7F37-4C44-8251-CC7CEC3C956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1966FBD7-4802-4AAB-B202-363A0F199DFE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3ECCEA78-4732-4636-AEDE-A784E9CB688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8C1E278B-72EF-4B0E-BFFE-341EBF3B317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29B58896-74AB-4173-8F53-1FA5C211059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26983085-7719-493F-84AA-4085FF8A3C8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9CDE2207-C6D7-4401-BA63-053B47781EF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8C8D8FA3-87F2-4542-8FC8-640A02DCA9B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3CC8F6C9-9B55-40C9-A40A-B991C16BBF1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7BF79A26-72F1-4430-88BC-4C8E67A3C84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B10B916E-78AC-4822-B5B9-BE2F5C91CF7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4446F458-F023-4D8E-A1EB-C47A855572C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C56FDBD9-5932-48F7-A35D-C4E9C069D79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749AFE39-92DC-4B9C-B52E-E3D7FA4F043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0" name="Right Arrow 27">
          <a:extLst>
            <a:ext uri="{FF2B5EF4-FFF2-40B4-BE49-F238E27FC236}">
              <a16:creationId xmlns:a16="http://schemas.microsoft.com/office/drawing/2014/main" id="{F400D0DF-3A19-413C-883F-90E58E5D052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1" name="Right Arrow 28">
          <a:extLst>
            <a:ext uri="{FF2B5EF4-FFF2-40B4-BE49-F238E27FC236}">
              <a16:creationId xmlns:a16="http://schemas.microsoft.com/office/drawing/2014/main" id="{7BB73EDB-FBDE-4C0C-BFF3-29BD8EA1FD9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36E04EC-C178-4EF4-87A4-052ED0CC45E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5C1C97E2-62E5-4717-B184-27EDCBB6A3B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42CECF80-B1E9-4ABE-BD4C-324277CD625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761B924C-C2DC-49D4-AB66-3B9A5892CCB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2C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00000000-0008-0000-2C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00000000-0008-0000-2C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00000000-0008-0000-2C00-000024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00000000-0008-0000-2C00-000025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6" name="Right Arrow 3">
          <a:extLst>
            <a:ext uri="{FF2B5EF4-FFF2-40B4-BE49-F238E27FC236}">
              <a16:creationId xmlns:a16="http://schemas.microsoft.com/office/drawing/2014/main" id="{1E333F67-F755-4E5C-B784-75F495D277E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7" name="Right Arrow 4">
          <a:extLst>
            <a:ext uri="{FF2B5EF4-FFF2-40B4-BE49-F238E27FC236}">
              <a16:creationId xmlns:a16="http://schemas.microsoft.com/office/drawing/2014/main" id="{98CAEE3D-435C-4E8B-A7BA-DAB28AB184F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2" name="Right Arrow 27">
          <a:extLst>
            <a:ext uri="{FF2B5EF4-FFF2-40B4-BE49-F238E27FC236}">
              <a16:creationId xmlns:a16="http://schemas.microsoft.com/office/drawing/2014/main" id="{D7A51B70-D4A3-438E-A7C3-FDE1B764610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3" name="Right Arrow 28">
          <a:extLst>
            <a:ext uri="{FF2B5EF4-FFF2-40B4-BE49-F238E27FC236}">
              <a16:creationId xmlns:a16="http://schemas.microsoft.com/office/drawing/2014/main" id="{D2D5CCB2-A7E6-4CE1-8D4A-496B5E040E5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DBFAB508-8C2C-48E2-B56C-F32C8CB3BA6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B2D188A5-C3B9-4A92-8668-EEF8414C144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6" name="Right Arrow 27">
          <a:extLst>
            <a:ext uri="{FF2B5EF4-FFF2-40B4-BE49-F238E27FC236}">
              <a16:creationId xmlns:a16="http://schemas.microsoft.com/office/drawing/2014/main" id="{E728DA12-FF5B-43A3-B2D5-EA985EF7BB7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7" name="Right Arrow 28">
          <a:extLst>
            <a:ext uri="{FF2B5EF4-FFF2-40B4-BE49-F238E27FC236}">
              <a16:creationId xmlns:a16="http://schemas.microsoft.com/office/drawing/2014/main" id="{05F3A3B4-5F86-48BD-988C-511347A4D74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94CE5A22-488C-4209-A938-B3BB0CA7578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344E1FE1-ABB2-463B-AF37-8659D2530A5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07DA212C-E1A1-4C21-807A-6FC418AA0CE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62CA9477-1EDD-4897-B680-31DAC5C0958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96705AB1-970B-4D83-9F03-EB925697C3C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4F965841-882C-4F8C-B11B-F9547C75F30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4" name="Right Arrow 27">
          <a:extLst>
            <a:ext uri="{FF2B5EF4-FFF2-40B4-BE49-F238E27FC236}">
              <a16:creationId xmlns:a16="http://schemas.microsoft.com/office/drawing/2014/main" id="{CC0232E4-4674-4693-BFF6-E0060EB3794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5" name="Right Arrow 28">
          <a:extLst>
            <a:ext uri="{FF2B5EF4-FFF2-40B4-BE49-F238E27FC236}">
              <a16:creationId xmlns:a16="http://schemas.microsoft.com/office/drawing/2014/main" id="{A3612A7F-26B7-4594-91C8-7CD366CA6D2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7A42358F-3DBE-4B37-A9A6-B8680BBC989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C90E2BB1-F520-4EBD-8E5B-EDC4C1E92FD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27">
          <a:extLst>
            <a:ext uri="{FF2B5EF4-FFF2-40B4-BE49-F238E27FC236}">
              <a16:creationId xmlns:a16="http://schemas.microsoft.com/office/drawing/2014/main" id="{8626A9F0-BC38-4CFE-9ADD-5C510354A32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28">
          <a:extLst>
            <a:ext uri="{FF2B5EF4-FFF2-40B4-BE49-F238E27FC236}">
              <a16:creationId xmlns:a16="http://schemas.microsoft.com/office/drawing/2014/main" id="{68797432-CA4C-465F-BBE8-933433CE0F4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9429414A-A67A-49F2-A80C-D29E7747AE3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D9A906DE-B536-4219-9D9E-0588F871B08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B7E6F967-27A9-4FCB-A6D8-EC831A121BC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13A0B823-472B-4BD6-8526-76FB83541F5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F545706E-526F-4B4C-A1B9-99261FB051B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DE4A34A5-9DA1-4396-B810-C43E7442C5C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6F44E649-C885-43DA-AF25-E70FE395692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F3EF9361-6F48-4211-BF2C-8A4BC228FAD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8019CC6F-C6E2-49AF-A067-30C61EDC6BF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B69F2D62-B4DF-4808-9982-D4CA93BBA10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EAEB7614-D5B5-434D-9B1A-405AF62A933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AAC9CEAA-C9F5-4308-99EF-9FF09EF6AC7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2E00-00001B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2E00-00001C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2E00-00001D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2E00-00001E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112</xdr:row>
      <xdr:rowOff>266700</xdr:rowOff>
    </xdr:from>
    <xdr:to>
      <xdr:col>16</xdr:col>
      <xdr:colOff>396240</xdr:colOff>
      <xdr:row>112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2E00-00001F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28" name="Right Arrow 3">
          <a:extLst>
            <a:ext uri="{FF2B5EF4-FFF2-40B4-BE49-F238E27FC236}">
              <a16:creationId xmlns:a16="http://schemas.microsoft.com/office/drawing/2014/main" id="{B7246A23-9CCC-4FD2-A071-8D73A2CB663A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29" name="Right Arrow 4">
          <a:extLst>
            <a:ext uri="{FF2B5EF4-FFF2-40B4-BE49-F238E27FC236}">
              <a16:creationId xmlns:a16="http://schemas.microsoft.com/office/drawing/2014/main" id="{FFAEE409-8632-4B3A-9B8C-8B0A490E592D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0" name="Right Arrow 3">
          <a:extLst>
            <a:ext uri="{FF2B5EF4-FFF2-40B4-BE49-F238E27FC236}">
              <a16:creationId xmlns:a16="http://schemas.microsoft.com/office/drawing/2014/main" id="{76604A82-06D5-483E-9043-13E122B75CA0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1" name="Right Arrow 4">
          <a:extLst>
            <a:ext uri="{FF2B5EF4-FFF2-40B4-BE49-F238E27FC236}">
              <a16:creationId xmlns:a16="http://schemas.microsoft.com/office/drawing/2014/main" id="{981E60ED-5B00-4F9B-938F-9EC1CB4C5405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32" name="Right Arrow 27">
          <a:extLst>
            <a:ext uri="{FF2B5EF4-FFF2-40B4-BE49-F238E27FC236}">
              <a16:creationId xmlns:a16="http://schemas.microsoft.com/office/drawing/2014/main" id="{40DD7C2D-F800-4619-A84A-B6B52908D7B0}"/>
            </a:ext>
          </a:extLst>
        </xdr:cNvPr>
        <xdr:cNvSpPr/>
      </xdr:nvSpPr>
      <xdr:spPr>
        <a:xfrm>
          <a:off x="13505815" y="13836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33" name="Right Arrow 28">
          <a:extLst>
            <a:ext uri="{FF2B5EF4-FFF2-40B4-BE49-F238E27FC236}">
              <a16:creationId xmlns:a16="http://schemas.microsoft.com/office/drawing/2014/main" id="{F34662E5-254F-40DB-8922-BAA34DF9AFEE}"/>
            </a:ext>
          </a:extLst>
        </xdr:cNvPr>
        <xdr:cNvSpPr/>
      </xdr:nvSpPr>
      <xdr:spPr>
        <a:xfrm>
          <a:off x="13505815" y="13836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4" name="Right Arrow 3">
          <a:extLst>
            <a:ext uri="{FF2B5EF4-FFF2-40B4-BE49-F238E27FC236}">
              <a16:creationId xmlns:a16="http://schemas.microsoft.com/office/drawing/2014/main" id="{3F70F51C-EAA2-406E-885D-CAAA33237131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5" name="Right Arrow 4">
          <a:extLst>
            <a:ext uri="{FF2B5EF4-FFF2-40B4-BE49-F238E27FC236}">
              <a16:creationId xmlns:a16="http://schemas.microsoft.com/office/drawing/2014/main" id="{BE9A9EE1-2852-48AE-BA31-EDF2A306DD1A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6" name="Right Arrow 3">
          <a:extLst>
            <a:ext uri="{FF2B5EF4-FFF2-40B4-BE49-F238E27FC236}">
              <a16:creationId xmlns:a16="http://schemas.microsoft.com/office/drawing/2014/main" id="{B3567833-CE9A-470B-9476-296E5FCC0B0C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37" name="Right Arrow 4">
          <a:extLst>
            <a:ext uri="{FF2B5EF4-FFF2-40B4-BE49-F238E27FC236}">
              <a16:creationId xmlns:a16="http://schemas.microsoft.com/office/drawing/2014/main" id="{CAFD00FC-CE49-402E-9A87-A0D210730783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38" name="Right Arrow 27">
          <a:extLst>
            <a:ext uri="{FF2B5EF4-FFF2-40B4-BE49-F238E27FC236}">
              <a16:creationId xmlns:a16="http://schemas.microsoft.com/office/drawing/2014/main" id="{E0CBDD51-92AE-4077-85E2-C1FBA0DC301D}"/>
            </a:ext>
          </a:extLst>
        </xdr:cNvPr>
        <xdr:cNvSpPr/>
      </xdr:nvSpPr>
      <xdr:spPr>
        <a:xfrm>
          <a:off x="13505815" y="13836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239" name="Right Arrow 28">
          <a:extLst>
            <a:ext uri="{FF2B5EF4-FFF2-40B4-BE49-F238E27FC236}">
              <a16:creationId xmlns:a16="http://schemas.microsoft.com/office/drawing/2014/main" id="{9016EA99-BAE5-4C7C-AD80-38B8C11DC751}"/>
            </a:ext>
          </a:extLst>
        </xdr:cNvPr>
        <xdr:cNvSpPr/>
      </xdr:nvSpPr>
      <xdr:spPr>
        <a:xfrm>
          <a:off x="13505815" y="13836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80</xdr:row>
      <xdr:rowOff>266700</xdr:rowOff>
    </xdr:from>
    <xdr:to>
      <xdr:col>17</xdr:col>
      <xdr:colOff>396240</xdr:colOff>
      <xdr:row>80</xdr:row>
      <xdr:rowOff>403860</xdr:rowOff>
    </xdr:to>
    <xdr:sp macro="" textlink="">
      <xdr:nvSpPr>
        <xdr:cNvPr id="240" name="Right Arrow 3">
          <a:extLst>
            <a:ext uri="{FF2B5EF4-FFF2-40B4-BE49-F238E27FC236}">
              <a16:creationId xmlns:a16="http://schemas.microsoft.com/office/drawing/2014/main" id="{B4B1C1F2-AFC9-405B-85DE-4DE4462824A1}"/>
            </a:ext>
          </a:extLst>
        </xdr:cNvPr>
        <xdr:cNvSpPr/>
      </xdr:nvSpPr>
      <xdr:spPr>
        <a:xfrm>
          <a:off x="1422019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80</xdr:row>
      <xdr:rowOff>266700</xdr:rowOff>
    </xdr:from>
    <xdr:to>
      <xdr:col>17</xdr:col>
      <xdr:colOff>396240</xdr:colOff>
      <xdr:row>80</xdr:row>
      <xdr:rowOff>403860</xdr:rowOff>
    </xdr:to>
    <xdr:sp macro="" textlink="">
      <xdr:nvSpPr>
        <xdr:cNvPr id="241" name="Right Arrow 4">
          <a:extLst>
            <a:ext uri="{FF2B5EF4-FFF2-40B4-BE49-F238E27FC236}">
              <a16:creationId xmlns:a16="http://schemas.microsoft.com/office/drawing/2014/main" id="{AAF08D11-7802-46AD-A5FB-4558763D56E7}"/>
            </a:ext>
          </a:extLst>
        </xdr:cNvPr>
        <xdr:cNvSpPr/>
      </xdr:nvSpPr>
      <xdr:spPr>
        <a:xfrm>
          <a:off x="1422019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80</xdr:row>
      <xdr:rowOff>266700</xdr:rowOff>
    </xdr:from>
    <xdr:to>
      <xdr:col>17</xdr:col>
      <xdr:colOff>396240</xdr:colOff>
      <xdr:row>80</xdr:row>
      <xdr:rowOff>403860</xdr:rowOff>
    </xdr:to>
    <xdr:sp macro="" textlink="">
      <xdr:nvSpPr>
        <xdr:cNvPr id="242" name="Right Arrow 3">
          <a:extLst>
            <a:ext uri="{FF2B5EF4-FFF2-40B4-BE49-F238E27FC236}">
              <a16:creationId xmlns:a16="http://schemas.microsoft.com/office/drawing/2014/main" id="{8A7351F4-125E-459F-927A-CC55764D421C}"/>
            </a:ext>
          </a:extLst>
        </xdr:cNvPr>
        <xdr:cNvSpPr/>
      </xdr:nvSpPr>
      <xdr:spPr>
        <a:xfrm>
          <a:off x="1422019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80</xdr:row>
      <xdr:rowOff>266700</xdr:rowOff>
    </xdr:from>
    <xdr:to>
      <xdr:col>17</xdr:col>
      <xdr:colOff>396240</xdr:colOff>
      <xdr:row>80</xdr:row>
      <xdr:rowOff>403860</xdr:rowOff>
    </xdr:to>
    <xdr:sp macro="" textlink="">
      <xdr:nvSpPr>
        <xdr:cNvPr id="243" name="Right Arrow 4">
          <a:extLst>
            <a:ext uri="{FF2B5EF4-FFF2-40B4-BE49-F238E27FC236}">
              <a16:creationId xmlns:a16="http://schemas.microsoft.com/office/drawing/2014/main" id="{459A7C40-8001-445D-9E01-E35947197E88}"/>
            </a:ext>
          </a:extLst>
        </xdr:cNvPr>
        <xdr:cNvSpPr/>
      </xdr:nvSpPr>
      <xdr:spPr>
        <a:xfrm>
          <a:off x="1422019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80</xdr:row>
      <xdr:rowOff>266700</xdr:rowOff>
    </xdr:from>
    <xdr:to>
      <xdr:col>18</xdr:col>
      <xdr:colOff>396240</xdr:colOff>
      <xdr:row>80</xdr:row>
      <xdr:rowOff>403860</xdr:rowOff>
    </xdr:to>
    <xdr:sp macro="" textlink="">
      <xdr:nvSpPr>
        <xdr:cNvPr id="244" name="Right Arrow 3">
          <a:extLst>
            <a:ext uri="{FF2B5EF4-FFF2-40B4-BE49-F238E27FC236}">
              <a16:creationId xmlns:a16="http://schemas.microsoft.com/office/drawing/2014/main" id="{FEDAE886-D8B6-41DF-98EB-5F2633B75EA5}"/>
            </a:ext>
          </a:extLst>
        </xdr:cNvPr>
        <xdr:cNvSpPr/>
      </xdr:nvSpPr>
      <xdr:spPr>
        <a:xfrm>
          <a:off x="1493456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80</xdr:row>
      <xdr:rowOff>266700</xdr:rowOff>
    </xdr:from>
    <xdr:to>
      <xdr:col>18</xdr:col>
      <xdr:colOff>396240</xdr:colOff>
      <xdr:row>80</xdr:row>
      <xdr:rowOff>403860</xdr:rowOff>
    </xdr:to>
    <xdr:sp macro="" textlink="">
      <xdr:nvSpPr>
        <xdr:cNvPr id="245" name="Right Arrow 4">
          <a:extLst>
            <a:ext uri="{FF2B5EF4-FFF2-40B4-BE49-F238E27FC236}">
              <a16:creationId xmlns:a16="http://schemas.microsoft.com/office/drawing/2014/main" id="{F3508C05-530A-4269-AE3E-9E2C4F89FB9C}"/>
            </a:ext>
          </a:extLst>
        </xdr:cNvPr>
        <xdr:cNvSpPr/>
      </xdr:nvSpPr>
      <xdr:spPr>
        <a:xfrm>
          <a:off x="1493456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80</xdr:row>
      <xdr:rowOff>266700</xdr:rowOff>
    </xdr:from>
    <xdr:to>
      <xdr:col>18</xdr:col>
      <xdr:colOff>396240</xdr:colOff>
      <xdr:row>80</xdr:row>
      <xdr:rowOff>403860</xdr:rowOff>
    </xdr:to>
    <xdr:sp macro="" textlink="">
      <xdr:nvSpPr>
        <xdr:cNvPr id="246" name="Right Arrow 3">
          <a:extLst>
            <a:ext uri="{FF2B5EF4-FFF2-40B4-BE49-F238E27FC236}">
              <a16:creationId xmlns:a16="http://schemas.microsoft.com/office/drawing/2014/main" id="{03DA664E-3F5F-4615-9089-089F30D91C33}"/>
            </a:ext>
          </a:extLst>
        </xdr:cNvPr>
        <xdr:cNvSpPr/>
      </xdr:nvSpPr>
      <xdr:spPr>
        <a:xfrm>
          <a:off x="1493456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80</xdr:row>
      <xdr:rowOff>266700</xdr:rowOff>
    </xdr:from>
    <xdr:to>
      <xdr:col>18</xdr:col>
      <xdr:colOff>396240</xdr:colOff>
      <xdr:row>80</xdr:row>
      <xdr:rowOff>403860</xdr:rowOff>
    </xdr:to>
    <xdr:sp macro="" textlink="">
      <xdr:nvSpPr>
        <xdr:cNvPr id="247" name="Right Arrow 4">
          <a:extLst>
            <a:ext uri="{FF2B5EF4-FFF2-40B4-BE49-F238E27FC236}">
              <a16:creationId xmlns:a16="http://schemas.microsoft.com/office/drawing/2014/main" id="{D33703A8-5910-4C8B-8001-6007FC272D06}"/>
            </a:ext>
          </a:extLst>
        </xdr:cNvPr>
        <xdr:cNvSpPr/>
      </xdr:nvSpPr>
      <xdr:spPr>
        <a:xfrm>
          <a:off x="1493456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80</xdr:row>
      <xdr:rowOff>266700</xdr:rowOff>
    </xdr:from>
    <xdr:to>
      <xdr:col>19</xdr:col>
      <xdr:colOff>396240</xdr:colOff>
      <xdr:row>80</xdr:row>
      <xdr:rowOff>403860</xdr:rowOff>
    </xdr:to>
    <xdr:sp macro="" textlink="">
      <xdr:nvSpPr>
        <xdr:cNvPr id="248" name="Right Arrow 3">
          <a:extLst>
            <a:ext uri="{FF2B5EF4-FFF2-40B4-BE49-F238E27FC236}">
              <a16:creationId xmlns:a16="http://schemas.microsoft.com/office/drawing/2014/main" id="{FE9F11AA-3236-4377-84CE-5D1DEEBA2665}"/>
            </a:ext>
          </a:extLst>
        </xdr:cNvPr>
        <xdr:cNvSpPr/>
      </xdr:nvSpPr>
      <xdr:spPr>
        <a:xfrm>
          <a:off x="1564894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80</xdr:row>
      <xdr:rowOff>266700</xdr:rowOff>
    </xdr:from>
    <xdr:to>
      <xdr:col>19</xdr:col>
      <xdr:colOff>396240</xdr:colOff>
      <xdr:row>80</xdr:row>
      <xdr:rowOff>403860</xdr:rowOff>
    </xdr:to>
    <xdr:sp macro="" textlink="">
      <xdr:nvSpPr>
        <xdr:cNvPr id="249" name="Right Arrow 4">
          <a:extLst>
            <a:ext uri="{FF2B5EF4-FFF2-40B4-BE49-F238E27FC236}">
              <a16:creationId xmlns:a16="http://schemas.microsoft.com/office/drawing/2014/main" id="{58AD2A1F-F898-4361-A5C7-27DF06B1DB32}"/>
            </a:ext>
          </a:extLst>
        </xdr:cNvPr>
        <xdr:cNvSpPr/>
      </xdr:nvSpPr>
      <xdr:spPr>
        <a:xfrm>
          <a:off x="1564894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80</xdr:row>
      <xdr:rowOff>266700</xdr:rowOff>
    </xdr:from>
    <xdr:to>
      <xdr:col>19</xdr:col>
      <xdr:colOff>396240</xdr:colOff>
      <xdr:row>80</xdr:row>
      <xdr:rowOff>403860</xdr:rowOff>
    </xdr:to>
    <xdr:sp macro="" textlink="">
      <xdr:nvSpPr>
        <xdr:cNvPr id="250" name="Right Arrow 3">
          <a:extLst>
            <a:ext uri="{FF2B5EF4-FFF2-40B4-BE49-F238E27FC236}">
              <a16:creationId xmlns:a16="http://schemas.microsoft.com/office/drawing/2014/main" id="{5D4EEA1D-5F46-4371-A89A-5EBCAA00B266}"/>
            </a:ext>
          </a:extLst>
        </xdr:cNvPr>
        <xdr:cNvSpPr/>
      </xdr:nvSpPr>
      <xdr:spPr>
        <a:xfrm>
          <a:off x="1564894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80</xdr:row>
      <xdr:rowOff>266700</xdr:rowOff>
    </xdr:from>
    <xdr:to>
      <xdr:col>19</xdr:col>
      <xdr:colOff>396240</xdr:colOff>
      <xdr:row>80</xdr:row>
      <xdr:rowOff>403860</xdr:rowOff>
    </xdr:to>
    <xdr:sp macro="" textlink="">
      <xdr:nvSpPr>
        <xdr:cNvPr id="251" name="Right Arrow 4">
          <a:extLst>
            <a:ext uri="{FF2B5EF4-FFF2-40B4-BE49-F238E27FC236}">
              <a16:creationId xmlns:a16="http://schemas.microsoft.com/office/drawing/2014/main" id="{C3404916-9330-453D-86EE-88C9F9458603}"/>
            </a:ext>
          </a:extLst>
        </xdr:cNvPr>
        <xdr:cNvSpPr/>
      </xdr:nvSpPr>
      <xdr:spPr>
        <a:xfrm>
          <a:off x="15648940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80</xdr:row>
      <xdr:rowOff>266700</xdr:rowOff>
    </xdr:from>
    <xdr:to>
      <xdr:col>20</xdr:col>
      <xdr:colOff>396240</xdr:colOff>
      <xdr:row>80</xdr:row>
      <xdr:rowOff>403860</xdr:rowOff>
    </xdr:to>
    <xdr:sp macro="" textlink="">
      <xdr:nvSpPr>
        <xdr:cNvPr id="252" name="Right Arrow 3">
          <a:extLst>
            <a:ext uri="{FF2B5EF4-FFF2-40B4-BE49-F238E27FC236}">
              <a16:creationId xmlns:a16="http://schemas.microsoft.com/office/drawing/2014/main" id="{741FA709-5327-4B8E-983B-337F7191F3EE}"/>
            </a:ext>
          </a:extLst>
        </xdr:cNvPr>
        <xdr:cNvSpPr/>
      </xdr:nvSpPr>
      <xdr:spPr>
        <a:xfrm>
          <a:off x="163633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80</xdr:row>
      <xdr:rowOff>266700</xdr:rowOff>
    </xdr:from>
    <xdr:to>
      <xdr:col>20</xdr:col>
      <xdr:colOff>396240</xdr:colOff>
      <xdr:row>80</xdr:row>
      <xdr:rowOff>403860</xdr:rowOff>
    </xdr:to>
    <xdr:sp macro="" textlink="">
      <xdr:nvSpPr>
        <xdr:cNvPr id="253" name="Right Arrow 4">
          <a:extLst>
            <a:ext uri="{FF2B5EF4-FFF2-40B4-BE49-F238E27FC236}">
              <a16:creationId xmlns:a16="http://schemas.microsoft.com/office/drawing/2014/main" id="{C5E9B745-87B7-4CDA-A4ED-8D3545D0753D}"/>
            </a:ext>
          </a:extLst>
        </xdr:cNvPr>
        <xdr:cNvSpPr/>
      </xdr:nvSpPr>
      <xdr:spPr>
        <a:xfrm>
          <a:off x="163633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80</xdr:row>
      <xdr:rowOff>266700</xdr:rowOff>
    </xdr:from>
    <xdr:to>
      <xdr:col>20</xdr:col>
      <xdr:colOff>396240</xdr:colOff>
      <xdr:row>80</xdr:row>
      <xdr:rowOff>403860</xdr:rowOff>
    </xdr:to>
    <xdr:sp macro="" textlink="">
      <xdr:nvSpPr>
        <xdr:cNvPr id="254" name="Right Arrow 3">
          <a:extLst>
            <a:ext uri="{FF2B5EF4-FFF2-40B4-BE49-F238E27FC236}">
              <a16:creationId xmlns:a16="http://schemas.microsoft.com/office/drawing/2014/main" id="{07B51B8B-F02C-4902-90AD-16FE870A057F}"/>
            </a:ext>
          </a:extLst>
        </xdr:cNvPr>
        <xdr:cNvSpPr/>
      </xdr:nvSpPr>
      <xdr:spPr>
        <a:xfrm>
          <a:off x="163633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80</xdr:row>
      <xdr:rowOff>266700</xdr:rowOff>
    </xdr:from>
    <xdr:to>
      <xdr:col>20</xdr:col>
      <xdr:colOff>396240</xdr:colOff>
      <xdr:row>80</xdr:row>
      <xdr:rowOff>403860</xdr:rowOff>
    </xdr:to>
    <xdr:sp macro="" textlink="">
      <xdr:nvSpPr>
        <xdr:cNvPr id="255" name="Right Arrow 4">
          <a:extLst>
            <a:ext uri="{FF2B5EF4-FFF2-40B4-BE49-F238E27FC236}">
              <a16:creationId xmlns:a16="http://schemas.microsoft.com/office/drawing/2014/main" id="{3555E7F3-FECD-42CB-8030-0515019A611E}"/>
            </a:ext>
          </a:extLst>
        </xdr:cNvPr>
        <xdr:cNvSpPr/>
      </xdr:nvSpPr>
      <xdr:spPr>
        <a:xfrm>
          <a:off x="163633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81</xdr:row>
      <xdr:rowOff>266700</xdr:rowOff>
    </xdr:from>
    <xdr:to>
      <xdr:col>16</xdr:col>
      <xdr:colOff>396240</xdr:colOff>
      <xdr:row>81</xdr:row>
      <xdr:rowOff>403860</xdr:rowOff>
    </xdr:to>
    <xdr:sp macro="" textlink="">
      <xdr:nvSpPr>
        <xdr:cNvPr id="256" name="Right Arrow 3">
          <a:extLst>
            <a:ext uri="{FF2B5EF4-FFF2-40B4-BE49-F238E27FC236}">
              <a16:creationId xmlns:a16="http://schemas.microsoft.com/office/drawing/2014/main" id="{D1E68C02-01B2-4A9E-A067-9B817B95139B}"/>
            </a:ext>
          </a:extLst>
        </xdr:cNvPr>
        <xdr:cNvSpPr/>
      </xdr:nvSpPr>
      <xdr:spPr>
        <a:xfrm>
          <a:off x="135058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81</xdr:row>
      <xdr:rowOff>266700</xdr:rowOff>
    </xdr:from>
    <xdr:to>
      <xdr:col>16</xdr:col>
      <xdr:colOff>396240</xdr:colOff>
      <xdr:row>81</xdr:row>
      <xdr:rowOff>403860</xdr:rowOff>
    </xdr:to>
    <xdr:sp macro="" textlink="">
      <xdr:nvSpPr>
        <xdr:cNvPr id="257" name="Right Arrow 4">
          <a:extLst>
            <a:ext uri="{FF2B5EF4-FFF2-40B4-BE49-F238E27FC236}">
              <a16:creationId xmlns:a16="http://schemas.microsoft.com/office/drawing/2014/main" id="{947768EB-C144-486B-83AD-AE35F923CDAE}"/>
            </a:ext>
          </a:extLst>
        </xdr:cNvPr>
        <xdr:cNvSpPr/>
      </xdr:nvSpPr>
      <xdr:spPr>
        <a:xfrm>
          <a:off x="135058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81</xdr:row>
      <xdr:rowOff>266700</xdr:rowOff>
    </xdr:from>
    <xdr:to>
      <xdr:col>16</xdr:col>
      <xdr:colOff>396240</xdr:colOff>
      <xdr:row>81</xdr:row>
      <xdr:rowOff>403860</xdr:rowOff>
    </xdr:to>
    <xdr:sp macro="" textlink="">
      <xdr:nvSpPr>
        <xdr:cNvPr id="258" name="Right Arrow 3">
          <a:extLst>
            <a:ext uri="{FF2B5EF4-FFF2-40B4-BE49-F238E27FC236}">
              <a16:creationId xmlns:a16="http://schemas.microsoft.com/office/drawing/2014/main" id="{F997E71F-D723-4704-9CCD-277B8035FFE8}"/>
            </a:ext>
          </a:extLst>
        </xdr:cNvPr>
        <xdr:cNvSpPr/>
      </xdr:nvSpPr>
      <xdr:spPr>
        <a:xfrm>
          <a:off x="135058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81</xdr:row>
      <xdr:rowOff>266700</xdr:rowOff>
    </xdr:from>
    <xdr:to>
      <xdr:col>16</xdr:col>
      <xdr:colOff>396240</xdr:colOff>
      <xdr:row>81</xdr:row>
      <xdr:rowOff>403860</xdr:rowOff>
    </xdr:to>
    <xdr:sp macro="" textlink="">
      <xdr:nvSpPr>
        <xdr:cNvPr id="259" name="Right Arrow 4">
          <a:extLst>
            <a:ext uri="{FF2B5EF4-FFF2-40B4-BE49-F238E27FC236}">
              <a16:creationId xmlns:a16="http://schemas.microsoft.com/office/drawing/2014/main" id="{943AE940-4842-4FC3-AEE2-790563E1313F}"/>
            </a:ext>
          </a:extLst>
        </xdr:cNvPr>
        <xdr:cNvSpPr/>
      </xdr:nvSpPr>
      <xdr:spPr>
        <a:xfrm>
          <a:off x="135058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60" name="Right Arrow 27">
          <a:extLst>
            <a:ext uri="{FF2B5EF4-FFF2-40B4-BE49-F238E27FC236}">
              <a16:creationId xmlns:a16="http://schemas.microsoft.com/office/drawing/2014/main" id="{5C47D218-EADC-4F36-90D0-FE5FA7C4509B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80</xdr:row>
      <xdr:rowOff>266700</xdr:rowOff>
    </xdr:from>
    <xdr:to>
      <xdr:col>16</xdr:col>
      <xdr:colOff>396240</xdr:colOff>
      <xdr:row>80</xdr:row>
      <xdr:rowOff>403860</xdr:rowOff>
    </xdr:to>
    <xdr:sp macro="" textlink="">
      <xdr:nvSpPr>
        <xdr:cNvPr id="261" name="Right Arrow 28">
          <a:extLst>
            <a:ext uri="{FF2B5EF4-FFF2-40B4-BE49-F238E27FC236}">
              <a16:creationId xmlns:a16="http://schemas.microsoft.com/office/drawing/2014/main" id="{C2936B84-39F6-44C2-918C-98E67E206E42}"/>
            </a:ext>
          </a:extLst>
        </xdr:cNvPr>
        <xdr:cNvSpPr/>
      </xdr:nvSpPr>
      <xdr:spPr>
        <a:xfrm>
          <a:off x="13505815" y="14043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81</xdr:row>
      <xdr:rowOff>266700</xdr:rowOff>
    </xdr:from>
    <xdr:to>
      <xdr:col>17</xdr:col>
      <xdr:colOff>396240</xdr:colOff>
      <xdr:row>81</xdr:row>
      <xdr:rowOff>403860</xdr:rowOff>
    </xdr:to>
    <xdr:sp macro="" textlink="">
      <xdr:nvSpPr>
        <xdr:cNvPr id="262" name="Right Arrow 3">
          <a:extLst>
            <a:ext uri="{FF2B5EF4-FFF2-40B4-BE49-F238E27FC236}">
              <a16:creationId xmlns:a16="http://schemas.microsoft.com/office/drawing/2014/main" id="{433519FD-CC1F-4146-BADD-1E9C4F96250E}"/>
            </a:ext>
          </a:extLst>
        </xdr:cNvPr>
        <xdr:cNvSpPr/>
      </xdr:nvSpPr>
      <xdr:spPr>
        <a:xfrm>
          <a:off x="1422019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81</xdr:row>
      <xdr:rowOff>266700</xdr:rowOff>
    </xdr:from>
    <xdr:to>
      <xdr:col>17</xdr:col>
      <xdr:colOff>396240</xdr:colOff>
      <xdr:row>81</xdr:row>
      <xdr:rowOff>403860</xdr:rowOff>
    </xdr:to>
    <xdr:sp macro="" textlink="">
      <xdr:nvSpPr>
        <xdr:cNvPr id="263" name="Right Arrow 4">
          <a:extLst>
            <a:ext uri="{FF2B5EF4-FFF2-40B4-BE49-F238E27FC236}">
              <a16:creationId xmlns:a16="http://schemas.microsoft.com/office/drawing/2014/main" id="{B1C8E4F8-C69A-41D0-BECF-44FAAE7453BE}"/>
            </a:ext>
          </a:extLst>
        </xdr:cNvPr>
        <xdr:cNvSpPr/>
      </xdr:nvSpPr>
      <xdr:spPr>
        <a:xfrm>
          <a:off x="1422019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81</xdr:row>
      <xdr:rowOff>266700</xdr:rowOff>
    </xdr:from>
    <xdr:to>
      <xdr:col>17</xdr:col>
      <xdr:colOff>396240</xdr:colOff>
      <xdr:row>81</xdr:row>
      <xdr:rowOff>403860</xdr:rowOff>
    </xdr:to>
    <xdr:sp macro="" textlink="">
      <xdr:nvSpPr>
        <xdr:cNvPr id="264" name="Right Arrow 3">
          <a:extLst>
            <a:ext uri="{FF2B5EF4-FFF2-40B4-BE49-F238E27FC236}">
              <a16:creationId xmlns:a16="http://schemas.microsoft.com/office/drawing/2014/main" id="{4378DC25-E746-4A1B-87EF-8F8D74C55CA4}"/>
            </a:ext>
          </a:extLst>
        </xdr:cNvPr>
        <xdr:cNvSpPr/>
      </xdr:nvSpPr>
      <xdr:spPr>
        <a:xfrm>
          <a:off x="1422019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81</xdr:row>
      <xdr:rowOff>266700</xdr:rowOff>
    </xdr:from>
    <xdr:to>
      <xdr:col>17</xdr:col>
      <xdr:colOff>396240</xdr:colOff>
      <xdr:row>81</xdr:row>
      <xdr:rowOff>403860</xdr:rowOff>
    </xdr:to>
    <xdr:sp macro="" textlink="">
      <xdr:nvSpPr>
        <xdr:cNvPr id="265" name="Right Arrow 4">
          <a:extLst>
            <a:ext uri="{FF2B5EF4-FFF2-40B4-BE49-F238E27FC236}">
              <a16:creationId xmlns:a16="http://schemas.microsoft.com/office/drawing/2014/main" id="{631F18E7-1E41-460E-B39F-9C589011A0A7}"/>
            </a:ext>
          </a:extLst>
        </xdr:cNvPr>
        <xdr:cNvSpPr/>
      </xdr:nvSpPr>
      <xdr:spPr>
        <a:xfrm>
          <a:off x="1422019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81</xdr:row>
      <xdr:rowOff>266700</xdr:rowOff>
    </xdr:from>
    <xdr:to>
      <xdr:col>18</xdr:col>
      <xdr:colOff>396240</xdr:colOff>
      <xdr:row>81</xdr:row>
      <xdr:rowOff>403860</xdr:rowOff>
    </xdr:to>
    <xdr:sp macro="" textlink="">
      <xdr:nvSpPr>
        <xdr:cNvPr id="266" name="Right Arrow 3">
          <a:extLst>
            <a:ext uri="{FF2B5EF4-FFF2-40B4-BE49-F238E27FC236}">
              <a16:creationId xmlns:a16="http://schemas.microsoft.com/office/drawing/2014/main" id="{8D444B22-1592-40E5-BDC4-EBEF968FE582}"/>
            </a:ext>
          </a:extLst>
        </xdr:cNvPr>
        <xdr:cNvSpPr/>
      </xdr:nvSpPr>
      <xdr:spPr>
        <a:xfrm>
          <a:off x="1493456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81</xdr:row>
      <xdr:rowOff>266700</xdr:rowOff>
    </xdr:from>
    <xdr:to>
      <xdr:col>18</xdr:col>
      <xdr:colOff>396240</xdr:colOff>
      <xdr:row>81</xdr:row>
      <xdr:rowOff>403860</xdr:rowOff>
    </xdr:to>
    <xdr:sp macro="" textlink="">
      <xdr:nvSpPr>
        <xdr:cNvPr id="267" name="Right Arrow 4">
          <a:extLst>
            <a:ext uri="{FF2B5EF4-FFF2-40B4-BE49-F238E27FC236}">
              <a16:creationId xmlns:a16="http://schemas.microsoft.com/office/drawing/2014/main" id="{31207206-6348-4962-9940-E0E8B538FEED}"/>
            </a:ext>
          </a:extLst>
        </xdr:cNvPr>
        <xdr:cNvSpPr/>
      </xdr:nvSpPr>
      <xdr:spPr>
        <a:xfrm>
          <a:off x="1493456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81</xdr:row>
      <xdr:rowOff>266700</xdr:rowOff>
    </xdr:from>
    <xdr:to>
      <xdr:col>18</xdr:col>
      <xdr:colOff>396240</xdr:colOff>
      <xdr:row>81</xdr:row>
      <xdr:rowOff>403860</xdr:rowOff>
    </xdr:to>
    <xdr:sp macro="" textlink="">
      <xdr:nvSpPr>
        <xdr:cNvPr id="268" name="Right Arrow 3">
          <a:extLst>
            <a:ext uri="{FF2B5EF4-FFF2-40B4-BE49-F238E27FC236}">
              <a16:creationId xmlns:a16="http://schemas.microsoft.com/office/drawing/2014/main" id="{412F8BD6-1068-439B-9CEE-F4CEC5FAB8D1}"/>
            </a:ext>
          </a:extLst>
        </xdr:cNvPr>
        <xdr:cNvSpPr/>
      </xdr:nvSpPr>
      <xdr:spPr>
        <a:xfrm>
          <a:off x="1493456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81</xdr:row>
      <xdr:rowOff>266700</xdr:rowOff>
    </xdr:from>
    <xdr:to>
      <xdr:col>18</xdr:col>
      <xdr:colOff>396240</xdr:colOff>
      <xdr:row>81</xdr:row>
      <xdr:rowOff>403860</xdr:rowOff>
    </xdr:to>
    <xdr:sp macro="" textlink="">
      <xdr:nvSpPr>
        <xdr:cNvPr id="269" name="Right Arrow 4">
          <a:extLst>
            <a:ext uri="{FF2B5EF4-FFF2-40B4-BE49-F238E27FC236}">
              <a16:creationId xmlns:a16="http://schemas.microsoft.com/office/drawing/2014/main" id="{8B693406-3669-41B5-9BC4-E349E74EDC96}"/>
            </a:ext>
          </a:extLst>
        </xdr:cNvPr>
        <xdr:cNvSpPr/>
      </xdr:nvSpPr>
      <xdr:spPr>
        <a:xfrm>
          <a:off x="1493456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81</xdr:row>
      <xdr:rowOff>266700</xdr:rowOff>
    </xdr:from>
    <xdr:to>
      <xdr:col>19</xdr:col>
      <xdr:colOff>396240</xdr:colOff>
      <xdr:row>81</xdr:row>
      <xdr:rowOff>403860</xdr:rowOff>
    </xdr:to>
    <xdr:sp macro="" textlink="">
      <xdr:nvSpPr>
        <xdr:cNvPr id="270" name="Right Arrow 3">
          <a:extLst>
            <a:ext uri="{FF2B5EF4-FFF2-40B4-BE49-F238E27FC236}">
              <a16:creationId xmlns:a16="http://schemas.microsoft.com/office/drawing/2014/main" id="{D7D142B4-9F4C-429E-A8EC-FBD2BEA6B3F1}"/>
            </a:ext>
          </a:extLst>
        </xdr:cNvPr>
        <xdr:cNvSpPr/>
      </xdr:nvSpPr>
      <xdr:spPr>
        <a:xfrm>
          <a:off x="1564894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81</xdr:row>
      <xdr:rowOff>266700</xdr:rowOff>
    </xdr:from>
    <xdr:to>
      <xdr:col>19</xdr:col>
      <xdr:colOff>396240</xdr:colOff>
      <xdr:row>81</xdr:row>
      <xdr:rowOff>403860</xdr:rowOff>
    </xdr:to>
    <xdr:sp macro="" textlink="">
      <xdr:nvSpPr>
        <xdr:cNvPr id="271" name="Right Arrow 4">
          <a:extLst>
            <a:ext uri="{FF2B5EF4-FFF2-40B4-BE49-F238E27FC236}">
              <a16:creationId xmlns:a16="http://schemas.microsoft.com/office/drawing/2014/main" id="{70375507-E775-48FD-8089-EB5FC7848E16}"/>
            </a:ext>
          </a:extLst>
        </xdr:cNvPr>
        <xdr:cNvSpPr/>
      </xdr:nvSpPr>
      <xdr:spPr>
        <a:xfrm>
          <a:off x="1564894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81</xdr:row>
      <xdr:rowOff>266700</xdr:rowOff>
    </xdr:from>
    <xdr:to>
      <xdr:col>19</xdr:col>
      <xdr:colOff>396240</xdr:colOff>
      <xdr:row>81</xdr:row>
      <xdr:rowOff>403860</xdr:rowOff>
    </xdr:to>
    <xdr:sp macro="" textlink="">
      <xdr:nvSpPr>
        <xdr:cNvPr id="272" name="Right Arrow 3">
          <a:extLst>
            <a:ext uri="{FF2B5EF4-FFF2-40B4-BE49-F238E27FC236}">
              <a16:creationId xmlns:a16="http://schemas.microsoft.com/office/drawing/2014/main" id="{245F8331-A779-4618-BCFE-B60CC466B2DA}"/>
            </a:ext>
          </a:extLst>
        </xdr:cNvPr>
        <xdr:cNvSpPr/>
      </xdr:nvSpPr>
      <xdr:spPr>
        <a:xfrm>
          <a:off x="1564894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81</xdr:row>
      <xdr:rowOff>266700</xdr:rowOff>
    </xdr:from>
    <xdr:to>
      <xdr:col>19</xdr:col>
      <xdr:colOff>396240</xdr:colOff>
      <xdr:row>81</xdr:row>
      <xdr:rowOff>403860</xdr:rowOff>
    </xdr:to>
    <xdr:sp macro="" textlink="">
      <xdr:nvSpPr>
        <xdr:cNvPr id="273" name="Right Arrow 4">
          <a:extLst>
            <a:ext uri="{FF2B5EF4-FFF2-40B4-BE49-F238E27FC236}">
              <a16:creationId xmlns:a16="http://schemas.microsoft.com/office/drawing/2014/main" id="{F8F92211-95C1-439B-97E7-382AD44C5622}"/>
            </a:ext>
          </a:extLst>
        </xdr:cNvPr>
        <xdr:cNvSpPr/>
      </xdr:nvSpPr>
      <xdr:spPr>
        <a:xfrm>
          <a:off x="15648940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81</xdr:row>
      <xdr:rowOff>266700</xdr:rowOff>
    </xdr:from>
    <xdr:to>
      <xdr:col>20</xdr:col>
      <xdr:colOff>396240</xdr:colOff>
      <xdr:row>81</xdr:row>
      <xdr:rowOff>403860</xdr:rowOff>
    </xdr:to>
    <xdr:sp macro="" textlink="">
      <xdr:nvSpPr>
        <xdr:cNvPr id="274" name="Right Arrow 3">
          <a:extLst>
            <a:ext uri="{FF2B5EF4-FFF2-40B4-BE49-F238E27FC236}">
              <a16:creationId xmlns:a16="http://schemas.microsoft.com/office/drawing/2014/main" id="{2A4ED088-3FED-42BE-BCA9-1DFEEB67A33C}"/>
            </a:ext>
          </a:extLst>
        </xdr:cNvPr>
        <xdr:cNvSpPr/>
      </xdr:nvSpPr>
      <xdr:spPr>
        <a:xfrm>
          <a:off x="163633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81</xdr:row>
      <xdr:rowOff>266700</xdr:rowOff>
    </xdr:from>
    <xdr:to>
      <xdr:col>20</xdr:col>
      <xdr:colOff>396240</xdr:colOff>
      <xdr:row>81</xdr:row>
      <xdr:rowOff>403860</xdr:rowOff>
    </xdr:to>
    <xdr:sp macro="" textlink="">
      <xdr:nvSpPr>
        <xdr:cNvPr id="275" name="Right Arrow 4">
          <a:extLst>
            <a:ext uri="{FF2B5EF4-FFF2-40B4-BE49-F238E27FC236}">
              <a16:creationId xmlns:a16="http://schemas.microsoft.com/office/drawing/2014/main" id="{C92859D9-42F8-4E71-BDFF-F0D7064D10DB}"/>
            </a:ext>
          </a:extLst>
        </xdr:cNvPr>
        <xdr:cNvSpPr/>
      </xdr:nvSpPr>
      <xdr:spPr>
        <a:xfrm>
          <a:off x="163633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81</xdr:row>
      <xdr:rowOff>266700</xdr:rowOff>
    </xdr:from>
    <xdr:to>
      <xdr:col>20</xdr:col>
      <xdr:colOff>396240</xdr:colOff>
      <xdr:row>81</xdr:row>
      <xdr:rowOff>403860</xdr:rowOff>
    </xdr:to>
    <xdr:sp macro="" textlink="">
      <xdr:nvSpPr>
        <xdr:cNvPr id="276" name="Right Arrow 3">
          <a:extLst>
            <a:ext uri="{FF2B5EF4-FFF2-40B4-BE49-F238E27FC236}">
              <a16:creationId xmlns:a16="http://schemas.microsoft.com/office/drawing/2014/main" id="{4074F778-D024-461E-8C75-40BF5FAB9C7E}"/>
            </a:ext>
          </a:extLst>
        </xdr:cNvPr>
        <xdr:cNvSpPr/>
      </xdr:nvSpPr>
      <xdr:spPr>
        <a:xfrm>
          <a:off x="163633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81</xdr:row>
      <xdr:rowOff>266700</xdr:rowOff>
    </xdr:from>
    <xdr:to>
      <xdr:col>20</xdr:col>
      <xdr:colOff>396240</xdr:colOff>
      <xdr:row>81</xdr:row>
      <xdr:rowOff>403860</xdr:rowOff>
    </xdr:to>
    <xdr:sp macro="" textlink="">
      <xdr:nvSpPr>
        <xdr:cNvPr id="277" name="Right Arrow 4">
          <a:extLst>
            <a:ext uri="{FF2B5EF4-FFF2-40B4-BE49-F238E27FC236}">
              <a16:creationId xmlns:a16="http://schemas.microsoft.com/office/drawing/2014/main" id="{135884F5-B8EF-4395-816A-5E04766D0AE0}"/>
            </a:ext>
          </a:extLst>
        </xdr:cNvPr>
        <xdr:cNvSpPr/>
      </xdr:nvSpPr>
      <xdr:spPr>
        <a:xfrm>
          <a:off x="16363315" y="14287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2F00-000028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2F00-000029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00000000-0008-0000-2F00-00002A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0000000-0008-0000-2F00-00002B000000}"/>
            </a:ext>
          </a:extLst>
        </xdr:cNvPr>
        <xdr:cNvSpPr/>
      </xdr:nvSpPr>
      <xdr:spPr>
        <a:xfrm>
          <a:off x="1350264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44" name="Right Arrow 27">
          <a:extLst>
            <a:ext uri="{FF2B5EF4-FFF2-40B4-BE49-F238E27FC236}">
              <a16:creationId xmlns:a16="http://schemas.microsoft.com/office/drawing/2014/main" id="{00000000-0008-0000-2F00-00002C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45" name="Right Arrow 28">
          <a:extLst>
            <a:ext uri="{FF2B5EF4-FFF2-40B4-BE49-F238E27FC236}">
              <a16:creationId xmlns:a16="http://schemas.microsoft.com/office/drawing/2014/main" id="{00000000-0008-0000-2F00-00002D000000}"/>
            </a:ext>
          </a:extLst>
        </xdr:cNvPr>
        <xdr:cNvSpPr/>
      </xdr:nvSpPr>
      <xdr:spPr>
        <a:xfrm>
          <a:off x="1350264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00000000-0008-0000-2F00-00002E000000}"/>
            </a:ext>
          </a:extLst>
        </xdr:cNvPr>
        <xdr:cNvSpPr/>
      </xdr:nvSpPr>
      <xdr:spPr>
        <a:xfrm>
          <a:off x="14217015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00000000-0008-0000-2F00-00002F000000}"/>
            </a:ext>
          </a:extLst>
        </xdr:cNvPr>
        <xdr:cNvSpPr/>
      </xdr:nvSpPr>
      <xdr:spPr>
        <a:xfrm>
          <a:off x="14217015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00000000-0008-0000-2F00-000030000000}"/>
            </a:ext>
          </a:extLst>
        </xdr:cNvPr>
        <xdr:cNvSpPr/>
      </xdr:nvSpPr>
      <xdr:spPr>
        <a:xfrm>
          <a:off x="14217015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00000000-0008-0000-2F00-000031000000}"/>
            </a:ext>
          </a:extLst>
        </xdr:cNvPr>
        <xdr:cNvSpPr/>
      </xdr:nvSpPr>
      <xdr:spPr>
        <a:xfrm>
          <a:off x="14217015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00000000-0008-0000-2F00-000032000000}"/>
            </a:ext>
          </a:extLst>
        </xdr:cNvPr>
        <xdr:cNvSpPr/>
      </xdr:nvSpPr>
      <xdr:spPr>
        <a:xfrm>
          <a:off x="1493139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00000000-0008-0000-2F00-000033000000}"/>
            </a:ext>
          </a:extLst>
        </xdr:cNvPr>
        <xdr:cNvSpPr/>
      </xdr:nvSpPr>
      <xdr:spPr>
        <a:xfrm>
          <a:off x="1493139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00000000-0008-0000-2F00-000034000000}"/>
            </a:ext>
          </a:extLst>
        </xdr:cNvPr>
        <xdr:cNvSpPr/>
      </xdr:nvSpPr>
      <xdr:spPr>
        <a:xfrm>
          <a:off x="1493139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00000000-0008-0000-2F00-000035000000}"/>
            </a:ext>
          </a:extLst>
        </xdr:cNvPr>
        <xdr:cNvSpPr/>
      </xdr:nvSpPr>
      <xdr:spPr>
        <a:xfrm>
          <a:off x="14931390" y="235172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00000000-0008-0000-2F00-000020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00000000-0008-0000-2F00-000021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0000000-0008-0000-2F00-000022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00000000-0008-0000-2F00-000023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00000000-0008-0000-2F00-000024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00000000-0008-0000-2F00-000025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00000000-0008-0000-2F00-000026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00000000-0008-0000-2F00-000027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7D618CF4-C2C4-43C0-881C-A06499D525F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FBE74E88-0C10-43CC-AD57-35744D68510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17ADCDF3-07C0-46EB-ACD1-2CF17A685EB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FB1C6FFF-6545-4079-A6E5-E7E09F07FF1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CCCC1463-3578-43D5-B31D-E538857D7BD2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9A2136C1-AB65-46BE-87D4-097DB43709FE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2" name="Right Arrow 27">
          <a:extLst>
            <a:ext uri="{FF2B5EF4-FFF2-40B4-BE49-F238E27FC236}">
              <a16:creationId xmlns:a16="http://schemas.microsoft.com/office/drawing/2014/main" id="{7A8A3348-175F-4A2E-9A20-92171ADF554A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83" name="Right Arrow 28">
          <a:extLst>
            <a:ext uri="{FF2B5EF4-FFF2-40B4-BE49-F238E27FC236}">
              <a16:creationId xmlns:a16="http://schemas.microsoft.com/office/drawing/2014/main" id="{DA178539-6D3E-4047-ABBA-63D7311006EE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9FAC4562-D692-480D-BB63-277133FE36B8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67D41617-CE98-4292-BA72-BDDB931291FC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460A34A7-BC78-41AA-AB70-E0F048B17BAE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526D3200-D5E1-4186-9E47-5E75457130FA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8" name="Right Arrow 27">
          <a:extLst>
            <a:ext uri="{FF2B5EF4-FFF2-40B4-BE49-F238E27FC236}">
              <a16:creationId xmlns:a16="http://schemas.microsoft.com/office/drawing/2014/main" id="{C5B1D2C9-45C9-4E78-BB5E-4DA8DA3DBA43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89" name="Right Arrow 28">
          <a:extLst>
            <a:ext uri="{FF2B5EF4-FFF2-40B4-BE49-F238E27FC236}">
              <a16:creationId xmlns:a16="http://schemas.microsoft.com/office/drawing/2014/main" id="{372E6844-E893-4225-AF0D-2C2E063640E7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D873506D-929E-4111-9A65-A0BB8EDA72A8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E33B746B-D682-408C-9241-7A369BD17331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92" name="Right Arrow 3">
          <a:extLst>
            <a:ext uri="{FF2B5EF4-FFF2-40B4-BE49-F238E27FC236}">
              <a16:creationId xmlns:a16="http://schemas.microsoft.com/office/drawing/2014/main" id="{99957C14-ECF3-49BA-B208-612DACAFF971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93" name="Right Arrow 4">
          <a:extLst>
            <a:ext uri="{FF2B5EF4-FFF2-40B4-BE49-F238E27FC236}">
              <a16:creationId xmlns:a16="http://schemas.microsoft.com/office/drawing/2014/main" id="{BF71901B-B2C8-4E10-B917-A0FDD324732B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F867EDA1-85BD-4294-8334-336986B3494F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3DADC2A3-A176-499C-B671-7F71266C3988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96" name="Right Arrow 3">
          <a:extLst>
            <a:ext uri="{FF2B5EF4-FFF2-40B4-BE49-F238E27FC236}">
              <a16:creationId xmlns:a16="http://schemas.microsoft.com/office/drawing/2014/main" id="{1B6C1B41-1962-49DB-8CF6-27F6A22B3F58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97" name="Right Arrow 4">
          <a:extLst>
            <a:ext uri="{FF2B5EF4-FFF2-40B4-BE49-F238E27FC236}">
              <a16:creationId xmlns:a16="http://schemas.microsoft.com/office/drawing/2014/main" id="{056A4B67-840F-4DE3-AE3A-71A2B9505742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5E3EC724-0BD3-4CCF-8944-5DC40AF9F359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7A4C3DC9-DF4E-44B0-8BCD-A7A2B8D4B242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00" name="Right Arrow 3">
          <a:extLst>
            <a:ext uri="{FF2B5EF4-FFF2-40B4-BE49-F238E27FC236}">
              <a16:creationId xmlns:a16="http://schemas.microsoft.com/office/drawing/2014/main" id="{7DF86BF3-0AE7-4433-83CB-CF985428C8C6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01" name="Right Arrow 4">
          <a:extLst>
            <a:ext uri="{FF2B5EF4-FFF2-40B4-BE49-F238E27FC236}">
              <a16:creationId xmlns:a16="http://schemas.microsoft.com/office/drawing/2014/main" id="{3C96FFAF-7042-4D1E-AC10-B3E912F4C01F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8E77872A-8E74-483A-B45A-34B5476CEEBE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B40197BF-1B72-4845-910B-3D36C9930D45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04" name="Right Arrow 3">
          <a:extLst>
            <a:ext uri="{FF2B5EF4-FFF2-40B4-BE49-F238E27FC236}">
              <a16:creationId xmlns:a16="http://schemas.microsoft.com/office/drawing/2014/main" id="{F6C0B82C-B86F-4F41-A513-A38EBABD6994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05" name="Right Arrow 4">
          <a:extLst>
            <a:ext uri="{FF2B5EF4-FFF2-40B4-BE49-F238E27FC236}">
              <a16:creationId xmlns:a16="http://schemas.microsoft.com/office/drawing/2014/main" id="{2A4340BD-27D0-414B-8159-EC91FC4FBC7A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33DD92EC-6746-4753-98EF-2F5D3F65EC3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84E9A8CC-DFAE-46E4-8F00-2EB3148A6B0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4B39119D-EBFE-437A-AC2F-2C80E18F967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BE24E4C3-78E3-478D-B27D-6BEFD367FC7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2" name="Right Arrow 3">
          <a:extLst>
            <a:ext uri="{FF2B5EF4-FFF2-40B4-BE49-F238E27FC236}">
              <a16:creationId xmlns:a16="http://schemas.microsoft.com/office/drawing/2014/main" id="{A31C8F41-2E56-47E1-AE83-66062DFEED9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3" name="Right Arrow 4">
          <a:extLst>
            <a:ext uri="{FF2B5EF4-FFF2-40B4-BE49-F238E27FC236}">
              <a16:creationId xmlns:a16="http://schemas.microsoft.com/office/drawing/2014/main" id="{F28309B6-945E-4AF9-A6CB-7921B3E4F38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4" name="Right Arrow 27">
          <a:extLst>
            <a:ext uri="{FF2B5EF4-FFF2-40B4-BE49-F238E27FC236}">
              <a16:creationId xmlns:a16="http://schemas.microsoft.com/office/drawing/2014/main" id="{0C158B6E-7FC9-4D4B-B0A5-E99A6D8B23E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5" name="Right Arrow 28">
          <a:extLst>
            <a:ext uri="{FF2B5EF4-FFF2-40B4-BE49-F238E27FC236}">
              <a16:creationId xmlns:a16="http://schemas.microsoft.com/office/drawing/2014/main" id="{DBE9AE1C-8D37-444B-9B35-CDA2A7A95A5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6" name="Right Arrow 3">
          <a:extLst>
            <a:ext uri="{FF2B5EF4-FFF2-40B4-BE49-F238E27FC236}">
              <a16:creationId xmlns:a16="http://schemas.microsoft.com/office/drawing/2014/main" id="{0749F3C6-607C-493E-8FB5-44257EE10A7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7" name="Right Arrow 4">
          <a:extLst>
            <a:ext uri="{FF2B5EF4-FFF2-40B4-BE49-F238E27FC236}">
              <a16:creationId xmlns:a16="http://schemas.microsoft.com/office/drawing/2014/main" id="{81B93D3C-8336-4172-B073-8BCCE26FEB1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8" name="Right Arrow 27">
          <a:extLst>
            <a:ext uri="{FF2B5EF4-FFF2-40B4-BE49-F238E27FC236}">
              <a16:creationId xmlns:a16="http://schemas.microsoft.com/office/drawing/2014/main" id="{1FBDEAD9-4B30-4641-B689-F72378526FC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9" name="Right Arrow 28">
          <a:extLst>
            <a:ext uri="{FF2B5EF4-FFF2-40B4-BE49-F238E27FC236}">
              <a16:creationId xmlns:a16="http://schemas.microsoft.com/office/drawing/2014/main" id="{20879A8E-B5E2-4F5A-B059-99BEE4ECE06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0" name="Right Arrow 3">
          <a:extLst>
            <a:ext uri="{FF2B5EF4-FFF2-40B4-BE49-F238E27FC236}">
              <a16:creationId xmlns:a16="http://schemas.microsoft.com/office/drawing/2014/main" id="{D1726785-410B-4203-A3D8-D3ADA899017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1" name="Right Arrow 4">
          <a:extLst>
            <a:ext uri="{FF2B5EF4-FFF2-40B4-BE49-F238E27FC236}">
              <a16:creationId xmlns:a16="http://schemas.microsoft.com/office/drawing/2014/main" id="{2D71FB03-52AA-4D48-A6F1-48EBE018972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2" name="Right Arrow 27">
          <a:extLst>
            <a:ext uri="{FF2B5EF4-FFF2-40B4-BE49-F238E27FC236}">
              <a16:creationId xmlns:a16="http://schemas.microsoft.com/office/drawing/2014/main" id="{1A55E939-B279-4C7E-8863-88044398ACF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28">
          <a:extLst>
            <a:ext uri="{FF2B5EF4-FFF2-40B4-BE49-F238E27FC236}">
              <a16:creationId xmlns:a16="http://schemas.microsoft.com/office/drawing/2014/main" id="{32F135A5-7A4B-4309-9B37-3A8B450B263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30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30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3000-00001C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3000-00001D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65DD3E61-772F-4669-8648-6F2545A06BA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905498F5-17BD-47A4-806D-D016639BBA7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0CF8472D-5526-45FE-AD55-6E08C324677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1B1CBF74-4ABA-4D03-BD50-A89B8C25310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B4658579-873A-4A52-A12F-473B298BECA7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FCF604F4-E81A-4F43-ABB0-DBC318C578F9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6" name="Right Arrow 27">
          <a:extLst>
            <a:ext uri="{FF2B5EF4-FFF2-40B4-BE49-F238E27FC236}">
              <a16:creationId xmlns:a16="http://schemas.microsoft.com/office/drawing/2014/main" id="{CF7BB02A-B7E4-465F-B7A4-E82BA86EFD15}"/>
            </a:ext>
          </a:extLst>
        </xdr:cNvPr>
        <xdr:cNvSpPr/>
      </xdr:nvSpPr>
      <xdr:spPr>
        <a:xfrm>
          <a:off x="13505815" y="13455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7" name="Right Arrow 28">
          <a:extLst>
            <a:ext uri="{FF2B5EF4-FFF2-40B4-BE49-F238E27FC236}">
              <a16:creationId xmlns:a16="http://schemas.microsoft.com/office/drawing/2014/main" id="{9523EBFB-1F55-47AF-89FA-5AFE7454EE9A}"/>
            </a:ext>
          </a:extLst>
        </xdr:cNvPr>
        <xdr:cNvSpPr/>
      </xdr:nvSpPr>
      <xdr:spPr>
        <a:xfrm>
          <a:off x="13505815" y="13455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8" name="Right Arrow 27">
          <a:extLst>
            <a:ext uri="{FF2B5EF4-FFF2-40B4-BE49-F238E27FC236}">
              <a16:creationId xmlns:a16="http://schemas.microsoft.com/office/drawing/2014/main" id="{8626FCB3-30F6-49E3-92CB-D5CE8BAF7261}"/>
            </a:ext>
          </a:extLst>
        </xdr:cNvPr>
        <xdr:cNvSpPr/>
      </xdr:nvSpPr>
      <xdr:spPr>
        <a:xfrm>
          <a:off x="13505815" y="13455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9" name="Right Arrow 28">
          <a:extLst>
            <a:ext uri="{FF2B5EF4-FFF2-40B4-BE49-F238E27FC236}">
              <a16:creationId xmlns:a16="http://schemas.microsoft.com/office/drawing/2014/main" id="{A126F8B1-3D70-4AEE-A40A-55C33B58B038}"/>
            </a:ext>
          </a:extLst>
        </xdr:cNvPr>
        <xdr:cNvSpPr/>
      </xdr:nvSpPr>
      <xdr:spPr>
        <a:xfrm>
          <a:off x="13505815" y="13455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0" name="Right Arrow 3">
          <a:extLst>
            <a:ext uri="{FF2B5EF4-FFF2-40B4-BE49-F238E27FC236}">
              <a16:creationId xmlns:a16="http://schemas.microsoft.com/office/drawing/2014/main" id="{C6A6CF8D-E750-45AF-A216-32B2F24A04A1}"/>
            </a:ext>
          </a:extLst>
        </xdr:cNvPr>
        <xdr:cNvSpPr/>
      </xdr:nvSpPr>
      <xdr:spPr>
        <a:xfrm>
          <a:off x="135058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1" name="Right Arrow 4">
          <a:extLst>
            <a:ext uri="{FF2B5EF4-FFF2-40B4-BE49-F238E27FC236}">
              <a16:creationId xmlns:a16="http://schemas.microsoft.com/office/drawing/2014/main" id="{909DCC4E-D14B-41EF-B4B8-939D9C5ED0D6}"/>
            </a:ext>
          </a:extLst>
        </xdr:cNvPr>
        <xdr:cNvSpPr/>
      </xdr:nvSpPr>
      <xdr:spPr>
        <a:xfrm>
          <a:off x="135058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00AF6A43-58EB-4182-824C-F30CFBCEF602}"/>
            </a:ext>
          </a:extLst>
        </xdr:cNvPr>
        <xdr:cNvSpPr/>
      </xdr:nvSpPr>
      <xdr:spPr>
        <a:xfrm>
          <a:off x="135058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2BFD8076-2D94-405E-9370-D02FCB6A60DF}"/>
            </a:ext>
          </a:extLst>
        </xdr:cNvPr>
        <xdr:cNvSpPr/>
      </xdr:nvSpPr>
      <xdr:spPr>
        <a:xfrm>
          <a:off x="135058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74" name="Right Arrow 27">
          <a:extLst>
            <a:ext uri="{FF2B5EF4-FFF2-40B4-BE49-F238E27FC236}">
              <a16:creationId xmlns:a16="http://schemas.microsoft.com/office/drawing/2014/main" id="{F0AE3DA6-C5BD-4360-8DB4-5A99C5CF1EA9}"/>
            </a:ext>
          </a:extLst>
        </xdr:cNvPr>
        <xdr:cNvSpPr/>
      </xdr:nvSpPr>
      <xdr:spPr>
        <a:xfrm>
          <a:off x="13505815" y="13662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75" name="Right Arrow 28">
          <a:extLst>
            <a:ext uri="{FF2B5EF4-FFF2-40B4-BE49-F238E27FC236}">
              <a16:creationId xmlns:a16="http://schemas.microsoft.com/office/drawing/2014/main" id="{0480B909-3C98-4615-9F71-CAA04468DADB}"/>
            </a:ext>
          </a:extLst>
        </xdr:cNvPr>
        <xdr:cNvSpPr/>
      </xdr:nvSpPr>
      <xdr:spPr>
        <a:xfrm>
          <a:off x="13505815" y="13662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79</xdr:row>
      <xdr:rowOff>266700</xdr:rowOff>
    </xdr:from>
    <xdr:to>
      <xdr:col>17</xdr:col>
      <xdr:colOff>396240</xdr:colOff>
      <xdr:row>79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5C7A4AEE-5FFB-43F6-BF1E-03D73B230853}"/>
            </a:ext>
          </a:extLst>
        </xdr:cNvPr>
        <xdr:cNvSpPr/>
      </xdr:nvSpPr>
      <xdr:spPr>
        <a:xfrm>
          <a:off x="1422019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79</xdr:row>
      <xdr:rowOff>266700</xdr:rowOff>
    </xdr:from>
    <xdr:to>
      <xdr:col>17</xdr:col>
      <xdr:colOff>396240</xdr:colOff>
      <xdr:row>79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D4AC19B6-445A-4E1D-91B2-45DE60D76AE6}"/>
            </a:ext>
          </a:extLst>
        </xdr:cNvPr>
        <xdr:cNvSpPr/>
      </xdr:nvSpPr>
      <xdr:spPr>
        <a:xfrm>
          <a:off x="1422019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79</xdr:row>
      <xdr:rowOff>266700</xdr:rowOff>
    </xdr:from>
    <xdr:to>
      <xdr:col>17</xdr:col>
      <xdr:colOff>396240</xdr:colOff>
      <xdr:row>79</xdr:row>
      <xdr:rowOff>403860</xdr:rowOff>
    </xdr:to>
    <xdr:sp macro="" textlink="">
      <xdr:nvSpPr>
        <xdr:cNvPr id="78" name="Right Arrow 3">
          <a:extLst>
            <a:ext uri="{FF2B5EF4-FFF2-40B4-BE49-F238E27FC236}">
              <a16:creationId xmlns:a16="http://schemas.microsoft.com/office/drawing/2014/main" id="{6DCBD7A8-B4F2-4F55-BD40-9E3EF4C910C1}"/>
            </a:ext>
          </a:extLst>
        </xdr:cNvPr>
        <xdr:cNvSpPr/>
      </xdr:nvSpPr>
      <xdr:spPr>
        <a:xfrm>
          <a:off x="1422019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79</xdr:row>
      <xdr:rowOff>266700</xdr:rowOff>
    </xdr:from>
    <xdr:to>
      <xdr:col>17</xdr:col>
      <xdr:colOff>396240</xdr:colOff>
      <xdr:row>79</xdr:row>
      <xdr:rowOff>403860</xdr:rowOff>
    </xdr:to>
    <xdr:sp macro="" textlink="">
      <xdr:nvSpPr>
        <xdr:cNvPr id="79" name="Right Arrow 4">
          <a:extLst>
            <a:ext uri="{FF2B5EF4-FFF2-40B4-BE49-F238E27FC236}">
              <a16:creationId xmlns:a16="http://schemas.microsoft.com/office/drawing/2014/main" id="{DFBE100D-9D5C-473C-AB7E-5DF45E3D9675}"/>
            </a:ext>
          </a:extLst>
        </xdr:cNvPr>
        <xdr:cNvSpPr/>
      </xdr:nvSpPr>
      <xdr:spPr>
        <a:xfrm>
          <a:off x="1422019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79</xdr:row>
      <xdr:rowOff>266700</xdr:rowOff>
    </xdr:from>
    <xdr:to>
      <xdr:col>18</xdr:col>
      <xdr:colOff>396240</xdr:colOff>
      <xdr:row>79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2493A7F8-A132-4112-9DC3-AB5DF5FA153D}"/>
            </a:ext>
          </a:extLst>
        </xdr:cNvPr>
        <xdr:cNvSpPr/>
      </xdr:nvSpPr>
      <xdr:spPr>
        <a:xfrm>
          <a:off x="1493456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79</xdr:row>
      <xdr:rowOff>266700</xdr:rowOff>
    </xdr:from>
    <xdr:to>
      <xdr:col>18</xdr:col>
      <xdr:colOff>396240</xdr:colOff>
      <xdr:row>79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F765B8A2-0F3E-4C95-9168-02100FE06077}"/>
            </a:ext>
          </a:extLst>
        </xdr:cNvPr>
        <xdr:cNvSpPr/>
      </xdr:nvSpPr>
      <xdr:spPr>
        <a:xfrm>
          <a:off x="1493456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79</xdr:row>
      <xdr:rowOff>266700</xdr:rowOff>
    </xdr:from>
    <xdr:to>
      <xdr:col>18</xdr:col>
      <xdr:colOff>396240</xdr:colOff>
      <xdr:row>79</xdr:row>
      <xdr:rowOff>403860</xdr:rowOff>
    </xdr:to>
    <xdr:sp macro="" textlink="">
      <xdr:nvSpPr>
        <xdr:cNvPr id="82" name="Right Arrow 3">
          <a:extLst>
            <a:ext uri="{FF2B5EF4-FFF2-40B4-BE49-F238E27FC236}">
              <a16:creationId xmlns:a16="http://schemas.microsoft.com/office/drawing/2014/main" id="{1D4C5DE5-6801-4CB2-83AB-8BB5E157ABA4}"/>
            </a:ext>
          </a:extLst>
        </xdr:cNvPr>
        <xdr:cNvSpPr/>
      </xdr:nvSpPr>
      <xdr:spPr>
        <a:xfrm>
          <a:off x="1493456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79</xdr:row>
      <xdr:rowOff>266700</xdr:rowOff>
    </xdr:from>
    <xdr:to>
      <xdr:col>18</xdr:col>
      <xdr:colOff>396240</xdr:colOff>
      <xdr:row>79</xdr:row>
      <xdr:rowOff>403860</xdr:rowOff>
    </xdr:to>
    <xdr:sp macro="" textlink="">
      <xdr:nvSpPr>
        <xdr:cNvPr id="83" name="Right Arrow 4">
          <a:extLst>
            <a:ext uri="{FF2B5EF4-FFF2-40B4-BE49-F238E27FC236}">
              <a16:creationId xmlns:a16="http://schemas.microsoft.com/office/drawing/2014/main" id="{C8784C50-2B30-453B-988F-EC155FD803EC}"/>
            </a:ext>
          </a:extLst>
        </xdr:cNvPr>
        <xdr:cNvSpPr/>
      </xdr:nvSpPr>
      <xdr:spPr>
        <a:xfrm>
          <a:off x="1493456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79</xdr:row>
      <xdr:rowOff>266700</xdr:rowOff>
    </xdr:from>
    <xdr:to>
      <xdr:col>19</xdr:col>
      <xdr:colOff>396240</xdr:colOff>
      <xdr:row>79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4C5C5CF4-11A7-45F3-8D30-5AD0C8B7DF60}"/>
            </a:ext>
          </a:extLst>
        </xdr:cNvPr>
        <xdr:cNvSpPr/>
      </xdr:nvSpPr>
      <xdr:spPr>
        <a:xfrm>
          <a:off x="1564894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79</xdr:row>
      <xdr:rowOff>266700</xdr:rowOff>
    </xdr:from>
    <xdr:to>
      <xdr:col>19</xdr:col>
      <xdr:colOff>396240</xdr:colOff>
      <xdr:row>79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9FF0C585-0AA2-47BA-9181-D5F0D74478B9}"/>
            </a:ext>
          </a:extLst>
        </xdr:cNvPr>
        <xdr:cNvSpPr/>
      </xdr:nvSpPr>
      <xdr:spPr>
        <a:xfrm>
          <a:off x="1564894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79</xdr:row>
      <xdr:rowOff>266700</xdr:rowOff>
    </xdr:from>
    <xdr:to>
      <xdr:col>19</xdr:col>
      <xdr:colOff>396240</xdr:colOff>
      <xdr:row>79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6372A8ED-DBA7-4859-AEE4-3A69C60D2D81}"/>
            </a:ext>
          </a:extLst>
        </xdr:cNvPr>
        <xdr:cNvSpPr/>
      </xdr:nvSpPr>
      <xdr:spPr>
        <a:xfrm>
          <a:off x="1564894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79</xdr:row>
      <xdr:rowOff>266700</xdr:rowOff>
    </xdr:from>
    <xdr:to>
      <xdr:col>19</xdr:col>
      <xdr:colOff>396240</xdr:colOff>
      <xdr:row>79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8E1C5D13-E909-49A7-8BF9-DE8AC977316B}"/>
            </a:ext>
          </a:extLst>
        </xdr:cNvPr>
        <xdr:cNvSpPr/>
      </xdr:nvSpPr>
      <xdr:spPr>
        <a:xfrm>
          <a:off x="15648940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79</xdr:row>
      <xdr:rowOff>266700</xdr:rowOff>
    </xdr:from>
    <xdr:to>
      <xdr:col>20</xdr:col>
      <xdr:colOff>396240</xdr:colOff>
      <xdr:row>79</xdr:row>
      <xdr:rowOff>403860</xdr:rowOff>
    </xdr:to>
    <xdr:sp macro="" textlink="">
      <xdr:nvSpPr>
        <xdr:cNvPr id="88" name="Right Arrow 3">
          <a:extLst>
            <a:ext uri="{FF2B5EF4-FFF2-40B4-BE49-F238E27FC236}">
              <a16:creationId xmlns:a16="http://schemas.microsoft.com/office/drawing/2014/main" id="{C2A774D1-57F4-4080-9688-E204A6EF8AE3}"/>
            </a:ext>
          </a:extLst>
        </xdr:cNvPr>
        <xdr:cNvSpPr/>
      </xdr:nvSpPr>
      <xdr:spPr>
        <a:xfrm>
          <a:off x="163633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79</xdr:row>
      <xdr:rowOff>266700</xdr:rowOff>
    </xdr:from>
    <xdr:to>
      <xdr:col>20</xdr:col>
      <xdr:colOff>396240</xdr:colOff>
      <xdr:row>79</xdr:row>
      <xdr:rowOff>403860</xdr:rowOff>
    </xdr:to>
    <xdr:sp macro="" textlink="">
      <xdr:nvSpPr>
        <xdr:cNvPr id="89" name="Right Arrow 4">
          <a:extLst>
            <a:ext uri="{FF2B5EF4-FFF2-40B4-BE49-F238E27FC236}">
              <a16:creationId xmlns:a16="http://schemas.microsoft.com/office/drawing/2014/main" id="{E02CA051-E319-4430-A389-602DFC7D9148}"/>
            </a:ext>
          </a:extLst>
        </xdr:cNvPr>
        <xdr:cNvSpPr/>
      </xdr:nvSpPr>
      <xdr:spPr>
        <a:xfrm>
          <a:off x="163633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79</xdr:row>
      <xdr:rowOff>266700</xdr:rowOff>
    </xdr:from>
    <xdr:to>
      <xdr:col>20</xdr:col>
      <xdr:colOff>396240</xdr:colOff>
      <xdr:row>79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823F60C4-86FA-400C-A624-67C7A12C53EA}"/>
            </a:ext>
          </a:extLst>
        </xdr:cNvPr>
        <xdr:cNvSpPr/>
      </xdr:nvSpPr>
      <xdr:spPr>
        <a:xfrm>
          <a:off x="163633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79</xdr:row>
      <xdr:rowOff>266700</xdr:rowOff>
    </xdr:from>
    <xdr:to>
      <xdr:col>20</xdr:col>
      <xdr:colOff>396240</xdr:colOff>
      <xdr:row>79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A4D8F54E-91E2-4896-AC54-4DC6B91AE498}"/>
            </a:ext>
          </a:extLst>
        </xdr:cNvPr>
        <xdr:cNvSpPr/>
      </xdr:nvSpPr>
      <xdr:spPr>
        <a:xfrm>
          <a:off x="16363315" y="13906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B3E65BD4-F4DC-4240-8CA9-C00D6467AA6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21B16034-2CC3-47BA-A967-3C83AAD409A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C0526159-8F88-4EDF-9E8D-BAC9580DBE2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1445AF9D-DA04-49DE-84CE-02387EC0D1E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163D8384-B92B-41E4-8A92-8054B1DDB35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4DC5D473-E09C-4052-8560-59AFE82FC2B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6" name="Right Arrow 27">
          <a:extLst>
            <a:ext uri="{FF2B5EF4-FFF2-40B4-BE49-F238E27FC236}">
              <a16:creationId xmlns:a16="http://schemas.microsoft.com/office/drawing/2014/main" id="{98F4FEB6-6C31-4521-B45C-DF50158016A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7" name="Right Arrow 28">
          <a:extLst>
            <a:ext uri="{FF2B5EF4-FFF2-40B4-BE49-F238E27FC236}">
              <a16:creationId xmlns:a16="http://schemas.microsoft.com/office/drawing/2014/main" id="{8DFAD7ED-8968-41BE-82D2-1DAEBECB308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F854B545-7C6B-4F3A-BDC1-0D51CBE30E0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54BFA7FB-4F3B-4323-83AC-3F473C2267A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0" name="Right Arrow 27">
          <a:extLst>
            <a:ext uri="{FF2B5EF4-FFF2-40B4-BE49-F238E27FC236}">
              <a16:creationId xmlns:a16="http://schemas.microsoft.com/office/drawing/2014/main" id="{670C9CE3-ABEB-4E3E-94FA-8D690F3CBEB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1" name="Right Arrow 28">
          <a:extLst>
            <a:ext uri="{FF2B5EF4-FFF2-40B4-BE49-F238E27FC236}">
              <a16:creationId xmlns:a16="http://schemas.microsoft.com/office/drawing/2014/main" id="{49D30B3D-A054-4D95-B10C-10AF06D7CE7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4DE8262F-D7D9-477C-A69C-62D2B3BBC24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D83789DD-8BE6-4F78-B32E-5AF0CE783D5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4" name="Right Arrow 27">
          <a:extLst>
            <a:ext uri="{FF2B5EF4-FFF2-40B4-BE49-F238E27FC236}">
              <a16:creationId xmlns:a16="http://schemas.microsoft.com/office/drawing/2014/main" id="{E7E3511C-3B17-448E-BEBA-7C5A96B4F44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5" name="Right Arrow 28">
          <a:extLst>
            <a:ext uri="{FF2B5EF4-FFF2-40B4-BE49-F238E27FC236}">
              <a16:creationId xmlns:a16="http://schemas.microsoft.com/office/drawing/2014/main" id="{6B28678B-71AA-456E-881E-FF2C7B1E752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1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00000000-0008-0000-3100-00001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27">
          <a:extLst>
            <a:ext uri="{FF2B5EF4-FFF2-40B4-BE49-F238E27FC236}">
              <a16:creationId xmlns:a16="http://schemas.microsoft.com/office/drawing/2014/main" id="{00000000-0008-0000-3100-000022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28">
          <a:extLst>
            <a:ext uri="{FF2B5EF4-FFF2-40B4-BE49-F238E27FC236}">
              <a16:creationId xmlns:a16="http://schemas.microsoft.com/office/drawing/2014/main" id="{00000000-0008-0000-3100-000023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3100-000024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3100-000025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00000000-0008-0000-3100-000026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00000000-0008-0000-3100-000027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3100-000028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3100-000029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00000000-0008-0000-3100-00002A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0000000-0008-0000-3100-00002B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00000000-0008-0000-3100-00002C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00000000-0008-0000-3100-00002D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00000000-0008-0000-3100-00002E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00000000-0008-0000-3100-00002F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00000000-0008-0000-3100-000030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00000000-0008-0000-3100-000031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00000000-0008-0000-3100-000032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00000000-0008-0000-3100-000033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00000000-0008-0000-3100-000034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00000000-0008-0000-3100-000035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00000000-0008-0000-3100-000036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00000000-0008-0000-3100-000037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6" name="Right Arrow 3">
          <a:extLst>
            <a:ext uri="{FF2B5EF4-FFF2-40B4-BE49-F238E27FC236}">
              <a16:creationId xmlns:a16="http://schemas.microsoft.com/office/drawing/2014/main" id="{00000000-0008-0000-3100-000038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7" name="Right Arrow 4">
          <a:extLst>
            <a:ext uri="{FF2B5EF4-FFF2-40B4-BE49-F238E27FC236}">
              <a16:creationId xmlns:a16="http://schemas.microsoft.com/office/drawing/2014/main" id="{00000000-0008-0000-3100-000039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00000000-0008-0000-3100-00003A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00000000-0008-0000-3100-00003B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0" name="Right Arrow 3">
          <a:extLst>
            <a:ext uri="{FF2B5EF4-FFF2-40B4-BE49-F238E27FC236}">
              <a16:creationId xmlns:a16="http://schemas.microsoft.com/office/drawing/2014/main" id="{00000000-0008-0000-3100-00003C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1" name="Right Arrow 4">
          <a:extLst>
            <a:ext uri="{FF2B5EF4-FFF2-40B4-BE49-F238E27FC236}">
              <a16:creationId xmlns:a16="http://schemas.microsoft.com/office/drawing/2014/main" id="{00000000-0008-0000-3100-00003D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2" name="Right Arrow 3">
          <a:extLst>
            <a:ext uri="{FF2B5EF4-FFF2-40B4-BE49-F238E27FC236}">
              <a16:creationId xmlns:a16="http://schemas.microsoft.com/office/drawing/2014/main" id="{00000000-0008-0000-3100-00003E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3" name="Right Arrow 4">
          <a:extLst>
            <a:ext uri="{FF2B5EF4-FFF2-40B4-BE49-F238E27FC236}">
              <a16:creationId xmlns:a16="http://schemas.microsoft.com/office/drawing/2014/main" id="{00000000-0008-0000-3100-00003F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00000000-0008-0000-3100-000040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00000000-0008-0000-3100-000041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6" name="Right Arrow 3">
          <a:extLst>
            <a:ext uri="{FF2B5EF4-FFF2-40B4-BE49-F238E27FC236}">
              <a16:creationId xmlns:a16="http://schemas.microsoft.com/office/drawing/2014/main" id="{00000000-0008-0000-3100-000042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67" name="Right Arrow 4">
          <a:extLst>
            <a:ext uri="{FF2B5EF4-FFF2-40B4-BE49-F238E27FC236}">
              <a16:creationId xmlns:a16="http://schemas.microsoft.com/office/drawing/2014/main" id="{00000000-0008-0000-3100-000043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68" name="Right Arrow 3">
          <a:extLst>
            <a:ext uri="{FF2B5EF4-FFF2-40B4-BE49-F238E27FC236}">
              <a16:creationId xmlns:a16="http://schemas.microsoft.com/office/drawing/2014/main" id="{00000000-0008-0000-3100-000044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69" name="Right Arrow 4">
          <a:extLst>
            <a:ext uri="{FF2B5EF4-FFF2-40B4-BE49-F238E27FC236}">
              <a16:creationId xmlns:a16="http://schemas.microsoft.com/office/drawing/2014/main" id="{00000000-0008-0000-3100-000045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0" name="Right Arrow 3">
          <a:extLst>
            <a:ext uri="{FF2B5EF4-FFF2-40B4-BE49-F238E27FC236}">
              <a16:creationId xmlns:a16="http://schemas.microsoft.com/office/drawing/2014/main" id="{00000000-0008-0000-3100-000046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1" name="Right Arrow 4">
          <a:extLst>
            <a:ext uri="{FF2B5EF4-FFF2-40B4-BE49-F238E27FC236}">
              <a16:creationId xmlns:a16="http://schemas.microsoft.com/office/drawing/2014/main" id="{00000000-0008-0000-3100-000047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00000000-0008-0000-3100-000048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00000000-0008-0000-3100-000049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4" name="Right Arrow 3">
          <a:extLst>
            <a:ext uri="{FF2B5EF4-FFF2-40B4-BE49-F238E27FC236}">
              <a16:creationId xmlns:a16="http://schemas.microsoft.com/office/drawing/2014/main" id="{00000000-0008-0000-3100-00004A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75" name="Right Arrow 4">
          <a:extLst>
            <a:ext uri="{FF2B5EF4-FFF2-40B4-BE49-F238E27FC236}">
              <a16:creationId xmlns:a16="http://schemas.microsoft.com/office/drawing/2014/main" id="{00000000-0008-0000-3100-00004B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46</xdr:row>
      <xdr:rowOff>266700</xdr:rowOff>
    </xdr:from>
    <xdr:to>
      <xdr:col>16</xdr:col>
      <xdr:colOff>396240</xdr:colOff>
      <xdr:row>46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5EDC0BE9-938B-486E-BF8B-7A28E41CEB24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46</xdr:row>
      <xdr:rowOff>266700</xdr:rowOff>
    </xdr:from>
    <xdr:to>
      <xdr:col>16</xdr:col>
      <xdr:colOff>396240</xdr:colOff>
      <xdr:row>46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596FF524-5A3F-40C7-B0E0-57A6B9FF483D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46</xdr:row>
      <xdr:rowOff>266700</xdr:rowOff>
    </xdr:from>
    <xdr:to>
      <xdr:col>16</xdr:col>
      <xdr:colOff>396240</xdr:colOff>
      <xdr:row>46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8E6CD64E-74D5-4E39-9513-8C82181169A6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46</xdr:row>
      <xdr:rowOff>266700</xdr:rowOff>
    </xdr:from>
    <xdr:to>
      <xdr:col>16</xdr:col>
      <xdr:colOff>396240</xdr:colOff>
      <xdr:row>46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20523B6F-9EED-4FDD-94B9-C4D259A5BF40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D8BA041C-F604-4F23-BABB-B2BF5155B508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4093DB63-BED9-46E6-8211-168D1040B1B6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46</xdr:row>
      <xdr:rowOff>266700</xdr:rowOff>
    </xdr:from>
    <xdr:to>
      <xdr:col>17</xdr:col>
      <xdr:colOff>396240</xdr:colOff>
      <xdr:row>46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A14D21F-EF87-4AB2-910F-7D6CE719F538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46</xdr:row>
      <xdr:rowOff>266700</xdr:rowOff>
    </xdr:from>
    <xdr:to>
      <xdr:col>17</xdr:col>
      <xdr:colOff>396240</xdr:colOff>
      <xdr:row>46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ABD61F3D-04BD-4A5E-AD61-F20652CE0413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46</xdr:row>
      <xdr:rowOff>266700</xdr:rowOff>
    </xdr:from>
    <xdr:to>
      <xdr:col>17</xdr:col>
      <xdr:colOff>396240</xdr:colOff>
      <xdr:row>46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3C810ED7-5CE7-4627-A489-955DB437F976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46</xdr:row>
      <xdr:rowOff>266700</xdr:rowOff>
    </xdr:from>
    <xdr:to>
      <xdr:col>17</xdr:col>
      <xdr:colOff>396240</xdr:colOff>
      <xdr:row>46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1B9FC478-7613-4624-92FB-8764D71F60BA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46</xdr:row>
      <xdr:rowOff>266700</xdr:rowOff>
    </xdr:from>
    <xdr:to>
      <xdr:col>18</xdr:col>
      <xdr:colOff>396240</xdr:colOff>
      <xdr:row>46</xdr:row>
      <xdr:rowOff>403860</xdr:rowOff>
    </xdr:to>
    <xdr:sp macro="" textlink="">
      <xdr:nvSpPr>
        <xdr:cNvPr id="78" name="Right Arrow 3">
          <a:extLst>
            <a:ext uri="{FF2B5EF4-FFF2-40B4-BE49-F238E27FC236}">
              <a16:creationId xmlns:a16="http://schemas.microsoft.com/office/drawing/2014/main" id="{765F890F-433A-401C-B938-4FF29B58A8C5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46</xdr:row>
      <xdr:rowOff>266700</xdr:rowOff>
    </xdr:from>
    <xdr:to>
      <xdr:col>18</xdr:col>
      <xdr:colOff>396240</xdr:colOff>
      <xdr:row>46</xdr:row>
      <xdr:rowOff>403860</xdr:rowOff>
    </xdr:to>
    <xdr:sp macro="" textlink="">
      <xdr:nvSpPr>
        <xdr:cNvPr id="79" name="Right Arrow 4">
          <a:extLst>
            <a:ext uri="{FF2B5EF4-FFF2-40B4-BE49-F238E27FC236}">
              <a16:creationId xmlns:a16="http://schemas.microsoft.com/office/drawing/2014/main" id="{F1100270-BA3E-4D31-81B3-E8029B90A130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46</xdr:row>
      <xdr:rowOff>266700</xdr:rowOff>
    </xdr:from>
    <xdr:to>
      <xdr:col>18</xdr:col>
      <xdr:colOff>396240</xdr:colOff>
      <xdr:row>46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EC3DF0B0-BFC9-4FBC-B5AC-CA6B37C33E03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46</xdr:row>
      <xdr:rowOff>266700</xdr:rowOff>
    </xdr:from>
    <xdr:to>
      <xdr:col>18</xdr:col>
      <xdr:colOff>396240</xdr:colOff>
      <xdr:row>46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799BA014-0635-43DF-9CDF-895223BE0E8C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46</xdr:row>
      <xdr:rowOff>266700</xdr:rowOff>
    </xdr:from>
    <xdr:to>
      <xdr:col>19</xdr:col>
      <xdr:colOff>396240</xdr:colOff>
      <xdr:row>46</xdr:row>
      <xdr:rowOff>403860</xdr:rowOff>
    </xdr:to>
    <xdr:sp macro="" textlink="">
      <xdr:nvSpPr>
        <xdr:cNvPr id="82" name="Right Arrow 3">
          <a:extLst>
            <a:ext uri="{FF2B5EF4-FFF2-40B4-BE49-F238E27FC236}">
              <a16:creationId xmlns:a16="http://schemas.microsoft.com/office/drawing/2014/main" id="{C377D543-8329-49E1-88FE-888486306111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46</xdr:row>
      <xdr:rowOff>266700</xdr:rowOff>
    </xdr:from>
    <xdr:to>
      <xdr:col>19</xdr:col>
      <xdr:colOff>396240</xdr:colOff>
      <xdr:row>46</xdr:row>
      <xdr:rowOff>403860</xdr:rowOff>
    </xdr:to>
    <xdr:sp macro="" textlink="">
      <xdr:nvSpPr>
        <xdr:cNvPr id="83" name="Right Arrow 4">
          <a:extLst>
            <a:ext uri="{FF2B5EF4-FFF2-40B4-BE49-F238E27FC236}">
              <a16:creationId xmlns:a16="http://schemas.microsoft.com/office/drawing/2014/main" id="{12CC10A7-3486-4B63-852A-224E92643AA6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46</xdr:row>
      <xdr:rowOff>266700</xdr:rowOff>
    </xdr:from>
    <xdr:to>
      <xdr:col>19</xdr:col>
      <xdr:colOff>396240</xdr:colOff>
      <xdr:row>46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4132E33A-414D-46F4-B218-22F51CCD9DB3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46</xdr:row>
      <xdr:rowOff>266700</xdr:rowOff>
    </xdr:from>
    <xdr:to>
      <xdr:col>19</xdr:col>
      <xdr:colOff>396240</xdr:colOff>
      <xdr:row>46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44E9D9AA-0FAA-4EB8-BA88-C013A96A09AB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46</xdr:row>
      <xdr:rowOff>266700</xdr:rowOff>
    </xdr:from>
    <xdr:to>
      <xdr:col>20</xdr:col>
      <xdr:colOff>396240</xdr:colOff>
      <xdr:row>46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E6EFE062-F299-4FE8-8766-87EF42C7F65C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46</xdr:row>
      <xdr:rowOff>266700</xdr:rowOff>
    </xdr:from>
    <xdr:to>
      <xdr:col>20</xdr:col>
      <xdr:colOff>396240</xdr:colOff>
      <xdr:row>46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30A134C8-8D06-4E66-AF42-F2D4833F695A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D9065E46-6EB4-40F4-A513-265E2CB964F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6DE3539E-D801-4E87-9EC5-D65B6D6CB3F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126F0A22-B664-434E-A805-FB6DC8953B4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D80968DD-7A57-4DF0-BD71-23198FE5861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0EC8FE5F-BD00-45D3-8F53-BC43AABE784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DE67CC64-7CEF-4AD8-88FB-DD395A4D120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4" name="Right Arrow 27">
          <a:extLst>
            <a:ext uri="{FF2B5EF4-FFF2-40B4-BE49-F238E27FC236}">
              <a16:creationId xmlns:a16="http://schemas.microsoft.com/office/drawing/2014/main" id="{FC3C6EBA-8D28-41D0-9622-4DC1D129C39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5" name="Right Arrow 28">
          <a:extLst>
            <a:ext uri="{FF2B5EF4-FFF2-40B4-BE49-F238E27FC236}">
              <a16:creationId xmlns:a16="http://schemas.microsoft.com/office/drawing/2014/main" id="{98F91FA3-275F-441A-8969-B23452E7C85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2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2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2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2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3200-00000A000000}"/>
            </a:ext>
          </a:extLst>
        </xdr:cNvPr>
        <xdr:cNvSpPr/>
      </xdr:nvSpPr>
      <xdr:spPr>
        <a:xfrm>
          <a:off x="13502640" y="34832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SpPr/>
      </xdr:nvSpPr>
      <xdr:spPr>
        <a:xfrm>
          <a:off x="13502640" y="34832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200-000010000000}"/>
            </a:ext>
          </a:extLst>
        </xdr:cNvPr>
        <xdr:cNvSpPr/>
      </xdr:nvSpPr>
      <xdr:spPr>
        <a:xfrm>
          <a:off x="13502640" y="34832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200-000011000000}"/>
            </a:ext>
          </a:extLst>
        </xdr:cNvPr>
        <xdr:cNvSpPr/>
      </xdr:nvSpPr>
      <xdr:spPr>
        <a:xfrm>
          <a:off x="13502640" y="34832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27">
          <a:extLst>
            <a:ext uri="{FF2B5EF4-FFF2-40B4-BE49-F238E27FC236}">
              <a16:creationId xmlns:a16="http://schemas.microsoft.com/office/drawing/2014/main" id="{00000000-0008-0000-3200-00001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28">
          <a:extLst>
            <a:ext uri="{FF2B5EF4-FFF2-40B4-BE49-F238E27FC236}">
              <a16:creationId xmlns:a16="http://schemas.microsoft.com/office/drawing/2014/main" id="{00000000-0008-0000-3200-00001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2" name="Right Arrow 27">
          <a:extLst>
            <a:ext uri="{FF2B5EF4-FFF2-40B4-BE49-F238E27FC236}">
              <a16:creationId xmlns:a16="http://schemas.microsoft.com/office/drawing/2014/main" id="{00000000-0008-0000-3200-000016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3" name="Right Arrow 28">
          <a:extLst>
            <a:ext uri="{FF2B5EF4-FFF2-40B4-BE49-F238E27FC236}">
              <a16:creationId xmlns:a16="http://schemas.microsoft.com/office/drawing/2014/main" id="{00000000-0008-0000-3200-000017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0000000-0008-0000-3200-000018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00000000-0008-0000-3200-000019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00000000-0008-0000-3200-00001A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00000000-0008-0000-3200-00001B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3200-00001C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3200-00001D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3200-00001E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3200-00001F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00000000-0008-0000-3200-000020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00000000-0008-0000-3200-000021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0000000-0008-0000-3200-000022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00000000-0008-0000-3200-000023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3200-000024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3200-000025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00000000-0008-0000-3200-000026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00000000-0008-0000-3200-000027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3200-000028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3200-000029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00000000-0008-0000-3200-00002A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00000000-0008-0000-3200-00002B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3200-00002C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3200-00002D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6" name="Right Arrow 27">
          <a:extLst>
            <a:ext uri="{FF2B5EF4-FFF2-40B4-BE49-F238E27FC236}">
              <a16:creationId xmlns:a16="http://schemas.microsoft.com/office/drawing/2014/main" id="{00000000-0008-0000-3200-00002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7" name="Right Arrow 28">
          <a:extLst>
            <a:ext uri="{FF2B5EF4-FFF2-40B4-BE49-F238E27FC236}">
              <a16:creationId xmlns:a16="http://schemas.microsoft.com/office/drawing/2014/main" id="{00000000-0008-0000-3200-00002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B84A2DB6-81A3-45BE-AE8E-698ABA67907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B84715ED-A584-4FB9-A6AF-F4E116D247B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6" name="Right Arrow 3">
          <a:extLst>
            <a:ext uri="{FF2B5EF4-FFF2-40B4-BE49-F238E27FC236}">
              <a16:creationId xmlns:a16="http://schemas.microsoft.com/office/drawing/2014/main" id="{D24B2CA7-89C4-4CB4-B8F8-BDC16DEB5905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7" name="Right Arrow 4">
          <a:extLst>
            <a:ext uri="{FF2B5EF4-FFF2-40B4-BE49-F238E27FC236}">
              <a16:creationId xmlns:a16="http://schemas.microsoft.com/office/drawing/2014/main" id="{B92E0147-7027-4FC3-8495-58847CE08F51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8" name="Right Arrow 3">
          <a:extLst>
            <a:ext uri="{FF2B5EF4-FFF2-40B4-BE49-F238E27FC236}">
              <a16:creationId xmlns:a16="http://schemas.microsoft.com/office/drawing/2014/main" id="{225ADF6B-1614-437C-9E12-8A0CDD170268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9" name="Right Arrow 4">
          <a:extLst>
            <a:ext uri="{FF2B5EF4-FFF2-40B4-BE49-F238E27FC236}">
              <a16:creationId xmlns:a16="http://schemas.microsoft.com/office/drawing/2014/main" id="{75DF3EBC-429A-423A-90E6-6404CA6B66B2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0" name="Right Arrow 27">
          <a:extLst>
            <a:ext uri="{FF2B5EF4-FFF2-40B4-BE49-F238E27FC236}">
              <a16:creationId xmlns:a16="http://schemas.microsoft.com/office/drawing/2014/main" id="{C51CB741-8DB5-4D3D-859E-392A3699A26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1" name="Right Arrow 28">
          <a:extLst>
            <a:ext uri="{FF2B5EF4-FFF2-40B4-BE49-F238E27FC236}">
              <a16:creationId xmlns:a16="http://schemas.microsoft.com/office/drawing/2014/main" id="{83A2B3CF-209A-4B77-BDDB-92E09DA5984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2" name="Right Arrow 27">
          <a:extLst>
            <a:ext uri="{FF2B5EF4-FFF2-40B4-BE49-F238E27FC236}">
              <a16:creationId xmlns:a16="http://schemas.microsoft.com/office/drawing/2014/main" id="{3BD70870-93ED-40C3-BF45-1B049702C9EC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28">
          <a:extLst>
            <a:ext uri="{FF2B5EF4-FFF2-40B4-BE49-F238E27FC236}">
              <a16:creationId xmlns:a16="http://schemas.microsoft.com/office/drawing/2014/main" id="{3DC3B00D-C429-4892-9F6A-F2AC6F5F8ABE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4" name="Right Arrow 3">
          <a:extLst>
            <a:ext uri="{FF2B5EF4-FFF2-40B4-BE49-F238E27FC236}">
              <a16:creationId xmlns:a16="http://schemas.microsoft.com/office/drawing/2014/main" id="{4DD898CD-F352-450D-A6BF-9D2D52953B46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5" name="Right Arrow 4">
          <a:extLst>
            <a:ext uri="{FF2B5EF4-FFF2-40B4-BE49-F238E27FC236}">
              <a16:creationId xmlns:a16="http://schemas.microsoft.com/office/drawing/2014/main" id="{90894CEF-B2F1-4684-8A70-30DDB55EA8BA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97235634-F495-428C-8E0D-C46E4797A825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73BE33BC-F291-4980-B761-DF60A05748B3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8" name="Right Arrow 3">
          <a:extLst>
            <a:ext uri="{FF2B5EF4-FFF2-40B4-BE49-F238E27FC236}">
              <a16:creationId xmlns:a16="http://schemas.microsoft.com/office/drawing/2014/main" id="{1E5E5C04-3E29-4E75-9358-46C206E11832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9" name="Right Arrow 4">
          <a:extLst>
            <a:ext uri="{FF2B5EF4-FFF2-40B4-BE49-F238E27FC236}">
              <a16:creationId xmlns:a16="http://schemas.microsoft.com/office/drawing/2014/main" id="{8E97BD3C-FF77-4B8E-AAA6-25D58F9DCEE5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327C67DC-B9C1-4477-B290-CDD938399D18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D41385C6-CEB0-4AF1-B8B2-EE3B320BCD63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2" name="Right Arrow 3">
          <a:extLst>
            <a:ext uri="{FF2B5EF4-FFF2-40B4-BE49-F238E27FC236}">
              <a16:creationId xmlns:a16="http://schemas.microsoft.com/office/drawing/2014/main" id="{97DA860D-200B-4AA5-9B81-CF4C4997DC20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3" name="Right Arrow 4">
          <a:extLst>
            <a:ext uri="{FF2B5EF4-FFF2-40B4-BE49-F238E27FC236}">
              <a16:creationId xmlns:a16="http://schemas.microsoft.com/office/drawing/2014/main" id="{D6EF2A1D-7ABC-41FD-9C80-53AC29D2790F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31F927F7-A69C-4355-B200-1402558081C5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2CEABB61-EBB1-4FA6-A140-0B32A2584AFF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9B6C19E6-D37C-4AE1-AFA1-F19821466499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BE23E87A-7A34-4807-89BB-A5D959BDBA77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8" name="Right Arrow 3">
          <a:extLst>
            <a:ext uri="{FF2B5EF4-FFF2-40B4-BE49-F238E27FC236}">
              <a16:creationId xmlns:a16="http://schemas.microsoft.com/office/drawing/2014/main" id="{F61CFA59-9FF6-4438-BFBD-A613181D9AF9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9" name="Right Arrow 4">
          <a:extLst>
            <a:ext uri="{FF2B5EF4-FFF2-40B4-BE49-F238E27FC236}">
              <a16:creationId xmlns:a16="http://schemas.microsoft.com/office/drawing/2014/main" id="{D78DC324-9B97-4FDA-ABA7-D1D2C5C56A8E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0" name="Right Arrow 27">
          <a:extLst>
            <a:ext uri="{FF2B5EF4-FFF2-40B4-BE49-F238E27FC236}">
              <a16:creationId xmlns:a16="http://schemas.microsoft.com/office/drawing/2014/main" id="{6465638A-999E-4C05-83EF-F45C87A56683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1" name="Right Arrow 28">
          <a:extLst>
            <a:ext uri="{FF2B5EF4-FFF2-40B4-BE49-F238E27FC236}">
              <a16:creationId xmlns:a16="http://schemas.microsoft.com/office/drawing/2014/main" id="{CCCEB985-4812-4713-AA52-227D75C82F12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2" name="Right Arrow 3">
          <a:extLst>
            <a:ext uri="{FF2B5EF4-FFF2-40B4-BE49-F238E27FC236}">
              <a16:creationId xmlns:a16="http://schemas.microsoft.com/office/drawing/2014/main" id="{D6E13B05-94B5-4C9E-A946-9FADF0B9F489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3" name="Right Arrow 4">
          <a:extLst>
            <a:ext uri="{FF2B5EF4-FFF2-40B4-BE49-F238E27FC236}">
              <a16:creationId xmlns:a16="http://schemas.microsoft.com/office/drawing/2014/main" id="{E85D181E-EE68-4E83-8E88-13EF2CECD19C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FE721D26-9623-4B7F-B2FB-208179CC1D61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04AEC517-AAA7-440D-BCDF-9F02B2D076B8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6" name="Right Arrow 27">
          <a:extLst>
            <a:ext uri="{FF2B5EF4-FFF2-40B4-BE49-F238E27FC236}">
              <a16:creationId xmlns:a16="http://schemas.microsoft.com/office/drawing/2014/main" id="{A632CCE2-A52C-4705-A6F3-4392C84A2CF5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7" name="Right Arrow 28">
          <a:extLst>
            <a:ext uri="{FF2B5EF4-FFF2-40B4-BE49-F238E27FC236}">
              <a16:creationId xmlns:a16="http://schemas.microsoft.com/office/drawing/2014/main" id="{4F2FA7DE-C4F1-4191-9BA4-69DE5F134167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10</xdr:row>
      <xdr:rowOff>266700</xdr:rowOff>
    </xdr:from>
    <xdr:to>
      <xdr:col>17</xdr:col>
      <xdr:colOff>396240</xdr:colOff>
      <xdr:row>10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DA9B549A-3462-4004-9742-66383871F908}"/>
            </a:ext>
          </a:extLst>
        </xdr:cNvPr>
        <xdr:cNvSpPr/>
      </xdr:nvSpPr>
      <xdr:spPr>
        <a:xfrm>
          <a:off x="1422019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10</xdr:row>
      <xdr:rowOff>266700</xdr:rowOff>
    </xdr:from>
    <xdr:to>
      <xdr:col>17</xdr:col>
      <xdr:colOff>396240</xdr:colOff>
      <xdr:row>10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8DFC7F56-7E1A-4AB8-817E-ADB7EEF408A5}"/>
            </a:ext>
          </a:extLst>
        </xdr:cNvPr>
        <xdr:cNvSpPr/>
      </xdr:nvSpPr>
      <xdr:spPr>
        <a:xfrm>
          <a:off x="1422019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10</xdr:row>
      <xdr:rowOff>266700</xdr:rowOff>
    </xdr:from>
    <xdr:to>
      <xdr:col>17</xdr:col>
      <xdr:colOff>396240</xdr:colOff>
      <xdr:row>10</xdr:row>
      <xdr:rowOff>403860</xdr:rowOff>
    </xdr:to>
    <xdr:sp macro="" textlink="">
      <xdr:nvSpPr>
        <xdr:cNvPr id="100" name="Right Arrow 3">
          <a:extLst>
            <a:ext uri="{FF2B5EF4-FFF2-40B4-BE49-F238E27FC236}">
              <a16:creationId xmlns:a16="http://schemas.microsoft.com/office/drawing/2014/main" id="{B9D230C6-8661-4C38-A1B9-9072C64EDD3C}"/>
            </a:ext>
          </a:extLst>
        </xdr:cNvPr>
        <xdr:cNvSpPr/>
      </xdr:nvSpPr>
      <xdr:spPr>
        <a:xfrm>
          <a:off x="1422019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10</xdr:row>
      <xdr:rowOff>266700</xdr:rowOff>
    </xdr:from>
    <xdr:to>
      <xdr:col>17</xdr:col>
      <xdr:colOff>396240</xdr:colOff>
      <xdr:row>10</xdr:row>
      <xdr:rowOff>403860</xdr:rowOff>
    </xdr:to>
    <xdr:sp macro="" textlink="">
      <xdr:nvSpPr>
        <xdr:cNvPr id="101" name="Right Arrow 4">
          <a:extLst>
            <a:ext uri="{FF2B5EF4-FFF2-40B4-BE49-F238E27FC236}">
              <a16:creationId xmlns:a16="http://schemas.microsoft.com/office/drawing/2014/main" id="{FB58BCAE-825D-46DA-BE50-31017F036CE3}"/>
            </a:ext>
          </a:extLst>
        </xdr:cNvPr>
        <xdr:cNvSpPr/>
      </xdr:nvSpPr>
      <xdr:spPr>
        <a:xfrm>
          <a:off x="1422019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10</xdr:row>
      <xdr:rowOff>266700</xdr:rowOff>
    </xdr:from>
    <xdr:to>
      <xdr:col>18</xdr:col>
      <xdr:colOff>396240</xdr:colOff>
      <xdr:row>10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ABE74C52-B59F-4F44-AB2E-7524F9BDC064}"/>
            </a:ext>
          </a:extLst>
        </xdr:cNvPr>
        <xdr:cNvSpPr/>
      </xdr:nvSpPr>
      <xdr:spPr>
        <a:xfrm>
          <a:off x="1493456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10</xdr:row>
      <xdr:rowOff>266700</xdr:rowOff>
    </xdr:from>
    <xdr:to>
      <xdr:col>18</xdr:col>
      <xdr:colOff>396240</xdr:colOff>
      <xdr:row>10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B05030F3-0663-4522-8480-9993F702D75D}"/>
            </a:ext>
          </a:extLst>
        </xdr:cNvPr>
        <xdr:cNvSpPr/>
      </xdr:nvSpPr>
      <xdr:spPr>
        <a:xfrm>
          <a:off x="1493456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10</xdr:row>
      <xdr:rowOff>266700</xdr:rowOff>
    </xdr:from>
    <xdr:to>
      <xdr:col>18</xdr:col>
      <xdr:colOff>396240</xdr:colOff>
      <xdr:row>10</xdr:row>
      <xdr:rowOff>403860</xdr:rowOff>
    </xdr:to>
    <xdr:sp macro="" textlink="">
      <xdr:nvSpPr>
        <xdr:cNvPr id="104" name="Right Arrow 3">
          <a:extLst>
            <a:ext uri="{FF2B5EF4-FFF2-40B4-BE49-F238E27FC236}">
              <a16:creationId xmlns:a16="http://schemas.microsoft.com/office/drawing/2014/main" id="{15C8B5A3-9A6B-408A-9FD5-CE28C61A249C}"/>
            </a:ext>
          </a:extLst>
        </xdr:cNvPr>
        <xdr:cNvSpPr/>
      </xdr:nvSpPr>
      <xdr:spPr>
        <a:xfrm>
          <a:off x="1493456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10</xdr:row>
      <xdr:rowOff>266700</xdr:rowOff>
    </xdr:from>
    <xdr:to>
      <xdr:col>18</xdr:col>
      <xdr:colOff>396240</xdr:colOff>
      <xdr:row>10</xdr:row>
      <xdr:rowOff>403860</xdr:rowOff>
    </xdr:to>
    <xdr:sp macro="" textlink="">
      <xdr:nvSpPr>
        <xdr:cNvPr id="105" name="Right Arrow 4">
          <a:extLst>
            <a:ext uri="{FF2B5EF4-FFF2-40B4-BE49-F238E27FC236}">
              <a16:creationId xmlns:a16="http://schemas.microsoft.com/office/drawing/2014/main" id="{2FD21CE9-73D3-46DF-A5CA-3D60FE21C8B3}"/>
            </a:ext>
          </a:extLst>
        </xdr:cNvPr>
        <xdr:cNvSpPr/>
      </xdr:nvSpPr>
      <xdr:spPr>
        <a:xfrm>
          <a:off x="1493456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10</xdr:row>
      <xdr:rowOff>266700</xdr:rowOff>
    </xdr:from>
    <xdr:to>
      <xdr:col>19</xdr:col>
      <xdr:colOff>396240</xdr:colOff>
      <xdr:row>10</xdr:row>
      <xdr:rowOff>403860</xdr:rowOff>
    </xdr:to>
    <xdr:sp macro="" textlink="">
      <xdr:nvSpPr>
        <xdr:cNvPr id="106" name="Right Arrow 3">
          <a:extLst>
            <a:ext uri="{FF2B5EF4-FFF2-40B4-BE49-F238E27FC236}">
              <a16:creationId xmlns:a16="http://schemas.microsoft.com/office/drawing/2014/main" id="{AE5FE501-7198-4742-ACBF-B4B3579A71A6}"/>
            </a:ext>
          </a:extLst>
        </xdr:cNvPr>
        <xdr:cNvSpPr/>
      </xdr:nvSpPr>
      <xdr:spPr>
        <a:xfrm>
          <a:off x="1564894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10</xdr:row>
      <xdr:rowOff>266700</xdr:rowOff>
    </xdr:from>
    <xdr:to>
      <xdr:col>19</xdr:col>
      <xdr:colOff>396240</xdr:colOff>
      <xdr:row>10</xdr:row>
      <xdr:rowOff>403860</xdr:rowOff>
    </xdr:to>
    <xdr:sp macro="" textlink="">
      <xdr:nvSpPr>
        <xdr:cNvPr id="107" name="Right Arrow 4">
          <a:extLst>
            <a:ext uri="{FF2B5EF4-FFF2-40B4-BE49-F238E27FC236}">
              <a16:creationId xmlns:a16="http://schemas.microsoft.com/office/drawing/2014/main" id="{59CBC017-1FD8-4F44-8804-663A1D71A58E}"/>
            </a:ext>
          </a:extLst>
        </xdr:cNvPr>
        <xdr:cNvSpPr/>
      </xdr:nvSpPr>
      <xdr:spPr>
        <a:xfrm>
          <a:off x="1564894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10</xdr:row>
      <xdr:rowOff>266700</xdr:rowOff>
    </xdr:from>
    <xdr:to>
      <xdr:col>19</xdr:col>
      <xdr:colOff>396240</xdr:colOff>
      <xdr:row>10</xdr:row>
      <xdr:rowOff>403860</xdr:rowOff>
    </xdr:to>
    <xdr:sp macro="" textlink="">
      <xdr:nvSpPr>
        <xdr:cNvPr id="108" name="Right Arrow 3">
          <a:extLst>
            <a:ext uri="{FF2B5EF4-FFF2-40B4-BE49-F238E27FC236}">
              <a16:creationId xmlns:a16="http://schemas.microsoft.com/office/drawing/2014/main" id="{45773086-845D-41B5-A08C-FD7973977EBF}"/>
            </a:ext>
          </a:extLst>
        </xdr:cNvPr>
        <xdr:cNvSpPr/>
      </xdr:nvSpPr>
      <xdr:spPr>
        <a:xfrm>
          <a:off x="1564894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10</xdr:row>
      <xdr:rowOff>266700</xdr:rowOff>
    </xdr:from>
    <xdr:to>
      <xdr:col>19</xdr:col>
      <xdr:colOff>396240</xdr:colOff>
      <xdr:row>10</xdr:row>
      <xdr:rowOff>403860</xdr:rowOff>
    </xdr:to>
    <xdr:sp macro="" textlink="">
      <xdr:nvSpPr>
        <xdr:cNvPr id="109" name="Right Arrow 4">
          <a:extLst>
            <a:ext uri="{FF2B5EF4-FFF2-40B4-BE49-F238E27FC236}">
              <a16:creationId xmlns:a16="http://schemas.microsoft.com/office/drawing/2014/main" id="{CC89617F-A4CF-4AEA-B527-6EA94C7BD267}"/>
            </a:ext>
          </a:extLst>
        </xdr:cNvPr>
        <xdr:cNvSpPr/>
      </xdr:nvSpPr>
      <xdr:spPr>
        <a:xfrm>
          <a:off x="15648940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10</xdr:row>
      <xdr:rowOff>266700</xdr:rowOff>
    </xdr:from>
    <xdr:to>
      <xdr:col>20</xdr:col>
      <xdr:colOff>396240</xdr:colOff>
      <xdr:row>10</xdr:row>
      <xdr:rowOff>403860</xdr:rowOff>
    </xdr:to>
    <xdr:sp macro="" textlink="">
      <xdr:nvSpPr>
        <xdr:cNvPr id="110" name="Right Arrow 3">
          <a:extLst>
            <a:ext uri="{FF2B5EF4-FFF2-40B4-BE49-F238E27FC236}">
              <a16:creationId xmlns:a16="http://schemas.microsoft.com/office/drawing/2014/main" id="{78BF248F-631C-4265-BD9C-0BF77D743421}"/>
            </a:ext>
          </a:extLst>
        </xdr:cNvPr>
        <xdr:cNvSpPr/>
      </xdr:nvSpPr>
      <xdr:spPr>
        <a:xfrm>
          <a:off x="163633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10</xdr:row>
      <xdr:rowOff>266700</xdr:rowOff>
    </xdr:from>
    <xdr:to>
      <xdr:col>20</xdr:col>
      <xdr:colOff>396240</xdr:colOff>
      <xdr:row>10</xdr:row>
      <xdr:rowOff>403860</xdr:rowOff>
    </xdr:to>
    <xdr:sp macro="" textlink="">
      <xdr:nvSpPr>
        <xdr:cNvPr id="111" name="Right Arrow 4">
          <a:extLst>
            <a:ext uri="{FF2B5EF4-FFF2-40B4-BE49-F238E27FC236}">
              <a16:creationId xmlns:a16="http://schemas.microsoft.com/office/drawing/2014/main" id="{A6411C78-3EF1-4EEC-BC3E-F4CFC33D1E27}"/>
            </a:ext>
          </a:extLst>
        </xdr:cNvPr>
        <xdr:cNvSpPr/>
      </xdr:nvSpPr>
      <xdr:spPr>
        <a:xfrm>
          <a:off x="163633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10</xdr:row>
      <xdr:rowOff>266700</xdr:rowOff>
    </xdr:from>
    <xdr:to>
      <xdr:col>20</xdr:col>
      <xdr:colOff>396240</xdr:colOff>
      <xdr:row>10</xdr:row>
      <xdr:rowOff>403860</xdr:rowOff>
    </xdr:to>
    <xdr:sp macro="" textlink="">
      <xdr:nvSpPr>
        <xdr:cNvPr id="112" name="Right Arrow 3">
          <a:extLst>
            <a:ext uri="{FF2B5EF4-FFF2-40B4-BE49-F238E27FC236}">
              <a16:creationId xmlns:a16="http://schemas.microsoft.com/office/drawing/2014/main" id="{9AEDADF0-0014-4EA7-8572-6952BCCCE111}"/>
            </a:ext>
          </a:extLst>
        </xdr:cNvPr>
        <xdr:cNvSpPr/>
      </xdr:nvSpPr>
      <xdr:spPr>
        <a:xfrm>
          <a:off x="163633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10</xdr:row>
      <xdr:rowOff>266700</xdr:rowOff>
    </xdr:from>
    <xdr:to>
      <xdr:col>20</xdr:col>
      <xdr:colOff>396240</xdr:colOff>
      <xdr:row>10</xdr:row>
      <xdr:rowOff>403860</xdr:rowOff>
    </xdr:to>
    <xdr:sp macro="" textlink="">
      <xdr:nvSpPr>
        <xdr:cNvPr id="113" name="Right Arrow 4">
          <a:extLst>
            <a:ext uri="{FF2B5EF4-FFF2-40B4-BE49-F238E27FC236}">
              <a16:creationId xmlns:a16="http://schemas.microsoft.com/office/drawing/2014/main" id="{DD2C853E-0EC2-4C6C-A2C3-4677AC2495DA}"/>
            </a:ext>
          </a:extLst>
        </xdr:cNvPr>
        <xdr:cNvSpPr/>
      </xdr:nvSpPr>
      <xdr:spPr>
        <a:xfrm>
          <a:off x="163633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4" name="Right Arrow 3">
          <a:extLst>
            <a:ext uri="{FF2B5EF4-FFF2-40B4-BE49-F238E27FC236}">
              <a16:creationId xmlns:a16="http://schemas.microsoft.com/office/drawing/2014/main" id="{D522EE02-186F-41D2-9819-85C2D1918430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5" name="Right Arrow 4">
          <a:extLst>
            <a:ext uri="{FF2B5EF4-FFF2-40B4-BE49-F238E27FC236}">
              <a16:creationId xmlns:a16="http://schemas.microsoft.com/office/drawing/2014/main" id="{661F2303-F822-4F05-A9C3-01129E8C280F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6" name="Right Arrow 27">
          <a:extLst>
            <a:ext uri="{FF2B5EF4-FFF2-40B4-BE49-F238E27FC236}">
              <a16:creationId xmlns:a16="http://schemas.microsoft.com/office/drawing/2014/main" id="{9F213F9A-0690-44DE-89B5-695B463B3335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7" name="Right Arrow 28">
          <a:extLst>
            <a:ext uri="{FF2B5EF4-FFF2-40B4-BE49-F238E27FC236}">
              <a16:creationId xmlns:a16="http://schemas.microsoft.com/office/drawing/2014/main" id="{C73C3C23-A9F3-4184-9C15-3C4E0B73FC32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8" name="Right Arrow 43">
          <a:extLst>
            <a:ext uri="{FF2B5EF4-FFF2-40B4-BE49-F238E27FC236}">
              <a16:creationId xmlns:a16="http://schemas.microsoft.com/office/drawing/2014/main" id="{1CF6D087-0D2D-40C1-90D9-C54B98836CDA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9" name="Right Arrow 44">
          <a:extLst>
            <a:ext uri="{FF2B5EF4-FFF2-40B4-BE49-F238E27FC236}">
              <a16:creationId xmlns:a16="http://schemas.microsoft.com/office/drawing/2014/main" id="{A83FD74C-D265-40F7-BBD4-F018289B31C8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0" name="Right Arrow 27">
          <a:extLst>
            <a:ext uri="{FF2B5EF4-FFF2-40B4-BE49-F238E27FC236}">
              <a16:creationId xmlns:a16="http://schemas.microsoft.com/office/drawing/2014/main" id="{51D45B8D-98E2-4AE5-A534-03E704385C6B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1" name="Right Arrow 28">
          <a:extLst>
            <a:ext uri="{FF2B5EF4-FFF2-40B4-BE49-F238E27FC236}">
              <a16:creationId xmlns:a16="http://schemas.microsoft.com/office/drawing/2014/main" id="{13182BE6-C72D-4264-86B5-914874217B98}"/>
            </a:ext>
          </a:extLst>
        </xdr:cNvPr>
        <xdr:cNvSpPr/>
      </xdr:nvSpPr>
      <xdr:spPr>
        <a:xfrm>
          <a:off x="13505815" y="1307465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2" name="Right Arrow 3">
          <a:extLst>
            <a:ext uri="{FF2B5EF4-FFF2-40B4-BE49-F238E27FC236}">
              <a16:creationId xmlns:a16="http://schemas.microsoft.com/office/drawing/2014/main" id="{886C3563-CAF0-430E-9BBE-8B9B42777A34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3" name="Right Arrow 4">
          <a:extLst>
            <a:ext uri="{FF2B5EF4-FFF2-40B4-BE49-F238E27FC236}">
              <a16:creationId xmlns:a16="http://schemas.microsoft.com/office/drawing/2014/main" id="{04B751B6-90F0-46F2-B6BB-E59494A4DF1F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4" name="Right Arrow 3">
          <a:extLst>
            <a:ext uri="{FF2B5EF4-FFF2-40B4-BE49-F238E27FC236}">
              <a16:creationId xmlns:a16="http://schemas.microsoft.com/office/drawing/2014/main" id="{A9B3D545-00F6-4E64-9A3C-C9C477AAF904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5" name="Right Arrow 4">
          <a:extLst>
            <a:ext uri="{FF2B5EF4-FFF2-40B4-BE49-F238E27FC236}">
              <a16:creationId xmlns:a16="http://schemas.microsoft.com/office/drawing/2014/main" id="{43BFA1A7-3279-4F0A-9025-5B3ED8FA6D03}"/>
            </a:ext>
          </a:extLst>
        </xdr:cNvPr>
        <xdr:cNvSpPr/>
      </xdr:nvSpPr>
      <xdr:spPr>
        <a:xfrm>
          <a:off x="135058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6" name="Right Arrow 27">
          <a:extLst>
            <a:ext uri="{FF2B5EF4-FFF2-40B4-BE49-F238E27FC236}">
              <a16:creationId xmlns:a16="http://schemas.microsoft.com/office/drawing/2014/main" id="{CD42388C-B653-4F99-B285-BB956F9BD678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7" name="Right Arrow 28">
          <a:extLst>
            <a:ext uri="{FF2B5EF4-FFF2-40B4-BE49-F238E27FC236}">
              <a16:creationId xmlns:a16="http://schemas.microsoft.com/office/drawing/2014/main" id="{493585D1-52AA-4BA2-A222-5E15D73BF80E}"/>
            </a:ext>
          </a:extLst>
        </xdr:cNvPr>
        <xdr:cNvSpPr/>
      </xdr:nvSpPr>
      <xdr:spPr>
        <a:xfrm>
          <a:off x="13505815" y="132810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</xdr:row>
      <xdr:rowOff>266700</xdr:rowOff>
    </xdr:from>
    <xdr:to>
      <xdr:col>17</xdr:col>
      <xdr:colOff>396240</xdr:colOff>
      <xdr:row>11</xdr:row>
      <xdr:rowOff>403860</xdr:rowOff>
    </xdr:to>
    <xdr:sp macro="" textlink="">
      <xdr:nvSpPr>
        <xdr:cNvPr id="128" name="Right Arrow 3">
          <a:extLst>
            <a:ext uri="{FF2B5EF4-FFF2-40B4-BE49-F238E27FC236}">
              <a16:creationId xmlns:a16="http://schemas.microsoft.com/office/drawing/2014/main" id="{4843191F-011A-4082-99D0-4828225C4544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</xdr:row>
      <xdr:rowOff>266700</xdr:rowOff>
    </xdr:from>
    <xdr:to>
      <xdr:col>17</xdr:col>
      <xdr:colOff>396240</xdr:colOff>
      <xdr:row>11</xdr:row>
      <xdr:rowOff>403860</xdr:rowOff>
    </xdr:to>
    <xdr:sp macro="" textlink="">
      <xdr:nvSpPr>
        <xdr:cNvPr id="129" name="Right Arrow 4">
          <a:extLst>
            <a:ext uri="{FF2B5EF4-FFF2-40B4-BE49-F238E27FC236}">
              <a16:creationId xmlns:a16="http://schemas.microsoft.com/office/drawing/2014/main" id="{79AEF43E-4416-4441-A97D-5BE1993204FB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</xdr:row>
      <xdr:rowOff>266700</xdr:rowOff>
    </xdr:from>
    <xdr:to>
      <xdr:col>17</xdr:col>
      <xdr:colOff>396240</xdr:colOff>
      <xdr:row>11</xdr:row>
      <xdr:rowOff>403860</xdr:rowOff>
    </xdr:to>
    <xdr:sp macro="" textlink="">
      <xdr:nvSpPr>
        <xdr:cNvPr id="130" name="Right Arrow 3">
          <a:extLst>
            <a:ext uri="{FF2B5EF4-FFF2-40B4-BE49-F238E27FC236}">
              <a16:creationId xmlns:a16="http://schemas.microsoft.com/office/drawing/2014/main" id="{0CBB6C67-F421-4A6A-8907-9D452F577AF8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</xdr:row>
      <xdr:rowOff>266700</xdr:rowOff>
    </xdr:from>
    <xdr:to>
      <xdr:col>17</xdr:col>
      <xdr:colOff>396240</xdr:colOff>
      <xdr:row>11</xdr:row>
      <xdr:rowOff>403860</xdr:rowOff>
    </xdr:to>
    <xdr:sp macro="" textlink="">
      <xdr:nvSpPr>
        <xdr:cNvPr id="131" name="Right Arrow 4">
          <a:extLst>
            <a:ext uri="{FF2B5EF4-FFF2-40B4-BE49-F238E27FC236}">
              <a16:creationId xmlns:a16="http://schemas.microsoft.com/office/drawing/2014/main" id="{13ED8D5D-9E5A-410C-826E-AFA185E165BF}"/>
            </a:ext>
          </a:extLst>
        </xdr:cNvPr>
        <xdr:cNvSpPr/>
      </xdr:nvSpPr>
      <xdr:spPr>
        <a:xfrm>
          <a:off x="1422019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</xdr:row>
      <xdr:rowOff>266700</xdr:rowOff>
    </xdr:from>
    <xdr:to>
      <xdr:col>18</xdr:col>
      <xdr:colOff>396240</xdr:colOff>
      <xdr:row>11</xdr:row>
      <xdr:rowOff>403860</xdr:rowOff>
    </xdr:to>
    <xdr:sp macro="" textlink="">
      <xdr:nvSpPr>
        <xdr:cNvPr id="132" name="Right Arrow 3">
          <a:extLst>
            <a:ext uri="{FF2B5EF4-FFF2-40B4-BE49-F238E27FC236}">
              <a16:creationId xmlns:a16="http://schemas.microsoft.com/office/drawing/2014/main" id="{E64F09DD-ADA7-4929-88E6-9107EE6220BA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</xdr:row>
      <xdr:rowOff>266700</xdr:rowOff>
    </xdr:from>
    <xdr:to>
      <xdr:col>18</xdr:col>
      <xdr:colOff>396240</xdr:colOff>
      <xdr:row>11</xdr:row>
      <xdr:rowOff>403860</xdr:rowOff>
    </xdr:to>
    <xdr:sp macro="" textlink="">
      <xdr:nvSpPr>
        <xdr:cNvPr id="133" name="Right Arrow 4">
          <a:extLst>
            <a:ext uri="{FF2B5EF4-FFF2-40B4-BE49-F238E27FC236}">
              <a16:creationId xmlns:a16="http://schemas.microsoft.com/office/drawing/2014/main" id="{671B99D9-6C04-4373-A9A8-6F057C87851B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</xdr:row>
      <xdr:rowOff>266700</xdr:rowOff>
    </xdr:from>
    <xdr:to>
      <xdr:col>18</xdr:col>
      <xdr:colOff>396240</xdr:colOff>
      <xdr:row>11</xdr:row>
      <xdr:rowOff>403860</xdr:rowOff>
    </xdr:to>
    <xdr:sp macro="" textlink="">
      <xdr:nvSpPr>
        <xdr:cNvPr id="134" name="Right Arrow 3">
          <a:extLst>
            <a:ext uri="{FF2B5EF4-FFF2-40B4-BE49-F238E27FC236}">
              <a16:creationId xmlns:a16="http://schemas.microsoft.com/office/drawing/2014/main" id="{00403F22-66BB-4404-8639-02E839094AF7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</xdr:row>
      <xdr:rowOff>266700</xdr:rowOff>
    </xdr:from>
    <xdr:to>
      <xdr:col>18</xdr:col>
      <xdr:colOff>396240</xdr:colOff>
      <xdr:row>11</xdr:row>
      <xdr:rowOff>403860</xdr:rowOff>
    </xdr:to>
    <xdr:sp macro="" textlink="">
      <xdr:nvSpPr>
        <xdr:cNvPr id="135" name="Right Arrow 4">
          <a:extLst>
            <a:ext uri="{FF2B5EF4-FFF2-40B4-BE49-F238E27FC236}">
              <a16:creationId xmlns:a16="http://schemas.microsoft.com/office/drawing/2014/main" id="{E2F99DDA-6823-423A-AC43-5BEA8D12FF12}"/>
            </a:ext>
          </a:extLst>
        </xdr:cNvPr>
        <xdr:cNvSpPr/>
      </xdr:nvSpPr>
      <xdr:spPr>
        <a:xfrm>
          <a:off x="1493456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</xdr:row>
      <xdr:rowOff>266700</xdr:rowOff>
    </xdr:from>
    <xdr:to>
      <xdr:col>19</xdr:col>
      <xdr:colOff>396240</xdr:colOff>
      <xdr:row>11</xdr:row>
      <xdr:rowOff>403860</xdr:rowOff>
    </xdr:to>
    <xdr:sp macro="" textlink="">
      <xdr:nvSpPr>
        <xdr:cNvPr id="136" name="Right Arrow 3">
          <a:extLst>
            <a:ext uri="{FF2B5EF4-FFF2-40B4-BE49-F238E27FC236}">
              <a16:creationId xmlns:a16="http://schemas.microsoft.com/office/drawing/2014/main" id="{775BF180-3882-4138-97B7-BF9D2640340E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</xdr:row>
      <xdr:rowOff>266700</xdr:rowOff>
    </xdr:from>
    <xdr:to>
      <xdr:col>19</xdr:col>
      <xdr:colOff>396240</xdr:colOff>
      <xdr:row>11</xdr:row>
      <xdr:rowOff>403860</xdr:rowOff>
    </xdr:to>
    <xdr:sp macro="" textlink="">
      <xdr:nvSpPr>
        <xdr:cNvPr id="137" name="Right Arrow 4">
          <a:extLst>
            <a:ext uri="{FF2B5EF4-FFF2-40B4-BE49-F238E27FC236}">
              <a16:creationId xmlns:a16="http://schemas.microsoft.com/office/drawing/2014/main" id="{6B65FB40-1C04-4772-9934-EAAAE128F7D0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</xdr:row>
      <xdr:rowOff>266700</xdr:rowOff>
    </xdr:from>
    <xdr:to>
      <xdr:col>19</xdr:col>
      <xdr:colOff>396240</xdr:colOff>
      <xdr:row>11</xdr:row>
      <xdr:rowOff>403860</xdr:rowOff>
    </xdr:to>
    <xdr:sp macro="" textlink="">
      <xdr:nvSpPr>
        <xdr:cNvPr id="138" name="Right Arrow 3">
          <a:extLst>
            <a:ext uri="{FF2B5EF4-FFF2-40B4-BE49-F238E27FC236}">
              <a16:creationId xmlns:a16="http://schemas.microsoft.com/office/drawing/2014/main" id="{B42ABAF9-5A08-41E3-9EC2-8A224EF6FAE5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</xdr:row>
      <xdr:rowOff>266700</xdr:rowOff>
    </xdr:from>
    <xdr:to>
      <xdr:col>19</xdr:col>
      <xdr:colOff>396240</xdr:colOff>
      <xdr:row>11</xdr:row>
      <xdr:rowOff>403860</xdr:rowOff>
    </xdr:to>
    <xdr:sp macro="" textlink="">
      <xdr:nvSpPr>
        <xdr:cNvPr id="139" name="Right Arrow 4">
          <a:extLst>
            <a:ext uri="{FF2B5EF4-FFF2-40B4-BE49-F238E27FC236}">
              <a16:creationId xmlns:a16="http://schemas.microsoft.com/office/drawing/2014/main" id="{B61871EC-4828-4AB3-9E9D-5743CC1479C7}"/>
            </a:ext>
          </a:extLst>
        </xdr:cNvPr>
        <xdr:cNvSpPr/>
      </xdr:nvSpPr>
      <xdr:spPr>
        <a:xfrm>
          <a:off x="15648940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</xdr:row>
      <xdr:rowOff>266700</xdr:rowOff>
    </xdr:from>
    <xdr:to>
      <xdr:col>20</xdr:col>
      <xdr:colOff>396240</xdr:colOff>
      <xdr:row>11</xdr:row>
      <xdr:rowOff>403860</xdr:rowOff>
    </xdr:to>
    <xdr:sp macro="" textlink="">
      <xdr:nvSpPr>
        <xdr:cNvPr id="140" name="Right Arrow 3">
          <a:extLst>
            <a:ext uri="{FF2B5EF4-FFF2-40B4-BE49-F238E27FC236}">
              <a16:creationId xmlns:a16="http://schemas.microsoft.com/office/drawing/2014/main" id="{B1414ECA-4372-44AD-AE08-D0AA8C400741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</xdr:row>
      <xdr:rowOff>266700</xdr:rowOff>
    </xdr:from>
    <xdr:to>
      <xdr:col>20</xdr:col>
      <xdr:colOff>396240</xdr:colOff>
      <xdr:row>11</xdr:row>
      <xdr:rowOff>403860</xdr:rowOff>
    </xdr:to>
    <xdr:sp macro="" textlink="">
      <xdr:nvSpPr>
        <xdr:cNvPr id="141" name="Right Arrow 4">
          <a:extLst>
            <a:ext uri="{FF2B5EF4-FFF2-40B4-BE49-F238E27FC236}">
              <a16:creationId xmlns:a16="http://schemas.microsoft.com/office/drawing/2014/main" id="{44443978-A7D0-4994-B244-91C82976A5A1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</xdr:row>
      <xdr:rowOff>266700</xdr:rowOff>
    </xdr:from>
    <xdr:to>
      <xdr:col>20</xdr:col>
      <xdr:colOff>396240</xdr:colOff>
      <xdr:row>11</xdr:row>
      <xdr:rowOff>403860</xdr:rowOff>
    </xdr:to>
    <xdr:sp macro="" textlink="">
      <xdr:nvSpPr>
        <xdr:cNvPr id="142" name="Right Arrow 3">
          <a:extLst>
            <a:ext uri="{FF2B5EF4-FFF2-40B4-BE49-F238E27FC236}">
              <a16:creationId xmlns:a16="http://schemas.microsoft.com/office/drawing/2014/main" id="{C61804B8-8649-441E-9F92-13E2EC810263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</xdr:row>
      <xdr:rowOff>266700</xdr:rowOff>
    </xdr:from>
    <xdr:to>
      <xdr:col>20</xdr:col>
      <xdr:colOff>396240</xdr:colOff>
      <xdr:row>11</xdr:row>
      <xdr:rowOff>403860</xdr:rowOff>
    </xdr:to>
    <xdr:sp macro="" textlink="">
      <xdr:nvSpPr>
        <xdr:cNvPr id="143" name="Right Arrow 4">
          <a:extLst>
            <a:ext uri="{FF2B5EF4-FFF2-40B4-BE49-F238E27FC236}">
              <a16:creationId xmlns:a16="http://schemas.microsoft.com/office/drawing/2014/main" id="{17677A27-64C6-48BD-9F39-B1B91DC8FAFB}"/>
            </a:ext>
          </a:extLst>
        </xdr:cNvPr>
        <xdr:cNvSpPr/>
      </xdr:nvSpPr>
      <xdr:spPr>
        <a:xfrm>
          <a:off x="16363315" y="135255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4766F857-EA4B-49B3-AFEA-BB6258A595A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2EF3C944-7D22-489C-A686-07A8FE4239C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8" name="Right Arrow 27">
          <a:extLst>
            <a:ext uri="{FF2B5EF4-FFF2-40B4-BE49-F238E27FC236}">
              <a16:creationId xmlns:a16="http://schemas.microsoft.com/office/drawing/2014/main" id="{09038DC7-9980-48FF-96FE-545A5C372D0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9" name="Right Arrow 28">
          <a:extLst>
            <a:ext uri="{FF2B5EF4-FFF2-40B4-BE49-F238E27FC236}">
              <a16:creationId xmlns:a16="http://schemas.microsoft.com/office/drawing/2014/main" id="{3609DC76-FA5F-4AC0-B979-CD48B91C17F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850963E9-320D-4765-96D8-1DDB0D17089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9277CC4B-986E-4F48-BAD2-70BC4567617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06B69D40-5E39-487F-92B5-F69F405D380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880EE544-FFF4-40A1-B53B-4DB0D8A1B1E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3ECA43F6-AC33-457F-A17C-8334926058E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BF5E9826-9CA4-4759-A192-2D7DA765F4A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6" name="Right Arrow 27">
          <a:extLst>
            <a:ext uri="{FF2B5EF4-FFF2-40B4-BE49-F238E27FC236}">
              <a16:creationId xmlns:a16="http://schemas.microsoft.com/office/drawing/2014/main" id="{4BCE6A36-6E27-4E64-A6A4-16338F31F49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7" name="Right Arrow 28">
          <a:extLst>
            <a:ext uri="{FF2B5EF4-FFF2-40B4-BE49-F238E27FC236}">
              <a16:creationId xmlns:a16="http://schemas.microsoft.com/office/drawing/2014/main" id="{60D0D145-149C-45D0-9CEC-3FA62FCF1911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18840424-7AE2-4B10-8940-9A0E19B07A8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3C8ABBA1-4F31-4816-80A6-BA2D2278C56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D3AE1A0D-F12E-47C9-9613-714BC8FB4EB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334CA836-C440-4EBA-85C4-00E72550850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204" name="Right Arrow 3">
          <a:extLst>
            <a:ext uri="{FF2B5EF4-FFF2-40B4-BE49-F238E27FC236}">
              <a16:creationId xmlns:a16="http://schemas.microsoft.com/office/drawing/2014/main" id="{C5DD9E43-3511-40D6-98B6-85E2B5FF4025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205" name="Right Arrow 4">
          <a:extLst>
            <a:ext uri="{FF2B5EF4-FFF2-40B4-BE49-F238E27FC236}">
              <a16:creationId xmlns:a16="http://schemas.microsoft.com/office/drawing/2014/main" id="{47ED937C-EB7E-4561-B4EB-8D4F608861C1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206" name="Right Arrow 3">
          <a:extLst>
            <a:ext uri="{FF2B5EF4-FFF2-40B4-BE49-F238E27FC236}">
              <a16:creationId xmlns:a16="http://schemas.microsoft.com/office/drawing/2014/main" id="{64B3871C-535E-43E0-B2D2-CF09308D1238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44</xdr:row>
      <xdr:rowOff>266700</xdr:rowOff>
    </xdr:from>
    <xdr:to>
      <xdr:col>21</xdr:col>
      <xdr:colOff>396240</xdr:colOff>
      <xdr:row>44</xdr:row>
      <xdr:rowOff>403860</xdr:rowOff>
    </xdr:to>
    <xdr:sp macro="" textlink="">
      <xdr:nvSpPr>
        <xdr:cNvPr id="207" name="Right Arrow 4">
          <a:extLst>
            <a:ext uri="{FF2B5EF4-FFF2-40B4-BE49-F238E27FC236}">
              <a16:creationId xmlns:a16="http://schemas.microsoft.com/office/drawing/2014/main" id="{DF4427CE-D582-4FD1-875E-6A25815C7E0B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11</xdr:row>
      <xdr:rowOff>266700</xdr:rowOff>
    </xdr:from>
    <xdr:to>
      <xdr:col>21</xdr:col>
      <xdr:colOff>396240</xdr:colOff>
      <xdr:row>11</xdr:row>
      <xdr:rowOff>403860</xdr:rowOff>
    </xdr:to>
    <xdr:sp macro="" textlink="">
      <xdr:nvSpPr>
        <xdr:cNvPr id="208" name="Right Arrow 3">
          <a:extLst>
            <a:ext uri="{FF2B5EF4-FFF2-40B4-BE49-F238E27FC236}">
              <a16:creationId xmlns:a16="http://schemas.microsoft.com/office/drawing/2014/main" id="{B0581522-CB61-4BBD-8302-48FC16BF0B67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11</xdr:row>
      <xdr:rowOff>266700</xdr:rowOff>
    </xdr:from>
    <xdr:to>
      <xdr:col>21</xdr:col>
      <xdr:colOff>396240</xdr:colOff>
      <xdr:row>11</xdr:row>
      <xdr:rowOff>403860</xdr:rowOff>
    </xdr:to>
    <xdr:sp macro="" textlink="">
      <xdr:nvSpPr>
        <xdr:cNvPr id="209" name="Right Arrow 4">
          <a:extLst>
            <a:ext uri="{FF2B5EF4-FFF2-40B4-BE49-F238E27FC236}">
              <a16:creationId xmlns:a16="http://schemas.microsoft.com/office/drawing/2014/main" id="{30D1B6C4-AEAE-4E68-AAA7-2C1BE1B9E231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11</xdr:row>
      <xdr:rowOff>266700</xdr:rowOff>
    </xdr:from>
    <xdr:to>
      <xdr:col>21</xdr:col>
      <xdr:colOff>396240</xdr:colOff>
      <xdr:row>11</xdr:row>
      <xdr:rowOff>403860</xdr:rowOff>
    </xdr:to>
    <xdr:sp macro="" textlink="">
      <xdr:nvSpPr>
        <xdr:cNvPr id="210" name="Right Arrow 3">
          <a:extLst>
            <a:ext uri="{FF2B5EF4-FFF2-40B4-BE49-F238E27FC236}">
              <a16:creationId xmlns:a16="http://schemas.microsoft.com/office/drawing/2014/main" id="{64215BBC-F3EC-4479-B80E-E69FA6AE37D5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20</xdr:col>
      <xdr:colOff>281940</xdr:colOff>
      <xdr:row>11</xdr:row>
      <xdr:rowOff>266700</xdr:rowOff>
    </xdr:from>
    <xdr:to>
      <xdr:col>21</xdr:col>
      <xdr:colOff>396240</xdr:colOff>
      <xdr:row>11</xdr:row>
      <xdr:rowOff>403860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5C4960C9-E3B5-494F-B4C7-1F4A5C82A1C6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21</xdr:col>
      <xdr:colOff>281940</xdr:colOff>
      <xdr:row>11</xdr:row>
      <xdr:rowOff>266700</xdr:rowOff>
    </xdr:from>
    <xdr:to>
      <xdr:col>22</xdr:col>
      <xdr:colOff>396240</xdr:colOff>
      <xdr:row>11</xdr:row>
      <xdr:rowOff>403860</xdr:rowOff>
    </xdr:to>
    <xdr:sp macro="" textlink="">
      <xdr:nvSpPr>
        <xdr:cNvPr id="212" name="Right Arrow 3">
          <a:extLst>
            <a:ext uri="{FF2B5EF4-FFF2-40B4-BE49-F238E27FC236}">
              <a16:creationId xmlns:a16="http://schemas.microsoft.com/office/drawing/2014/main" id="{FD76A255-DBC7-4455-9CA8-8163792F1A23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21</xdr:col>
      <xdr:colOff>281940</xdr:colOff>
      <xdr:row>11</xdr:row>
      <xdr:rowOff>266700</xdr:rowOff>
    </xdr:from>
    <xdr:to>
      <xdr:col>22</xdr:col>
      <xdr:colOff>396240</xdr:colOff>
      <xdr:row>11</xdr:row>
      <xdr:rowOff>403860</xdr:rowOff>
    </xdr:to>
    <xdr:sp macro="" textlink="">
      <xdr:nvSpPr>
        <xdr:cNvPr id="213" name="Right Arrow 4">
          <a:extLst>
            <a:ext uri="{FF2B5EF4-FFF2-40B4-BE49-F238E27FC236}">
              <a16:creationId xmlns:a16="http://schemas.microsoft.com/office/drawing/2014/main" id="{3699DB2B-76B0-44A1-BBEE-421754AC2187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21</xdr:col>
      <xdr:colOff>281940</xdr:colOff>
      <xdr:row>11</xdr:row>
      <xdr:rowOff>266700</xdr:rowOff>
    </xdr:from>
    <xdr:to>
      <xdr:col>22</xdr:col>
      <xdr:colOff>396240</xdr:colOff>
      <xdr:row>11</xdr:row>
      <xdr:rowOff>403860</xdr:rowOff>
    </xdr:to>
    <xdr:sp macro="" textlink="">
      <xdr:nvSpPr>
        <xdr:cNvPr id="214" name="Right Arrow 3">
          <a:extLst>
            <a:ext uri="{FF2B5EF4-FFF2-40B4-BE49-F238E27FC236}">
              <a16:creationId xmlns:a16="http://schemas.microsoft.com/office/drawing/2014/main" id="{8E9DFA1D-39E3-4F4C-8722-2A8F0F0DEF95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21</xdr:col>
      <xdr:colOff>281940</xdr:colOff>
      <xdr:row>11</xdr:row>
      <xdr:rowOff>266700</xdr:rowOff>
    </xdr:from>
    <xdr:to>
      <xdr:col>22</xdr:col>
      <xdr:colOff>396240</xdr:colOff>
      <xdr:row>11</xdr:row>
      <xdr:rowOff>403860</xdr:rowOff>
    </xdr:to>
    <xdr:sp macro="" textlink="">
      <xdr:nvSpPr>
        <xdr:cNvPr id="215" name="Right Arrow 4">
          <a:extLst>
            <a:ext uri="{FF2B5EF4-FFF2-40B4-BE49-F238E27FC236}">
              <a16:creationId xmlns:a16="http://schemas.microsoft.com/office/drawing/2014/main" id="{7E738761-5E83-4671-94A6-CEB9538AD255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16" name="Right Arrow 3">
          <a:extLst>
            <a:ext uri="{FF2B5EF4-FFF2-40B4-BE49-F238E27FC236}">
              <a16:creationId xmlns:a16="http://schemas.microsoft.com/office/drawing/2014/main" id="{015F9550-036D-4E90-9FA6-285404F8BB13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17" name="Right Arrow 4">
          <a:extLst>
            <a:ext uri="{FF2B5EF4-FFF2-40B4-BE49-F238E27FC236}">
              <a16:creationId xmlns:a16="http://schemas.microsoft.com/office/drawing/2014/main" id="{A6551509-7D09-433C-8198-F9CED5173D83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18" name="Right Arrow 3">
          <a:extLst>
            <a:ext uri="{FF2B5EF4-FFF2-40B4-BE49-F238E27FC236}">
              <a16:creationId xmlns:a16="http://schemas.microsoft.com/office/drawing/2014/main" id="{39F94C62-6BC7-4041-90E0-8CB05B4E2AB3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19" name="Right Arrow 4">
          <a:extLst>
            <a:ext uri="{FF2B5EF4-FFF2-40B4-BE49-F238E27FC236}">
              <a16:creationId xmlns:a16="http://schemas.microsoft.com/office/drawing/2014/main" id="{C4D3F90D-21F0-49EA-8A8F-F2490F459FB6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20" name="Right Arrow 3">
          <a:extLst>
            <a:ext uri="{FF2B5EF4-FFF2-40B4-BE49-F238E27FC236}">
              <a16:creationId xmlns:a16="http://schemas.microsoft.com/office/drawing/2014/main" id="{E06A560F-9A41-4E78-B824-C3C80C39A696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21" name="Right Arrow 4">
          <a:extLst>
            <a:ext uri="{FF2B5EF4-FFF2-40B4-BE49-F238E27FC236}">
              <a16:creationId xmlns:a16="http://schemas.microsoft.com/office/drawing/2014/main" id="{1134568F-A248-4A28-84E8-D64376653030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22" name="Right Arrow 3">
          <a:extLst>
            <a:ext uri="{FF2B5EF4-FFF2-40B4-BE49-F238E27FC236}">
              <a16:creationId xmlns:a16="http://schemas.microsoft.com/office/drawing/2014/main" id="{1A24CDC6-5693-475F-9BC7-DD8600CF939F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22</xdr:col>
      <xdr:colOff>281940</xdr:colOff>
      <xdr:row>11</xdr:row>
      <xdr:rowOff>266700</xdr:rowOff>
    </xdr:from>
    <xdr:to>
      <xdr:col>23</xdr:col>
      <xdr:colOff>396240</xdr:colOff>
      <xdr:row>11</xdr:row>
      <xdr:rowOff>403860</xdr:rowOff>
    </xdr:to>
    <xdr:sp macro="" textlink="">
      <xdr:nvSpPr>
        <xdr:cNvPr id="223" name="Right Arrow 4">
          <a:extLst>
            <a:ext uri="{FF2B5EF4-FFF2-40B4-BE49-F238E27FC236}">
              <a16:creationId xmlns:a16="http://schemas.microsoft.com/office/drawing/2014/main" id="{99171A4D-0AF3-4720-9C24-31FB1CACC9C3}"/>
            </a:ext>
          </a:extLst>
        </xdr:cNvPr>
        <xdr:cNvSpPr/>
      </xdr:nvSpPr>
      <xdr:spPr>
        <a:xfrm>
          <a:off x="16363315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23</xdr:col>
      <xdr:colOff>281940</xdr:colOff>
      <xdr:row>11</xdr:row>
      <xdr:rowOff>266700</xdr:rowOff>
    </xdr:from>
    <xdr:to>
      <xdr:col>24</xdr:col>
      <xdr:colOff>396240</xdr:colOff>
      <xdr:row>11</xdr:row>
      <xdr:rowOff>403860</xdr:rowOff>
    </xdr:to>
    <xdr:sp macro="" textlink="">
      <xdr:nvSpPr>
        <xdr:cNvPr id="224" name="Right Arrow 3">
          <a:extLst>
            <a:ext uri="{FF2B5EF4-FFF2-40B4-BE49-F238E27FC236}">
              <a16:creationId xmlns:a16="http://schemas.microsoft.com/office/drawing/2014/main" id="{6E3799E3-850B-450B-A2D8-484BE5712401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23</xdr:col>
      <xdr:colOff>281940</xdr:colOff>
      <xdr:row>11</xdr:row>
      <xdr:rowOff>266700</xdr:rowOff>
    </xdr:from>
    <xdr:to>
      <xdr:col>24</xdr:col>
      <xdr:colOff>396240</xdr:colOff>
      <xdr:row>11</xdr:row>
      <xdr:rowOff>403860</xdr:rowOff>
    </xdr:to>
    <xdr:sp macro="" textlink="">
      <xdr:nvSpPr>
        <xdr:cNvPr id="225" name="Right Arrow 4">
          <a:extLst>
            <a:ext uri="{FF2B5EF4-FFF2-40B4-BE49-F238E27FC236}">
              <a16:creationId xmlns:a16="http://schemas.microsoft.com/office/drawing/2014/main" id="{5A41993E-B669-499B-8B92-A4BB75D9C80D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23</xdr:col>
      <xdr:colOff>281940</xdr:colOff>
      <xdr:row>11</xdr:row>
      <xdr:rowOff>266700</xdr:rowOff>
    </xdr:from>
    <xdr:to>
      <xdr:col>24</xdr:col>
      <xdr:colOff>396240</xdr:colOff>
      <xdr:row>11</xdr:row>
      <xdr:rowOff>403860</xdr:rowOff>
    </xdr:to>
    <xdr:sp macro="" textlink="">
      <xdr:nvSpPr>
        <xdr:cNvPr id="226" name="Right Arrow 3">
          <a:extLst>
            <a:ext uri="{FF2B5EF4-FFF2-40B4-BE49-F238E27FC236}">
              <a16:creationId xmlns:a16="http://schemas.microsoft.com/office/drawing/2014/main" id="{215DA177-B0A4-41BD-9D69-192B99FF11DB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23</xdr:col>
      <xdr:colOff>281940</xdr:colOff>
      <xdr:row>11</xdr:row>
      <xdr:rowOff>266700</xdr:rowOff>
    </xdr:from>
    <xdr:to>
      <xdr:col>24</xdr:col>
      <xdr:colOff>396240</xdr:colOff>
      <xdr:row>11</xdr:row>
      <xdr:rowOff>403860</xdr:rowOff>
    </xdr:to>
    <xdr:sp macro="" textlink="">
      <xdr:nvSpPr>
        <xdr:cNvPr id="227" name="Right Arrow 4">
          <a:extLst>
            <a:ext uri="{FF2B5EF4-FFF2-40B4-BE49-F238E27FC236}">
              <a16:creationId xmlns:a16="http://schemas.microsoft.com/office/drawing/2014/main" id="{BB561D89-12C6-437B-9496-1FFD8466E757}"/>
            </a:ext>
          </a:extLst>
        </xdr:cNvPr>
        <xdr:cNvSpPr/>
      </xdr:nvSpPr>
      <xdr:spPr>
        <a:xfrm>
          <a:off x="17077690" y="2746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/>
      </xdr:nvSpPr>
      <xdr:spPr>
        <a:xfrm>
          <a:off x="1355979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SpPr/>
      </xdr:nvSpPr>
      <xdr:spPr>
        <a:xfrm>
          <a:off x="1355979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SpPr/>
      </xdr:nvSpPr>
      <xdr:spPr>
        <a:xfrm>
          <a:off x="1355979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SpPr/>
      </xdr:nvSpPr>
      <xdr:spPr>
        <a:xfrm>
          <a:off x="13559790" y="233553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234315</xdr:colOff>
      <xdr:row>75</xdr:row>
      <xdr:rowOff>231775</xdr:rowOff>
    </xdr:from>
    <xdr:to>
      <xdr:col>16</xdr:col>
      <xdr:colOff>348615</xdr:colOff>
      <xdr:row>75</xdr:row>
      <xdr:rowOff>235585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SpPr/>
      </xdr:nvSpPr>
      <xdr:spPr>
        <a:xfrm>
          <a:off x="13458190" y="248062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0000000-0008-0000-3300-000018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00000000-0008-0000-3300-000019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00000000-0008-0000-3300-00001A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00000000-0008-0000-3300-00001B000000}"/>
            </a:ext>
          </a:extLst>
        </xdr:cNvPr>
        <xdr:cNvSpPr/>
      </xdr:nvSpPr>
      <xdr:spPr>
        <a:xfrm>
          <a:off x="135597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8" name="Right Arrow 3">
          <a:extLst>
            <a:ext uri="{FF2B5EF4-FFF2-40B4-BE49-F238E27FC236}">
              <a16:creationId xmlns:a16="http://schemas.microsoft.com/office/drawing/2014/main" id="{00000000-0008-0000-3300-00001C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29" name="Right Arrow 4">
          <a:extLst>
            <a:ext uri="{FF2B5EF4-FFF2-40B4-BE49-F238E27FC236}">
              <a16:creationId xmlns:a16="http://schemas.microsoft.com/office/drawing/2014/main" id="{00000000-0008-0000-3300-00001D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3300-00001E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108</xdr:row>
      <xdr:rowOff>266700</xdr:rowOff>
    </xdr:from>
    <xdr:to>
      <xdr:col>16</xdr:col>
      <xdr:colOff>396240</xdr:colOff>
      <xdr:row>108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3300-00001F000000}"/>
            </a:ext>
          </a:extLst>
        </xdr:cNvPr>
        <xdr:cNvSpPr/>
      </xdr:nvSpPr>
      <xdr:spPr>
        <a:xfrm>
          <a:off x="1355979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3300-000020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3300-000021000000}"/>
            </a:ext>
          </a:extLst>
        </xdr:cNvPr>
        <xdr:cNvSpPr/>
      </xdr:nvSpPr>
      <xdr:spPr>
        <a:xfrm>
          <a:off x="1355979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4" name="Right Arrow 27">
          <a:extLst>
            <a:ext uri="{FF2B5EF4-FFF2-40B4-BE49-F238E27FC236}">
              <a16:creationId xmlns:a16="http://schemas.microsoft.com/office/drawing/2014/main" id="{00000000-0008-0000-3300-000022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5" name="Right Arrow 28">
          <a:extLst>
            <a:ext uri="{FF2B5EF4-FFF2-40B4-BE49-F238E27FC236}">
              <a16:creationId xmlns:a16="http://schemas.microsoft.com/office/drawing/2014/main" id="{00000000-0008-0000-3300-000023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3300-000024000000}"/>
            </a:ext>
          </a:extLst>
        </xdr:cNvPr>
        <xdr:cNvSpPr/>
      </xdr:nvSpPr>
      <xdr:spPr>
        <a:xfrm>
          <a:off x="142741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3300-000025000000}"/>
            </a:ext>
          </a:extLst>
        </xdr:cNvPr>
        <xdr:cNvSpPr/>
      </xdr:nvSpPr>
      <xdr:spPr>
        <a:xfrm>
          <a:off x="142741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00000000-0008-0000-3300-000026000000}"/>
            </a:ext>
          </a:extLst>
        </xdr:cNvPr>
        <xdr:cNvSpPr/>
      </xdr:nvSpPr>
      <xdr:spPr>
        <a:xfrm>
          <a:off x="142741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00000000-0008-0000-3300-000027000000}"/>
            </a:ext>
          </a:extLst>
        </xdr:cNvPr>
        <xdr:cNvSpPr/>
      </xdr:nvSpPr>
      <xdr:spPr>
        <a:xfrm>
          <a:off x="142741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3300-000028000000}"/>
            </a:ext>
          </a:extLst>
        </xdr:cNvPr>
        <xdr:cNvSpPr/>
      </xdr:nvSpPr>
      <xdr:spPr>
        <a:xfrm>
          <a:off x="149885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3300-000029000000}"/>
            </a:ext>
          </a:extLst>
        </xdr:cNvPr>
        <xdr:cNvSpPr/>
      </xdr:nvSpPr>
      <xdr:spPr>
        <a:xfrm>
          <a:off x="149885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00000000-0008-0000-3300-00002A000000}"/>
            </a:ext>
          </a:extLst>
        </xdr:cNvPr>
        <xdr:cNvSpPr/>
      </xdr:nvSpPr>
      <xdr:spPr>
        <a:xfrm>
          <a:off x="149885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43</xdr:row>
      <xdr:rowOff>266700</xdr:rowOff>
    </xdr:from>
    <xdr:to>
      <xdr:col>18</xdr:col>
      <xdr:colOff>396240</xdr:colOff>
      <xdr:row>43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0000000-0008-0000-3300-00002B000000}"/>
            </a:ext>
          </a:extLst>
        </xdr:cNvPr>
        <xdr:cNvSpPr/>
      </xdr:nvSpPr>
      <xdr:spPr>
        <a:xfrm>
          <a:off x="149885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00000000-0008-0000-3300-00002C000000}"/>
            </a:ext>
          </a:extLst>
        </xdr:cNvPr>
        <xdr:cNvSpPr/>
      </xdr:nvSpPr>
      <xdr:spPr>
        <a:xfrm>
          <a:off x="157029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00000000-0008-0000-3300-00002D000000}"/>
            </a:ext>
          </a:extLst>
        </xdr:cNvPr>
        <xdr:cNvSpPr/>
      </xdr:nvSpPr>
      <xdr:spPr>
        <a:xfrm>
          <a:off x="157029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00000000-0008-0000-3300-00002E000000}"/>
            </a:ext>
          </a:extLst>
        </xdr:cNvPr>
        <xdr:cNvSpPr/>
      </xdr:nvSpPr>
      <xdr:spPr>
        <a:xfrm>
          <a:off x="157029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43</xdr:row>
      <xdr:rowOff>266700</xdr:rowOff>
    </xdr:from>
    <xdr:to>
      <xdr:col>19</xdr:col>
      <xdr:colOff>396240</xdr:colOff>
      <xdr:row>43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00000000-0008-0000-3300-00002F000000}"/>
            </a:ext>
          </a:extLst>
        </xdr:cNvPr>
        <xdr:cNvSpPr/>
      </xdr:nvSpPr>
      <xdr:spPr>
        <a:xfrm>
          <a:off x="157029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00000000-0008-0000-3300-000030000000}"/>
            </a:ext>
          </a:extLst>
        </xdr:cNvPr>
        <xdr:cNvSpPr/>
      </xdr:nvSpPr>
      <xdr:spPr>
        <a:xfrm>
          <a:off x="164172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00000000-0008-0000-3300-000031000000}"/>
            </a:ext>
          </a:extLst>
        </xdr:cNvPr>
        <xdr:cNvSpPr/>
      </xdr:nvSpPr>
      <xdr:spPr>
        <a:xfrm>
          <a:off x="164172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00000000-0008-0000-3300-000032000000}"/>
            </a:ext>
          </a:extLst>
        </xdr:cNvPr>
        <xdr:cNvSpPr/>
      </xdr:nvSpPr>
      <xdr:spPr>
        <a:xfrm>
          <a:off x="164172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43</xdr:row>
      <xdr:rowOff>266700</xdr:rowOff>
    </xdr:from>
    <xdr:to>
      <xdr:col>20</xdr:col>
      <xdr:colOff>396240</xdr:colOff>
      <xdr:row>43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00000000-0008-0000-3300-000033000000}"/>
            </a:ext>
          </a:extLst>
        </xdr:cNvPr>
        <xdr:cNvSpPr/>
      </xdr:nvSpPr>
      <xdr:spPr>
        <a:xfrm>
          <a:off x="164172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00000000-0008-0000-3300-000034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00000000-0008-0000-3300-000035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4" name="Right Arrow 27">
          <a:extLst>
            <a:ext uri="{FF2B5EF4-FFF2-40B4-BE49-F238E27FC236}">
              <a16:creationId xmlns:a16="http://schemas.microsoft.com/office/drawing/2014/main" id="{00000000-0008-0000-3300-000036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5" name="Right Arrow 28">
          <a:extLst>
            <a:ext uri="{FF2B5EF4-FFF2-40B4-BE49-F238E27FC236}">
              <a16:creationId xmlns:a16="http://schemas.microsoft.com/office/drawing/2014/main" id="{00000000-0008-0000-3300-000037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6" name="Right Arrow 3">
          <a:extLst>
            <a:ext uri="{FF2B5EF4-FFF2-40B4-BE49-F238E27FC236}">
              <a16:creationId xmlns:a16="http://schemas.microsoft.com/office/drawing/2014/main" id="{00000000-0008-0000-3300-000038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7" name="Right Arrow 4">
          <a:extLst>
            <a:ext uri="{FF2B5EF4-FFF2-40B4-BE49-F238E27FC236}">
              <a16:creationId xmlns:a16="http://schemas.microsoft.com/office/drawing/2014/main" id="{00000000-0008-0000-3300-000039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8" name="Right Arrow 27">
          <a:extLst>
            <a:ext uri="{FF2B5EF4-FFF2-40B4-BE49-F238E27FC236}">
              <a16:creationId xmlns:a16="http://schemas.microsoft.com/office/drawing/2014/main" id="{00000000-0008-0000-3300-00003A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59" name="Right Arrow 28">
          <a:extLst>
            <a:ext uri="{FF2B5EF4-FFF2-40B4-BE49-F238E27FC236}">
              <a16:creationId xmlns:a16="http://schemas.microsoft.com/office/drawing/2014/main" id="{00000000-0008-0000-3300-00003B000000}"/>
            </a:ext>
          </a:extLst>
        </xdr:cNvPr>
        <xdr:cNvSpPr/>
      </xdr:nvSpPr>
      <xdr:spPr>
        <a:xfrm>
          <a:off x="1355979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0" name="Right Arrow 3">
          <a:extLst>
            <a:ext uri="{FF2B5EF4-FFF2-40B4-BE49-F238E27FC236}">
              <a16:creationId xmlns:a16="http://schemas.microsoft.com/office/drawing/2014/main" id="{9DC1B0D3-6291-4534-870A-36BBC482E41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1" name="Right Arrow 4">
          <a:extLst>
            <a:ext uri="{FF2B5EF4-FFF2-40B4-BE49-F238E27FC236}">
              <a16:creationId xmlns:a16="http://schemas.microsoft.com/office/drawing/2014/main" id="{949DB69B-541F-405D-A523-13C73CEF7F6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2" name="Right Arrow 3">
          <a:extLst>
            <a:ext uri="{FF2B5EF4-FFF2-40B4-BE49-F238E27FC236}">
              <a16:creationId xmlns:a16="http://schemas.microsoft.com/office/drawing/2014/main" id="{392DE33D-5C7F-4F37-B78B-D412651CBCD8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3" name="Right Arrow 4">
          <a:extLst>
            <a:ext uri="{FF2B5EF4-FFF2-40B4-BE49-F238E27FC236}">
              <a16:creationId xmlns:a16="http://schemas.microsoft.com/office/drawing/2014/main" id="{B936D873-F215-4C2B-9C54-3CAD8ADB8C70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47E18494-26E6-4A7F-99B7-9AB27C360A72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1367450D-3BC5-42F3-A84A-5EB24FD772A4}"/>
            </a:ext>
          </a:extLst>
        </xdr:cNvPr>
        <xdr:cNvSpPr/>
      </xdr:nvSpPr>
      <xdr:spPr>
        <a:xfrm>
          <a:off x="135026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6" name="Right Arrow 27">
          <a:extLst>
            <a:ext uri="{FF2B5EF4-FFF2-40B4-BE49-F238E27FC236}">
              <a16:creationId xmlns:a16="http://schemas.microsoft.com/office/drawing/2014/main" id="{25C5E237-99ED-4384-82CB-0057867E732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7" name="Right Arrow 28">
          <a:extLst>
            <a:ext uri="{FF2B5EF4-FFF2-40B4-BE49-F238E27FC236}">
              <a16:creationId xmlns:a16="http://schemas.microsoft.com/office/drawing/2014/main" id="{2E56D120-B0B5-4362-A24B-25DF4D239EF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8" name="Right Arrow 27">
          <a:extLst>
            <a:ext uri="{FF2B5EF4-FFF2-40B4-BE49-F238E27FC236}">
              <a16:creationId xmlns:a16="http://schemas.microsoft.com/office/drawing/2014/main" id="{2FC84B88-5630-441F-8825-4E4D3D48F977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69" name="Right Arrow 28">
          <a:extLst>
            <a:ext uri="{FF2B5EF4-FFF2-40B4-BE49-F238E27FC236}">
              <a16:creationId xmlns:a16="http://schemas.microsoft.com/office/drawing/2014/main" id="{B1AF0AC7-ABCE-4A24-ADE9-2FC2236B7766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0" name="Right Arrow 3">
          <a:extLst>
            <a:ext uri="{FF2B5EF4-FFF2-40B4-BE49-F238E27FC236}">
              <a16:creationId xmlns:a16="http://schemas.microsoft.com/office/drawing/2014/main" id="{D414B903-C00E-4170-9922-736FD7191D0E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1" name="Right Arrow 4">
          <a:extLst>
            <a:ext uri="{FF2B5EF4-FFF2-40B4-BE49-F238E27FC236}">
              <a16:creationId xmlns:a16="http://schemas.microsoft.com/office/drawing/2014/main" id="{491ECD85-61A7-4B7F-AE7C-271926BB97F8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01153B48-A945-47A5-B5F1-B3906298778C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F188FBB9-7C54-462A-AB46-78BB5D7AF5E0}"/>
            </a:ext>
          </a:extLst>
        </xdr:cNvPr>
        <xdr:cNvSpPr/>
      </xdr:nvSpPr>
      <xdr:spPr>
        <a:xfrm>
          <a:off x="1421701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4" name="Right Arrow 3">
          <a:extLst>
            <a:ext uri="{FF2B5EF4-FFF2-40B4-BE49-F238E27FC236}">
              <a16:creationId xmlns:a16="http://schemas.microsoft.com/office/drawing/2014/main" id="{A41EFB3D-1E76-4DFD-984C-62DB40DC2E62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5" name="Right Arrow 4">
          <a:extLst>
            <a:ext uri="{FF2B5EF4-FFF2-40B4-BE49-F238E27FC236}">
              <a16:creationId xmlns:a16="http://schemas.microsoft.com/office/drawing/2014/main" id="{12161487-3E87-452A-BCB2-F746E3047139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1E2B5516-EBCC-4B6B-BDC6-D07EAF28B110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94A8E63A-BDAB-4E67-9A5C-FA1B53B9F85B}"/>
            </a:ext>
          </a:extLst>
        </xdr:cNvPr>
        <xdr:cNvSpPr/>
      </xdr:nvSpPr>
      <xdr:spPr>
        <a:xfrm>
          <a:off x="1493139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78" name="Right Arrow 3">
          <a:extLst>
            <a:ext uri="{FF2B5EF4-FFF2-40B4-BE49-F238E27FC236}">
              <a16:creationId xmlns:a16="http://schemas.microsoft.com/office/drawing/2014/main" id="{F75BF524-C109-453C-8AC4-37E01C9F382B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79" name="Right Arrow 4">
          <a:extLst>
            <a:ext uri="{FF2B5EF4-FFF2-40B4-BE49-F238E27FC236}">
              <a16:creationId xmlns:a16="http://schemas.microsoft.com/office/drawing/2014/main" id="{B910CAA1-D463-4802-9DB8-46CF2D067C31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FAA5794B-1E3C-4B66-97AB-0DD1CF0E401F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091B0068-440C-49DA-AEC4-546EA094267F}"/>
            </a:ext>
          </a:extLst>
        </xdr:cNvPr>
        <xdr:cNvSpPr/>
      </xdr:nvSpPr>
      <xdr:spPr>
        <a:xfrm>
          <a:off x="15645765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2" name="Right Arrow 3">
          <a:extLst>
            <a:ext uri="{FF2B5EF4-FFF2-40B4-BE49-F238E27FC236}">
              <a16:creationId xmlns:a16="http://schemas.microsoft.com/office/drawing/2014/main" id="{297C8D31-7F16-4057-ADD9-A1C5C6366979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3" name="Right Arrow 4">
          <a:extLst>
            <a:ext uri="{FF2B5EF4-FFF2-40B4-BE49-F238E27FC236}">
              <a16:creationId xmlns:a16="http://schemas.microsoft.com/office/drawing/2014/main" id="{A3D5C3B6-2E1C-42D0-AECA-F7C7CF86E573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A4A46A59-A68E-434F-B22D-F1C5398BE145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D5472D34-9355-43FB-9209-E8C46CCC8652}"/>
            </a:ext>
          </a:extLst>
        </xdr:cNvPr>
        <xdr:cNvSpPr/>
      </xdr:nvSpPr>
      <xdr:spPr>
        <a:xfrm>
          <a:off x="16360140" y="137922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6" name="Right Arrow 3">
          <a:extLst>
            <a:ext uri="{FF2B5EF4-FFF2-40B4-BE49-F238E27FC236}">
              <a16:creationId xmlns:a16="http://schemas.microsoft.com/office/drawing/2014/main" id="{615DD3E4-5A2C-4459-A698-B5C547C7F90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7" name="Right Arrow 4">
          <a:extLst>
            <a:ext uri="{FF2B5EF4-FFF2-40B4-BE49-F238E27FC236}">
              <a16:creationId xmlns:a16="http://schemas.microsoft.com/office/drawing/2014/main" id="{D6C71BCD-3726-4992-A8EF-C03BBFF1DB8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8" name="Right Arrow 27">
          <a:extLst>
            <a:ext uri="{FF2B5EF4-FFF2-40B4-BE49-F238E27FC236}">
              <a16:creationId xmlns:a16="http://schemas.microsoft.com/office/drawing/2014/main" id="{C5C34F52-19DF-40E9-A514-2C9823E53C8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9" name="Right Arrow 28">
          <a:extLst>
            <a:ext uri="{FF2B5EF4-FFF2-40B4-BE49-F238E27FC236}">
              <a16:creationId xmlns:a16="http://schemas.microsoft.com/office/drawing/2014/main" id="{CAC8F736-A7B4-40F6-BFDA-D3E48078DB8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0" name="Right Arrow 3">
          <a:extLst>
            <a:ext uri="{FF2B5EF4-FFF2-40B4-BE49-F238E27FC236}">
              <a16:creationId xmlns:a16="http://schemas.microsoft.com/office/drawing/2014/main" id="{655C7ED7-4225-40A2-941D-97B8368D378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1" name="Right Arrow 4">
          <a:extLst>
            <a:ext uri="{FF2B5EF4-FFF2-40B4-BE49-F238E27FC236}">
              <a16:creationId xmlns:a16="http://schemas.microsoft.com/office/drawing/2014/main" id="{BFE46424-C98E-47DB-B281-D69B515D774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2" name="Right Arrow 27">
          <a:extLst>
            <a:ext uri="{FF2B5EF4-FFF2-40B4-BE49-F238E27FC236}">
              <a16:creationId xmlns:a16="http://schemas.microsoft.com/office/drawing/2014/main" id="{6A485094-86BB-4E6D-9A91-7F09AD2A189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3" name="Right Arrow 28">
          <a:extLst>
            <a:ext uri="{FF2B5EF4-FFF2-40B4-BE49-F238E27FC236}">
              <a16:creationId xmlns:a16="http://schemas.microsoft.com/office/drawing/2014/main" id="{0727B69A-1E89-4225-92DE-97D30747FF0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4" name="Right Arrow 3">
          <a:extLst>
            <a:ext uri="{FF2B5EF4-FFF2-40B4-BE49-F238E27FC236}">
              <a16:creationId xmlns:a16="http://schemas.microsoft.com/office/drawing/2014/main" id="{0015A2E4-CE24-4E88-8F89-D3CDB00E202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5" name="Right Arrow 4">
          <a:extLst>
            <a:ext uri="{FF2B5EF4-FFF2-40B4-BE49-F238E27FC236}">
              <a16:creationId xmlns:a16="http://schemas.microsoft.com/office/drawing/2014/main" id="{82D85C48-B6AE-4DEA-9130-84167237E39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6" name="Right Arrow 27">
          <a:extLst>
            <a:ext uri="{FF2B5EF4-FFF2-40B4-BE49-F238E27FC236}">
              <a16:creationId xmlns:a16="http://schemas.microsoft.com/office/drawing/2014/main" id="{DFDA8976-0048-475F-BF8E-EAAECA5DE42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7" name="Right Arrow 28">
          <a:extLst>
            <a:ext uri="{FF2B5EF4-FFF2-40B4-BE49-F238E27FC236}">
              <a16:creationId xmlns:a16="http://schemas.microsoft.com/office/drawing/2014/main" id="{C9459A5E-703B-4964-8D66-E3C091206A20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8" name="Right Arrow 3">
          <a:extLst>
            <a:ext uri="{FF2B5EF4-FFF2-40B4-BE49-F238E27FC236}">
              <a16:creationId xmlns:a16="http://schemas.microsoft.com/office/drawing/2014/main" id="{7F62D0B9-2694-4B03-860F-D9B7CC30AA7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9" name="Right Arrow 4">
          <a:extLst>
            <a:ext uri="{FF2B5EF4-FFF2-40B4-BE49-F238E27FC236}">
              <a16:creationId xmlns:a16="http://schemas.microsoft.com/office/drawing/2014/main" id="{BF79F5E5-5DDC-4DB0-A519-65EBAE82B0C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0" name="Right Arrow 27">
          <a:extLst>
            <a:ext uri="{FF2B5EF4-FFF2-40B4-BE49-F238E27FC236}">
              <a16:creationId xmlns:a16="http://schemas.microsoft.com/office/drawing/2014/main" id="{24E962A8-C446-4AC2-B5DD-17A648097327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01" name="Right Arrow 28">
          <a:extLst>
            <a:ext uri="{FF2B5EF4-FFF2-40B4-BE49-F238E27FC236}">
              <a16:creationId xmlns:a16="http://schemas.microsoft.com/office/drawing/2014/main" id="{AEDE816C-98B2-417A-9F06-D98769C7477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2" name="Right Arrow 3">
          <a:extLst>
            <a:ext uri="{FF2B5EF4-FFF2-40B4-BE49-F238E27FC236}">
              <a16:creationId xmlns:a16="http://schemas.microsoft.com/office/drawing/2014/main" id="{9EF4558A-CA40-4C7D-B2C2-04421005533A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3" name="Right Arrow 4">
          <a:extLst>
            <a:ext uri="{FF2B5EF4-FFF2-40B4-BE49-F238E27FC236}">
              <a16:creationId xmlns:a16="http://schemas.microsoft.com/office/drawing/2014/main" id="{22B213B8-1879-45B2-BACC-60C9303F681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4" name="Right Arrow 3">
          <a:extLst>
            <a:ext uri="{FF2B5EF4-FFF2-40B4-BE49-F238E27FC236}">
              <a16:creationId xmlns:a16="http://schemas.microsoft.com/office/drawing/2014/main" id="{71BBB1D5-4212-4266-9D90-72AD7A32302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5" name="Right Arrow 4">
          <a:extLst>
            <a:ext uri="{FF2B5EF4-FFF2-40B4-BE49-F238E27FC236}">
              <a16:creationId xmlns:a16="http://schemas.microsoft.com/office/drawing/2014/main" id="{CFE77A51-6EEC-4FB0-9441-74CCD89712BA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06" name="Right Arrow 27">
          <a:extLst>
            <a:ext uri="{FF2B5EF4-FFF2-40B4-BE49-F238E27FC236}">
              <a16:creationId xmlns:a16="http://schemas.microsoft.com/office/drawing/2014/main" id="{20F226DD-6EF0-4DC2-AC72-3D62A8373216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07" name="Right Arrow 28">
          <a:extLst>
            <a:ext uri="{FF2B5EF4-FFF2-40B4-BE49-F238E27FC236}">
              <a16:creationId xmlns:a16="http://schemas.microsoft.com/office/drawing/2014/main" id="{CEB4D0F4-CE54-4B89-8827-10EEBB98E8F1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8" name="Right Arrow 3">
          <a:extLst>
            <a:ext uri="{FF2B5EF4-FFF2-40B4-BE49-F238E27FC236}">
              <a16:creationId xmlns:a16="http://schemas.microsoft.com/office/drawing/2014/main" id="{647DA81E-0C67-459A-BD78-8E04E94D9296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09" name="Right Arrow 4">
          <a:extLst>
            <a:ext uri="{FF2B5EF4-FFF2-40B4-BE49-F238E27FC236}">
              <a16:creationId xmlns:a16="http://schemas.microsoft.com/office/drawing/2014/main" id="{29E90C0E-D3D6-4EDC-B742-40B49B57072A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0" name="Right Arrow 3">
          <a:extLst>
            <a:ext uri="{FF2B5EF4-FFF2-40B4-BE49-F238E27FC236}">
              <a16:creationId xmlns:a16="http://schemas.microsoft.com/office/drawing/2014/main" id="{A5D2B5F1-D1B2-43E9-8D8C-13B3F974A19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11" name="Right Arrow 4">
          <a:extLst>
            <a:ext uri="{FF2B5EF4-FFF2-40B4-BE49-F238E27FC236}">
              <a16:creationId xmlns:a16="http://schemas.microsoft.com/office/drawing/2014/main" id="{499BEDB5-1094-44F8-81BC-0BD7E7BC6D81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12" name="Right Arrow 27">
          <a:extLst>
            <a:ext uri="{FF2B5EF4-FFF2-40B4-BE49-F238E27FC236}">
              <a16:creationId xmlns:a16="http://schemas.microsoft.com/office/drawing/2014/main" id="{139A8F4D-1214-40A9-A3FA-1FEA6D49EE40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13" name="Right Arrow 28">
          <a:extLst>
            <a:ext uri="{FF2B5EF4-FFF2-40B4-BE49-F238E27FC236}">
              <a16:creationId xmlns:a16="http://schemas.microsoft.com/office/drawing/2014/main" id="{D2A8CADF-E8FF-42A0-AED5-5D8A867D5B9B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76</xdr:row>
      <xdr:rowOff>266700</xdr:rowOff>
    </xdr:from>
    <xdr:to>
      <xdr:col>17</xdr:col>
      <xdr:colOff>396240</xdr:colOff>
      <xdr:row>76</xdr:row>
      <xdr:rowOff>403860</xdr:rowOff>
    </xdr:to>
    <xdr:sp macro="" textlink="">
      <xdr:nvSpPr>
        <xdr:cNvPr id="114" name="Right Arrow 3">
          <a:extLst>
            <a:ext uri="{FF2B5EF4-FFF2-40B4-BE49-F238E27FC236}">
              <a16:creationId xmlns:a16="http://schemas.microsoft.com/office/drawing/2014/main" id="{15C4237B-0E4B-428E-A998-D323DDEC389C}"/>
            </a:ext>
          </a:extLst>
        </xdr:cNvPr>
        <xdr:cNvSpPr/>
      </xdr:nvSpPr>
      <xdr:spPr>
        <a:xfrm>
          <a:off x="1422019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76</xdr:row>
      <xdr:rowOff>266700</xdr:rowOff>
    </xdr:from>
    <xdr:to>
      <xdr:col>17</xdr:col>
      <xdr:colOff>396240</xdr:colOff>
      <xdr:row>76</xdr:row>
      <xdr:rowOff>403860</xdr:rowOff>
    </xdr:to>
    <xdr:sp macro="" textlink="">
      <xdr:nvSpPr>
        <xdr:cNvPr id="115" name="Right Arrow 4">
          <a:extLst>
            <a:ext uri="{FF2B5EF4-FFF2-40B4-BE49-F238E27FC236}">
              <a16:creationId xmlns:a16="http://schemas.microsoft.com/office/drawing/2014/main" id="{238F2223-B93B-4CE9-832D-D1AA12DCB17B}"/>
            </a:ext>
          </a:extLst>
        </xdr:cNvPr>
        <xdr:cNvSpPr/>
      </xdr:nvSpPr>
      <xdr:spPr>
        <a:xfrm>
          <a:off x="1422019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76</xdr:row>
      <xdr:rowOff>266700</xdr:rowOff>
    </xdr:from>
    <xdr:to>
      <xdr:col>17</xdr:col>
      <xdr:colOff>396240</xdr:colOff>
      <xdr:row>76</xdr:row>
      <xdr:rowOff>403860</xdr:rowOff>
    </xdr:to>
    <xdr:sp macro="" textlink="">
      <xdr:nvSpPr>
        <xdr:cNvPr id="116" name="Right Arrow 3">
          <a:extLst>
            <a:ext uri="{FF2B5EF4-FFF2-40B4-BE49-F238E27FC236}">
              <a16:creationId xmlns:a16="http://schemas.microsoft.com/office/drawing/2014/main" id="{9DD2F950-76E8-4B5C-BC5F-8BC98C015C22}"/>
            </a:ext>
          </a:extLst>
        </xdr:cNvPr>
        <xdr:cNvSpPr/>
      </xdr:nvSpPr>
      <xdr:spPr>
        <a:xfrm>
          <a:off x="1422019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76</xdr:row>
      <xdr:rowOff>266700</xdr:rowOff>
    </xdr:from>
    <xdr:to>
      <xdr:col>17</xdr:col>
      <xdr:colOff>396240</xdr:colOff>
      <xdr:row>76</xdr:row>
      <xdr:rowOff>403860</xdr:rowOff>
    </xdr:to>
    <xdr:sp macro="" textlink="">
      <xdr:nvSpPr>
        <xdr:cNvPr id="117" name="Right Arrow 4">
          <a:extLst>
            <a:ext uri="{FF2B5EF4-FFF2-40B4-BE49-F238E27FC236}">
              <a16:creationId xmlns:a16="http://schemas.microsoft.com/office/drawing/2014/main" id="{D3FCF310-6D2E-4756-B5B9-004D7CBD3202}"/>
            </a:ext>
          </a:extLst>
        </xdr:cNvPr>
        <xdr:cNvSpPr/>
      </xdr:nvSpPr>
      <xdr:spPr>
        <a:xfrm>
          <a:off x="1422019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76</xdr:row>
      <xdr:rowOff>266700</xdr:rowOff>
    </xdr:from>
    <xdr:to>
      <xdr:col>18</xdr:col>
      <xdr:colOff>396240</xdr:colOff>
      <xdr:row>76</xdr:row>
      <xdr:rowOff>403860</xdr:rowOff>
    </xdr:to>
    <xdr:sp macro="" textlink="">
      <xdr:nvSpPr>
        <xdr:cNvPr id="118" name="Right Arrow 3">
          <a:extLst>
            <a:ext uri="{FF2B5EF4-FFF2-40B4-BE49-F238E27FC236}">
              <a16:creationId xmlns:a16="http://schemas.microsoft.com/office/drawing/2014/main" id="{6DFB4C46-3A43-4A23-9E72-859F51EE0723}"/>
            </a:ext>
          </a:extLst>
        </xdr:cNvPr>
        <xdr:cNvSpPr/>
      </xdr:nvSpPr>
      <xdr:spPr>
        <a:xfrm>
          <a:off x="1493456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76</xdr:row>
      <xdr:rowOff>266700</xdr:rowOff>
    </xdr:from>
    <xdr:to>
      <xdr:col>18</xdr:col>
      <xdr:colOff>396240</xdr:colOff>
      <xdr:row>76</xdr:row>
      <xdr:rowOff>403860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E308E7B6-A458-4C60-90E8-D6CA6A7EE608}"/>
            </a:ext>
          </a:extLst>
        </xdr:cNvPr>
        <xdr:cNvSpPr/>
      </xdr:nvSpPr>
      <xdr:spPr>
        <a:xfrm>
          <a:off x="1493456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76</xdr:row>
      <xdr:rowOff>266700</xdr:rowOff>
    </xdr:from>
    <xdr:to>
      <xdr:col>18</xdr:col>
      <xdr:colOff>396240</xdr:colOff>
      <xdr:row>76</xdr:row>
      <xdr:rowOff>403860</xdr:rowOff>
    </xdr:to>
    <xdr:sp macro="" textlink="">
      <xdr:nvSpPr>
        <xdr:cNvPr id="120" name="Right Arrow 3">
          <a:extLst>
            <a:ext uri="{FF2B5EF4-FFF2-40B4-BE49-F238E27FC236}">
              <a16:creationId xmlns:a16="http://schemas.microsoft.com/office/drawing/2014/main" id="{1E724C4A-4BBF-4F05-9096-CE681416A0DE}"/>
            </a:ext>
          </a:extLst>
        </xdr:cNvPr>
        <xdr:cNvSpPr/>
      </xdr:nvSpPr>
      <xdr:spPr>
        <a:xfrm>
          <a:off x="1493456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76</xdr:row>
      <xdr:rowOff>266700</xdr:rowOff>
    </xdr:from>
    <xdr:to>
      <xdr:col>18</xdr:col>
      <xdr:colOff>396240</xdr:colOff>
      <xdr:row>76</xdr:row>
      <xdr:rowOff>403860</xdr:rowOff>
    </xdr:to>
    <xdr:sp macro="" textlink="">
      <xdr:nvSpPr>
        <xdr:cNvPr id="121" name="Right Arrow 4">
          <a:extLst>
            <a:ext uri="{FF2B5EF4-FFF2-40B4-BE49-F238E27FC236}">
              <a16:creationId xmlns:a16="http://schemas.microsoft.com/office/drawing/2014/main" id="{81E07579-363A-47B4-9878-212D3CC33B91}"/>
            </a:ext>
          </a:extLst>
        </xdr:cNvPr>
        <xdr:cNvSpPr/>
      </xdr:nvSpPr>
      <xdr:spPr>
        <a:xfrm>
          <a:off x="1493456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76</xdr:row>
      <xdr:rowOff>266700</xdr:rowOff>
    </xdr:from>
    <xdr:to>
      <xdr:col>19</xdr:col>
      <xdr:colOff>396240</xdr:colOff>
      <xdr:row>76</xdr:row>
      <xdr:rowOff>403860</xdr:rowOff>
    </xdr:to>
    <xdr:sp macro="" textlink="">
      <xdr:nvSpPr>
        <xdr:cNvPr id="122" name="Right Arrow 3">
          <a:extLst>
            <a:ext uri="{FF2B5EF4-FFF2-40B4-BE49-F238E27FC236}">
              <a16:creationId xmlns:a16="http://schemas.microsoft.com/office/drawing/2014/main" id="{3EDFB348-1DE5-4F3E-A044-23F794AF0B7D}"/>
            </a:ext>
          </a:extLst>
        </xdr:cNvPr>
        <xdr:cNvSpPr/>
      </xdr:nvSpPr>
      <xdr:spPr>
        <a:xfrm>
          <a:off x="1564894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76</xdr:row>
      <xdr:rowOff>266700</xdr:rowOff>
    </xdr:from>
    <xdr:to>
      <xdr:col>19</xdr:col>
      <xdr:colOff>396240</xdr:colOff>
      <xdr:row>76</xdr:row>
      <xdr:rowOff>403860</xdr:rowOff>
    </xdr:to>
    <xdr:sp macro="" textlink="">
      <xdr:nvSpPr>
        <xdr:cNvPr id="123" name="Right Arrow 4">
          <a:extLst>
            <a:ext uri="{FF2B5EF4-FFF2-40B4-BE49-F238E27FC236}">
              <a16:creationId xmlns:a16="http://schemas.microsoft.com/office/drawing/2014/main" id="{1C031838-EC23-4DDD-943F-251C10ED9E4B}"/>
            </a:ext>
          </a:extLst>
        </xdr:cNvPr>
        <xdr:cNvSpPr/>
      </xdr:nvSpPr>
      <xdr:spPr>
        <a:xfrm>
          <a:off x="1564894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76</xdr:row>
      <xdr:rowOff>266700</xdr:rowOff>
    </xdr:from>
    <xdr:to>
      <xdr:col>19</xdr:col>
      <xdr:colOff>396240</xdr:colOff>
      <xdr:row>76</xdr:row>
      <xdr:rowOff>403860</xdr:rowOff>
    </xdr:to>
    <xdr:sp macro="" textlink="">
      <xdr:nvSpPr>
        <xdr:cNvPr id="124" name="Right Arrow 3">
          <a:extLst>
            <a:ext uri="{FF2B5EF4-FFF2-40B4-BE49-F238E27FC236}">
              <a16:creationId xmlns:a16="http://schemas.microsoft.com/office/drawing/2014/main" id="{29ED6216-5864-4177-8584-0913B4B69DB8}"/>
            </a:ext>
          </a:extLst>
        </xdr:cNvPr>
        <xdr:cNvSpPr/>
      </xdr:nvSpPr>
      <xdr:spPr>
        <a:xfrm>
          <a:off x="1564894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76</xdr:row>
      <xdr:rowOff>266700</xdr:rowOff>
    </xdr:from>
    <xdr:to>
      <xdr:col>19</xdr:col>
      <xdr:colOff>396240</xdr:colOff>
      <xdr:row>76</xdr:row>
      <xdr:rowOff>403860</xdr:rowOff>
    </xdr:to>
    <xdr:sp macro="" textlink="">
      <xdr:nvSpPr>
        <xdr:cNvPr id="125" name="Right Arrow 4">
          <a:extLst>
            <a:ext uri="{FF2B5EF4-FFF2-40B4-BE49-F238E27FC236}">
              <a16:creationId xmlns:a16="http://schemas.microsoft.com/office/drawing/2014/main" id="{4FF1952B-A4DD-4B4D-81F4-2649D2584B56}"/>
            </a:ext>
          </a:extLst>
        </xdr:cNvPr>
        <xdr:cNvSpPr/>
      </xdr:nvSpPr>
      <xdr:spPr>
        <a:xfrm>
          <a:off x="15648940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76</xdr:row>
      <xdr:rowOff>266700</xdr:rowOff>
    </xdr:from>
    <xdr:to>
      <xdr:col>20</xdr:col>
      <xdr:colOff>396240</xdr:colOff>
      <xdr:row>76</xdr:row>
      <xdr:rowOff>403860</xdr:rowOff>
    </xdr:to>
    <xdr:sp macro="" textlink="">
      <xdr:nvSpPr>
        <xdr:cNvPr id="126" name="Right Arrow 3">
          <a:extLst>
            <a:ext uri="{FF2B5EF4-FFF2-40B4-BE49-F238E27FC236}">
              <a16:creationId xmlns:a16="http://schemas.microsoft.com/office/drawing/2014/main" id="{4F834702-A43A-4FF0-9952-62B0D8505067}"/>
            </a:ext>
          </a:extLst>
        </xdr:cNvPr>
        <xdr:cNvSpPr/>
      </xdr:nvSpPr>
      <xdr:spPr>
        <a:xfrm>
          <a:off x="163633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76</xdr:row>
      <xdr:rowOff>266700</xdr:rowOff>
    </xdr:from>
    <xdr:to>
      <xdr:col>20</xdr:col>
      <xdr:colOff>396240</xdr:colOff>
      <xdr:row>76</xdr:row>
      <xdr:rowOff>403860</xdr:rowOff>
    </xdr:to>
    <xdr:sp macro="" textlink="">
      <xdr:nvSpPr>
        <xdr:cNvPr id="127" name="Right Arrow 4">
          <a:extLst>
            <a:ext uri="{FF2B5EF4-FFF2-40B4-BE49-F238E27FC236}">
              <a16:creationId xmlns:a16="http://schemas.microsoft.com/office/drawing/2014/main" id="{6C3CF1FD-4431-438C-BA87-EADB096C8E18}"/>
            </a:ext>
          </a:extLst>
        </xdr:cNvPr>
        <xdr:cNvSpPr/>
      </xdr:nvSpPr>
      <xdr:spPr>
        <a:xfrm>
          <a:off x="163633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76</xdr:row>
      <xdr:rowOff>266700</xdr:rowOff>
    </xdr:from>
    <xdr:to>
      <xdr:col>20</xdr:col>
      <xdr:colOff>396240</xdr:colOff>
      <xdr:row>76</xdr:row>
      <xdr:rowOff>403860</xdr:rowOff>
    </xdr:to>
    <xdr:sp macro="" textlink="">
      <xdr:nvSpPr>
        <xdr:cNvPr id="128" name="Right Arrow 3">
          <a:extLst>
            <a:ext uri="{FF2B5EF4-FFF2-40B4-BE49-F238E27FC236}">
              <a16:creationId xmlns:a16="http://schemas.microsoft.com/office/drawing/2014/main" id="{7299301B-64C7-4580-97DB-1ADC07CA4470}"/>
            </a:ext>
          </a:extLst>
        </xdr:cNvPr>
        <xdr:cNvSpPr/>
      </xdr:nvSpPr>
      <xdr:spPr>
        <a:xfrm>
          <a:off x="163633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76</xdr:row>
      <xdr:rowOff>266700</xdr:rowOff>
    </xdr:from>
    <xdr:to>
      <xdr:col>20</xdr:col>
      <xdr:colOff>396240</xdr:colOff>
      <xdr:row>76</xdr:row>
      <xdr:rowOff>403860</xdr:rowOff>
    </xdr:to>
    <xdr:sp macro="" textlink="">
      <xdr:nvSpPr>
        <xdr:cNvPr id="129" name="Right Arrow 4">
          <a:extLst>
            <a:ext uri="{FF2B5EF4-FFF2-40B4-BE49-F238E27FC236}">
              <a16:creationId xmlns:a16="http://schemas.microsoft.com/office/drawing/2014/main" id="{EDE67AED-9048-4563-A9EB-451D5CA342E6}"/>
            </a:ext>
          </a:extLst>
        </xdr:cNvPr>
        <xdr:cNvSpPr/>
      </xdr:nvSpPr>
      <xdr:spPr>
        <a:xfrm>
          <a:off x="163633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30" name="Right Arrow 3">
          <a:extLst>
            <a:ext uri="{FF2B5EF4-FFF2-40B4-BE49-F238E27FC236}">
              <a16:creationId xmlns:a16="http://schemas.microsoft.com/office/drawing/2014/main" id="{7A5DEE42-0036-4E66-9423-BF2617B4FD28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75</xdr:row>
      <xdr:rowOff>266700</xdr:rowOff>
    </xdr:from>
    <xdr:to>
      <xdr:col>16</xdr:col>
      <xdr:colOff>396240</xdr:colOff>
      <xdr:row>75</xdr:row>
      <xdr:rowOff>403860</xdr:rowOff>
    </xdr:to>
    <xdr:sp macro="" textlink="">
      <xdr:nvSpPr>
        <xdr:cNvPr id="131" name="Right Arrow 4">
          <a:extLst>
            <a:ext uri="{FF2B5EF4-FFF2-40B4-BE49-F238E27FC236}">
              <a16:creationId xmlns:a16="http://schemas.microsoft.com/office/drawing/2014/main" id="{99F71656-4AFD-41DA-89E3-BBD53AB562D0}"/>
            </a:ext>
          </a:extLst>
        </xdr:cNvPr>
        <xdr:cNvSpPr/>
      </xdr:nvSpPr>
      <xdr:spPr>
        <a:xfrm>
          <a:off x="13505815" y="132238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38" name="Right Arrow 3">
          <a:extLst>
            <a:ext uri="{FF2B5EF4-FFF2-40B4-BE49-F238E27FC236}">
              <a16:creationId xmlns:a16="http://schemas.microsoft.com/office/drawing/2014/main" id="{BCF8B486-B135-474A-8D11-F01E5BB63A31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39" name="Right Arrow 4">
          <a:extLst>
            <a:ext uri="{FF2B5EF4-FFF2-40B4-BE49-F238E27FC236}">
              <a16:creationId xmlns:a16="http://schemas.microsoft.com/office/drawing/2014/main" id="{5FAC9380-4D51-4CD0-8AEE-51D50F85814D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0" name="Right Arrow 3">
          <a:extLst>
            <a:ext uri="{FF2B5EF4-FFF2-40B4-BE49-F238E27FC236}">
              <a16:creationId xmlns:a16="http://schemas.microsoft.com/office/drawing/2014/main" id="{4DE15182-7561-4BCD-8CB5-A9283CF7A58C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1" name="Right Arrow 4">
          <a:extLst>
            <a:ext uri="{FF2B5EF4-FFF2-40B4-BE49-F238E27FC236}">
              <a16:creationId xmlns:a16="http://schemas.microsoft.com/office/drawing/2014/main" id="{453006EC-ECCE-4A17-97F4-CB98515AB8BA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42" name="Right Arrow 27">
          <a:extLst>
            <a:ext uri="{FF2B5EF4-FFF2-40B4-BE49-F238E27FC236}">
              <a16:creationId xmlns:a16="http://schemas.microsoft.com/office/drawing/2014/main" id="{D1E6F5A9-F801-4B70-86DD-1DCF40DD1744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43" name="Right Arrow 28">
          <a:extLst>
            <a:ext uri="{FF2B5EF4-FFF2-40B4-BE49-F238E27FC236}">
              <a16:creationId xmlns:a16="http://schemas.microsoft.com/office/drawing/2014/main" id="{EA8D0511-7BAB-4451-8728-825A03499DE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44" name="Right Arrow 3">
          <a:extLst>
            <a:ext uri="{FF2B5EF4-FFF2-40B4-BE49-F238E27FC236}">
              <a16:creationId xmlns:a16="http://schemas.microsoft.com/office/drawing/2014/main" id="{EC132BA3-079A-42AA-9203-452F9BC99C1D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45" name="Right Arrow 4">
          <a:extLst>
            <a:ext uri="{FF2B5EF4-FFF2-40B4-BE49-F238E27FC236}">
              <a16:creationId xmlns:a16="http://schemas.microsoft.com/office/drawing/2014/main" id="{5C02F448-9C1D-4212-ABF7-C94D50E7F4DB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46" name="Right Arrow 3">
          <a:extLst>
            <a:ext uri="{FF2B5EF4-FFF2-40B4-BE49-F238E27FC236}">
              <a16:creationId xmlns:a16="http://schemas.microsoft.com/office/drawing/2014/main" id="{2B9D1C5F-0E33-473F-B3D8-B377C9A17C9C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47" name="Right Arrow 4">
          <a:extLst>
            <a:ext uri="{FF2B5EF4-FFF2-40B4-BE49-F238E27FC236}">
              <a16:creationId xmlns:a16="http://schemas.microsoft.com/office/drawing/2014/main" id="{98ED7C71-D4EA-42C1-964F-6959446F0B5C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48" name="Right Arrow 3">
          <a:extLst>
            <a:ext uri="{FF2B5EF4-FFF2-40B4-BE49-F238E27FC236}">
              <a16:creationId xmlns:a16="http://schemas.microsoft.com/office/drawing/2014/main" id="{093D5832-EE30-4D91-84D4-3F9FC8DE2128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49" name="Right Arrow 4">
          <a:extLst>
            <a:ext uri="{FF2B5EF4-FFF2-40B4-BE49-F238E27FC236}">
              <a16:creationId xmlns:a16="http://schemas.microsoft.com/office/drawing/2014/main" id="{0302B540-6B51-4426-872B-51B8E9CE2C24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50" name="Right Arrow 3">
          <a:extLst>
            <a:ext uri="{FF2B5EF4-FFF2-40B4-BE49-F238E27FC236}">
              <a16:creationId xmlns:a16="http://schemas.microsoft.com/office/drawing/2014/main" id="{AD63D24A-A7C1-413A-AEDF-64B86134109E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51" name="Right Arrow 4">
          <a:extLst>
            <a:ext uri="{FF2B5EF4-FFF2-40B4-BE49-F238E27FC236}">
              <a16:creationId xmlns:a16="http://schemas.microsoft.com/office/drawing/2014/main" id="{534D6740-80AE-4F35-8F7A-2507782A6959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52" name="Right Arrow 3">
          <a:extLst>
            <a:ext uri="{FF2B5EF4-FFF2-40B4-BE49-F238E27FC236}">
              <a16:creationId xmlns:a16="http://schemas.microsoft.com/office/drawing/2014/main" id="{3B32DF5E-9188-4AD7-99C6-06B8071E624C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53" name="Right Arrow 4">
          <a:extLst>
            <a:ext uri="{FF2B5EF4-FFF2-40B4-BE49-F238E27FC236}">
              <a16:creationId xmlns:a16="http://schemas.microsoft.com/office/drawing/2014/main" id="{7DAA7A9F-BD8F-4765-8E7B-430AEEB7D435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54" name="Right Arrow 3">
          <a:extLst>
            <a:ext uri="{FF2B5EF4-FFF2-40B4-BE49-F238E27FC236}">
              <a16:creationId xmlns:a16="http://schemas.microsoft.com/office/drawing/2014/main" id="{58637D8A-E01A-47C9-8370-06A911A284EC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55" name="Right Arrow 4">
          <a:extLst>
            <a:ext uri="{FF2B5EF4-FFF2-40B4-BE49-F238E27FC236}">
              <a16:creationId xmlns:a16="http://schemas.microsoft.com/office/drawing/2014/main" id="{30F730B6-1882-4C64-BA69-03C09F798775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56" name="Right Arrow 3">
          <a:extLst>
            <a:ext uri="{FF2B5EF4-FFF2-40B4-BE49-F238E27FC236}">
              <a16:creationId xmlns:a16="http://schemas.microsoft.com/office/drawing/2014/main" id="{B7F743E9-0514-46BD-ABF9-DE3F0AA3651D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57" name="Right Arrow 4">
          <a:extLst>
            <a:ext uri="{FF2B5EF4-FFF2-40B4-BE49-F238E27FC236}">
              <a16:creationId xmlns:a16="http://schemas.microsoft.com/office/drawing/2014/main" id="{037918CC-AC5D-49BA-8816-BF76DA3FE07E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58" name="Right Arrow 3">
          <a:extLst>
            <a:ext uri="{FF2B5EF4-FFF2-40B4-BE49-F238E27FC236}">
              <a16:creationId xmlns:a16="http://schemas.microsoft.com/office/drawing/2014/main" id="{04A68B0D-0136-4B98-B26A-E8E74E5D2E86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FD83A606-8B2F-4552-A331-CCD73CA2BC58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0" name="Right Arrow 3">
          <a:extLst>
            <a:ext uri="{FF2B5EF4-FFF2-40B4-BE49-F238E27FC236}">
              <a16:creationId xmlns:a16="http://schemas.microsoft.com/office/drawing/2014/main" id="{2C60DC42-CD3F-4942-9D68-AE60A2023205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1" name="Right Arrow 4">
          <a:extLst>
            <a:ext uri="{FF2B5EF4-FFF2-40B4-BE49-F238E27FC236}">
              <a16:creationId xmlns:a16="http://schemas.microsoft.com/office/drawing/2014/main" id="{430CA2A4-ABDB-4026-A0EE-DAFB13CB874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2" name="Right Arrow 27">
          <a:extLst>
            <a:ext uri="{FF2B5EF4-FFF2-40B4-BE49-F238E27FC236}">
              <a16:creationId xmlns:a16="http://schemas.microsoft.com/office/drawing/2014/main" id="{FF9F9C85-8F72-4B39-8922-46D7DB7C432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3" name="Right Arrow 28">
          <a:extLst>
            <a:ext uri="{FF2B5EF4-FFF2-40B4-BE49-F238E27FC236}">
              <a16:creationId xmlns:a16="http://schemas.microsoft.com/office/drawing/2014/main" id="{74AA0CB2-FE2A-4C79-9358-584E2918A170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4" name="Right Arrow 3">
          <a:extLst>
            <a:ext uri="{FF2B5EF4-FFF2-40B4-BE49-F238E27FC236}">
              <a16:creationId xmlns:a16="http://schemas.microsoft.com/office/drawing/2014/main" id="{0F8BB21A-7971-4214-B4B4-1FEA2EA8C56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56AC928F-6024-499A-A241-CB332117D8B9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6" name="Right Arrow 27">
          <a:extLst>
            <a:ext uri="{FF2B5EF4-FFF2-40B4-BE49-F238E27FC236}">
              <a16:creationId xmlns:a16="http://schemas.microsoft.com/office/drawing/2014/main" id="{0C6DC95E-308B-4ABA-AEFE-7C18C6B3216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67" name="Right Arrow 28">
          <a:extLst>
            <a:ext uri="{FF2B5EF4-FFF2-40B4-BE49-F238E27FC236}">
              <a16:creationId xmlns:a16="http://schemas.microsoft.com/office/drawing/2014/main" id="{91136E42-55AD-4F16-9E73-6ECE883C7B8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4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4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34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34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54E8F0FA-AE8D-4009-890D-06632DB005D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6DBEF8B4-4495-49C1-BDAC-FE42E6A9734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27">
          <a:extLst>
            <a:ext uri="{FF2B5EF4-FFF2-40B4-BE49-F238E27FC236}">
              <a16:creationId xmlns:a16="http://schemas.microsoft.com/office/drawing/2014/main" id="{13F91E1D-2B43-49F3-97A6-13E29558EDF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28">
          <a:extLst>
            <a:ext uri="{FF2B5EF4-FFF2-40B4-BE49-F238E27FC236}">
              <a16:creationId xmlns:a16="http://schemas.microsoft.com/office/drawing/2014/main" id="{37DEFB44-6C4E-4FE7-9451-E5F8F8D1E9C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120667F5-D550-4193-B808-45C151507A5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FD9873C1-75BC-4CCF-9624-D2EC44DBF28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8" name="Right Arrow 27">
          <a:extLst>
            <a:ext uri="{FF2B5EF4-FFF2-40B4-BE49-F238E27FC236}">
              <a16:creationId xmlns:a16="http://schemas.microsoft.com/office/drawing/2014/main" id="{CAD5A9D1-39D0-444B-A4E7-9F3EEBEBABE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9" name="Right Arrow 28">
          <a:extLst>
            <a:ext uri="{FF2B5EF4-FFF2-40B4-BE49-F238E27FC236}">
              <a16:creationId xmlns:a16="http://schemas.microsoft.com/office/drawing/2014/main" id="{FA8FCB3B-F51E-4479-BAC9-0B621D2F56A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8C6FA3F5-4154-4979-92B4-6A95DBA5483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C0A68667-4E8E-4E20-8D57-EAB370D3520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2" name="Right Arrow 27">
          <a:extLst>
            <a:ext uri="{FF2B5EF4-FFF2-40B4-BE49-F238E27FC236}">
              <a16:creationId xmlns:a16="http://schemas.microsoft.com/office/drawing/2014/main" id="{EAABDA68-1EF2-41D2-A29C-3B74A4561A0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3" name="Right Arrow 28">
          <a:extLst>
            <a:ext uri="{FF2B5EF4-FFF2-40B4-BE49-F238E27FC236}">
              <a16:creationId xmlns:a16="http://schemas.microsoft.com/office/drawing/2014/main" id="{4DFEBFF0-1927-46D1-976C-2DC26A2F944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AB38E7B2-7D5F-4EDD-8E1D-5AC690535EF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A7963590-615A-4B17-9BF1-5B7AE7D83A1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6" name="Right Arrow 27">
          <a:extLst>
            <a:ext uri="{FF2B5EF4-FFF2-40B4-BE49-F238E27FC236}">
              <a16:creationId xmlns:a16="http://schemas.microsoft.com/office/drawing/2014/main" id="{567F08AA-56BF-42A5-BB6F-CFE85F9D61F2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7" name="Right Arrow 28">
          <a:extLst>
            <a:ext uri="{FF2B5EF4-FFF2-40B4-BE49-F238E27FC236}">
              <a16:creationId xmlns:a16="http://schemas.microsoft.com/office/drawing/2014/main" id="{94BBCF38-186E-4D43-AD09-BB260728238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8" name="Right Arrow 3">
          <a:extLst>
            <a:ext uri="{FF2B5EF4-FFF2-40B4-BE49-F238E27FC236}">
              <a16:creationId xmlns:a16="http://schemas.microsoft.com/office/drawing/2014/main" id="{63D588FA-7492-47C0-8A45-3C2E5806D26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49" name="Right Arrow 4">
          <a:extLst>
            <a:ext uri="{FF2B5EF4-FFF2-40B4-BE49-F238E27FC236}">
              <a16:creationId xmlns:a16="http://schemas.microsoft.com/office/drawing/2014/main" id="{BA52FA9D-C5C0-4B36-B9F3-21FA9CD42E8D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0" name="Right Arrow 27">
          <a:extLst>
            <a:ext uri="{FF2B5EF4-FFF2-40B4-BE49-F238E27FC236}">
              <a16:creationId xmlns:a16="http://schemas.microsoft.com/office/drawing/2014/main" id="{A54FAA58-279E-43B9-8925-98A6E4D526F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51" name="Right Arrow 28">
          <a:extLst>
            <a:ext uri="{FF2B5EF4-FFF2-40B4-BE49-F238E27FC236}">
              <a16:creationId xmlns:a16="http://schemas.microsoft.com/office/drawing/2014/main" id="{5F223C7D-D621-45A6-B8A7-C02B0A624C4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0" name="Right Arrow 3">
          <a:extLst>
            <a:ext uri="{FF2B5EF4-FFF2-40B4-BE49-F238E27FC236}">
              <a16:creationId xmlns:a16="http://schemas.microsoft.com/office/drawing/2014/main" id="{7D90CA69-4631-4243-818F-A03F779621CB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1" name="Right Arrow 4">
          <a:extLst>
            <a:ext uri="{FF2B5EF4-FFF2-40B4-BE49-F238E27FC236}">
              <a16:creationId xmlns:a16="http://schemas.microsoft.com/office/drawing/2014/main" id="{3C5FF446-EC2F-4EF9-8FD8-EDB95C377238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2" name="Right Arrow 27">
          <a:extLst>
            <a:ext uri="{FF2B5EF4-FFF2-40B4-BE49-F238E27FC236}">
              <a16:creationId xmlns:a16="http://schemas.microsoft.com/office/drawing/2014/main" id="{0A86D3B3-611E-4C85-9B4A-D6AF7604F9FA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3" name="Right Arrow 28">
          <a:extLst>
            <a:ext uri="{FF2B5EF4-FFF2-40B4-BE49-F238E27FC236}">
              <a16:creationId xmlns:a16="http://schemas.microsoft.com/office/drawing/2014/main" id="{ED91CC09-9CF0-443E-B78C-A3226D54564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4" name="Right Arrow 3">
          <a:extLst>
            <a:ext uri="{FF2B5EF4-FFF2-40B4-BE49-F238E27FC236}">
              <a16:creationId xmlns:a16="http://schemas.microsoft.com/office/drawing/2014/main" id="{29462600-F753-40D8-AA16-2CFED35B22C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5" name="Right Arrow 4">
          <a:extLst>
            <a:ext uri="{FF2B5EF4-FFF2-40B4-BE49-F238E27FC236}">
              <a16:creationId xmlns:a16="http://schemas.microsoft.com/office/drawing/2014/main" id="{21A84B1C-3117-45A5-AF2B-2C0AA58FD2EC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6" name="Right Arrow 27">
          <a:extLst>
            <a:ext uri="{FF2B5EF4-FFF2-40B4-BE49-F238E27FC236}">
              <a16:creationId xmlns:a16="http://schemas.microsoft.com/office/drawing/2014/main" id="{DCB33244-13D8-4C55-BC60-0F3B0FD44EE0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67" name="Right Arrow 28">
          <a:extLst>
            <a:ext uri="{FF2B5EF4-FFF2-40B4-BE49-F238E27FC236}">
              <a16:creationId xmlns:a16="http://schemas.microsoft.com/office/drawing/2014/main" id="{927799E8-6268-455F-82EB-A239DE12553F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113</xdr:row>
      <xdr:rowOff>266700</xdr:rowOff>
    </xdr:from>
    <xdr:to>
      <xdr:col>16</xdr:col>
      <xdr:colOff>396240</xdr:colOff>
      <xdr:row>113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35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3500-00001E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3500-00001F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00000000-0008-0000-3500-000020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45</xdr:row>
      <xdr:rowOff>266700</xdr:rowOff>
    </xdr:from>
    <xdr:to>
      <xdr:col>17</xdr:col>
      <xdr:colOff>396240</xdr:colOff>
      <xdr:row>45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00000000-0008-0000-3500-000021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0000000-0008-0000-3500-000022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00000000-0008-0000-3500-000023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3500-000024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45</xdr:row>
      <xdr:rowOff>266700</xdr:rowOff>
    </xdr:from>
    <xdr:to>
      <xdr:col>18</xdr:col>
      <xdr:colOff>396240</xdr:colOff>
      <xdr:row>45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3500-000025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00000000-0008-0000-3500-000026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00000000-0008-0000-3500-000027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3500-000028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45</xdr:row>
      <xdr:rowOff>266700</xdr:rowOff>
    </xdr:from>
    <xdr:to>
      <xdr:col>19</xdr:col>
      <xdr:colOff>396240</xdr:colOff>
      <xdr:row>45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3500-000029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00000000-0008-0000-3500-00002A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0000000-0008-0000-3500-00002B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00000000-0008-0000-3500-00002C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45</xdr:row>
      <xdr:rowOff>266700</xdr:rowOff>
    </xdr:from>
    <xdr:to>
      <xdr:col>20</xdr:col>
      <xdr:colOff>396240</xdr:colOff>
      <xdr:row>45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00000000-0008-0000-3500-00002D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A2109EDD-1764-44DA-B87C-A75A69B417F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F788484C-8507-4E39-AE5B-757A339E698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FB38F44E-4F3E-4CBE-8224-3574697E450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CFD8DA31-E4EC-4FBE-BACA-74A6F3F0AEE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54" name="Right Arrow 27">
          <a:extLst>
            <a:ext uri="{FF2B5EF4-FFF2-40B4-BE49-F238E27FC236}">
              <a16:creationId xmlns:a16="http://schemas.microsoft.com/office/drawing/2014/main" id="{83762408-C7D1-4D74-BEF2-52D2307EE35E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55" name="Right Arrow 28">
          <a:extLst>
            <a:ext uri="{FF2B5EF4-FFF2-40B4-BE49-F238E27FC236}">
              <a16:creationId xmlns:a16="http://schemas.microsoft.com/office/drawing/2014/main" id="{372E925F-1DBE-4C79-BDAC-27FA48259F35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8E948318-4DC9-4F40-A217-F58DA8CE05A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48A61ECB-C29D-4C1E-8531-3B17A129E9C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4" name="Right Arrow 27">
          <a:extLst>
            <a:ext uri="{FF2B5EF4-FFF2-40B4-BE49-F238E27FC236}">
              <a16:creationId xmlns:a16="http://schemas.microsoft.com/office/drawing/2014/main" id="{FE5F65C2-3B13-49AE-A381-40B150C57F1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5" name="Right Arrow 28">
          <a:extLst>
            <a:ext uri="{FF2B5EF4-FFF2-40B4-BE49-F238E27FC236}">
              <a16:creationId xmlns:a16="http://schemas.microsoft.com/office/drawing/2014/main" id="{5397D4D4-E6E1-4CA1-B865-E5279B8BACE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CBFF8530-E6EF-4AEE-8C44-7553A2B3075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671F06EE-2E20-4EAB-A853-5037C8DEEEC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8" name="Right Arrow 27">
          <a:extLst>
            <a:ext uri="{FF2B5EF4-FFF2-40B4-BE49-F238E27FC236}">
              <a16:creationId xmlns:a16="http://schemas.microsoft.com/office/drawing/2014/main" id="{951E59A0-80CF-488A-9FC0-A8C602BC10A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9" name="Right Arrow 28">
          <a:extLst>
            <a:ext uri="{FF2B5EF4-FFF2-40B4-BE49-F238E27FC236}">
              <a16:creationId xmlns:a16="http://schemas.microsoft.com/office/drawing/2014/main" id="{EAD275F2-1D77-4F5D-9D78-14BE321158C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A7466A43-26A0-4F30-9883-71C241ED158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3090C6B5-7B8C-4AD5-BD04-D397AF9DDBE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2" name="Right Arrow 27">
          <a:extLst>
            <a:ext uri="{FF2B5EF4-FFF2-40B4-BE49-F238E27FC236}">
              <a16:creationId xmlns:a16="http://schemas.microsoft.com/office/drawing/2014/main" id="{70A9F6BB-0B8A-48A1-959A-6C71F1A1E54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3" name="Right Arrow 28">
          <a:extLst>
            <a:ext uri="{FF2B5EF4-FFF2-40B4-BE49-F238E27FC236}">
              <a16:creationId xmlns:a16="http://schemas.microsoft.com/office/drawing/2014/main" id="{94690D70-771D-413D-9C56-9B618F85432A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DB9C4CE9-6E0D-4706-A6A8-9F7DEB207208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9F70F4A9-D892-4AA4-9E51-1A2AF45C0B9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6" name="Right Arrow 27">
          <a:extLst>
            <a:ext uri="{FF2B5EF4-FFF2-40B4-BE49-F238E27FC236}">
              <a16:creationId xmlns:a16="http://schemas.microsoft.com/office/drawing/2014/main" id="{52A5D978-EDCB-4339-86FD-C709C9E082EE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7" name="Right Arrow 28">
          <a:extLst>
            <a:ext uri="{FF2B5EF4-FFF2-40B4-BE49-F238E27FC236}">
              <a16:creationId xmlns:a16="http://schemas.microsoft.com/office/drawing/2014/main" id="{404927AB-99CB-49B3-903A-A75290AFEF9F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46" name="Right Arrow 3">
          <a:extLst>
            <a:ext uri="{FF2B5EF4-FFF2-40B4-BE49-F238E27FC236}">
              <a16:creationId xmlns:a16="http://schemas.microsoft.com/office/drawing/2014/main" id="{FC490268-CC53-4CD8-8FA9-C759035731D0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47" name="Right Arrow 4">
          <a:extLst>
            <a:ext uri="{FF2B5EF4-FFF2-40B4-BE49-F238E27FC236}">
              <a16:creationId xmlns:a16="http://schemas.microsoft.com/office/drawing/2014/main" id="{84DCFAC8-C8D9-4A51-8267-8D306C048556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48" name="Right Arrow 3">
          <a:extLst>
            <a:ext uri="{FF2B5EF4-FFF2-40B4-BE49-F238E27FC236}">
              <a16:creationId xmlns:a16="http://schemas.microsoft.com/office/drawing/2014/main" id="{D9307396-7207-4B0E-96FB-DEE773C0D480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49" name="Right Arrow 4">
          <a:extLst>
            <a:ext uri="{FF2B5EF4-FFF2-40B4-BE49-F238E27FC236}">
              <a16:creationId xmlns:a16="http://schemas.microsoft.com/office/drawing/2014/main" id="{10E34F45-F760-479D-9042-70AF5888BD18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0" name="Right Arrow 27">
          <a:extLst>
            <a:ext uri="{FF2B5EF4-FFF2-40B4-BE49-F238E27FC236}">
              <a16:creationId xmlns:a16="http://schemas.microsoft.com/office/drawing/2014/main" id="{5F650409-D923-4470-8338-7C7F0EC959FE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1" name="Right Arrow 28">
          <a:extLst>
            <a:ext uri="{FF2B5EF4-FFF2-40B4-BE49-F238E27FC236}">
              <a16:creationId xmlns:a16="http://schemas.microsoft.com/office/drawing/2014/main" id="{0CF7F556-1DE4-4F45-9158-815BB0D5854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52" name="Right Arrow 3">
          <a:extLst>
            <a:ext uri="{FF2B5EF4-FFF2-40B4-BE49-F238E27FC236}">
              <a16:creationId xmlns:a16="http://schemas.microsoft.com/office/drawing/2014/main" id="{A33752AF-D53F-40CA-AE88-8F1EEE7FB398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53" name="Right Arrow 4">
          <a:extLst>
            <a:ext uri="{FF2B5EF4-FFF2-40B4-BE49-F238E27FC236}">
              <a16:creationId xmlns:a16="http://schemas.microsoft.com/office/drawing/2014/main" id="{552D62D6-BE2E-4B66-B323-122D8B78228F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54" name="Right Arrow 3">
          <a:extLst>
            <a:ext uri="{FF2B5EF4-FFF2-40B4-BE49-F238E27FC236}">
              <a16:creationId xmlns:a16="http://schemas.microsoft.com/office/drawing/2014/main" id="{BC2961C3-D171-412D-9F7C-5F7928C12827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55" name="Right Arrow 4">
          <a:extLst>
            <a:ext uri="{FF2B5EF4-FFF2-40B4-BE49-F238E27FC236}">
              <a16:creationId xmlns:a16="http://schemas.microsoft.com/office/drawing/2014/main" id="{7F63C67E-8C84-4C4E-9141-2B0B6F26FF9B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6" name="Right Arrow 27">
          <a:extLst>
            <a:ext uri="{FF2B5EF4-FFF2-40B4-BE49-F238E27FC236}">
              <a16:creationId xmlns:a16="http://schemas.microsoft.com/office/drawing/2014/main" id="{2D145AE7-3842-44C3-94D3-923168C568A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7" name="Right Arrow 28">
          <a:extLst>
            <a:ext uri="{FF2B5EF4-FFF2-40B4-BE49-F238E27FC236}">
              <a16:creationId xmlns:a16="http://schemas.microsoft.com/office/drawing/2014/main" id="{98AFDF44-683A-4D1D-A4B4-BEA70873837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8" name="Right Arrow 27">
          <a:extLst>
            <a:ext uri="{FF2B5EF4-FFF2-40B4-BE49-F238E27FC236}">
              <a16:creationId xmlns:a16="http://schemas.microsoft.com/office/drawing/2014/main" id="{345560CE-B0AC-4AE3-A2AB-4951645F580B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9" name="Right Arrow 28">
          <a:extLst>
            <a:ext uri="{FF2B5EF4-FFF2-40B4-BE49-F238E27FC236}">
              <a16:creationId xmlns:a16="http://schemas.microsoft.com/office/drawing/2014/main" id="{B9979020-A936-4527-9F68-01BA16661C7A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96" name="Right Arrow 3">
          <a:extLst>
            <a:ext uri="{FF2B5EF4-FFF2-40B4-BE49-F238E27FC236}">
              <a16:creationId xmlns:a16="http://schemas.microsoft.com/office/drawing/2014/main" id="{27F8CC15-777C-4017-80D5-4BA09B98C51B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97" name="Right Arrow 4">
          <a:extLst>
            <a:ext uri="{FF2B5EF4-FFF2-40B4-BE49-F238E27FC236}">
              <a16:creationId xmlns:a16="http://schemas.microsoft.com/office/drawing/2014/main" id="{087A6913-3607-4E8B-9C21-1C885BB4A6FB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98" name="Right Arrow 27">
          <a:extLst>
            <a:ext uri="{FF2B5EF4-FFF2-40B4-BE49-F238E27FC236}">
              <a16:creationId xmlns:a16="http://schemas.microsoft.com/office/drawing/2014/main" id="{743C5495-8B1D-4BEA-B58B-CD32DF3C197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99" name="Right Arrow 28">
          <a:extLst>
            <a:ext uri="{FF2B5EF4-FFF2-40B4-BE49-F238E27FC236}">
              <a16:creationId xmlns:a16="http://schemas.microsoft.com/office/drawing/2014/main" id="{F1A5E8BC-027F-4DCD-BB19-EA8FC371EFBF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200" name="Right Arrow 3">
          <a:extLst>
            <a:ext uri="{FF2B5EF4-FFF2-40B4-BE49-F238E27FC236}">
              <a16:creationId xmlns:a16="http://schemas.microsoft.com/office/drawing/2014/main" id="{4AF9AE39-F65A-4A03-921C-115D5B6240C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218DB2DF-4F7F-4608-B46C-3B71093AB935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202" name="Right Arrow 27">
          <a:extLst>
            <a:ext uri="{FF2B5EF4-FFF2-40B4-BE49-F238E27FC236}">
              <a16:creationId xmlns:a16="http://schemas.microsoft.com/office/drawing/2014/main" id="{EE57E6EB-B789-4806-9DC9-9692EF7572C0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203" name="Right Arrow 28">
          <a:extLst>
            <a:ext uri="{FF2B5EF4-FFF2-40B4-BE49-F238E27FC236}">
              <a16:creationId xmlns:a16="http://schemas.microsoft.com/office/drawing/2014/main" id="{38422F76-EA1F-4A51-A8F4-B922167936B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8" name="Right Arrow 3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9" name="Right Arrow 4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6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6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4" name="Right Arrow 27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5" name="Right Arrow 28">
          <a:extLst>
            <a:ext uri="{FF2B5EF4-FFF2-40B4-BE49-F238E27FC236}">
              <a16:creationId xmlns:a16="http://schemas.microsoft.com/office/drawing/2014/main" id="{00000000-0008-0000-3600-00000F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6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6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00000000-0008-0000-3600-000012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0000000-0008-0000-3600-000013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0" name="Right Arrow 3">
          <a:extLst>
            <a:ext uri="{FF2B5EF4-FFF2-40B4-BE49-F238E27FC236}">
              <a16:creationId xmlns:a16="http://schemas.microsoft.com/office/drawing/2014/main" id="{00000000-0008-0000-3600-000014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1" name="Right Arrow 4">
          <a:extLst>
            <a:ext uri="{FF2B5EF4-FFF2-40B4-BE49-F238E27FC236}">
              <a16:creationId xmlns:a16="http://schemas.microsoft.com/office/drawing/2014/main" id="{00000000-0008-0000-3600-000015000000}"/>
            </a:ext>
          </a:extLst>
        </xdr:cNvPr>
        <xdr:cNvSpPr/>
      </xdr:nvSpPr>
      <xdr:spPr>
        <a:xfrm>
          <a:off x="135026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00000000-0008-0000-3600-000016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0000000-0008-0000-3600-000017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4" name="Right Arrow 3">
          <a:extLst>
            <a:ext uri="{FF2B5EF4-FFF2-40B4-BE49-F238E27FC236}">
              <a16:creationId xmlns:a16="http://schemas.microsoft.com/office/drawing/2014/main" id="{00000000-0008-0000-3600-000018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5" name="Right Arrow 4">
          <a:extLst>
            <a:ext uri="{FF2B5EF4-FFF2-40B4-BE49-F238E27FC236}">
              <a16:creationId xmlns:a16="http://schemas.microsoft.com/office/drawing/2014/main" id="{00000000-0008-0000-3600-000019000000}"/>
            </a:ext>
          </a:extLst>
        </xdr:cNvPr>
        <xdr:cNvSpPr/>
      </xdr:nvSpPr>
      <xdr:spPr>
        <a:xfrm>
          <a:off x="13502640" y="286988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7">
          <a:extLst>
            <a:ext uri="{FF2B5EF4-FFF2-40B4-BE49-F238E27FC236}">
              <a16:creationId xmlns:a16="http://schemas.microsoft.com/office/drawing/2014/main" id="{00000000-0008-0000-3600-00001A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8">
          <a:extLst>
            <a:ext uri="{FF2B5EF4-FFF2-40B4-BE49-F238E27FC236}">
              <a16:creationId xmlns:a16="http://schemas.microsoft.com/office/drawing/2014/main" id="{00000000-0008-0000-3600-00001B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3600-00001C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3600-00001D000000}"/>
            </a:ext>
          </a:extLst>
        </xdr:cNvPr>
        <xdr:cNvSpPr/>
      </xdr:nvSpPr>
      <xdr:spPr>
        <a:xfrm>
          <a:off x="13502640" y="1317307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00000000-0008-0000-3600-00001E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00000000-0008-0000-3600-00001F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32" name="Right Arrow 3">
          <a:extLst>
            <a:ext uri="{FF2B5EF4-FFF2-40B4-BE49-F238E27FC236}">
              <a16:creationId xmlns:a16="http://schemas.microsoft.com/office/drawing/2014/main" id="{00000000-0008-0000-3600-000020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44</xdr:row>
      <xdr:rowOff>266700</xdr:rowOff>
    </xdr:from>
    <xdr:to>
      <xdr:col>17</xdr:col>
      <xdr:colOff>396240</xdr:colOff>
      <xdr:row>44</xdr:row>
      <xdr:rowOff>403860</xdr:rowOff>
    </xdr:to>
    <xdr:sp macro="" textlink="">
      <xdr:nvSpPr>
        <xdr:cNvPr id="33" name="Right Arrow 4">
          <a:extLst>
            <a:ext uri="{FF2B5EF4-FFF2-40B4-BE49-F238E27FC236}">
              <a16:creationId xmlns:a16="http://schemas.microsoft.com/office/drawing/2014/main" id="{00000000-0008-0000-3600-000021000000}"/>
            </a:ext>
          </a:extLst>
        </xdr:cNvPr>
        <xdr:cNvSpPr/>
      </xdr:nvSpPr>
      <xdr:spPr>
        <a:xfrm>
          <a:off x="1421701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00000000-0008-0000-3600-000022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00000000-0008-0000-3600-000023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6" name="Right Arrow 3">
          <a:extLst>
            <a:ext uri="{FF2B5EF4-FFF2-40B4-BE49-F238E27FC236}">
              <a16:creationId xmlns:a16="http://schemas.microsoft.com/office/drawing/2014/main" id="{00000000-0008-0000-3600-000024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44</xdr:row>
      <xdr:rowOff>266700</xdr:rowOff>
    </xdr:from>
    <xdr:to>
      <xdr:col>18</xdr:col>
      <xdr:colOff>396240</xdr:colOff>
      <xdr:row>44</xdr:row>
      <xdr:rowOff>403860</xdr:rowOff>
    </xdr:to>
    <xdr:sp macro="" textlink="">
      <xdr:nvSpPr>
        <xdr:cNvPr id="37" name="Right Arrow 4">
          <a:extLst>
            <a:ext uri="{FF2B5EF4-FFF2-40B4-BE49-F238E27FC236}">
              <a16:creationId xmlns:a16="http://schemas.microsoft.com/office/drawing/2014/main" id="{00000000-0008-0000-3600-000025000000}"/>
            </a:ext>
          </a:extLst>
        </xdr:cNvPr>
        <xdr:cNvSpPr/>
      </xdr:nvSpPr>
      <xdr:spPr>
        <a:xfrm>
          <a:off x="1493139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00000000-0008-0000-3600-000026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00000000-0008-0000-3600-000027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0" name="Right Arrow 3">
          <a:extLst>
            <a:ext uri="{FF2B5EF4-FFF2-40B4-BE49-F238E27FC236}">
              <a16:creationId xmlns:a16="http://schemas.microsoft.com/office/drawing/2014/main" id="{00000000-0008-0000-3600-000028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44</xdr:row>
      <xdr:rowOff>266700</xdr:rowOff>
    </xdr:from>
    <xdr:to>
      <xdr:col>19</xdr:col>
      <xdr:colOff>396240</xdr:colOff>
      <xdr:row>44</xdr:row>
      <xdr:rowOff>403860</xdr:rowOff>
    </xdr:to>
    <xdr:sp macro="" textlink="">
      <xdr:nvSpPr>
        <xdr:cNvPr id="41" name="Right Arrow 4">
          <a:extLst>
            <a:ext uri="{FF2B5EF4-FFF2-40B4-BE49-F238E27FC236}">
              <a16:creationId xmlns:a16="http://schemas.microsoft.com/office/drawing/2014/main" id="{00000000-0008-0000-3600-000029000000}"/>
            </a:ext>
          </a:extLst>
        </xdr:cNvPr>
        <xdr:cNvSpPr/>
      </xdr:nvSpPr>
      <xdr:spPr>
        <a:xfrm>
          <a:off x="15645765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00000000-0008-0000-3600-00002A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0000000-0008-0000-3600-00002B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4" name="Right Arrow 3">
          <a:extLst>
            <a:ext uri="{FF2B5EF4-FFF2-40B4-BE49-F238E27FC236}">
              <a16:creationId xmlns:a16="http://schemas.microsoft.com/office/drawing/2014/main" id="{00000000-0008-0000-3600-00002C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44</xdr:row>
      <xdr:rowOff>266700</xdr:rowOff>
    </xdr:from>
    <xdr:to>
      <xdr:col>20</xdr:col>
      <xdr:colOff>396240</xdr:colOff>
      <xdr:row>44</xdr:row>
      <xdr:rowOff>403860</xdr:rowOff>
    </xdr:to>
    <xdr:sp macro="" textlink="">
      <xdr:nvSpPr>
        <xdr:cNvPr id="45" name="Right Arrow 4">
          <a:extLst>
            <a:ext uri="{FF2B5EF4-FFF2-40B4-BE49-F238E27FC236}">
              <a16:creationId xmlns:a16="http://schemas.microsoft.com/office/drawing/2014/main" id="{00000000-0008-0000-3600-00002D000000}"/>
            </a:ext>
          </a:extLst>
        </xdr:cNvPr>
        <xdr:cNvSpPr/>
      </xdr:nvSpPr>
      <xdr:spPr>
        <a:xfrm>
          <a:off x="16360140" y="134112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0A764ADD-E53B-4DAA-94BC-9ED7EB4BBF2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C4386B56-4BB6-4982-8190-69E2808302F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7472080B-E748-4E0E-A1FD-5F672D76992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6AEAAB65-54D3-42CA-B796-99C3B9EBE1C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4" name="Right Arrow 27">
          <a:extLst>
            <a:ext uri="{FF2B5EF4-FFF2-40B4-BE49-F238E27FC236}">
              <a16:creationId xmlns:a16="http://schemas.microsoft.com/office/drawing/2014/main" id="{BD84B1CA-5C9A-4AA1-99E2-C8B515371D63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5" name="Right Arrow 28">
          <a:extLst>
            <a:ext uri="{FF2B5EF4-FFF2-40B4-BE49-F238E27FC236}">
              <a16:creationId xmlns:a16="http://schemas.microsoft.com/office/drawing/2014/main" id="{C6BD43EC-E8F6-41A8-AD6D-48B1213446E8}"/>
            </a:ext>
          </a:extLst>
        </xdr:cNvPr>
        <xdr:cNvSpPr/>
      </xdr:nvSpPr>
      <xdr:spPr>
        <a:xfrm>
          <a:off x="13502640" y="135540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2" name="Right Arrow 3">
          <a:extLst>
            <a:ext uri="{FF2B5EF4-FFF2-40B4-BE49-F238E27FC236}">
              <a16:creationId xmlns:a16="http://schemas.microsoft.com/office/drawing/2014/main" id="{D9E6D643-B00D-4FDD-98C5-DB6261C4F8F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3" name="Right Arrow 4">
          <a:extLst>
            <a:ext uri="{FF2B5EF4-FFF2-40B4-BE49-F238E27FC236}">
              <a16:creationId xmlns:a16="http://schemas.microsoft.com/office/drawing/2014/main" id="{B7EDDE75-B337-4785-9C22-5228A580AB4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4" name="Right Arrow 27">
          <a:extLst>
            <a:ext uri="{FF2B5EF4-FFF2-40B4-BE49-F238E27FC236}">
              <a16:creationId xmlns:a16="http://schemas.microsoft.com/office/drawing/2014/main" id="{E895CC53-3981-43A8-B714-CDD0D8B277D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5" name="Right Arrow 28">
          <a:extLst>
            <a:ext uri="{FF2B5EF4-FFF2-40B4-BE49-F238E27FC236}">
              <a16:creationId xmlns:a16="http://schemas.microsoft.com/office/drawing/2014/main" id="{C7CA2BE8-6FE6-4712-B9E9-BB6D1E312EF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6" name="Right Arrow 3">
          <a:extLst>
            <a:ext uri="{FF2B5EF4-FFF2-40B4-BE49-F238E27FC236}">
              <a16:creationId xmlns:a16="http://schemas.microsoft.com/office/drawing/2014/main" id="{EC3FC5B5-CA5A-4383-8815-CB8A8ABEAB4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7" name="Right Arrow 4">
          <a:extLst>
            <a:ext uri="{FF2B5EF4-FFF2-40B4-BE49-F238E27FC236}">
              <a16:creationId xmlns:a16="http://schemas.microsoft.com/office/drawing/2014/main" id="{0BB0FB92-2C21-4DA4-8154-38266C360E2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8" name="Right Arrow 27">
          <a:extLst>
            <a:ext uri="{FF2B5EF4-FFF2-40B4-BE49-F238E27FC236}">
              <a16:creationId xmlns:a16="http://schemas.microsoft.com/office/drawing/2014/main" id="{0C2CA54D-04B3-44FA-9659-8535B0DB505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9" name="Right Arrow 28">
          <a:extLst>
            <a:ext uri="{FF2B5EF4-FFF2-40B4-BE49-F238E27FC236}">
              <a16:creationId xmlns:a16="http://schemas.microsoft.com/office/drawing/2014/main" id="{6EA4BF5A-6E59-4F37-8ED3-07396B38A74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3">
          <a:extLst>
            <a:ext uri="{FF2B5EF4-FFF2-40B4-BE49-F238E27FC236}">
              <a16:creationId xmlns:a16="http://schemas.microsoft.com/office/drawing/2014/main" id="{269B1D94-3E0A-4098-8EBC-704EE941C824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4">
          <a:extLst>
            <a:ext uri="{FF2B5EF4-FFF2-40B4-BE49-F238E27FC236}">
              <a16:creationId xmlns:a16="http://schemas.microsoft.com/office/drawing/2014/main" id="{460AB15F-2309-4B88-87CC-D3BD4F1E09D3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2" name="Right Arrow 27">
          <a:extLst>
            <a:ext uri="{FF2B5EF4-FFF2-40B4-BE49-F238E27FC236}">
              <a16:creationId xmlns:a16="http://schemas.microsoft.com/office/drawing/2014/main" id="{15DFBBE0-9DCC-4176-9971-59AA3EC82DE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3" name="Right Arrow 28">
          <a:extLst>
            <a:ext uri="{FF2B5EF4-FFF2-40B4-BE49-F238E27FC236}">
              <a16:creationId xmlns:a16="http://schemas.microsoft.com/office/drawing/2014/main" id="{CE0C3519-F25D-4B91-A44A-08FE71CF5A95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4" name="Right Arrow 3">
          <a:extLst>
            <a:ext uri="{FF2B5EF4-FFF2-40B4-BE49-F238E27FC236}">
              <a16:creationId xmlns:a16="http://schemas.microsoft.com/office/drawing/2014/main" id="{15F4182C-A904-4F45-A104-BAB53980E86B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5" name="Right Arrow 4">
          <a:extLst>
            <a:ext uri="{FF2B5EF4-FFF2-40B4-BE49-F238E27FC236}">
              <a16:creationId xmlns:a16="http://schemas.microsoft.com/office/drawing/2014/main" id="{8C88A722-CDE6-4F02-8354-1F7FEF53A9B6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6" name="Right Arrow 27">
          <a:extLst>
            <a:ext uri="{FF2B5EF4-FFF2-40B4-BE49-F238E27FC236}">
              <a16:creationId xmlns:a16="http://schemas.microsoft.com/office/drawing/2014/main" id="{A68D9887-465B-487D-A293-F3D666C61FCC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7" name="Right Arrow 28">
          <a:extLst>
            <a:ext uri="{FF2B5EF4-FFF2-40B4-BE49-F238E27FC236}">
              <a16:creationId xmlns:a16="http://schemas.microsoft.com/office/drawing/2014/main" id="{92A57F4F-5D91-4F40-A7B0-6EAFE3151079}"/>
            </a:ext>
          </a:extLst>
        </xdr:cNvPr>
        <xdr:cNvSpPr/>
      </xdr:nvSpPr>
      <xdr:spPr>
        <a:xfrm>
          <a:off x="13502640" y="13344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6" name="Right Arrow 3">
          <a:extLst>
            <a:ext uri="{FF2B5EF4-FFF2-40B4-BE49-F238E27FC236}">
              <a16:creationId xmlns:a16="http://schemas.microsoft.com/office/drawing/2014/main" id="{807BE73E-1E13-437A-8D51-D57046BB1694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7" name="Right Arrow 4">
          <a:extLst>
            <a:ext uri="{FF2B5EF4-FFF2-40B4-BE49-F238E27FC236}">
              <a16:creationId xmlns:a16="http://schemas.microsoft.com/office/drawing/2014/main" id="{9E6338F1-4993-485C-8C6F-A303C9EDB470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8" name="Right Arrow 3">
          <a:extLst>
            <a:ext uri="{FF2B5EF4-FFF2-40B4-BE49-F238E27FC236}">
              <a16:creationId xmlns:a16="http://schemas.microsoft.com/office/drawing/2014/main" id="{34E350F1-91E0-4717-8EA8-CCBECA662008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49" name="Right Arrow 4">
          <a:extLst>
            <a:ext uri="{FF2B5EF4-FFF2-40B4-BE49-F238E27FC236}">
              <a16:creationId xmlns:a16="http://schemas.microsoft.com/office/drawing/2014/main" id="{4F28B290-7DB6-412C-B8A1-E01FE8F2BB51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50" name="Right Arrow 27">
          <a:extLst>
            <a:ext uri="{FF2B5EF4-FFF2-40B4-BE49-F238E27FC236}">
              <a16:creationId xmlns:a16="http://schemas.microsoft.com/office/drawing/2014/main" id="{25C426DA-BC51-4A7D-B20C-B8EBCC78B050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51" name="Right Arrow 28">
          <a:extLst>
            <a:ext uri="{FF2B5EF4-FFF2-40B4-BE49-F238E27FC236}">
              <a16:creationId xmlns:a16="http://schemas.microsoft.com/office/drawing/2014/main" id="{B4C97063-7831-4A1A-9A68-8726F42F278C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2" name="Right Arrow 3">
          <a:extLst>
            <a:ext uri="{FF2B5EF4-FFF2-40B4-BE49-F238E27FC236}">
              <a16:creationId xmlns:a16="http://schemas.microsoft.com/office/drawing/2014/main" id="{9FFCC085-FC96-4C9B-BC79-7231420ABF99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3" name="Right Arrow 4">
          <a:extLst>
            <a:ext uri="{FF2B5EF4-FFF2-40B4-BE49-F238E27FC236}">
              <a16:creationId xmlns:a16="http://schemas.microsoft.com/office/drawing/2014/main" id="{B808685A-7ED2-4267-BAEE-F555248617FF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4" name="Right Arrow 3">
          <a:extLst>
            <a:ext uri="{FF2B5EF4-FFF2-40B4-BE49-F238E27FC236}">
              <a16:creationId xmlns:a16="http://schemas.microsoft.com/office/drawing/2014/main" id="{D347D3A9-26CF-4949-9BAB-7B8A24BED58C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55" name="Right Arrow 4">
          <a:extLst>
            <a:ext uri="{FF2B5EF4-FFF2-40B4-BE49-F238E27FC236}">
              <a16:creationId xmlns:a16="http://schemas.microsoft.com/office/drawing/2014/main" id="{0AE73B2D-55D8-462D-B998-846E8EBD7E49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56" name="Right Arrow 27">
          <a:extLst>
            <a:ext uri="{FF2B5EF4-FFF2-40B4-BE49-F238E27FC236}">
              <a16:creationId xmlns:a16="http://schemas.microsoft.com/office/drawing/2014/main" id="{3AB91EC7-5708-42D3-B0D6-B32A3DED9E6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57" name="Right Arrow 28">
          <a:extLst>
            <a:ext uri="{FF2B5EF4-FFF2-40B4-BE49-F238E27FC236}">
              <a16:creationId xmlns:a16="http://schemas.microsoft.com/office/drawing/2014/main" id="{ADA7D1FE-AE7F-4EEB-A25F-DEEE8BFD65E8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58" name="Right Arrow 3">
          <a:extLst>
            <a:ext uri="{FF2B5EF4-FFF2-40B4-BE49-F238E27FC236}">
              <a16:creationId xmlns:a16="http://schemas.microsoft.com/office/drawing/2014/main" id="{42A1080D-5BD3-44C3-BB3D-9B6B019159C6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F43151C1-5E81-4B59-A046-0C3CE51153C7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60" name="Right Arrow 3">
          <a:extLst>
            <a:ext uri="{FF2B5EF4-FFF2-40B4-BE49-F238E27FC236}">
              <a16:creationId xmlns:a16="http://schemas.microsoft.com/office/drawing/2014/main" id="{2F85085B-D55E-4D1D-8946-9F310B1B6AB4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77</xdr:row>
      <xdr:rowOff>266700</xdr:rowOff>
    </xdr:from>
    <xdr:to>
      <xdr:col>17</xdr:col>
      <xdr:colOff>396240</xdr:colOff>
      <xdr:row>77</xdr:row>
      <xdr:rowOff>403860</xdr:rowOff>
    </xdr:to>
    <xdr:sp macro="" textlink="">
      <xdr:nvSpPr>
        <xdr:cNvPr id="161" name="Right Arrow 4">
          <a:extLst>
            <a:ext uri="{FF2B5EF4-FFF2-40B4-BE49-F238E27FC236}">
              <a16:creationId xmlns:a16="http://schemas.microsoft.com/office/drawing/2014/main" id="{B1BB69EF-6204-4464-801D-445A65E35293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62" name="Right Arrow 3">
          <a:extLst>
            <a:ext uri="{FF2B5EF4-FFF2-40B4-BE49-F238E27FC236}">
              <a16:creationId xmlns:a16="http://schemas.microsoft.com/office/drawing/2014/main" id="{74331FEA-F17D-40BA-8C4E-40A1BC33D972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63" name="Right Arrow 4">
          <a:extLst>
            <a:ext uri="{FF2B5EF4-FFF2-40B4-BE49-F238E27FC236}">
              <a16:creationId xmlns:a16="http://schemas.microsoft.com/office/drawing/2014/main" id="{67BFC6C1-B1FE-4E4D-8075-6A4143FB46AF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64" name="Right Arrow 3">
          <a:extLst>
            <a:ext uri="{FF2B5EF4-FFF2-40B4-BE49-F238E27FC236}">
              <a16:creationId xmlns:a16="http://schemas.microsoft.com/office/drawing/2014/main" id="{BCD036AE-19D8-4DCB-BF1D-52B9FC73307E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77</xdr:row>
      <xdr:rowOff>266700</xdr:rowOff>
    </xdr:from>
    <xdr:to>
      <xdr:col>18</xdr:col>
      <xdr:colOff>396240</xdr:colOff>
      <xdr:row>77</xdr:row>
      <xdr:rowOff>403860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30837730-D136-43A8-87D2-6A15344B11CB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66" name="Right Arrow 3">
          <a:extLst>
            <a:ext uri="{FF2B5EF4-FFF2-40B4-BE49-F238E27FC236}">
              <a16:creationId xmlns:a16="http://schemas.microsoft.com/office/drawing/2014/main" id="{E42FAE07-231C-4BAB-ADD5-38ACF5B73E46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67" name="Right Arrow 4">
          <a:extLst>
            <a:ext uri="{FF2B5EF4-FFF2-40B4-BE49-F238E27FC236}">
              <a16:creationId xmlns:a16="http://schemas.microsoft.com/office/drawing/2014/main" id="{A68697B3-0BB6-4A19-B04C-E8EDBC36B9D7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68" name="Right Arrow 3">
          <a:extLst>
            <a:ext uri="{FF2B5EF4-FFF2-40B4-BE49-F238E27FC236}">
              <a16:creationId xmlns:a16="http://schemas.microsoft.com/office/drawing/2014/main" id="{7B80DCF5-A459-4802-A311-849463637EDA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77</xdr:row>
      <xdr:rowOff>266700</xdr:rowOff>
    </xdr:from>
    <xdr:to>
      <xdr:col>19</xdr:col>
      <xdr:colOff>396240</xdr:colOff>
      <xdr:row>77</xdr:row>
      <xdr:rowOff>403860</xdr:rowOff>
    </xdr:to>
    <xdr:sp macro="" textlink="">
      <xdr:nvSpPr>
        <xdr:cNvPr id="169" name="Right Arrow 4">
          <a:extLst>
            <a:ext uri="{FF2B5EF4-FFF2-40B4-BE49-F238E27FC236}">
              <a16:creationId xmlns:a16="http://schemas.microsoft.com/office/drawing/2014/main" id="{A3FBCBE4-5B75-4C44-A91E-96E52233982B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70" name="Right Arrow 3">
          <a:extLst>
            <a:ext uri="{FF2B5EF4-FFF2-40B4-BE49-F238E27FC236}">
              <a16:creationId xmlns:a16="http://schemas.microsoft.com/office/drawing/2014/main" id="{6446C806-BEDF-4A8E-BF2E-E2525D2DAC43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71" name="Right Arrow 4">
          <a:extLst>
            <a:ext uri="{FF2B5EF4-FFF2-40B4-BE49-F238E27FC236}">
              <a16:creationId xmlns:a16="http://schemas.microsoft.com/office/drawing/2014/main" id="{8D3BD3FF-6FA9-4058-BF07-BC151F6CF8C6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72" name="Right Arrow 3">
          <a:extLst>
            <a:ext uri="{FF2B5EF4-FFF2-40B4-BE49-F238E27FC236}">
              <a16:creationId xmlns:a16="http://schemas.microsoft.com/office/drawing/2014/main" id="{80BB1F0B-CC8D-42B3-9E60-C4612C4BB6CE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77</xdr:row>
      <xdr:rowOff>266700</xdr:rowOff>
    </xdr:from>
    <xdr:to>
      <xdr:col>20</xdr:col>
      <xdr:colOff>396240</xdr:colOff>
      <xdr:row>77</xdr:row>
      <xdr:rowOff>403860</xdr:rowOff>
    </xdr:to>
    <xdr:sp macro="" textlink="">
      <xdr:nvSpPr>
        <xdr:cNvPr id="173" name="Right Arrow 4">
          <a:extLst>
            <a:ext uri="{FF2B5EF4-FFF2-40B4-BE49-F238E27FC236}">
              <a16:creationId xmlns:a16="http://schemas.microsoft.com/office/drawing/2014/main" id="{B340C996-4124-41AE-92F5-213918F02C5C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4" name="Right Arrow 3">
          <a:extLst>
            <a:ext uri="{FF2B5EF4-FFF2-40B4-BE49-F238E27FC236}">
              <a16:creationId xmlns:a16="http://schemas.microsoft.com/office/drawing/2014/main" id="{E5BDC3F4-B8A6-47A5-8DF0-141CB3FF93A5}"/>
            </a:ext>
          </a:extLst>
        </xdr:cNvPr>
        <xdr:cNvSpPr/>
      </xdr:nvSpPr>
      <xdr:spPr>
        <a:xfrm>
          <a:off x="135058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5" name="Right Arrow 4">
          <a:extLst>
            <a:ext uri="{FF2B5EF4-FFF2-40B4-BE49-F238E27FC236}">
              <a16:creationId xmlns:a16="http://schemas.microsoft.com/office/drawing/2014/main" id="{0632056C-6E0B-4384-8D6A-28E76E45497E}"/>
            </a:ext>
          </a:extLst>
        </xdr:cNvPr>
        <xdr:cNvSpPr/>
      </xdr:nvSpPr>
      <xdr:spPr>
        <a:xfrm>
          <a:off x="135058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6" name="Right Arrow 3">
          <a:extLst>
            <a:ext uri="{FF2B5EF4-FFF2-40B4-BE49-F238E27FC236}">
              <a16:creationId xmlns:a16="http://schemas.microsoft.com/office/drawing/2014/main" id="{9CD81449-F076-4FDA-902D-FBDEF211383A}"/>
            </a:ext>
          </a:extLst>
        </xdr:cNvPr>
        <xdr:cNvSpPr/>
      </xdr:nvSpPr>
      <xdr:spPr>
        <a:xfrm>
          <a:off x="135058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7" name="Right Arrow 4">
          <a:extLst>
            <a:ext uri="{FF2B5EF4-FFF2-40B4-BE49-F238E27FC236}">
              <a16:creationId xmlns:a16="http://schemas.microsoft.com/office/drawing/2014/main" id="{27B0DE00-76D3-499C-9726-B0D5F9A14F08}"/>
            </a:ext>
          </a:extLst>
        </xdr:cNvPr>
        <xdr:cNvSpPr/>
      </xdr:nvSpPr>
      <xdr:spPr>
        <a:xfrm>
          <a:off x="135058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78" name="Right Arrow 27">
          <a:extLst>
            <a:ext uri="{FF2B5EF4-FFF2-40B4-BE49-F238E27FC236}">
              <a16:creationId xmlns:a16="http://schemas.microsoft.com/office/drawing/2014/main" id="{0F3D2BFA-B9E7-4FB9-8C7F-424ED5C47C5C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179" name="Right Arrow 28">
          <a:extLst>
            <a:ext uri="{FF2B5EF4-FFF2-40B4-BE49-F238E27FC236}">
              <a16:creationId xmlns:a16="http://schemas.microsoft.com/office/drawing/2014/main" id="{C8E6FC74-53FB-4715-84F6-5216FE86FBB5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180" name="Right Arrow 3">
          <a:extLst>
            <a:ext uri="{FF2B5EF4-FFF2-40B4-BE49-F238E27FC236}">
              <a16:creationId xmlns:a16="http://schemas.microsoft.com/office/drawing/2014/main" id="{25081177-0E44-41C8-A07C-97234A66E61F}"/>
            </a:ext>
          </a:extLst>
        </xdr:cNvPr>
        <xdr:cNvSpPr/>
      </xdr:nvSpPr>
      <xdr:spPr>
        <a:xfrm>
          <a:off x="1422019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181" name="Right Arrow 4">
          <a:extLst>
            <a:ext uri="{FF2B5EF4-FFF2-40B4-BE49-F238E27FC236}">
              <a16:creationId xmlns:a16="http://schemas.microsoft.com/office/drawing/2014/main" id="{02F56F54-B3ED-4E05-9649-6A52F4149441}"/>
            </a:ext>
          </a:extLst>
        </xdr:cNvPr>
        <xdr:cNvSpPr/>
      </xdr:nvSpPr>
      <xdr:spPr>
        <a:xfrm>
          <a:off x="1422019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182" name="Right Arrow 3">
          <a:extLst>
            <a:ext uri="{FF2B5EF4-FFF2-40B4-BE49-F238E27FC236}">
              <a16:creationId xmlns:a16="http://schemas.microsoft.com/office/drawing/2014/main" id="{2524653B-A2AB-4815-B007-C240CC483A03}"/>
            </a:ext>
          </a:extLst>
        </xdr:cNvPr>
        <xdr:cNvSpPr/>
      </xdr:nvSpPr>
      <xdr:spPr>
        <a:xfrm>
          <a:off x="1422019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78</xdr:row>
      <xdr:rowOff>266700</xdr:rowOff>
    </xdr:from>
    <xdr:to>
      <xdr:col>17</xdr:col>
      <xdr:colOff>396240</xdr:colOff>
      <xdr:row>78</xdr:row>
      <xdr:rowOff>403860</xdr:rowOff>
    </xdr:to>
    <xdr:sp macro="" textlink="">
      <xdr:nvSpPr>
        <xdr:cNvPr id="183" name="Right Arrow 4">
          <a:extLst>
            <a:ext uri="{FF2B5EF4-FFF2-40B4-BE49-F238E27FC236}">
              <a16:creationId xmlns:a16="http://schemas.microsoft.com/office/drawing/2014/main" id="{99F49ED9-0938-4A9E-8352-06B30C2AC86B}"/>
            </a:ext>
          </a:extLst>
        </xdr:cNvPr>
        <xdr:cNvSpPr/>
      </xdr:nvSpPr>
      <xdr:spPr>
        <a:xfrm>
          <a:off x="1422019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184" name="Right Arrow 3">
          <a:extLst>
            <a:ext uri="{FF2B5EF4-FFF2-40B4-BE49-F238E27FC236}">
              <a16:creationId xmlns:a16="http://schemas.microsoft.com/office/drawing/2014/main" id="{B15EF643-A3FA-49F9-B92F-D34131BA088B}"/>
            </a:ext>
          </a:extLst>
        </xdr:cNvPr>
        <xdr:cNvSpPr/>
      </xdr:nvSpPr>
      <xdr:spPr>
        <a:xfrm>
          <a:off x="1493456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185" name="Right Arrow 4">
          <a:extLst>
            <a:ext uri="{FF2B5EF4-FFF2-40B4-BE49-F238E27FC236}">
              <a16:creationId xmlns:a16="http://schemas.microsoft.com/office/drawing/2014/main" id="{1AEB89E3-A14F-49CC-9A21-FA51DCB9D67C}"/>
            </a:ext>
          </a:extLst>
        </xdr:cNvPr>
        <xdr:cNvSpPr/>
      </xdr:nvSpPr>
      <xdr:spPr>
        <a:xfrm>
          <a:off x="1493456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186" name="Right Arrow 3">
          <a:extLst>
            <a:ext uri="{FF2B5EF4-FFF2-40B4-BE49-F238E27FC236}">
              <a16:creationId xmlns:a16="http://schemas.microsoft.com/office/drawing/2014/main" id="{F36DC3B1-B4B1-48EE-A093-70486B9C4D4D}"/>
            </a:ext>
          </a:extLst>
        </xdr:cNvPr>
        <xdr:cNvSpPr/>
      </xdr:nvSpPr>
      <xdr:spPr>
        <a:xfrm>
          <a:off x="1493456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78</xdr:row>
      <xdr:rowOff>266700</xdr:rowOff>
    </xdr:from>
    <xdr:to>
      <xdr:col>18</xdr:col>
      <xdr:colOff>396240</xdr:colOff>
      <xdr:row>78</xdr:row>
      <xdr:rowOff>403860</xdr:rowOff>
    </xdr:to>
    <xdr:sp macro="" textlink="">
      <xdr:nvSpPr>
        <xdr:cNvPr id="187" name="Right Arrow 4">
          <a:extLst>
            <a:ext uri="{FF2B5EF4-FFF2-40B4-BE49-F238E27FC236}">
              <a16:creationId xmlns:a16="http://schemas.microsoft.com/office/drawing/2014/main" id="{ACCD3897-421C-4D71-9F18-8B95ADD5C4C4}"/>
            </a:ext>
          </a:extLst>
        </xdr:cNvPr>
        <xdr:cNvSpPr/>
      </xdr:nvSpPr>
      <xdr:spPr>
        <a:xfrm>
          <a:off x="1493456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88" name="Right Arrow 3">
          <a:extLst>
            <a:ext uri="{FF2B5EF4-FFF2-40B4-BE49-F238E27FC236}">
              <a16:creationId xmlns:a16="http://schemas.microsoft.com/office/drawing/2014/main" id="{8DFD708C-6038-4AD2-8202-0A8A430C03CA}"/>
            </a:ext>
          </a:extLst>
        </xdr:cNvPr>
        <xdr:cNvSpPr/>
      </xdr:nvSpPr>
      <xdr:spPr>
        <a:xfrm>
          <a:off x="1564894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89" name="Right Arrow 4">
          <a:extLst>
            <a:ext uri="{FF2B5EF4-FFF2-40B4-BE49-F238E27FC236}">
              <a16:creationId xmlns:a16="http://schemas.microsoft.com/office/drawing/2014/main" id="{199EEC5F-45B2-4908-AAA7-85F6AB2F47B3}"/>
            </a:ext>
          </a:extLst>
        </xdr:cNvPr>
        <xdr:cNvSpPr/>
      </xdr:nvSpPr>
      <xdr:spPr>
        <a:xfrm>
          <a:off x="1564894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90" name="Right Arrow 3">
          <a:extLst>
            <a:ext uri="{FF2B5EF4-FFF2-40B4-BE49-F238E27FC236}">
              <a16:creationId xmlns:a16="http://schemas.microsoft.com/office/drawing/2014/main" id="{07734C3F-BAC2-4DFB-9948-4CD5AF355E2A}"/>
            </a:ext>
          </a:extLst>
        </xdr:cNvPr>
        <xdr:cNvSpPr/>
      </xdr:nvSpPr>
      <xdr:spPr>
        <a:xfrm>
          <a:off x="1564894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78</xdr:row>
      <xdr:rowOff>266700</xdr:rowOff>
    </xdr:from>
    <xdr:to>
      <xdr:col>19</xdr:col>
      <xdr:colOff>396240</xdr:colOff>
      <xdr:row>78</xdr:row>
      <xdr:rowOff>403860</xdr:rowOff>
    </xdr:to>
    <xdr:sp macro="" textlink="">
      <xdr:nvSpPr>
        <xdr:cNvPr id="191" name="Right Arrow 4">
          <a:extLst>
            <a:ext uri="{FF2B5EF4-FFF2-40B4-BE49-F238E27FC236}">
              <a16:creationId xmlns:a16="http://schemas.microsoft.com/office/drawing/2014/main" id="{30CCAACB-C959-49FA-AF3D-3E822455E55F}"/>
            </a:ext>
          </a:extLst>
        </xdr:cNvPr>
        <xdr:cNvSpPr/>
      </xdr:nvSpPr>
      <xdr:spPr>
        <a:xfrm>
          <a:off x="15648940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92" name="Right Arrow 3">
          <a:extLst>
            <a:ext uri="{FF2B5EF4-FFF2-40B4-BE49-F238E27FC236}">
              <a16:creationId xmlns:a16="http://schemas.microsoft.com/office/drawing/2014/main" id="{E57E24E5-5E01-4D8F-8B1B-6C2414F32B23}"/>
            </a:ext>
          </a:extLst>
        </xdr:cNvPr>
        <xdr:cNvSpPr/>
      </xdr:nvSpPr>
      <xdr:spPr>
        <a:xfrm>
          <a:off x="163633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93" name="Right Arrow 4">
          <a:extLst>
            <a:ext uri="{FF2B5EF4-FFF2-40B4-BE49-F238E27FC236}">
              <a16:creationId xmlns:a16="http://schemas.microsoft.com/office/drawing/2014/main" id="{47224417-F959-46D5-9232-E515894CC6B1}"/>
            </a:ext>
          </a:extLst>
        </xdr:cNvPr>
        <xdr:cNvSpPr/>
      </xdr:nvSpPr>
      <xdr:spPr>
        <a:xfrm>
          <a:off x="163633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94" name="Right Arrow 3">
          <a:extLst>
            <a:ext uri="{FF2B5EF4-FFF2-40B4-BE49-F238E27FC236}">
              <a16:creationId xmlns:a16="http://schemas.microsoft.com/office/drawing/2014/main" id="{2AC2B848-2D03-4911-BB74-FB3D0212BC6E}"/>
            </a:ext>
          </a:extLst>
        </xdr:cNvPr>
        <xdr:cNvSpPr/>
      </xdr:nvSpPr>
      <xdr:spPr>
        <a:xfrm>
          <a:off x="163633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78</xdr:row>
      <xdr:rowOff>266700</xdr:rowOff>
    </xdr:from>
    <xdr:to>
      <xdr:col>20</xdr:col>
      <xdr:colOff>396240</xdr:colOff>
      <xdr:row>78</xdr:row>
      <xdr:rowOff>403860</xdr:rowOff>
    </xdr:to>
    <xdr:sp macro="" textlink="">
      <xdr:nvSpPr>
        <xdr:cNvPr id="195" name="Right Arrow 4">
          <a:extLst>
            <a:ext uri="{FF2B5EF4-FFF2-40B4-BE49-F238E27FC236}">
              <a16:creationId xmlns:a16="http://schemas.microsoft.com/office/drawing/2014/main" id="{1A3F341A-9811-4862-B5D7-269E3C56CF68}"/>
            </a:ext>
          </a:extLst>
        </xdr:cNvPr>
        <xdr:cNvSpPr/>
      </xdr:nvSpPr>
      <xdr:spPr>
        <a:xfrm>
          <a:off x="16363315" y="139350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96" name="Right Arrow 3">
          <a:extLst>
            <a:ext uri="{FF2B5EF4-FFF2-40B4-BE49-F238E27FC236}">
              <a16:creationId xmlns:a16="http://schemas.microsoft.com/office/drawing/2014/main" id="{EDE51B23-BEAF-4918-A30F-A60CC8FE999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97" name="Right Arrow 4">
          <a:extLst>
            <a:ext uri="{FF2B5EF4-FFF2-40B4-BE49-F238E27FC236}">
              <a16:creationId xmlns:a16="http://schemas.microsoft.com/office/drawing/2014/main" id="{6423AFD7-2EBE-4E5E-97C8-5B53D2112394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98" name="Right Arrow 27">
          <a:extLst>
            <a:ext uri="{FF2B5EF4-FFF2-40B4-BE49-F238E27FC236}">
              <a16:creationId xmlns:a16="http://schemas.microsoft.com/office/drawing/2014/main" id="{4D65CAC0-6DF0-4E98-B63E-408224A75B7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199" name="Right Arrow 28">
          <a:extLst>
            <a:ext uri="{FF2B5EF4-FFF2-40B4-BE49-F238E27FC236}">
              <a16:creationId xmlns:a16="http://schemas.microsoft.com/office/drawing/2014/main" id="{6E6A2B68-63A2-4F00-8167-8BBD91A00E0A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200" name="Right Arrow 3">
          <a:extLst>
            <a:ext uri="{FF2B5EF4-FFF2-40B4-BE49-F238E27FC236}">
              <a16:creationId xmlns:a16="http://schemas.microsoft.com/office/drawing/2014/main" id="{B969F179-2D4F-4242-A9A0-7FCAAF789A5E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CC915518-5EDA-4A5B-BEBA-A3CE87329D38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202" name="Right Arrow 27">
          <a:extLst>
            <a:ext uri="{FF2B5EF4-FFF2-40B4-BE49-F238E27FC236}">
              <a16:creationId xmlns:a16="http://schemas.microsoft.com/office/drawing/2014/main" id="{12D7750B-E253-48DA-AC0C-3DA5E65A381B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76</xdr:row>
      <xdr:rowOff>266700</xdr:rowOff>
    </xdr:from>
    <xdr:to>
      <xdr:col>16</xdr:col>
      <xdr:colOff>396240</xdr:colOff>
      <xdr:row>76</xdr:row>
      <xdr:rowOff>403860</xdr:rowOff>
    </xdr:to>
    <xdr:sp macro="" textlink="">
      <xdr:nvSpPr>
        <xdr:cNvPr id="203" name="Right Arrow 28">
          <a:extLst>
            <a:ext uri="{FF2B5EF4-FFF2-40B4-BE49-F238E27FC236}">
              <a16:creationId xmlns:a16="http://schemas.microsoft.com/office/drawing/2014/main" id="{E0DFD347-A076-4E15-ACC3-5B70BAC0F66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2" name="Right Arrow 3">
          <a:extLst>
            <a:ext uri="{FF2B5EF4-FFF2-40B4-BE49-F238E27FC236}">
              <a16:creationId xmlns:a16="http://schemas.microsoft.com/office/drawing/2014/main" id="{C6E1314E-03CA-4960-9C17-C09F9C1B8E4C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3" name="Right Arrow 4">
          <a:extLst>
            <a:ext uri="{FF2B5EF4-FFF2-40B4-BE49-F238E27FC236}">
              <a16:creationId xmlns:a16="http://schemas.microsoft.com/office/drawing/2014/main" id="{99FBC32F-52E9-401E-992C-3C1DC19F06AD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4" name="Right Arrow 3">
          <a:extLst>
            <a:ext uri="{FF2B5EF4-FFF2-40B4-BE49-F238E27FC236}">
              <a16:creationId xmlns:a16="http://schemas.microsoft.com/office/drawing/2014/main" id="{7358258C-5184-4D3E-AE86-5C81DF973BDD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5" name="Right Arrow 4">
          <a:extLst>
            <a:ext uri="{FF2B5EF4-FFF2-40B4-BE49-F238E27FC236}">
              <a16:creationId xmlns:a16="http://schemas.microsoft.com/office/drawing/2014/main" id="{69DCA579-0B31-46B8-B647-FBC96FC62552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266" name="Right Arrow 27">
          <a:extLst>
            <a:ext uri="{FF2B5EF4-FFF2-40B4-BE49-F238E27FC236}">
              <a16:creationId xmlns:a16="http://schemas.microsoft.com/office/drawing/2014/main" id="{FE3162F8-B5D7-41DA-A44C-8D57DBC94475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267" name="Right Arrow 28">
          <a:extLst>
            <a:ext uri="{FF2B5EF4-FFF2-40B4-BE49-F238E27FC236}">
              <a16:creationId xmlns:a16="http://schemas.microsoft.com/office/drawing/2014/main" id="{B34B26A2-D088-4D69-8F5F-0D2461CD50CD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8" name="Right Arrow 3">
          <a:extLst>
            <a:ext uri="{FF2B5EF4-FFF2-40B4-BE49-F238E27FC236}">
              <a16:creationId xmlns:a16="http://schemas.microsoft.com/office/drawing/2014/main" id="{05082E7A-510A-41C5-95A2-6B88860E1ED1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69" name="Right Arrow 4">
          <a:extLst>
            <a:ext uri="{FF2B5EF4-FFF2-40B4-BE49-F238E27FC236}">
              <a16:creationId xmlns:a16="http://schemas.microsoft.com/office/drawing/2014/main" id="{8A58BE5A-D7E6-4215-BD3F-F5B74F189D20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70" name="Right Arrow 3">
          <a:extLst>
            <a:ext uri="{FF2B5EF4-FFF2-40B4-BE49-F238E27FC236}">
              <a16:creationId xmlns:a16="http://schemas.microsoft.com/office/drawing/2014/main" id="{4E04EBC3-3B96-4348-80D1-52F5FE4797D0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71" name="Right Arrow 4">
          <a:extLst>
            <a:ext uri="{FF2B5EF4-FFF2-40B4-BE49-F238E27FC236}">
              <a16:creationId xmlns:a16="http://schemas.microsoft.com/office/drawing/2014/main" id="{ADBA65F4-8FAE-4470-A31B-D9004B7D6572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272" name="Right Arrow 27">
          <a:extLst>
            <a:ext uri="{FF2B5EF4-FFF2-40B4-BE49-F238E27FC236}">
              <a16:creationId xmlns:a16="http://schemas.microsoft.com/office/drawing/2014/main" id="{4828281D-446A-44C3-A907-137F03D3C1AE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273" name="Right Arrow 28">
          <a:extLst>
            <a:ext uri="{FF2B5EF4-FFF2-40B4-BE49-F238E27FC236}">
              <a16:creationId xmlns:a16="http://schemas.microsoft.com/office/drawing/2014/main" id="{EE046DB0-6ED9-49B2-A4B3-5DC641E3109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110</xdr:row>
      <xdr:rowOff>266700</xdr:rowOff>
    </xdr:from>
    <xdr:to>
      <xdr:col>17</xdr:col>
      <xdr:colOff>396240</xdr:colOff>
      <xdr:row>110</xdr:row>
      <xdr:rowOff>403860</xdr:rowOff>
    </xdr:to>
    <xdr:sp macro="" textlink="">
      <xdr:nvSpPr>
        <xdr:cNvPr id="274" name="Right Arrow 3">
          <a:extLst>
            <a:ext uri="{FF2B5EF4-FFF2-40B4-BE49-F238E27FC236}">
              <a16:creationId xmlns:a16="http://schemas.microsoft.com/office/drawing/2014/main" id="{67972EE7-17CA-4B5B-AC49-28335C742AA5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110</xdr:row>
      <xdr:rowOff>266700</xdr:rowOff>
    </xdr:from>
    <xdr:to>
      <xdr:col>17</xdr:col>
      <xdr:colOff>396240</xdr:colOff>
      <xdr:row>110</xdr:row>
      <xdr:rowOff>403860</xdr:rowOff>
    </xdr:to>
    <xdr:sp macro="" textlink="">
      <xdr:nvSpPr>
        <xdr:cNvPr id="275" name="Right Arrow 4">
          <a:extLst>
            <a:ext uri="{FF2B5EF4-FFF2-40B4-BE49-F238E27FC236}">
              <a16:creationId xmlns:a16="http://schemas.microsoft.com/office/drawing/2014/main" id="{BCA036EA-B911-4575-AC6E-CD6F159AA462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110</xdr:row>
      <xdr:rowOff>266700</xdr:rowOff>
    </xdr:from>
    <xdr:to>
      <xdr:col>17</xdr:col>
      <xdr:colOff>396240</xdr:colOff>
      <xdr:row>110</xdr:row>
      <xdr:rowOff>403860</xdr:rowOff>
    </xdr:to>
    <xdr:sp macro="" textlink="">
      <xdr:nvSpPr>
        <xdr:cNvPr id="276" name="Right Arrow 3">
          <a:extLst>
            <a:ext uri="{FF2B5EF4-FFF2-40B4-BE49-F238E27FC236}">
              <a16:creationId xmlns:a16="http://schemas.microsoft.com/office/drawing/2014/main" id="{00F656E5-40B3-40E2-BE38-BEE7A5F00331}"/>
            </a:ext>
          </a:extLst>
        </xdr:cNvPr>
        <xdr:cNvSpPr/>
      </xdr:nvSpPr>
      <xdr:spPr>
        <a:xfrm>
          <a:off x="1422019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110</xdr:row>
      <xdr:rowOff>266700</xdr:rowOff>
    </xdr:from>
    <xdr:to>
      <xdr:col>18</xdr:col>
      <xdr:colOff>396240</xdr:colOff>
      <xdr:row>110</xdr:row>
      <xdr:rowOff>403860</xdr:rowOff>
    </xdr:to>
    <xdr:sp macro="" textlink="">
      <xdr:nvSpPr>
        <xdr:cNvPr id="278" name="Right Arrow 3">
          <a:extLst>
            <a:ext uri="{FF2B5EF4-FFF2-40B4-BE49-F238E27FC236}">
              <a16:creationId xmlns:a16="http://schemas.microsoft.com/office/drawing/2014/main" id="{0067C83A-3EE7-47CD-9004-8A5CEBA71985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110</xdr:row>
      <xdr:rowOff>266700</xdr:rowOff>
    </xdr:from>
    <xdr:to>
      <xdr:col>18</xdr:col>
      <xdr:colOff>396240</xdr:colOff>
      <xdr:row>110</xdr:row>
      <xdr:rowOff>403860</xdr:rowOff>
    </xdr:to>
    <xdr:sp macro="" textlink="">
      <xdr:nvSpPr>
        <xdr:cNvPr id="279" name="Right Arrow 4">
          <a:extLst>
            <a:ext uri="{FF2B5EF4-FFF2-40B4-BE49-F238E27FC236}">
              <a16:creationId xmlns:a16="http://schemas.microsoft.com/office/drawing/2014/main" id="{19CF8C77-123E-436F-8803-FEE2FF66D666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110</xdr:row>
      <xdr:rowOff>266700</xdr:rowOff>
    </xdr:from>
    <xdr:to>
      <xdr:col>18</xdr:col>
      <xdr:colOff>396240</xdr:colOff>
      <xdr:row>110</xdr:row>
      <xdr:rowOff>403860</xdr:rowOff>
    </xdr:to>
    <xdr:sp macro="" textlink="">
      <xdr:nvSpPr>
        <xdr:cNvPr id="280" name="Right Arrow 3">
          <a:extLst>
            <a:ext uri="{FF2B5EF4-FFF2-40B4-BE49-F238E27FC236}">
              <a16:creationId xmlns:a16="http://schemas.microsoft.com/office/drawing/2014/main" id="{EB926CA8-5DE4-4F31-8AC5-69B50E855EA9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17</xdr:col>
      <xdr:colOff>281940</xdr:colOff>
      <xdr:row>110</xdr:row>
      <xdr:rowOff>266700</xdr:rowOff>
    </xdr:from>
    <xdr:to>
      <xdr:col>18</xdr:col>
      <xdr:colOff>396240</xdr:colOff>
      <xdr:row>110</xdr:row>
      <xdr:rowOff>403860</xdr:rowOff>
    </xdr:to>
    <xdr:sp macro="" textlink="">
      <xdr:nvSpPr>
        <xdr:cNvPr id="281" name="Right Arrow 4">
          <a:extLst>
            <a:ext uri="{FF2B5EF4-FFF2-40B4-BE49-F238E27FC236}">
              <a16:creationId xmlns:a16="http://schemas.microsoft.com/office/drawing/2014/main" id="{80997BB6-5F1E-44EC-9349-9B9C444AA604}"/>
            </a:ext>
          </a:extLst>
        </xdr:cNvPr>
        <xdr:cNvSpPr/>
      </xdr:nvSpPr>
      <xdr:spPr>
        <a:xfrm>
          <a:off x="1493456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110</xdr:row>
      <xdr:rowOff>266700</xdr:rowOff>
    </xdr:from>
    <xdr:to>
      <xdr:col>19</xdr:col>
      <xdr:colOff>396240</xdr:colOff>
      <xdr:row>110</xdr:row>
      <xdr:rowOff>403860</xdr:rowOff>
    </xdr:to>
    <xdr:sp macro="" textlink="">
      <xdr:nvSpPr>
        <xdr:cNvPr id="282" name="Right Arrow 3">
          <a:extLst>
            <a:ext uri="{FF2B5EF4-FFF2-40B4-BE49-F238E27FC236}">
              <a16:creationId xmlns:a16="http://schemas.microsoft.com/office/drawing/2014/main" id="{CDD2C715-6304-4A4D-ACB7-EF5347A4001E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110</xdr:row>
      <xdr:rowOff>266700</xdr:rowOff>
    </xdr:from>
    <xdr:to>
      <xdr:col>19</xdr:col>
      <xdr:colOff>396240</xdr:colOff>
      <xdr:row>110</xdr:row>
      <xdr:rowOff>403860</xdr:rowOff>
    </xdr:to>
    <xdr:sp macro="" textlink="">
      <xdr:nvSpPr>
        <xdr:cNvPr id="283" name="Right Arrow 4">
          <a:extLst>
            <a:ext uri="{FF2B5EF4-FFF2-40B4-BE49-F238E27FC236}">
              <a16:creationId xmlns:a16="http://schemas.microsoft.com/office/drawing/2014/main" id="{7C60DB57-3236-4306-86A5-6D6359BA1C5A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18</xdr:col>
      <xdr:colOff>281940</xdr:colOff>
      <xdr:row>110</xdr:row>
      <xdr:rowOff>266700</xdr:rowOff>
    </xdr:from>
    <xdr:to>
      <xdr:col>19</xdr:col>
      <xdr:colOff>396240</xdr:colOff>
      <xdr:row>110</xdr:row>
      <xdr:rowOff>403860</xdr:rowOff>
    </xdr:to>
    <xdr:sp macro="" textlink="">
      <xdr:nvSpPr>
        <xdr:cNvPr id="284" name="Right Arrow 3">
          <a:extLst>
            <a:ext uri="{FF2B5EF4-FFF2-40B4-BE49-F238E27FC236}">
              <a16:creationId xmlns:a16="http://schemas.microsoft.com/office/drawing/2014/main" id="{5A75ED23-ED81-4F3C-A8F7-81F469A6008E}"/>
            </a:ext>
          </a:extLst>
        </xdr:cNvPr>
        <xdr:cNvSpPr/>
      </xdr:nvSpPr>
      <xdr:spPr>
        <a:xfrm>
          <a:off x="15648940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110</xdr:row>
      <xdr:rowOff>266700</xdr:rowOff>
    </xdr:from>
    <xdr:to>
      <xdr:col>20</xdr:col>
      <xdr:colOff>396240</xdr:colOff>
      <xdr:row>110</xdr:row>
      <xdr:rowOff>403860</xdr:rowOff>
    </xdr:to>
    <xdr:sp macro="" textlink="">
      <xdr:nvSpPr>
        <xdr:cNvPr id="286" name="Right Arrow 3">
          <a:extLst>
            <a:ext uri="{FF2B5EF4-FFF2-40B4-BE49-F238E27FC236}">
              <a16:creationId xmlns:a16="http://schemas.microsoft.com/office/drawing/2014/main" id="{844BDC11-D319-4DAE-8169-AC1C9170656A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110</xdr:row>
      <xdr:rowOff>266700</xdr:rowOff>
    </xdr:from>
    <xdr:to>
      <xdr:col>20</xdr:col>
      <xdr:colOff>396240</xdr:colOff>
      <xdr:row>110</xdr:row>
      <xdr:rowOff>403860</xdr:rowOff>
    </xdr:to>
    <xdr:sp macro="" textlink="">
      <xdr:nvSpPr>
        <xdr:cNvPr id="287" name="Right Arrow 4">
          <a:extLst>
            <a:ext uri="{FF2B5EF4-FFF2-40B4-BE49-F238E27FC236}">
              <a16:creationId xmlns:a16="http://schemas.microsoft.com/office/drawing/2014/main" id="{6D9C6258-E136-48F2-ACB9-FA614D980534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110</xdr:row>
      <xdr:rowOff>266700</xdr:rowOff>
    </xdr:from>
    <xdr:to>
      <xdr:col>20</xdr:col>
      <xdr:colOff>396240</xdr:colOff>
      <xdr:row>110</xdr:row>
      <xdr:rowOff>403860</xdr:rowOff>
    </xdr:to>
    <xdr:sp macro="" textlink="">
      <xdr:nvSpPr>
        <xdr:cNvPr id="288" name="Right Arrow 3">
          <a:extLst>
            <a:ext uri="{FF2B5EF4-FFF2-40B4-BE49-F238E27FC236}">
              <a16:creationId xmlns:a16="http://schemas.microsoft.com/office/drawing/2014/main" id="{C883FE11-7C33-42D9-A4E9-AFCC82DD6E3F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19</xdr:col>
      <xdr:colOff>281940</xdr:colOff>
      <xdr:row>110</xdr:row>
      <xdr:rowOff>266700</xdr:rowOff>
    </xdr:from>
    <xdr:to>
      <xdr:col>20</xdr:col>
      <xdr:colOff>396240</xdr:colOff>
      <xdr:row>110</xdr:row>
      <xdr:rowOff>403860</xdr:rowOff>
    </xdr:to>
    <xdr:sp macro="" textlink="">
      <xdr:nvSpPr>
        <xdr:cNvPr id="289" name="Right Arrow 4">
          <a:extLst>
            <a:ext uri="{FF2B5EF4-FFF2-40B4-BE49-F238E27FC236}">
              <a16:creationId xmlns:a16="http://schemas.microsoft.com/office/drawing/2014/main" id="{7212536E-B8C7-4FED-B252-5F8C2CD05CDB}"/>
            </a:ext>
          </a:extLst>
        </xdr:cNvPr>
        <xdr:cNvSpPr/>
      </xdr:nvSpPr>
      <xdr:spPr>
        <a:xfrm>
          <a:off x="163633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94" name="Right Arrow 27">
          <a:extLst>
            <a:ext uri="{FF2B5EF4-FFF2-40B4-BE49-F238E27FC236}">
              <a16:creationId xmlns:a16="http://schemas.microsoft.com/office/drawing/2014/main" id="{FB54C44A-DE28-4313-A537-9D869C3BD5C2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110</xdr:row>
      <xdr:rowOff>266700</xdr:rowOff>
    </xdr:from>
    <xdr:to>
      <xdr:col>16</xdr:col>
      <xdr:colOff>396240</xdr:colOff>
      <xdr:row>110</xdr:row>
      <xdr:rowOff>403860</xdr:rowOff>
    </xdr:to>
    <xdr:sp macro="" textlink="">
      <xdr:nvSpPr>
        <xdr:cNvPr id="295" name="Right Arrow 28">
          <a:extLst>
            <a:ext uri="{FF2B5EF4-FFF2-40B4-BE49-F238E27FC236}">
              <a16:creationId xmlns:a16="http://schemas.microsoft.com/office/drawing/2014/main" id="{FA99BC5F-79C1-43D2-A3E3-37BDF978EEB9}"/>
            </a:ext>
          </a:extLst>
        </xdr:cNvPr>
        <xdr:cNvSpPr/>
      </xdr:nvSpPr>
      <xdr:spPr>
        <a:xfrm>
          <a:off x="13505815" y="136683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2" name="Right Arrow 3">
          <a:extLst>
            <a:ext uri="{FF2B5EF4-FFF2-40B4-BE49-F238E27FC236}">
              <a16:creationId xmlns:a16="http://schemas.microsoft.com/office/drawing/2014/main" id="{14F1ABAE-D87E-433E-AEEB-1017C0902313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3" name="Right Arrow 4">
          <a:extLst>
            <a:ext uri="{FF2B5EF4-FFF2-40B4-BE49-F238E27FC236}">
              <a16:creationId xmlns:a16="http://schemas.microsoft.com/office/drawing/2014/main" id="{E587CBF0-0505-4075-B676-28909280123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4" name="Right Arrow 27">
          <a:extLst>
            <a:ext uri="{FF2B5EF4-FFF2-40B4-BE49-F238E27FC236}">
              <a16:creationId xmlns:a16="http://schemas.microsoft.com/office/drawing/2014/main" id="{DE331817-3793-4547-92B4-C73862C5EA0B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5" name="Right Arrow 28">
          <a:extLst>
            <a:ext uri="{FF2B5EF4-FFF2-40B4-BE49-F238E27FC236}">
              <a16:creationId xmlns:a16="http://schemas.microsoft.com/office/drawing/2014/main" id="{22E1B259-EF69-439A-A86F-B1B64853E192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6" name="Right Arrow 3">
          <a:extLst>
            <a:ext uri="{FF2B5EF4-FFF2-40B4-BE49-F238E27FC236}">
              <a16:creationId xmlns:a16="http://schemas.microsoft.com/office/drawing/2014/main" id="{5F916783-1C07-4C87-9A25-CBACA0C33C57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7" name="Right Arrow 4">
          <a:extLst>
            <a:ext uri="{FF2B5EF4-FFF2-40B4-BE49-F238E27FC236}">
              <a16:creationId xmlns:a16="http://schemas.microsoft.com/office/drawing/2014/main" id="{E8144D75-56EA-4195-85BB-96A6AFE1A7AF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8" name="Right Arrow 27">
          <a:extLst>
            <a:ext uri="{FF2B5EF4-FFF2-40B4-BE49-F238E27FC236}">
              <a16:creationId xmlns:a16="http://schemas.microsoft.com/office/drawing/2014/main" id="{CABAC273-7C46-450C-8A17-D63945115AE6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109</xdr:row>
      <xdr:rowOff>266700</xdr:rowOff>
    </xdr:from>
    <xdr:to>
      <xdr:col>16</xdr:col>
      <xdr:colOff>396240</xdr:colOff>
      <xdr:row>109</xdr:row>
      <xdr:rowOff>403860</xdr:rowOff>
    </xdr:to>
    <xdr:sp macro="" textlink="">
      <xdr:nvSpPr>
        <xdr:cNvPr id="319" name="Right Arrow 28">
          <a:extLst>
            <a:ext uri="{FF2B5EF4-FFF2-40B4-BE49-F238E27FC236}">
              <a16:creationId xmlns:a16="http://schemas.microsoft.com/office/drawing/2014/main" id="{2380DCAB-91D9-424A-A00E-12E3BBADCE00}"/>
            </a:ext>
          </a:extLst>
        </xdr:cNvPr>
        <xdr:cNvSpPr/>
      </xdr:nvSpPr>
      <xdr:spPr>
        <a:xfrm>
          <a:off x="13505815" y="13423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3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4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0000000-0008-0000-3700-000020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00000000-0008-0000-3700-000021000000}"/>
            </a:ext>
          </a:extLst>
        </xdr:cNvPr>
        <xdr:cNvSpPr/>
      </xdr:nvSpPr>
      <xdr:spPr>
        <a:xfrm>
          <a:off x="13502640" y="24479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2" name="Right Arrow 3">
          <a:extLst>
            <a:ext uri="{FF2B5EF4-FFF2-40B4-BE49-F238E27FC236}">
              <a16:creationId xmlns:a16="http://schemas.microsoft.com/office/drawing/2014/main" id="{BA2E421F-103A-4227-9487-7DAD213BB17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3" name="Right Arrow 4">
          <a:extLst>
            <a:ext uri="{FF2B5EF4-FFF2-40B4-BE49-F238E27FC236}">
              <a16:creationId xmlns:a16="http://schemas.microsoft.com/office/drawing/2014/main" id="{45E374EB-BED5-441F-9ABB-2BE6E7D9DA1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8" name="Right Arrow 27">
          <a:extLst>
            <a:ext uri="{FF2B5EF4-FFF2-40B4-BE49-F238E27FC236}">
              <a16:creationId xmlns:a16="http://schemas.microsoft.com/office/drawing/2014/main" id="{85EE432A-41AA-40E9-B716-1E2CDAF1C9A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9" name="Right Arrow 28">
          <a:extLst>
            <a:ext uri="{FF2B5EF4-FFF2-40B4-BE49-F238E27FC236}">
              <a16:creationId xmlns:a16="http://schemas.microsoft.com/office/drawing/2014/main" id="{C49AABBF-3D55-49FA-B33F-AA9526D7007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8" name="Right Arrow 3">
          <a:extLst>
            <a:ext uri="{FF2B5EF4-FFF2-40B4-BE49-F238E27FC236}">
              <a16:creationId xmlns:a16="http://schemas.microsoft.com/office/drawing/2014/main" id="{B93C2F39-941B-4EA4-BAC1-BB6FAD1F234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9" name="Right Arrow 4">
          <a:extLst>
            <a:ext uri="{FF2B5EF4-FFF2-40B4-BE49-F238E27FC236}">
              <a16:creationId xmlns:a16="http://schemas.microsoft.com/office/drawing/2014/main" id="{2B293641-70D9-47C7-8797-032265213E5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0" name="Right Arrow 27">
          <a:extLst>
            <a:ext uri="{FF2B5EF4-FFF2-40B4-BE49-F238E27FC236}">
              <a16:creationId xmlns:a16="http://schemas.microsoft.com/office/drawing/2014/main" id="{215D8228-6E38-42CE-808E-CD2B4ACF3BC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1" name="Right Arrow 28">
          <a:extLst>
            <a:ext uri="{FF2B5EF4-FFF2-40B4-BE49-F238E27FC236}">
              <a16:creationId xmlns:a16="http://schemas.microsoft.com/office/drawing/2014/main" id="{BD365218-EFBA-42A7-94E7-BA1A7381584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2" name="Right Arrow 3">
          <a:extLst>
            <a:ext uri="{FF2B5EF4-FFF2-40B4-BE49-F238E27FC236}">
              <a16:creationId xmlns:a16="http://schemas.microsoft.com/office/drawing/2014/main" id="{EB91EDE8-229C-4C0B-A87E-FB264AA2088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3" name="Right Arrow 4">
          <a:extLst>
            <a:ext uri="{FF2B5EF4-FFF2-40B4-BE49-F238E27FC236}">
              <a16:creationId xmlns:a16="http://schemas.microsoft.com/office/drawing/2014/main" id="{E3343462-D631-4E94-A90D-1E997CA38E2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4" name="Right Arrow 27">
          <a:extLst>
            <a:ext uri="{FF2B5EF4-FFF2-40B4-BE49-F238E27FC236}">
              <a16:creationId xmlns:a16="http://schemas.microsoft.com/office/drawing/2014/main" id="{87A3D5AE-419A-447C-85B2-FD40C1CCF9F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5" name="Right Arrow 28">
          <a:extLst>
            <a:ext uri="{FF2B5EF4-FFF2-40B4-BE49-F238E27FC236}">
              <a16:creationId xmlns:a16="http://schemas.microsoft.com/office/drawing/2014/main" id="{83E074EB-D1ED-4D9E-8858-30EDE4FE636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4" name="Right Arrow 3">
          <a:extLst>
            <a:ext uri="{FF2B5EF4-FFF2-40B4-BE49-F238E27FC236}">
              <a16:creationId xmlns:a16="http://schemas.microsoft.com/office/drawing/2014/main" id="{FD386F01-2646-45F7-BA9F-8F54E157E041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5" name="Right Arrow 4">
          <a:extLst>
            <a:ext uri="{FF2B5EF4-FFF2-40B4-BE49-F238E27FC236}">
              <a16:creationId xmlns:a16="http://schemas.microsoft.com/office/drawing/2014/main" id="{F532B45A-4A8A-4620-BBFE-052CE53779E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6" name="Right Arrow 27">
          <a:extLst>
            <a:ext uri="{FF2B5EF4-FFF2-40B4-BE49-F238E27FC236}">
              <a16:creationId xmlns:a16="http://schemas.microsoft.com/office/drawing/2014/main" id="{0415AB2C-128D-47AB-B8CD-00634445C1B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7" name="Right Arrow 28">
          <a:extLst>
            <a:ext uri="{FF2B5EF4-FFF2-40B4-BE49-F238E27FC236}">
              <a16:creationId xmlns:a16="http://schemas.microsoft.com/office/drawing/2014/main" id="{27BDA82B-BA7D-4E2F-BCAC-441359480531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8" name="Right Arrow 3">
          <a:extLst>
            <a:ext uri="{FF2B5EF4-FFF2-40B4-BE49-F238E27FC236}">
              <a16:creationId xmlns:a16="http://schemas.microsoft.com/office/drawing/2014/main" id="{47D53FA0-9CE0-449B-BB11-644B81C278C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8B28E82B-3F26-434A-8F5C-D5709FC34B5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0" name="Right Arrow 27">
          <a:extLst>
            <a:ext uri="{FF2B5EF4-FFF2-40B4-BE49-F238E27FC236}">
              <a16:creationId xmlns:a16="http://schemas.microsoft.com/office/drawing/2014/main" id="{139F8FE9-131E-4823-8500-14B65F9014C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1" name="Right Arrow 28">
          <a:extLst>
            <a:ext uri="{FF2B5EF4-FFF2-40B4-BE49-F238E27FC236}">
              <a16:creationId xmlns:a16="http://schemas.microsoft.com/office/drawing/2014/main" id="{E8FB3AFA-10AE-49D8-BDF0-62542A2DDC1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2" name="Right Arrow 3">
          <a:extLst>
            <a:ext uri="{FF2B5EF4-FFF2-40B4-BE49-F238E27FC236}">
              <a16:creationId xmlns:a16="http://schemas.microsoft.com/office/drawing/2014/main" id="{0498AC78-DFAC-4004-98DA-19FFE9ABE28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3" name="Right Arrow 4">
          <a:extLst>
            <a:ext uri="{FF2B5EF4-FFF2-40B4-BE49-F238E27FC236}">
              <a16:creationId xmlns:a16="http://schemas.microsoft.com/office/drawing/2014/main" id="{9C104559-6C08-461F-9C49-ECC26FDA37F7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4" name="Right Arrow 27">
          <a:extLst>
            <a:ext uri="{FF2B5EF4-FFF2-40B4-BE49-F238E27FC236}">
              <a16:creationId xmlns:a16="http://schemas.microsoft.com/office/drawing/2014/main" id="{821C1338-9A8B-463B-8828-68306E36765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5" name="Right Arrow 28">
          <a:extLst>
            <a:ext uri="{FF2B5EF4-FFF2-40B4-BE49-F238E27FC236}">
              <a16:creationId xmlns:a16="http://schemas.microsoft.com/office/drawing/2014/main" id="{7F44A3BE-FFA6-491F-81CA-028E4C6FD6D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6" name="Right Arrow 3">
          <a:extLst>
            <a:ext uri="{FF2B5EF4-FFF2-40B4-BE49-F238E27FC236}">
              <a16:creationId xmlns:a16="http://schemas.microsoft.com/office/drawing/2014/main" id="{C2EC5EA1-8EDE-4F73-8CB8-591AF376A3D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7" name="Right Arrow 4">
          <a:extLst>
            <a:ext uri="{FF2B5EF4-FFF2-40B4-BE49-F238E27FC236}">
              <a16:creationId xmlns:a16="http://schemas.microsoft.com/office/drawing/2014/main" id="{EDEC9C71-DECF-41DB-8EFF-D5B3814517E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8" name="Right Arrow 27">
          <a:extLst>
            <a:ext uri="{FF2B5EF4-FFF2-40B4-BE49-F238E27FC236}">
              <a16:creationId xmlns:a16="http://schemas.microsoft.com/office/drawing/2014/main" id="{66C2C27C-0A2B-4A2C-9FE5-AE04A50AC15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69" name="Right Arrow 28">
          <a:extLst>
            <a:ext uri="{FF2B5EF4-FFF2-40B4-BE49-F238E27FC236}">
              <a16:creationId xmlns:a16="http://schemas.microsoft.com/office/drawing/2014/main" id="{8BA6535A-3B7A-43ED-BCFC-A60B2ACBC08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0" name="Right Arrow 3">
          <a:extLst>
            <a:ext uri="{FF2B5EF4-FFF2-40B4-BE49-F238E27FC236}">
              <a16:creationId xmlns:a16="http://schemas.microsoft.com/office/drawing/2014/main" id="{6F49A157-9B21-484F-9557-D991D4B7C1F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1" name="Right Arrow 4">
          <a:extLst>
            <a:ext uri="{FF2B5EF4-FFF2-40B4-BE49-F238E27FC236}">
              <a16:creationId xmlns:a16="http://schemas.microsoft.com/office/drawing/2014/main" id="{B5021889-C741-488E-9873-5CE12A8CCAC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2" name="Right Arrow 27">
          <a:extLst>
            <a:ext uri="{FF2B5EF4-FFF2-40B4-BE49-F238E27FC236}">
              <a16:creationId xmlns:a16="http://schemas.microsoft.com/office/drawing/2014/main" id="{0646842C-8EE9-4F97-BC2C-ABE4FE078B61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73" name="Right Arrow 28">
          <a:extLst>
            <a:ext uri="{FF2B5EF4-FFF2-40B4-BE49-F238E27FC236}">
              <a16:creationId xmlns:a16="http://schemas.microsoft.com/office/drawing/2014/main" id="{4685E37C-4244-4CEC-B5C1-890095D29BC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4" name="Right Arrow 3">
          <a:extLst>
            <a:ext uri="{FF2B5EF4-FFF2-40B4-BE49-F238E27FC236}">
              <a16:creationId xmlns:a16="http://schemas.microsoft.com/office/drawing/2014/main" id="{E004247D-4E4C-4EB6-9A8D-AB40C5DD2A9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5" name="Right Arrow 4">
          <a:extLst>
            <a:ext uri="{FF2B5EF4-FFF2-40B4-BE49-F238E27FC236}">
              <a16:creationId xmlns:a16="http://schemas.microsoft.com/office/drawing/2014/main" id="{B6983FA4-80FB-444E-B172-7F45B36D51CA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6" name="Right Arrow 27">
          <a:extLst>
            <a:ext uri="{FF2B5EF4-FFF2-40B4-BE49-F238E27FC236}">
              <a16:creationId xmlns:a16="http://schemas.microsoft.com/office/drawing/2014/main" id="{ECC637D0-BD4C-4AF5-9DE2-E66654BD224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7" name="Right Arrow 28">
          <a:extLst>
            <a:ext uri="{FF2B5EF4-FFF2-40B4-BE49-F238E27FC236}">
              <a16:creationId xmlns:a16="http://schemas.microsoft.com/office/drawing/2014/main" id="{25FECFFB-A51A-47D8-8801-DEA95BFF4FE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8" name="Right Arrow 3">
          <a:extLst>
            <a:ext uri="{FF2B5EF4-FFF2-40B4-BE49-F238E27FC236}">
              <a16:creationId xmlns:a16="http://schemas.microsoft.com/office/drawing/2014/main" id="{F5E13A71-0B8B-45C5-94D3-EF7EE485F574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79" name="Right Arrow 4">
          <a:extLst>
            <a:ext uri="{FF2B5EF4-FFF2-40B4-BE49-F238E27FC236}">
              <a16:creationId xmlns:a16="http://schemas.microsoft.com/office/drawing/2014/main" id="{019B5C9F-6CAB-4AA5-BCD1-B17DDF5AEE0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0" name="Right Arrow 27">
          <a:extLst>
            <a:ext uri="{FF2B5EF4-FFF2-40B4-BE49-F238E27FC236}">
              <a16:creationId xmlns:a16="http://schemas.microsoft.com/office/drawing/2014/main" id="{519B8996-AE90-4E52-AAFE-6DFD4F29C323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1" name="Right Arrow 28">
          <a:extLst>
            <a:ext uri="{FF2B5EF4-FFF2-40B4-BE49-F238E27FC236}">
              <a16:creationId xmlns:a16="http://schemas.microsoft.com/office/drawing/2014/main" id="{A61A29FA-05EC-4653-86D6-E21F88DC5F9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2" name="Right Arrow 3">
          <a:extLst>
            <a:ext uri="{FF2B5EF4-FFF2-40B4-BE49-F238E27FC236}">
              <a16:creationId xmlns:a16="http://schemas.microsoft.com/office/drawing/2014/main" id="{F2524FDC-AE40-4965-A638-0B4EFF85233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3" name="Right Arrow 4">
          <a:extLst>
            <a:ext uri="{FF2B5EF4-FFF2-40B4-BE49-F238E27FC236}">
              <a16:creationId xmlns:a16="http://schemas.microsoft.com/office/drawing/2014/main" id="{29926BE4-0825-4F1E-AFCA-C492673EE16F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4" name="Right Arrow 27">
          <a:extLst>
            <a:ext uri="{FF2B5EF4-FFF2-40B4-BE49-F238E27FC236}">
              <a16:creationId xmlns:a16="http://schemas.microsoft.com/office/drawing/2014/main" id="{2D4700C5-3409-441A-A5B7-45FACAB45BC0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5" name="Right Arrow 28">
          <a:extLst>
            <a:ext uri="{FF2B5EF4-FFF2-40B4-BE49-F238E27FC236}">
              <a16:creationId xmlns:a16="http://schemas.microsoft.com/office/drawing/2014/main" id="{7E4C367A-4413-4C66-B436-5C55435D3E69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6" name="Right Arrow 3">
          <a:extLst>
            <a:ext uri="{FF2B5EF4-FFF2-40B4-BE49-F238E27FC236}">
              <a16:creationId xmlns:a16="http://schemas.microsoft.com/office/drawing/2014/main" id="{20195A78-E8A7-4F12-AE06-EBF4C13A246C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7" name="Right Arrow 4">
          <a:extLst>
            <a:ext uri="{FF2B5EF4-FFF2-40B4-BE49-F238E27FC236}">
              <a16:creationId xmlns:a16="http://schemas.microsoft.com/office/drawing/2014/main" id="{F5423529-2009-4221-A8DC-BB6FA19C5ED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8" name="Right Arrow 27">
          <a:extLst>
            <a:ext uri="{FF2B5EF4-FFF2-40B4-BE49-F238E27FC236}">
              <a16:creationId xmlns:a16="http://schemas.microsoft.com/office/drawing/2014/main" id="{CDDBAD5E-DAC6-44F5-8F4E-3BD75D516998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89" name="Right Arrow 28">
          <a:extLst>
            <a:ext uri="{FF2B5EF4-FFF2-40B4-BE49-F238E27FC236}">
              <a16:creationId xmlns:a16="http://schemas.microsoft.com/office/drawing/2014/main" id="{0FF91E88-EEE6-4C6C-A6FA-CB13C0411C56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90" name="Right Arrow 3">
          <a:extLst>
            <a:ext uri="{FF2B5EF4-FFF2-40B4-BE49-F238E27FC236}">
              <a16:creationId xmlns:a16="http://schemas.microsoft.com/office/drawing/2014/main" id="{2D67EE73-3A85-4BBD-9EE0-CB71B96FD242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91" name="Right Arrow 4">
          <a:extLst>
            <a:ext uri="{FF2B5EF4-FFF2-40B4-BE49-F238E27FC236}">
              <a16:creationId xmlns:a16="http://schemas.microsoft.com/office/drawing/2014/main" id="{590A09E1-4E0F-4491-B1D0-EDE7171167BB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92" name="Right Arrow 27">
          <a:extLst>
            <a:ext uri="{FF2B5EF4-FFF2-40B4-BE49-F238E27FC236}">
              <a16:creationId xmlns:a16="http://schemas.microsoft.com/office/drawing/2014/main" id="{82CADC18-C2EF-41CA-AB5E-7ECFA78E645D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193" name="Right Arrow 28">
          <a:extLst>
            <a:ext uri="{FF2B5EF4-FFF2-40B4-BE49-F238E27FC236}">
              <a16:creationId xmlns:a16="http://schemas.microsoft.com/office/drawing/2014/main" id="{D7DFA1F1-0739-455F-97AC-91226B7A75B5}"/>
            </a:ext>
          </a:extLst>
        </xdr:cNvPr>
        <xdr:cNvSpPr/>
      </xdr:nvSpPr>
      <xdr:spPr>
        <a:xfrm>
          <a:off x="13505815" y="2501900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37941D03-CF75-490A-A5D4-B544DBA66EF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91A449AB-0FAD-42A9-8AA4-1CF1631FE4C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27">
          <a:extLst>
            <a:ext uri="{FF2B5EF4-FFF2-40B4-BE49-F238E27FC236}">
              <a16:creationId xmlns:a16="http://schemas.microsoft.com/office/drawing/2014/main" id="{ACD6008F-72FA-481D-9969-CA641B74E7F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28">
          <a:extLst>
            <a:ext uri="{FF2B5EF4-FFF2-40B4-BE49-F238E27FC236}">
              <a16:creationId xmlns:a16="http://schemas.microsoft.com/office/drawing/2014/main" id="{ECC5DE69-F28B-4690-903A-12D91BA10C0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C6F23C2F-25DD-4CB9-861C-5DCD842FD6E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EC9488B8-DB1C-49D0-B161-EE25B44CD58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27782595-497B-41EB-81C3-D3D80F01A18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FFBA272D-299C-4A0E-9DC6-5144521CD7C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77402F46-FCB7-47AD-92DE-09291FC444A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4D7DAD49-E2BE-4D3A-8D8F-C71630E17AD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08E64824-9C1B-4F7B-8D29-33EBDECA757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B56DD4B3-75B1-4A5F-BC12-97A0B231F3E1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F03930FB-AD7D-4A01-AA25-CFE9FAA12DA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8D29B78F-4933-492E-9644-ED8704DD835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10DB9EA2-76F9-4D23-A771-48A6ECCACC2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73CF8D03-3DAA-42F6-9649-7C7DF1FAC9D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58FB79A7-669A-4B2D-B643-E9775521BC4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340776B2-9BD5-407C-AB7C-E19F91F6228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5FF9BC0F-F479-4498-8DC5-BD19AB1D00A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98E67FC2-E7FF-41A5-A0EC-C792063805AB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E5DFCD65-AF76-4DE6-B805-BC993A669213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E9C3F45B-E13F-4A0C-B488-C93C31DA6892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E554F749-893B-447B-8C06-AF7E5AD4DE72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3F464E27-7299-487A-B390-8C66FE1807EF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D7035B79-CDA7-4E39-97E5-03180F06564C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CE149F7C-4EED-4DE1-8345-E77E2A42DD21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AE6F041F-031F-400E-8E13-FEC2AE3CC344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BB321194-4D04-407D-BA8B-6C643429E401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EB62465E-ACA0-49F7-A63C-04CFA0F4A84D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B0844B90-6CD1-4158-B140-CD43639CE76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9FF494CC-735C-4B39-B6EA-42E67521A4F8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FB286124-14EB-430B-A99E-9190BB4B7B03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3FD41D78-2307-4781-817C-EA3B4F4BE6E0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3894D2EB-3D44-42CD-B808-39910E6E44CE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AB5F6DC8-A5E0-44EB-AF16-2FFED88C080F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D1AE9FF6-601B-4F08-8469-8E18065B0DCD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6F210160-984E-499A-BB71-32715B14884A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DEFA0E6B-85B0-4C64-AAA8-B0BDBB5FA20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27">
          <a:extLst>
            <a:ext uri="{FF2B5EF4-FFF2-40B4-BE49-F238E27FC236}">
              <a16:creationId xmlns:a16="http://schemas.microsoft.com/office/drawing/2014/main" id="{55B66685-C3A5-472A-B83E-83FC57C4824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28">
          <a:extLst>
            <a:ext uri="{FF2B5EF4-FFF2-40B4-BE49-F238E27FC236}">
              <a16:creationId xmlns:a16="http://schemas.microsoft.com/office/drawing/2014/main" id="{4C06967B-8630-4D60-9EFF-F2EFA2DAF7FE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5D6C3553-D578-4817-829E-CE15D901EEF6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FDF94B5E-AEB2-4EAD-92A9-1284664146BC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4" name="Right Arrow 27">
          <a:extLst>
            <a:ext uri="{FF2B5EF4-FFF2-40B4-BE49-F238E27FC236}">
              <a16:creationId xmlns:a16="http://schemas.microsoft.com/office/drawing/2014/main" id="{1E6A256C-1D38-4773-9388-C15FAA56ED7F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5" name="Right Arrow 28">
          <a:extLst>
            <a:ext uri="{FF2B5EF4-FFF2-40B4-BE49-F238E27FC236}">
              <a16:creationId xmlns:a16="http://schemas.microsoft.com/office/drawing/2014/main" id="{321B6A06-75CE-4A56-99B0-FAB4099BB85C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8AB73754-F285-4B95-9EE0-27B9FC251148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6499CDE9-7575-46F4-AF0B-6B481E05CA26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8" name="Right Arrow 27">
          <a:extLst>
            <a:ext uri="{FF2B5EF4-FFF2-40B4-BE49-F238E27FC236}">
              <a16:creationId xmlns:a16="http://schemas.microsoft.com/office/drawing/2014/main" id="{F5EAFB90-CE0A-431E-B7C4-E1CCF18044C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9" name="Right Arrow 28">
          <a:extLst>
            <a:ext uri="{FF2B5EF4-FFF2-40B4-BE49-F238E27FC236}">
              <a16:creationId xmlns:a16="http://schemas.microsoft.com/office/drawing/2014/main" id="{1753B0DB-1331-48CE-8F7B-362F94BFAD00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77115652-1568-41B9-911E-94C5EBC2C592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AD69E55C-88B5-4368-AF2B-E67F29B5936E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61055BB6-79C9-4E1E-A1E3-D5B45F78FD1A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BF748E85-01E0-44A9-AF87-2B47BD731D4B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93F24F36-D17E-4BF1-8BCF-6D68EEEE63D5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A9DA1D5C-A465-4574-9267-69F469882637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6" name="Right Arrow 27">
          <a:extLst>
            <a:ext uri="{FF2B5EF4-FFF2-40B4-BE49-F238E27FC236}">
              <a16:creationId xmlns:a16="http://schemas.microsoft.com/office/drawing/2014/main" id="{AEFC59B8-5F79-409A-89DB-F4BDD99902F8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7" name="Right Arrow 28">
          <a:extLst>
            <a:ext uri="{FF2B5EF4-FFF2-40B4-BE49-F238E27FC236}">
              <a16:creationId xmlns:a16="http://schemas.microsoft.com/office/drawing/2014/main" id="{B2CD7F8E-4B5C-4069-9A34-D5F2E9F51B2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C4177CE9-B687-4DB1-AF9A-7D84BE3F3397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F990CBBF-E4D7-4233-908F-F7B2C8F288D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ADFCBC1C-48C6-48E2-8D55-063E90FAFC98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18123BC2-B9D8-4F74-B0C0-9694A79F39B7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C1501315-5E1F-4A7E-B329-9369D0A1A2F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A6B39E76-67C2-4717-A582-F7BD27C42AB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27">
          <a:extLst>
            <a:ext uri="{FF2B5EF4-FFF2-40B4-BE49-F238E27FC236}">
              <a16:creationId xmlns:a16="http://schemas.microsoft.com/office/drawing/2014/main" id="{15026C27-0B69-4058-925C-FF9254A17D8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28">
          <a:extLst>
            <a:ext uri="{FF2B5EF4-FFF2-40B4-BE49-F238E27FC236}">
              <a16:creationId xmlns:a16="http://schemas.microsoft.com/office/drawing/2014/main" id="{46F924F8-BD48-4D9C-A9DB-ED19498B4D3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1C79E329-1FB2-42E6-9DCF-B3A17DF28A6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2C18E736-FC44-4740-8693-F4FD0392BEF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47616E18-A170-4C4B-92D9-6D471606665E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1C82347E-09B5-4DCB-9285-DC16F014E50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F57E8EF6-55A1-42AD-9DFC-3091B5A2DC2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DD22C744-A20F-4DBD-81E0-33963BA450D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7A0E5179-4AEE-441B-AAA6-4D4903655DD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685EA423-5329-4CCF-BA75-32B4AB854E97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1CB3ACCC-6BCA-4997-9C95-31CB5112952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89749A0D-279E-4764-9AAF-D45801B30D6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3287F47D-612B-46A7-A14E-C4457FD0AC2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EA7D1782-32C7-41F4-8322-39018AFB8B5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39607530-F8E4-4718-95E8-BF64EA2A33C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7900EFBD-7E1E-4F91-99FA-B6DFD030360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3B59003E-0463-4FF2-95CD-02AC0D46697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F4B825A2-A323-4924-B90F-CDF0ECFCAC8F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E243BAD9-38DE-4EC8-9D63-C0C4418EC24C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0167DC2F-2FF8-40ED-8C8D-CFA4944F2901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C8506714-252C-4E06-80D3-D376EB616CE4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B781D74C-99D4-4E54-A6DB-F89BE8A9560E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A70345C4-54C9-4AAB-82FE-D423409032EE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29739208-7680-4C40-B5E5-924E02E767A6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FC882365-98FB-4F73-A9C2-D37901A3973E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6CC60741-A297-4491-B154-6B340A6D2A08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F6D6DDA2-4F32-4F57-A6BC-598B7AF5A3FF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6C361657-0153-4D32-BDFA-A15A79E038B4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0E0C55EC-F5B3-48C7-9E0E-91E942787DE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C01CDE99-4FA3-4D5D-80D0-ED8820E0DCE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8A7A65B6-AEC6-405A-AE93-DAF08250F02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4017DD14-0223-42B8-8B55-BCCF4B71F8C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AD73A9CD-95AD-42EC-8BE4-8876F0E80FC3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85C05315-4CED-4C8C-A5C3-6B8A6474C7DB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2602CB29-CA25-49E0-B81D-5F1A81F80A8F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99BB9C63-E389-46B4-A026-1A88EF5ADF8C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27">
          <a:extLst>
            <a:ext uri="{FF2B5EF4-FFF2-40B4-BE49-F238E27FC236}">
              <a16:creationId xmlns:a16="http://schemas.microsoft.com/office/drawing/2014/main" id="{96741A47-4980-496E-8960-030207B1504F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28">
          <a:extLst>
            <a:ext uri="{FF2B5EF4-FFF2-40B4-BE49-F238E27FC236}">
              <a16:creationId xmlns:a16="http://schemas.microsoft.com/office/drawing/2014/main" id="{FB6E558F-A55C-4B7C-B53F-8FE7BCB2F238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F601B806-2E35-4525-923F-8118342866D6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A8DEE5AB-F289-4855-A549-22000A646AD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4" name="Right Arrow 27">
          <a:extLst>
            <a:ext uri="{FF2B5EF4-FFF2-40B4-BE49-F238E27FC236}">
              <a16:creationId xmlns:a16="http://schemas.microsoft.com/office/drawing/2014/main" id="{341D7779-6BC9-4019-AEF0-182BC9EF8550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5" name="Right Arrow 28">
          <a:extLst>
            <a:ext uri="{FF2B5EF4-FFF2-40B4-BE49-F238E27FC236}">
              <a16:creationId xmlns:a16="http://schemas.microsoft.com/office/drawing/2014/main" id="{B536A432-4736-43AE-A262-F6961E72CC8F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E4DE40B7-4851-49A8-A5B9-28B80AC42218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6262F946-7359-4356-8E24-59B926CCFF80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8" name="Right Arrow 27">
          <a:extLst>
            <a:ext uri="{FF2B5EF4-FFF2-40B4-BE49-F238E27FC236}">
              <a16:creationId xmlns:a16="http://schemas.microsoft.com/office/drawing/2014/main" id="{71399870-2634-4BB8-9A89-1CDAA2AF9E8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9" name="Right Arrow 28">
          <a:extLst>
            <a:ext uri="{FF2B5EF4-FFF2-40B4-BE49-F238E27FC236}">
              <a16:creationId xmlns:a16="http://schemas.microsoft.com/office/drawing/2014/main" id="{1FE2A6B8-5952-47A6-BC29-5928825AAF6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A45BCD7E-BB45-40F5-8C14-04C8BF5152B1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1A87E78A-830F-487C-9296-3540FC242F6B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D8EE8E78-04A1-43C5-B94F-124D9C767FF2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1442CD90-D5A0-47C3-912C-100DE85326A0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B54CAABC-0F96-45BE-BD89-C9A94E7C8252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7E1779F2-5AED-468B-977B-9A61BBA63EF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6" name="Right Arrow 27">
          <a:extLst>
            <a:ext uri="{FF2B5EF4-FFF2-40B4-BE49-F238E27FC236}">
              <a16:creationId xmlns:a16="http://schemas.microsoft.com/office/drawing/2014/main" id="{35069A01-056D-4D92-92CD-188ADF02A8D8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7" name="Right Arrow 28">
          <a:extLst>
            <a:ext uri="{FF2B5EF4-FFF2-40B4-BE49-F238E27FC236}">
              <a16:creationId xmlns:a16="http://schemas.microsoft.com/office/drawing/2014/main" id="{B2C8D586-DDD9-4705-84F5-6E3588AB2D0B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0779937E-FABB-4535-A840-5BDEB9DF5C52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5A33B3DA-FDCE-42C1-812D-473AEACBD111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ABDCD5F9-00C7-4BA4-96D0-E36A0939C28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A5AD4655-BF9F-4A75-AB8F-A107955B156F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3">
          <a:extLst>
            <a:ext uri="{FF2B5EF4-FFF2-40B4-BE49-F238E27FC236}">
              <a16:creationId xmlns:a16="http://schemas.microsoft.com/office/drawing/2014/main" id="{A9CFC172-56EC-4D47-AE94-A5F6259824F9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4">
          <a:extLst>
            <a:ext uri="{FF2B5EF4-FFF2-40B4-BE49-F238E27FC236}">
              <a16:creationId xmlns:a16="http://schemas.microsoft.com/office/drawing/2014/main" id="{575F8256-7720-4D56-9E54-92C6B3EE169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27">
          <a:extLst>
            <a:ext uri="{FF2B5EF4-FFF2-40B4-BE49-F238E27FC236}">
              <a16:creationId xmlns:a16="http://schemas.microsoft.com/office/drawing/2014/main" id="{450477E9-3FDE-49BA-AAE5-8CFE0B0D948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28">
          <a:extLst>
            <a:ext uri="{FF2B5EF4-FFF2-40B4-BE49-F238E27FC236}">
              <a16:creationId xmlns:a16="http://schemas.microsoft.com/office/drawing/2014/main" id="{DA69AA35-8719-41DC-9B17-A68DB86D349C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6" name="Right Arrow 3">
          <a:extLst>
            <a:ext uri="{FF2B5EF4-FFF2-40B4-BE49-F238E27FC236}">
              <a16:creationId xmlns:a16="http://schemas.microsoft.com/office/drawing/2014/main" id="{B41EBF39-5C0C-49C1-AC5B-6071E46BD8D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7" name="Right Arrow 4">
          <a:extLst>
            <a:ext uri="{FF2B5EF4-FFF2-40B4-BE49-F238E27FC236}">
              <a16:creationId xmlns:a16="http://schemas.microsoft.com/office/drawing/2014/main" id="{F1254E4E-90C7-484E-90D2-5EF72A9C1DF6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27">
          <a:extLst>
            <a:ext uri="{FF2B5EF4-FFF2-40B4-BE49-F238E27FC236}">
              <a16:creationId xmlns:a16="http://schemas.microsoft.com/office/drawing/2014/main" id="{08B8C05C-F726-40C5-91B4-511CC2927B9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28">
          <a:extLst>
            <a:ext uri="{FF2B5EF4-FFF2-40B4-BE49-F238E27FC236}">
              <a16:creationId xmlns:a16="http://schemas.microsoft.com/office/drawing/2014/main" id="{A930376F-1CA5-4D59-B797-25CD775EAD4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0" name="Right Arrow 3">
          <a:extLst>
            <a:ext uri="{FF2B5EF4-FFF2-40B4-BE49-F238E27FC236}">
              <a16:creationId xmlns:a16="http://schemas.microsoft.com/office/drawing/2014/main" id="{A7B7EF27-5BCC-420B-B81F-AF84EFF4315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1" name="Right Arrow 4">
          <a:extLst>
            <a:ext uri="{FF2B5EF4-FFF2-40B4-BE49-F238E27FC236}">
              <a16:creationId xmlns:a16="http://schemas.microsoft.com/office/drawing/2014/main" id="{4269B739-411C-4111-8CE2-67FD1EFFBEE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27">
          <a:extLst>
            <a:ext uri="{FF2B5EF4-FFF2-40B4-BE49-F238E27FC236}">
              <a16:creationId xmlns:a16="http://schemas.microsoft.com/office/drawing/2014/main" id="{47432B7C-89E7-4888-8F7E-29AA0BAE3695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28">
          <a:extLst>
            <a:ext uri="{FF2B5EF4-FFF2-40B4-BE49-F238E27FC236}">
              <a16:creationId xmlns:a16="http://schemas.microsoft.com/office/drawing/2014/main" id="{C1972246-5F43-4E7B-9ACA-ADF5445EC5C3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9E88E520-93E9-4330-8DCE-B347372D02C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4">
          <a:extLst>
            <a:ext uri="{FF2B5EF4-FFF2-40B4-BE49-F238E27FC236}">
              <a16:creationId xmlns:a16="http://schemas.microsoft.com/office/drawing/2014/main" id="{F0CA4E7D-E6CE-49D9-AC88-4B6C44EAEAFA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27">
          <a:extLst>
            <a:ext uri="{FF2B5EF4-FFF2-40B4-BE49-F238E27FC236}">
              <a16:creationId xmlns:a16="http://schemas.microsoft.com/office/drawing/2014/main" id="{A907D3FB-B8DB-463E-B5A0-5B374F70F278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28">
          <a:extLst>
            <a:ext uri="{FF2B5EF4-FFF2-40B4-BE49-F238E27FC236}">
              <a16:creationId xmlns:a16="http://schemas.microsoft.com/office/drawing/2014/main" id="{8549CBB1-B8D0-4016-8C19-A5A5AC288622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8" name="Right Arrow 3">
          <a:extLst>
            <a:ext uri="{FF2B5EF4-FFF2-40B4-BE49-F238E27FC236}">
              <a16:creationId xmlns:a16="http://schemas.microsoft.com/office/drawing/2014/main" id="{4BF43F62-8AD4-4C83-B661-9853D9ED626D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9" name="Right Arrow 4">
          <a:extLst>
            <a:ext uri="{FF2B5EF4-FFF2-40B4-BE49-F238E27FC236}">
              <a16:creationId xmlns:a16="http://schemas.microsoft.com/office/drawing/2014/main" id="{0EE6504B-9179-4ED4-AD19-E50316CE9F4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0" name="Right Arrow 27">
          <a:extLst>
            <a:ext uri="{FF2B5EF4-FFF2-40B4-BE49-F238E27FC236}">
              <a16:creationId xmlns:a16="http://schemas.microsoft.com/office/drawing/2014/main" id="{C3B14FD1-872C-4C9A-BBB8-3CD0882C4390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1" name="Right Arrow 28">
          <a:extLst>
            <a:ext uri="{FF2B5EF4-FFF2-40B4-BE49-F238E27FC236}">
              <a16:creationId xmlns:a16="http://schemas.microsoft.com/office/drawing/2014/main" id="{7EF54E77-E647-4CB4-AD9B-75E4621B5624}"/>
            </a:ext>
          </a:extLst>
        </xdr:cNvPr>
        <xdr:cNvSpPr/>
      </xdr:nvSpPr>
      <xdr:spPr>
        <a:xfrm>
          <a:off x="13502640" y="24479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2" name="Right Arrow 3">
          <a:extLst>
            <a:ext uri="{FF2B5EF4-FFF2-40B4-BE49-F238E27FC236}">
              <a16:creationId xmlns:a16="http://schemas.microsoft.com/office/drawing/2014/main" id="{311ED23D-AA4B-4A00-A165-8338B474F26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3" name="Right Arrow 4">
          <a:extLst>
            <a:ext uri="{FF2B5EF4-FFF2-40B4-BE49-F238E27FC236}">
              <a16:creationId xmlns:a16="http://schemas.microsoft.com/office/drawing/2014/main" id="{7B9727C1-A0A4-4232-BF3F-340E1363972C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4" name="Right Arrow 27">
          <a:extLst>
            <a:ext uri="{FF2B5EF4-FFF2-40B4-BE49-F238E27FC236}">
              <a16:creationId xmlns:a16="http://schemas.microsoft.com/office/drawing/2014/main" id="{2A075990-F97A-4641-8D05-44AF745555C2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5" name="Right Arrow 28">
          <a:extLst>
            <a:ext uri="{FF2B5EF4-FFF2-40B4-BE49-F238E27FC236}">
              <a16:creationId xmlns:a16="http://schemas.microsoft.com/office/drawing/2014/main" id="{4329B986-4179-455C-9BF3-013644D0A236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6" name="Right Arrow 3">
          <a:extLst>
            <a:ext uri="{FF2B5EF4-FFF2-40B4-BE49-F238E27FC236}">
              <a16:creationId xmlns:a16="http://schemas.microsoft.com/office/drawing/2014/main" id="{DC40BB04-6BC1-402E-9DBB-1C2764595A00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7" name="Right Arrow 4">
          <a:extLst>
            <a:ext uri="{FF2B5EF4-FFF2-40B4-BE49-F238E27FC236}">
              <a16:creationId xmlns:a16="http://schemas.microsoft.com/office/drawing/2014/main" id="{748CC9B6-074C-4B19-A504-576204090810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F35F8E94-0683-4854-BF07-1978C2BF74B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EB1FD6A9-877F-44F8-AD29-9CE9D72D4F1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0" name="Right Arrow 3">
          <a:extLst>
            <a:ext uri="{FF2B5EF4-FFF2-40B4-BE49-F238E27FC236}">
              <a16:creationId xmlns:a16="http://schemas.microsoft.com/office/drawing/2014/main" id="{147B2CF7-12FD-447D-9FE5-EF611EDCBC15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1" name="Right Arrow 4">
          <a:extLst>
            <a:ext uri="{FF2B5EF4-FFF2-40B4-BE49-F238E27FC236}">
              <a16:creationId xmlns:a16="http://schemas.microsoft.com/office/drawing/2014/main" id="{4F722977-921D-42FC-9F32-028C735C8F04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2" name="Right Arrow 27">
          <a:extLst>
            <a:ext uri="{FF2B5EF4-FFF2-40B4-BE49-F238E27FC236}">
              <a16:creationId xmlns:a16="http://schemas.microsoft.com/office/drawing/2014/main" id="{6A01C2F5-A1B1-4BDB-862A-1576A425FF9A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3" name="Right Arrow 28">
          <a:extLst>
            <a:ext uri="{FF2B5EF4-FFF2-40B4-BE49-F238E27FC236}">
              <a16:creationId xmlns:a16="http://schemas.microsoft.com/office/drawing/2014/main" id="{82EB4DE4-85A1-4D00-B914-EFFB46F539D7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">
          <a:extLst>
            <a:ext uri="{FF2B5EF4-FFF2-40B4-BE49-F238E27FC236}">
              <a16:creationId xmlns:a16="http://schemas.microsoft.com/office/drawing/2014/main" id="{3ADCDF53-62E4-4BD2-B362-B1F42037A07D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4">
          <a:extLst>
            <a:ext uri="{FF2B5EF4-FFF2-40B4-BE49-F238E27FC236}">
              <a16:creationId xmlns:a16="http://schemas.microsoft.com/office/drawing/2014/main" id="{44E7589D-6B4C-42E4-87DB-5CF2DF820BCC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27">
          <a:extLst>
            <a:ext uri="{FF2B5EF4-FFF2-40B4-BE49-F238E27FC236}">
              <a16:creationId xmlns:a16="http://schemas.microsoft.com/office/drawing/2014/main" id="{E718693C-8260-4FCD-8DC6-80E004C221B4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28">
          <a:extLst>
            <a:ext uri="{FF2B5EF4-FFF2-40B4-BE49-F238E27FC236}">
              <a16:creationId xmlns:a16="http://schemas.microsoft.com/office/drawing/2014/main" id="{18676D29-B3AB-4657-AFCA-4FF3094B2492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">
          <a:extLst>
            <a:ext uri="{FF2B5EF4-FFF2-40B4-BE49-F238E27FC236}">
              <a16:creationId xmlns:a16="http://schemas.microsoft.com/office/drawing/2014/main" id="{87ECE9D2-8E3B-48DB-A65B-D757870EC42D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4">
          <a:extLst>
            <a:ext uri="{FF2B5EF4-FFF2-40B4-BE49-F238E27FC236}">
              <a16:creationId xmlns:a16="http://schemas.microsoft.com/office/drawing/2014/main" id="{421895F5-2ADE-4C24-9DC0-60A46F8F8100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27">
          <a:extLst>
            <a:ext uri="{FF2B5EF4-FFF2-40B4-BE49-F238E27FC236}">
              <a16:creationId xmlns:a16="http://schemas.microsoft.com/office/drawing/2014/main" id="{A0307214-65BC-4E25-A1F4-9121005B01FD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28">
          <a:extLst>
            <a:ext uri="{FF2B5EF4-FFF2-40B4-BE49-F238E27FC236}">
              <a16:creationId xmlns:a16="http://schemas.microsoft.com/office/drawing/2014/main" id="{E8B9DDFF-EC97-4B6D-A6A6-1CC694192AD6}"/>
            </a:ext>
          </a:extLst>
        </xdr:cNvPr>
        <xdr:cNvSpPr/>
      </xdr:nvSpPr>
      <xdr:spPr>
        <a:xfrm>
          <a:off x="13502640" y="1372552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2" name="Right Arrow 3">
          <a:extLst>
            <a:ext uri="{FF2B5EF4-FFF2-40B4-BE49-F238E27FC236}">
              <a16:creationId xmlns:a16="http://schemas.microsoft.com/office/drawing/2014/main" id="{E5238B60-EE66-42AB-9619-D659D373752C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3" name="Right Arrow 4">
          <a:extLst>
            <a:ext uri="{FF2B5EF4-FFF2-40B4-BE49-F238E27FC236}">
              <a16:creationId xmlns:a16="http://schemas.microsoft.com/office/drawing/2014/main" id="{0CED6D00-EDD9-41B2-B6A7-DED397404A1F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4" name="Right Arrow 27">
          <a:extLst>
            <a:ext uri="{FF2B5EF4-FFF2-40B4-BE49-F238E27FC236}">
              <a16:creationId xmlns:a16="http://schemas.microsoft.com/office/drawing/2014/main" id="{CE60D94A-CE3E-49E8-B3FA-9C5D01BD5E6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5" name="Right Arrow 28">
          <a:extLst>
            <a:ext uri="{FF2B5EF4-FFF2-40B4-BE49-F238E27FC236}">
              <a16:creationId xmlns:a16="http://schemas.microsoft.com/office/drawing/2014/main" id="{9E29416F-623F-409F-B4D0-347BEC12DBDD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6" name="Right Arrow 3">
          <a:extLst>
            <a:ext uri="{FF2B5EF4-FFF2-40B4-BE49-F238E27FC236}">
              <a16:creationId xmlns:a16="http://schemas.microsoft.com/office/drawing/2014/main" id="{DF64B06E-30C3-4925-B248-28B016CA4336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7" name="Right Arrow 4">
          <a:extLst>
            <a:ext uri="{FF2B5EF4-FFF2-40B4-BE49-F238E27FC236}">
              <a16:creationId xmlns:a16="http://schemas.microsoft.com/office/drawing/2014/main" id="{054D2EC4-99DB-4F7F-A168-1803FB86DACA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8" name="Right Arrow 27">
          <a:extLst>
            <a:ext uri="{FF2B5EF4-FFF2-40B4-BE49-F238E27FC236}">
              <a16:creationId xmlns:a16="http://schemas.microsoft.com/office/drawing/2014/main" id="{4EDD7334-1F61-4D25-85A6-6F6FF3375832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49" name="Right Arrow 28">
          <a:extLst>
            <a:ext uri="{FF2B5EF4-FFF2-40B4-BE49-F238E27FC236}">
              <a16:creationId xmlns:a16="http://schemas.microsoft.com/office/drawing/2014/main" id="{6FD564EF-3896-4763-A86F-02ACA0A03AA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0" name="Right Arrow 3">
          <a:extLst>
            <a:ext uri="{FF2B5EF4-FFF2-40B4-BE49-F238E27FC236}">
              <a16:creationId xmlns:a16="http://schemas.microsoft.com/office/drawing/2014/main" id="{D74B44BB-09C3-4680-A75E-C9825293076A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1" name="Right Arrow 4">
          <a:extLst>
            <a:ext uri="{FF2B5EF4-FFF2-40B4-BE49-F238E27FC236}">
              <a16:creationId xmlns:a16="http://schemas.microsoft.com/office/drawing/2014/main" id="{64547C48-747B-43C5-9035-4E6C5E921BC4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2" name="Right Arrow 27">
          <a:extLst>
            <a:ext uri="{FF2B5EF4-FFF2-40B4-BE49-F238E27FC236}">
              <a16:creationId xmlns:a16="http://schemas.microsoft.com/office/drawing/2014/main" id="{9026A556-17F5-4F62-8AB2-68ACF037BFCB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3" name="Right Arrow 28">
          <a:extLst>
            <a:ext uri="{FF2B5EF4-FFF2-40B4-BE49-F238E27FC236}">
              <a16:creationId xmlns:a16="http://schemas.microsoft.com/office/drawing/2014/main" id="{67695470-1D27-40FB-9C5C-E0092AE0E92B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4" name="Right Arrow 3">
          <a:extLst>
            <a:ext uri="{FF2B5EF4-FFF2-40B4-BE49-F238E27FC236}">
              <a16:creationId xmlns:a16="http://schemas.microsoft.com/office/drawing/2014/main" id="{22AB05F4-F1CA-464B-8CE0-D0BF2522FCC5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5" name="Right Arrow 4">
          <a:extLst>
            <a:ext uri="{FF2B5EF4-FFF2-40B4-BE49-F238E27FC236}">
              <a16:creationId xmlns:a16="http://schemas.microsoft.com/office/drawing/2014/main" id="{A82009FF-E0D9-4635-A3B4-DAB7E1496D6F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6" name="Right Arrow 27">
          <a:extLst>
            <a:ext uri="{FF2B5EF4-FFF2-40B4-BE49-F238E27FC236}">
              <a16:creationId xmlns:a16="http://schemas.microsoft.com/office/drawing/2014/main" id="{F44FF0DD-2439-4F7E-954F-60A819227FE7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7" name="Right Arrow 28">
          <a:extLst>
            <a:ext uri="{FF2B5EF4-FFF2-40B4-BE49-F238E27FC236}">
              <a16:creationId xmlns:a16="http://schemas.microsoft.com/office/drawing/2014/main" id="{CD14D4F3-CCC6-4C60-A7DD-585E14223840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8" name="Right Arrow 3">
          <a:extLst>
            <a:ext uri="{FF2B5EF4-FFF2-40B4-BE49-F238E27FC236}">
              <a16:creationId xmlns:a16="http://schemas.microsoft.com/office/drawing/2014/main" id="{490E39B1-1F41-4320-9EB9-2FAB266FA0A9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59" name="Right Arrow 4">
          <a:extLst>
            <a:ext uri="{FF2B5EF4-FFF2-40B4-BE49-F238E27FC236}">
              <a16:creationId xmlns:a16="http://schemas.microsoft.com/office/drawing/2014/main" id="{D6388EE3-6630-4169-874B-A571A1E10207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0" name="Right Arrow 27">
          <a:extLst>
            <a:ext uri="{FF2B5EF4-FFF2-40B4-BE49-F238E27FC236}">
              <a16:creationId xmlns:a16="http://schemas.microsoft.com/office/drawing/2014/main" id="{1DCCBF12-5759-45FD-9D35-44FA623755E3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78</xdr:row>
      <xdr:rowOff>266700</xdr:rowOff>
    </xdr:from>
    <xdr:to>
      <xdr:col>16</xdr:col>
      <xdr:colOff>396240</xdr:colOff>
      <xdr:row>78</xdr:row>
      <xdr:rowOff>403860</xdr:rowOff>
    </xdr:to>
    <xdr:sp macro="" textlink="">
      <xdr:nvSpPr>
        <xdr:cNvPr id="61" name="Right Arrow 28">
          <a:extLst>
            <a:ext uri="{FF2B5EF4-FFF2-40B4-BE49-F238E27FC236}">
              <a16:creationId xmlns:a16="http://schemas.microsoft.com/office/drawing/2014/main" id="{C8918B72-F379-4816-B7BF-65E9B9ACBF75}"/>
            </a:ext>
          </a:extLst>
        </xdr:cNvPr>
        <xdr:cNvSpPr/>
      </xdr:nvSpPr>
      <xdr:spPr>
        <a:xfrm>
          <a:off x="13502640" y="25212675"/>
          <a:ext cx="828675" cy="381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73143711661124"/>
  </sheetPr>
  <dimension ref="A1:CH95"/>
  <sheetViews>
    <sheetView zoomScale="50" zoomScaleNormal="50" workbookViewId="0">
      <pane xSplit="1" topLeftCell="BG1" activePane="topRight" state="frozen"/>
      <selection pane="topRight" activeCell="BB34" sqref="BB34:BH34"/>
    </sheetView>
  </sheetViews>
  <sheetFormatPr defaultColWidth="9.140625" defaultRowHeight="24" customHeight="1"/>
  <cols>
    <col min="1" max="1" width="31" style="125" customWidth="1"/>
    <col min="2" max="2" width="22.42578125" style="126" customWidth="1"/>
    <col min="3" max="3" width="37.140625" style="126" customWidth="1"/>
    <col min="4" max="4" width="22.42578125" style="126" customWidth="1"/>
    <col min="5" max="5" width="27.5703125" style="126" customWidth="1"/>
    <col min="6" max="6" width="27.28515625" style="126" customWidth="1"/>
    <col min="7" max="7" width="32.7109375" style="126" customWidth="1"/>
    <col min="8" max="8" width="28.5703125" style="126" customWidth="1"/>
    <col min="9" max="9" width="29.85546875" style="126" customWidth="1"/>
    <col min="10" max="10" width="21.85546875" style="126" customWidth="1"/>
    <col min="11" max="11" width="22" style="126" customWidth="1"/>
    <col min="12" max="12" width="21.140625" style="126" customWidth="1"/>
    <col min="13" max="17" width="15.7109375" style="126" customWidth="1"/>
    <col min="18" max="18" width="20.5703125" style="126" customWidth="1"/>
    <col min="19" max="19" width="21.140625" style="126" customWidth="1"/>
    <col min="20" max="20" width="18.42578125" style="126" customWidth="1"/>
    <col min="21" max="21" width="23" style="126" customWidth="1"/>
    <col min="22" max="22" width="21.140625" style="126" customWidth="1"/>
    <col min="23" max="23" width="26.85546875" style="127" customWidth="1"/>
    <col min="24" max="24" width="16.85546875" style="126" customWidth="1"/>
    <col min="25" max="25" width="15.7109375" style="126" customWidth="1"/>
    <col min="26" max="26" width="21.5703125" style="126" customWidth="1"/>
    <col min="27" max="27" width="22.85546875" style="126" customWidth="1"/>
    <col min="28" max="28" width="20" style="126" customWidth="1"/>
    <col min="29" max="29" width="22.140625" style="127" customWidth="1"/>
    <col min="30" max="30" width="22" style="127" customWidth="1"/>
    <col min="31" max="31" width="19.28515625" style="126" customWidth="1"/>
    <col min="32" max="32" width="21" style="126" customWidth="1"/>
    <col min="33" max="33" width="24.28515625" style="126" customWidth="1"/>
    <col min="34" max="34" width="22.7109375" style="127" customWidth="1"/>
    <col min="35" max="35" width="15.7109375" style="126" customWidth="1"/>
    <col min="36" max="36" width="16.42578125" style="126" customWidth="1"/>
    <col min="37" max="37" width="20.7109375" style="126" customWidth="1"/>
    <col min="38" max="38" width="21.28515625" style="126" customWidth="1"/>
    <col min="39" max="39" width="15.7109375" style="126" customWidth="1"/>
    <col min="40" max="40" width="20.7109375" style="126" customWidth="1"/>
    <col min="41" max="41" width="20.85546875" style="126" customWidth="1"/>
    <col min="42" max="42" width="17.140625" style="126" customWidth="1"/>
    <col min="43" max="43" width="26.7109375" style="126" customWidth="1"/>
    <col min="44" max="44" width="21.42578125" style="126" customWidth="1"/>
    <col min="45" max="45" width="21.5703125" style="126" customWidth="1"/>
    <col min="46" max="46" width="20" style="126" customWidth="1"/>
    <col min="47" max="47" width="18" style="126" customWidth="1"/>
    <col min="48" max="48" width="20.7109375" style="126" customWidth="1"/>
    <col min="49" max="49" width="21.140625" style="126" customWidth="1"/>
    <col min="50" max="50" width="16.7109375" style="126" customWidth="1"/>
    <col min="51" max="51" width="23.5703125" style="126" customWidth="1"/>
    <col min="52" max="52" width="22.28515625" style="126" customWidth="1"/>
    <col min="53" max="53" width="15.7109375" style="126" customWidth="1"/>
    <col min="54" max="54" width="29.7109375" style="126" customWidth="1"/>
    <col min="55" max="55" width="26.85546875" style="126" customWidth="1"/>
    <col min="56" max="56" width="21.140625" style="127" customWidth="1"/>
    <col min="57" max="61" width="15.7109375" style="126" customWidth="1"/>
    <col min="62" max="62" width="22.85546875" style="126" customWidth="1"/>
    <col min="63" max="63" width="24.42578125" style="126" customWidth="1"/>
    <col min="64" max="64" width="20.28515625" style="126" customWidth="1"/>
    <col min="65" max="65" width="24.7109375" style="126" customWidth="1"/>
    <col min="66" max="66" width="22.42578125" style="126" customWidth="1"/>
    <col min="67" max="67" width="26.42578125" style="127" customWidth="1"/>
    <col min="68" max="68" width="20.7109375" style="126" customWidth="1"/>
    <col min="69" max="74" width="15.7109375" style="126" customWidth="1"/>
    <col min="75" max="75" width="24.7109375" style="126" customWidth="1"/>
    <col min="76" max="76" width="28.7109375" style="126" customWidth="1"/>
    <col min="77" max="77" width="26.42578125" style="126" customWidth="1"/>
    <col min="78" max="78" width="21.7109375" style="126" customWidth="1"/>
    <col min="79" max="79" width="16.5703125" style="126" customWidth="1"/>
    <col min="80" max="80" width="21" style="126" customWidth="1"/>
    <col min="81" max="81" width="21.85546875" style="127" customWidth="1"/>
    <col min="82" max="85" width="8.85546875" style="126"/>
    <col min="86" max="86" width="11" style="126" customWidth="1"/>
    <col min="87" max="16384" width="9.140625" style="126"/>
  </cols>
  <sheetData>
    <row r="1" spans="1:86" ht="30.6" customHeight="1">
      <c r="A1" s="205" t="s">
        <v>0</v>
      </c>
      <c r="B1" s="128"/>
      <c r="C1" s="207" t="s">
        <v>1</v>
      </c>
      <c r="D1" s="207" t="s">
        <v>2</v>
      </c>
      <c r="E1" s="207" t="s">
        <v>3</v>
      </c>
      <c r="F1" s="207" t="s">
        <v>4</v>
      </c>
      <c r="G1" s="207" t="s">
        <v>5</v>
      </c>
      <c r="H1" s="207" t="s">
        <v>6</v>
      </c>
      <c r="I1" s="204" t="s">
        <v>7</v>
      </c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9" t="s">
        <v>8</v>
      </c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4" t="s">
        <v>9</v>
      </c>
      <c r="AF1" s="204"/>
      <c r="AG1" s="204"/>
      <c r="AH1" s="204"/>
      <c r="AI1" s="204"/>
      <c r="AJ1" s="204"/>
      <c r="AK1" s="204"/>
      <c r="AL1" s="204"/>
      <c r="AM1" s="204"/>
      <c r="AN1" s="204"/>
      <c r="AO1" s="204"/>
      <c r="AP1" s="204" t="s">
        <v>10</v>
      </c>
      <c r="AQ1" s="204"/>
      <c r="AR1" s="204"/>
      <c r="AS1" s="204"/>
      <c r="AT1" s="204"/>
      <c r="AU1" s="204"/>
      <c r="AV1" s="204"/>
      <c r="AW1" s="204"/>
      <c r="AX1" s="204"/>
      <c r="AY1" s="204"/>
      <c r="AZ1" s="204"/>
      <c r="BA1" s="204" t="s">
        <v>11</v>
      </c>
      <c r="BB1" s="204"/>
      <c r="BC1" s="204"/>
      <c r="BD1" s="204"/>
      <c r="BE1" s="204"/>
      <c r="BF1" s="204"/>
      <c r="BG1" s="204"/>
      <c r="BH1" s="204"/>
      <c r="BI1" s="204"/>
      <c r="BJ1" s="204"/>
      <c r="BK1" s="204"/>
      <c r="BL1" s="204" t="s">
        <v>12</v>
      </c>
      <c r="BM1" s="204"/>
      <c r="BN1" s="204"/>
      <c r="BO1" s="204"/>
      <c r="BP1" s="204"/>
      <c r="BQ1" s="204"/>
      <c r="BR1" s="204"/>
      <c r="BS1" s="204"/>
      <c r="BT1" s="204"/>
      <c r="BU1" s="204"/>
      <c r="BV1" s="204"/>
      <c r="BW1" s="204" t="s">
        <v>13</v>
      </c>
      <c r="BX1" s="204" t="s">
        <v>14</v>
      </c>
      <c r="BY1" s="204" t="s">
        <v>15</v>
      </c>
      <c r="BZ1" s="204" t="s">
        <v>14</v>
      </c>
      <c r="CA1" s="204" t="s">
        <v>16</v>
      </c>
      <c r="CB1" s="210" t="s">
        <v>17</v>
      </c>
      <c r="CC1" s="212" t="s">
        <v>18</v>
      </c>
    </row>
    <row r="2" spans="1:86" ht="157.5" customHeight="1">
      <c r="A2" s="206"/>
      <c r="B2" s="161" t="s">
        <v>19</v>
      </c>
      <c r="C2" s="208"/>
      <c r="D2" s="208"/>
      <c r="E2" s="208"/>
      <c r="F2" s="208"/>
      <c r="G2" s="208"/>
      <c r="H2" s="208"/>
      <c r="I2" s="162" t="s">
        <v>20</v>
      </c>
      <c r="J2" s="162" t="s">
        <v>21</v>
      </c>
      <c r="K2" s="162" t="s">
        <v>15</v>
      </c>
      <c r="L2" s="162" t="s">
        <v>22</v>
      </c>
      <c r="M2" s="162" t="s">
        <v>23</v>
      </c>
      <c r="N2" s="162" t="s">
        <v>24</v>
      </c>
      <c r="O2" s="162" t="s">
        <v>25</v>
      </c>
      <c r="P2" s="162" t="s">
        <v>26</v>
      </c>
      <c r="Q2" s="162" t="s">
        <v>27</v>
      </c>
      <c r="R2" s="162" t="s">
        <v>28</v>
      </c>
      <c r="S2" s="162" t="s">
        <v>29</v>
      </c>
      <c r="T2" s="162" t="s">
        <v>20</v>
      </c>
      <c r="U2" s="162" t="s">
        <v>21</v>
      </c>
      <c r="V2" s="162" t="s">
        <v>15</v>
      </c>
      <c r="W2" s="163" t="s">
        <v>22</v>
      </c>
      <c r="X2" s="162" t="s">
        <v>23</v>
      </c>
      <c r="Y2" s="162" t="s">
        <v>24</v>
      </c>
      <c r="Z2" s="162" t="s">
        <v>25</v>
      </c>
      <c r="AA2" s="162" t="s">
        <v>26</v>
      </c>
      <c r="AB2" s="162" t="s">
        <v>27</v>
      </c>
      <c r="AC2" s="163" t="s">
        <v>28</v>
      </c>
      <c r="AD2" s="163" t="s">
        <v>29</v>
      </c>
      <c r="AE2" s="162" t="s">
        <v>20</v>
      </c>
      <c r="AF2" s="162" t="s">
        <v>21</v>
      </c>
      <c r="AG2" s="162" t="s">
        <v>15</v>
      </c>
      <c r="AH2" s="163" t="s">
        <v>22</v>
      </c>
      <c r="AI2" s="162" t="s">
        <v>23</v>
      </c>
      <c r="AJ2" s="162" t="s">
        <v>24</v>
      </c>
      <c r="AK2" s="162" t="s">
        <v>25</v>
      </c>
      <c r="AL2" s="162" t="s">
        <v>26</v>
      </c>
      <c r="AM2" s="162" t="s">
        <v>27</v>
      </c>
      <c r="AN2" s="163" t="s">
        <v>28</v>
      </c>
      <c r="AO2" s="163" t="s">
        <v>29</v>
      </c>
      <c r="AP2" s="162" t="s">
        <v>20</v>
      </c>
      <c r="AQ2" s="162" t="s">
        <v>21</v>
      </c>
      <c r="AR2" s="162" t="s">
        <v>15</v>
      </c>
      <c r="AS2" s="162" t="s">
        <v>22</v>
      </c>
      <c r="AT2" s="162" t="s">
        <v>23</v>
      </c>
      <c r="AU2" s="162" t="s">
        <v>24</v>
      </c>
      <c r="AV2" s="162" t="s">
        <v>25</v>
      </c>
      <c r="AW2" s="162" t="s">
        <v>26</v>
      </c>
      <c r="AX2" s="162" t="s">
        <v>27</v>
      </c>
      <c r="AY2" s="162" t="s">
        <v>28</v>
      </c>
      <c r="AZ2" s="162" t="s">
        <v>29</v>
      </c>
      <c r="BA2" s="162" t="s">
        <v>20</v>
      </c>
      <c r="BB2" s="162" t="s">
        <v>21</v>
      </c>
      <c r="BC2" s="162" t="s">
        <v>15</v>
      </c>
      <c r="BD2" s="163" t="s">
        <v>22</v>
      </c>
      <c r="BE2" s="162" t="s">
        <v>23</v>
      </c>
      <c r="BF2" s="162" t="s">
        <v>24</v>
      </c>
      <c r="BG2" s="162" t="s">
        <v>25</v>
      </c>
      <c r="BH2" s="162" t="s">
        <v>26</v>
      </c>
      <c r="BI2" s="162" t="s">
        <v>27</v>
      </c>
      <c r="BJ2" s="162" t="s">
        <v>28</v>
      </c>
      <c r="BK2" s="162" t="s">
        <v>29</v>
      </c>
      <c r="BL2" s="162" t="s">
        <v>20</v>
      </c>
      <c r="BM2" s="162" t="s">
        <v>21</v>
      </c>
      <c r="BN2" s="162" t="s">
        <v>15</v>
      </c>
      <c r="BO2" s="163" t="s">
        <v>22</v>
      </c>
      <c r="BP2" s="162" t="s">
        <v>23</v>
      </c>
      <c r="BQ2" s="162" t="s">
        <v>24</v>
      </c>
      <c r="BR2" s="162" t="s">
        <v>25</v>
      </c>
      <c r="BS2" s="162" t="s">
        <v>26</v>
      </c>
      <c r="BT2" s="162" t="s">
        <v>27</v>
      </c>
      <c r="BU2" s="162" t="s">
        <v>28</v>
      </c>
      <c r="BV2" s="162" t="s">
        <v>29</v>
      </c>
      <c r="BW2" s="214"/>
      <c r="BX2" s="214"/>
      <c r="BY2" s="214"/>
      <c r="BZ2" s="214"/>
      <c r="CA2" s="214"/>
      <c r="CB2" s="211"/>
      <c r="CC2" s="213"/>
    </row>
    <row r="3" spans="1:86" s="123" customFormat="1" ht="24" customHeight="1">
      <c r="A3" s="129">
        <v>45351</v>
      </c>
      <c r="B3" s="130">
        <v>47.154166666666669</v>
      </c>
      <c r="C3" s="131">
        <v>30.529166666666665</v>
      </c>
      <c r="D3" s="131">
        <v>21.654166666666665</v>
      </c>
      <c r="E3" s="131">
        <v>12.625</v>
      </c>
      <c r="F3" s="131">
        <v>7.1833333333333336</v>
      </c>
      <c r="G3" s="131">
        <v>28.383333333333336</v>
      </c>
      <c r="H3" s="131">
        <v>24.004166666666666</v>
      </c>
      <c r="I3" s="137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43"/>
      <c r="U3" s="143"/>
      <c r="V3" s="143"/>
      <c r="W3" s="83"/>
      <c r="X3" s="143"/>
      <c r="Y3" s="143"/>
      <c r="Z3" s="143"/>
      <c r="AA3" s="143"/>
      <c r="AB3" s="143"/>
      <c r="AC3" s="143"/>
      <c r="AD3" s="143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83">
        <v>24</v>
      </c>
      <c r="AQ3" s="83">
        <v>53976.554232804236</v>
      </c>
      <c r="AR3" s="83">
        <v>30700</v>
      </c>
      <c r="AS3" s="83">
        <v>0.56985972222033443</v>
      </c>
      <c r="AT3" s="83">
        <v>6.2120444588590438</v>
      </c>
      <c r="AU3" s="83">
        <v>21.201707738085911</v>
      </c>
      <c r="AV3" s="83">
        <v>2.7759263760483091</v>
      </c>
      <c r="AW3" s="83">
        <v>2.7692250912761263</v>
      </c>
      <c r="AX3" s="83">
        <v>73.25</v>
      </c>
      <c r="AY3" s="83">
        <v>1.220833333333333</v>
      </c>
      <c r="AZ3" s="83">
        <v>0.60833333333333306</v>
      </c>
      <c r="BA3" s="137">
        <v>24</v>
      </c>
      <c r="BB3" s="137">
        <v>53334.358465608457</v>
      </c>
      <c r="BC3" s="137">
        <v>31200</v>
      </c>
      <c r="BD3" s="137">
        <v>0.58598942854614133</v>
      </c>
      <c r="BE3" s="137">
        <v>6.0417238792044605</v>
      </c>
      <c r="BF3" s="137">
        <v>20.620403599724821</v>
      </c>
      <c r="BG3" s="137">
        <v>3.4601516919850166</v>
      </c>
      <c r="BH3" s="137">
        <v>2.7878567307976123</v>
      </c>
      <c r="BI3" s="137">
        <v>73.958333333333329</v>
      </c>
      <c r="BJ3" s="137">
        <v>1.7416666666666663</v>
      </c>
      <c r="BK3" s="137">
        <v>0.63333333333333297</v>
      </c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155">
        <f t="shared" ref="BW3" si="0">J3+U3+AF3+AQ3+BB3+BM3</f>
        <v>107310.91269841269</v>
      </c>
      <c r="BX3" s="156">
        <f t="shared" ref="BX3" si="1">BW3-BW2</f>
        <v>107310.91269841269</v>
      </c>
      <c r="BY3" s="157">
        <f t="shared" ref="BY3" si="2">K3+V3+AG3+AR3+BC3+BN3</f>
        <v>61900</v>
      </c>
      <c r="BZ3" s="157">
        <f t="shared" ref="BZ3" si="3">BY3-BY2</f>
        <v>61900</v>
      </c>
      <c r="CA3" s="157">
        <f t="shared" ref="CA3" si="4">I3+T3+AE3+AP3+BA3+BL3</f>
        <v>48</v>
      </c>
      <c r="CB3" s="155">
        <f t="shared" ref="CB3" si="5">AVERAGE(Q3,AB3,AM3,AX3,BI3,BT3)</f>
        <v>73.604166666666657</v>
      </c>
      <c r="CC3" s="159">
        <f t="shared" ref="CC3" si="6">BY3/BW3</f>
        <v>0.5768285670439145</v>
      </c>
      <c r="CF3" s="158"/>
      <c r="CH3" s="124"/>
    </row>
    <row r="4" spans="1:86" s="124" customFormat="1" ht="24" customHeight="1">
      <c r="A4" s="188">
        <v>45352</v>
      </c>
      <c r="B4" s="173">
        <v>57.7</v>
      </c>
      <c r="C4" s="173">
        <v>28.8</v>
      </c>
      <c r="D4" s="173">
        <v>22.1</v>
      </c>
      <c r="E4" s="164">
        <v>12.8</v>
      </c>
      <c r="F4" s="164">
        <v>7.2</v>
      </c>
      <c r="G4" s="164">
        <v>28.8</v>
      </c>
      <c r="H4" s="164">
        <v>24.2</v>
      </c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6"/>
      <c r="U4" s="174"/>
      <c r="V4" s="174"/>
      <c r="W4" s="168"/>
      <c r="X4" s="168"/>
      <c r="Y4" s="174"/>
      <c r="Z4" s="174"/>
      <c r="AA4" s="174"/>
      <c r="AB4" s="168"/>
      <c r="AC4" s="168"/>
      <c r="AD4" s="168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8">
        <v>24</v>
      </c>
      <c r="AQ4" s="168">
        <v>55742.59</v>
      </c>
      <c r="AR4" s="168">
        <v>31700</v>
      </c>
      <c r="AS4" s="168">
        <v>0.56999999999999995</v>
      </c>
      <c r="AT4" s="168">
        <v>6.21</v>
      </c>
      <c r="AU4" s="168">
        <v>21.18</v>
      </c>
      <c r="AV4" s="168">
        <v>2.86</v>
      </c>
      <c r="AW4" s="168">
        <v>2.93</v>
      </c>
      <c r="AX4" s="168">
        <v>75.900000000000006</v>
      </c>
      <c r="AY4" s="168">
        <v>1.25</v>
      </c>
      <c r="AZ4" s="168">
        <v>0.67</v>
      </c>
      <c r="BA4" s="167">
        <v>24</v>
      </c>
      <c r="BB4" s="167">
        <v>55228.84</v>
      </c>
      <c r="BC4" s="167">
        <v>32100</v>
      </c>
      <c r="BD4" s="167">
        <v>0.57999999999999996</v>
      </c>
      <c r="BE4" s="167">
        <v>6.09</v>
      </c>
      <c r="BF4" s="167">
        <v>20.79</v>
      </c>
      <c r="BG4" s="167">
        <v>3.54</v>
      </c>
      <c r="BH4" s="167">
        <v>2.89</v>
      </c>
      <c r="BI4" s="167">
        <v>76.099999999999994</v>
      </c>
      <c r="BJ4" s="167">
        <v>1.76</v>
      </c>
      <c r="BK4" s="167">
        <v>0.66</v>
      </c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70">
        <f t="shared" ref="BW4" si="7">J4+U4+AF4+AQ4+BB4+BM4</f>
        <v>110971.43</v>
      </c>
      <c r="BX4" s="171">
        <f t="shared" ref="BX4" si="8">BW4-BW3</f>
        <v>3660.5173015873006</v>
      </c>
      <c r="BY4" s="172">
        <f t="shared" ref="BY4:BY11" si="9">K4+V4+AG4+AR4+BC4+BN4</f>
        <v>63800</v>
      </c>
      <c r="BZ4" s="172">
        <f t="shared" ref="BZ4" si="10">BY4-BY3</f>
        <v>1900</v>
      </c>
      <c r="CA4" s="172">
        <f t="shared" ref="CA4" si="11">I4+T4+AE4+AP4+BA4+BL4</f>
        <v>48</v>
      </c>
      <c r="CB4" s="170">
        <f t="shared" ref="CB4" si="12">AVERAGE(Q4,AB4,AM4,AX4,BI4,BT4)</f>
        <v>76</v>
      </c>
      <c r="CC4" s="189">
        <f t="shared" ref="CC4" si="13">BY4/BW4</f>
        <v>0.57492275264002635</v>
      </c>
      <c r="CF4" s="139"/>
    </row>
    <row r="5" spans="1:86" ht="24" customHeight="1">
      <c r="A5" s="188">
        <v>45353</v>
      </c>
      <c r="B5" s="164">
        <v>68.970833333333317</v>
      </c>
      <c r="C5" s="164">
        <v>27.591666666666665</v>
      </c>
      <c r="D5" s="164">
        <v>23.049999999999997</v>
      </c>
      <c r="E5" s="164">
        <v>13.1</v>
      </c>
      <c r="F5" s="164">
        <v>7.3</v>
      </c>
      <c r="G5" s="164">
        <v>29.900000000000002</v>
      </c>
      <c r="H5" s="164">
        <v>25.154166666666658</v>
      </c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74"/>
      <c r="U5" s="174"/>
      <c r="V5" s="174"/>
      <c r="W5" s="168"/>
      <c r="X5" s="168"/>
      <c r="Y5" s="174"/>
      <c r="Z5" s="174"/>
      <c r="AA5" s="174"/>
      <c r="AB5" s="168"/>
      <c r="AC5" s="168"/>
      <c r="AD5" s="174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8">
        <v>24</v>
      </c>
      <c r="AQ5" s="168">
        <v>58632.473544973545</v>
      </c>
      <c r="AR5" s="168">
        <v>33700</v>
      </c>
      <c r="AS5" s="168">
        <v>0.57534988083225602</v>
      </c>
      <c r="AT5" s="168">
        <v>6.1369526927036837</v>
      </c>
      <c r="AU5" s="168">
        <v>20.945419540197673</v>
      </c>
      <c r="AV5" s="168">
        <v>2.8470993479620987</v>
      </c>
      <c r="AW5" s="168">
        <v>2.8837265117885695</v>
      </c>
      <c r="AX5" s="168">
        <v>78.7</v>
      </c>
      <c r="AY5" s="168">
        <v>1.18</v>
      </c>
      <c r="AZ5" s="168">
        <v>0.59</v>
      </c>
      <c r="BA5" s="167">
        <v>24</v>
      </c>
      <c r="BB5" s="167">
        <v>57476.521164021186</v>
      </c>
      <c r="BC5" s="167">
        <v>34100</v>
      </c>
      <c r="BD5" s="167">
        <v>0.59328577063018695</v>
      </c>
      <c r="BE5" s="167">
        <v>5.9575463520231233</v>
      </c>
      <c r="BF5" s="167">
        <v>20.333105699454915</v>
      </c>
      <c r="BG5" s="167">
        <v>3.5689502676138094</v>
      </c>
      <c r="BH5" s="167">
        <v>2.9606850897945414</v>
      </c>
      <c r="BI5" s="167">
        <v>80.8</v>
      </c>
      <c r="BJ5" s="167">
        <v>1.72</v>
      </c>
      <c r="BK5" s="167">
        <v>0.65</v>
      </c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70">
        <f t="shared" ref="BW5:BW6" si="14">J5+U5+AF5+AQ5+BB5+BM5</f>
        <v>116108.99470899472</v>
      </c>
      <c r="BX5" s="171">
        <f t="shared" ref="BX5:BX6" si="15">BW5-BW4</f>
        <v>5137.5647089947306</v>
      </c>
      <c r="BY5" s="172">
        <f t="shared" si="9"/>
        <v>67800</v>
      </c>
      <c r="BZ5" s="172">
        <f t="shared" ref="BZ5:BZ6" si="16">BY5-BY4</f>
        <v>4000</v>
      </c>
      <c r="CA5" s="172">
        <f t="shared" ref="CA5:CA6" si="17">I5+T5+AE5+AP5+BA5+BL5</f>
        <v>48</v>
      </c>
      <c r="CB5" s="170">
        <f t="shared" ref="CB5:CB6" si="18">AVERAGE(Q5,AB5,AM5,AX5,BI5,BT5)</f>
        <v>79.75</v>
      </c>
      <c r="CC5" s="189">
        <f t="shared" ref="CC5:CC6" si="19">BY5/BW5</f>
        <v>0.58393408856848605</v>
      </c>
      <c r="CF5" s="139"/>
      <c r="CH5" s="124"/>
    </row>
    <row r="6" spans="1:86" ht="24" customHeight="1">
      <c r="A6" s="188">
        <v>45354</v>
      </c>
      <c r="B6" s="164">
        <v>62.870833333333337</v>
      </c>
      <c r="C6" s="164">
        <v>24.9375</v>
      </c>
      <c r="D6" s="164">
        <v>19.820833333333329</v>
      </c>
      <c r="E6" s="164">
        <v>12.7</v>
      </c>
      <c r="F6" s="164">
        <v>7.5</v>
      </c>
      <c r="G6" s="164">
        <v>26.554166666666664</v>
      </c>
      <c r="H6" s="164">
        <v>22.2</v>
      </c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74"/>
      <c r="U6" s="174"/>
      <c r="V6" s="174"/>
      <c r="W6" s="168"/>
      <c r="X6" s="168"/>
      <c r="Y6" s="174"/>
      <c r="Z6" s="174"/>
      <c r="AA6" s="174"/>
      <c r="AB6" s="168"/>
      <c r="AC6" s="174"/>
      <c r="AD6" s="174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8">
        <v>19</v>
      </c>
      <c r="AQ6" s="168">
        <v>41261.07804232803</v>
      </c>
      <c r="AR6" s="168">
        <v>21200</v>
      </c>
      <c r="AS6" s="168">
        <v>0.53030179964696733</v>
      </c>
      <c r="AT6" s="168">
        <v>6.7439228976454171</v>
      </c>
      <c r="AU6" s="168">
        <v>23.01700884966381</v>
      </c>
      <c r="AV6" s="168">
        <v>2.5855972387673454</v>
      </c>
      <c r="AW6" s="168">
        <v>2.886948667703646</v>
      </c>
      <c r="AX6" s="168">
        <v>69.5</v>
      </c>
      <c r="AY6" s="168">
        <v>1.08</v>
      </c>
      <c r="AZ6" s="168">
        <v>0.72</v>
      </c>
      <c r="BA6" s="167">
        <v>24</v>
      </c>
      <c r="BB6" s="167">
        <v>53077.480158730163</v>
      </c>
      <c r="BC6" s="167">
        <v>29300</v>
      </c>
      <c r="BD6" s="167">
        <v>0.55223997113053958</v>
      </c>
      <c r="BE6" s="167">
        <v>6.3849512665107158</v>
      </c>
      <c r="BF6" s="167">
        <v>21.791838672601074</v>
      </c>
      <c r="BG6" s="167">
        <v>3.374929993076174</v>
      </c>
      <c r="BH6" s="167">
        <v>2.7948950834386381</v>
      </c>
      <c r="BI6" s="167">
        <v>71</v>
      </c>
      <c r="BJ6" s="167">
        <v>1.69</v>
      </c>
      <c r="BK6" s="167">
        <v>0.64</v>
      </c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70">
        <f t="shared" si="14"/>
        <v>94338.558201058186</v>
      </c>
      <c r="BX6" s="171">
        <f t="shared" si="15"/>
        <v>-21770.436507936538</v>
      </c>
      <c r="BY6" s="172">
        <f t="shared" si="9"/>
        <v>50500</v>
      </c>
      <c r="BZ6" s="172">
        <f t="shared" si="16"/>
        <v>-17300</v>
      </c>
      <c r="CA6" s="172">
        <f t="shared" si="17"/>
        <v>43</v>
      </c>
      <c r="CB6" s="170">
        <f t="shared" si="18"/>
        <v>70.25</v>
      </c>
      <c r="CC6" s="189">
        <f t="shared" si="19"/>
        <v>0.53530603989486825</v>
      </c>
      <c r="CF6" s="139"/>
      <c r="CH6" s="124"/>
    </row>
    <row r="7" spans="1:86" ht="24" customHeight="1">
      <c r="A7" s="188">
        <v>45355</v>
      </c>
      <c r="B7" s="164">
        <v>53.654166666666676</v>
      </c>
      <c r="C7" s="164">
        <v>24.954166666666669</v>
      </c>
      <c r="D7" s="164">
        <v>18.337500000000002</v>
      </c>
      <c r="E7" s="164">
        <v>12.9</v>
      </c>
      <c r="F7" s="164">
        <v>8.1</v>
      </c>
      <c r="G7" s="164">
        <v>25.583333333333329</v>
      </c>
      <c r="H7" s="164">
        <v>21.358333333333324</v>
      </c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74">
        <v>21</v>
      </c>
      <c r="U7" s="174">
        <v>41678.505291005291</v>
      </c>
      <c r="V7" s="174">
        <v>23500</v>
      </c>
      <c r="W7" s="168">
        <v>0.54138529485472531</v>
      </c>
      <c r="X7" s="168">
        <v>6.5283832205955408</v>
      </c>
      <c r="Y7" s="174">
        <v>22.281371931892583</v>
      </c>
      <c r="Z7" s="174">
        <v>2.148692301283436</v>
      </c>
      <c r="AA7" s="174">
        <v>2.6975955545065613</v>
      </c>
      <c r="AB7" s="168">
        <v>69</v>
      </c>
      <c r="AC7" s="174">
        <v>0.72</v>
      </c>
      <c r="AD7" s="174">
        <v>0.65</v>
      </c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7">
        <v>18</v>
      </c>
      <c r="BB7" s="167">
        <v>42320.701058201055</v>
      </c>
      <c r="BC7" s="167">
        <v>21900</v>
      </c>
      <c r="BD7" s="167">
        <v>0.51782086176669317</v>
      </c>
      <c r="BE7" s="167">
        <v>8.083706292381386</v>
      </c>
      <c r="BF7" s="167">
        <v>27.589689575897665</v>
      </c>
      <c r="BG7" s="167">
        <v>3.4495771383931166</v>
      </c>
      <c r="BH7" s="167">
        <v>2.9020117654153621</v>
      </c>
      <c r="BI7" s="167">
        <v>71.5</v>
      </c>
      <c r="BJ7" s="167">
        <v>1.74</v>
      </c>
      <c r="BK7" s="167">
        <v>0.7</v>
      </c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70">
        <f t="shared" ref="BW7:BW32" si="20">J7+U7+AF7+AQ7+BB7+BM7</f>
        <v>83999.206349206346</v>
      </c>
      <c r="BX7" s="171">
        <f t="shared" ref="BX7:BX32" si="21">BW7-BW6</f>
        <v>-10339.351851851839</v>
      </c>
      <c r="BY7" s="172">
        <f t="shared" si="9"/>
        <v>45400</v>
      </c>
      <c r="BZ7" s="172">
        <f t="shared" ref="BZ7" si="22">BY7-BY6</f>
        <v>-5100</v>
      </c>
      <c r="CA7" s="172">
        <f t="shared" ref="CA7" si="23">I7+T7+AE7+AP7+BA7+BL7</f>
        <v>39</v>
      </c>
      <c r="CB7" s="170">
        <f t="shared" ref="CB7" si="24">AVERAGE(Q7,AB7,AM7,AX7,BI7,BT7)</f>
        <v>70.25</v>
      </c>
      <c r="CC7" s="189">
        <f t="shared" ref="CC7" si="25">BY7/BW7</f>
        <v>0.54048129706440917</v>
      </c>
      <c r="CF7" s="139"/>
      <c r="CH7" s="124"/>
    </row>
    <row r="8" spans="1:86" ht="24" customHeight="1">
      <c r="A8" s="188">
        <v>45356</v>
      </c>
      <c r="B8" s="164">
        <v>40.345833333333339</v>
      </c>
      <c r="C8" s="164">
        <v>26.020833333333329</v>
      </c>
      <c r="D8" s="164">
        <v>16.912500000000005</v>
      </c>
      <c r="E8" s="164">
        <v>13</v>
      </c>
      <c r="F8" s="164">
        <v>8.3000000000000007</v>
      </c>
      <c r="G8" s="164">
        <v>24.304166666666664</v>
      </c>
      <c r="H8" s="164">
        <v>20.241666666666664</v>
      </c>
      <c r="I8" s="16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74">
        <v>24</v>
      </c>
      <c r="U8" s="174">
        <v>52499.503968253957</v>
      </c>
      <c r="V8" s="174">
        <v>27100</v>
      </c>
      <c r="W8" s="168">
        <v>0.51787252480604906</v>
      </c>
      <c r="X8" s="168">
        <v>6.8286214729347643</v>
      </c>
      <c r="Y8" s="174">
        <v>23.306085087126352</v>
      </c>
      <c r="Z8" s="174">
        <v>2.2007703953872482</v>
      </c>
      <c r="AA8" s="174">
        <v>2.850184762347602</v>
      </c>
      <c r="AB8" s="168">
        <v>68.900000000000006</v>
      </c>
      <c r="AC8" s="174">
        <v>0.72</v>
      </c>
      <c r="AD8" s="174">
        <v>0.69</v>
      </c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68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8">
        <v>13</v>
      </c>
      <c r="BM8" s="168">
        <v>25334.623015873021</v>
      </c>
      <c r="BN8" s="168">
        <v>13300</v>
      </c>
      <c r="BO8" s="168">
        <v>0.52012482361146195</v>
      </c>
      <c r="BP8" s="168">
        <v>6.8965160931660945</v>
      </c>
      <c r="BQ8" s="168">
        <v>23.537809425975873</v>
      </c>
      <c r="BR8" s="168">
        <v>3.2777507785797044</v>
      </c>
      <c r="BS8" s="168">
        <v>1.9436682700938188</v>
      </c>
      <c r="BT8" s="168">
        <v>63.8</v>
      </c>
      <c r="BU8" s="168">
        <v>1.63</v>
      </c>
      <c r="BV8" s="168">
        <v>0.28000000000000003</v>
      </c>
      <c r="BW8" s="170">
        <f t="shared" si="20"/>
        <v>77834.126984126982</v>
      </c>
      <c r="BX8" s="171">
        <f t="shared" si="21"/>
        <v>-6165.0793650793639</v>
      </c>
      <c r="BY8" s="172">
        <f t="shared" si="9"/>
        <v>40400</v>
      </c>
      <c r="BZ8" s="172">
        <f t="shared" ref="BZ8:BZ32" si="26">BY8-BY7</f>
        <v>-5000</v>
      </c>
      <c r="CA8" s="172">
        <f t="shared" ref="CA8:CA32" si="27">I8+T8+AE8+AP8+BA8+BL8</f>
        <v>37</v>
      </c>
      <c r="CB8" s="170">
        <f t="shared" ref="CB8:CB32" si="28">AVERAGE(Q8,AB8,AM8,AX8,BI8,BT8)</f>
        <v>66.349999999999994</v>
      </c>
      <c r="CC8" s="189">
        <f t="shared" ref="CC8:CC32" si="29">BY8/BW8</f>
        <v>0.51905252317198769</v>
      </c>
      <c r="CF8" s="139"/>
      <c r="CH8" s="124"/>
    </row>
    <row r="9" spans="1:86" ht="24" customHeight="1">
      <c r="A9" s="188">
        <v>45357</v>
      </c>
      <c r="B9" s="164">
        <v>37.200000000000003</v>
      </c>
      <c r="C9" s="164">
        <v>26.7</v>
      </c>
      <c r="D9" s="164">
        <v>16.7</v>
      </c>
      <c r="E9" s="164">
        <v>13</v>
      </c>
      <c r="F9" s="164">
        <v>8.4</v>
      </c>
      <c r="G9" s="164">
        <v>24.3</v>
      </c>
      <c r="H9" s="164">
        <v>20.100000000000001</v>
      </c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74">
        <v>24</v>
      </c>
      <c r="U9" s="174">
        <v>54008.664021164026</v>
      </c>
      <c r="V9" s="174">
        <v>27800</v>
      </c>
      <c r="W9" s="168">
        <v>0.51582403867848037</v>
      </c>
      <c r="X9" s="168">
        <v>6.8648406744324921</v>
      </c>
      <c r="Y9" s="174">
        <v>23.429701221838084</v>
      </c>
      <c r="Z9" s="174">
        <v>2.1192644317390279</v>
      </c>
      <c r="AA9" s="174">
        <v>2.9067648002437054</v>
      </c>
      <c r="AB9" s="168">
        <v>70.5</v>
      </c>
      <c r="AC9" s="174">
        <v>0.64</v>
      </c>
      <c r="AD9" s="174">
        <v>0.69</v>
      </c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8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8">
        <v>11</v>
      </c>
      <c r="BM9" s="168">
        <v>19843.849206349209</v>
      </c>
      <c r="BN9" s="168">
        <v>10900</v>
      </c>
      <c r="BO9" s="168">
        <v>0.53114468787162661</v>
      </c>
      <c r="BP9" s="168">
        <v>6.6756963564213558</v>
      </c>
      <c r="BQ9" s="168">
        <v>22.784151664466091</v>
      </c>
      <c r="BR9" s="168">
        <v>3.1943844239933625</v>
      </c>
      <c r="BS9" s="168">
        <v>1.9195052898589375</v>
      </c>
      <c r="BT9" s="168">
        <v>56.8</v>
      </c>
      <c r="BU9" s="168">
        <v>1.61</v>
      </c>
      <c r="BV9" s="168">
        <v>0.33</v>
      </c>
      <c r="BW9" s="170">
        <f t="shared" si="20"/>
        <v>73852.513227513235</v>
      </c>
      <c r="BX9" s="171">
        <f t="shared" si="21"/>
        <v>-3981.6137566137477</v>
      </c>
      <c r="BY9" s="172">
        <f t="shared" si="9"/>
        <v>38700</v>
      </c>
      <c r="BZ9" s="172">
        <f t="shared" si="26"/>
        <v>-1700</v>
      </c>
      <c r="CA9" s="172">
        <f t="shared" si="27"/>
        <v>35</v>
      </c>
      <c r="CB9" s="170">
        <f t="shared" si="28"/>
        <v>63.65</v>
      </c>
      <c r="CC9" s="189">
        <f t="shared" si="29"/>
        <v>0.52401737339363264</v>
      </c>
      <c r="CF9" s="139"/>
      <c r="CH9" s="124"/>
    </row>
    <row r="10" spans="1:86" ht="24" customHeight="1">
      <c r="A10" s="188">
        <v>45358</v>
      </c>
      <c r="B10" s="164">
        <v>37.220833333333324</v>
      </c>
      <c r="C10" s="164">
        <v>28.13333333333334</v>
      </c>
      <c r="D10" s="164">
        <v>17.966666666666661</v>
      </c>
      <c r="E10" s="164">
        <v>13.187500000000002</v>
      </c>
      <c r="F10" s="164">
        <v>8.3916666666666675</v>
      </c>
      <c r="G10" s="164">
        <v>26.304166666666664</v>
      </c>
      <c r="H10" s="164">
        <v>21.954166666666666</v>
      </c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74">
        <v>24</v>
      </c>
      <c r="U10" s="174">
        <v>56095.800264550271</v>
      </c>
      <c r="V10" s="174">
        <v>30200</v>
      </c>
      <c r="W10" s="168">
        <v>0.53657510645766382</v>
      </c>
      <c r="X10" s="168">
        <v>6.612054529605957</v>
      </c>
      <c r="Y10" s="174">
        <v>22.566942109545124</v>
      </c>
      <c r="Z10" s="174">
        <v>1.9129459255657781</v>
      </c>
      <c r="AA10" s="174">
        <v>2.9895508435538076</v>
      </c>
      <c r="AB10" s="168">
        <v>75.400000000000006</v>
      </c>
      <c r="AC10" s="174">
        <v>0.47083333333333349</v>
      </c>
      <c r="AD10" s="174">
        <v>0.69999999999999984</v>
      </c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8">
        <v>12</v>
      </c>
      <c r="BM10" s="168">
        <v>21513.5582010582</v>
      </c>
      <c r="BN10" s="168">
        <v>13700</v>
      </c>
      <c r="BO10" s="168">
        <v>0.53115865833586762</v>
      </c>
      <c r="BP10" s="168">
        <v>6.6548023058687349</v>
      </c>
      <c r="BQ10" s="168">
        <v>22.712840269929988</v>
      </c>
      <c r="BR10" s="168">
        <v>3.0824731746688161</v>
      </c>
      <c r="BS10" s="168">
        <v>2.0697683167978598</v>
      </c>
      <c r="BT10" s="168">
        <v>59.7</v>
      </c>
      <c r="BU10" s="168">
        <v>1.3300000000000003</v>
      </c>
      <c r="BV10" s="168">
        <v>0.28000000000000003</v>
      </c>
      <c r="BW10" s="170">
        <f t="shared" si="20"/>
        <v>77609.358465608471</v>
      </c>
      <c r="BX10" s="171">
        <f t="shared" si="21"/>
        <v>3756.8452380952367</v>
      </c>
      <c r="BY10" s="172">
        <f t="shared" si="9"/>
        <v>43900</v>
      </c>
      <c r="BZ10" s="172">
        <f t="shared" si="26"/>
        <v>5200</v>
      </c>
      <c r="CA10" s="172">
        <f t="shared" si="27"/>
        <v>36</v>
      </c>
      <c r="CB10" s="170">
        <f t="shared" si="28"/>
        <v>67.550000000000011</v>
      </c>
      <c r="CC10" s="189">
        <f t="shared" si="29"/>
        <v>0.56565343236864518</v>
      </c>
      <c r="CF10" s="139"/>
      <c r="CH10" s="124"/>
    </row>
    <row r="11" spans="1:86" ht="24" customHeight="1">
      <c r="A11" s="188">
        <v>45359</v>
      </c>
      <c r="B11" s="164">
        <v>29.570833333333329</v>
      </c>
      <c r="C11" s="164">
        <v>29.133333333333336</v>
      </c>
      <c r="D11" s="164">
        <v>17.108333333333331</v>
      </c>
      <c r="E11" s="164">
        <v>12.833333333333334</v>
      </c>
      <c r="F11" s="164">
        <v>8.0499999999999989</v>
      </c>
      <c r="G11" s="164">
        <v>24.704166666666669</v>
      </c>
      <c r="H11" s="164">
        <v>20.645833333333332</v>
      </c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74">
        <v>24</v>
      </c>
      <c r="U11" s="174">
        <v>52017.86</v>
      </c>
      <c r="V11" s="174">
        <v>26800</v>
      </c>
      <c r="W11" s="168">
        <v>0.52</v>
      </c>
      <c r="X11" s="168">
        <v>6.84</v>
      </c>
      <c r="Y11" s="174">
        <v>23.36</v>
      </c>
      <c r="Z11" s="174">
        <v>1.7</v>
      </c>
      <c r="AA11" s="174">
        <v>2.81</v>
      </c>
      <c r="AB11" s="168">
        <v>68.3</v>
      </c>
      <c r="AC11" s="174">
        <v>0.4</v>
      </c>
      <c r="AD11" s="174">
        <v>0.68</v>
      </c>
      <c r="AE11" s="167"/>
      <c r="AF11" s="167"/>
      <c r="AG11" s="167"/>
      <c r="AH11" s="167"/>
      <c r="AI11" s="167"/>
      <c r="AJ11" s="167"/>
      <c r="AK11" s="167"/>
      <c r="AL11" s="167"/>
      <c r="AM11" s="175"/>
      <c r="AN11" s="167"/>
      <c r="AO11" s="16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8">
        <v>16</v>
      </c>
      <c r="BM11" s="168">
        <v>30696.959999999999</v>
      </c>
      <c r="BN11" s="168">
        <v>18300</v>
      </c>
      <c r="BO11" s="168">
        <v>0.53</v>
      </c>
      <c r="BP11" s="168">
        <v>6.68</v>
      </c>
      <c r="BQ11" s="168">
        <v>22.78</v>
      </c>
      <c r="BR11" s="168">
        <v>2.9</v>
      </c>
      <c r="BS11" s="168">
        <v>1.99</v>
      </c>
      <c r="BT11" s="168">
        <v>60.3</v>
      </c>
      <c r="BU11" s="168">
        <v>1.26</v>
      </c>
      <c r="BV11" s="168">
        <v>0.27</v>
      </c>
      <c r="BW11" s="170">
        <f t="shared" si="20"/>
        <v>82714.820000000007</v>
      </c>
      <c r="BX11" s="171">
        <f t="shared" si="21"/>
        <v>5105.4615343915357</v>
      </c>
      <c r="BY11" s="172">
        <f t="shared" si="9"/>
        <v>45100</v>
      </c>
      <c r="BZ11" s="172">
        <f t="shared" si="26"/>
        <v>1200</v>
      </c>
      <c r="CA11" s="172">
        <f t="shared" si="27"/>
        <v>40</v>
      </c>
      <c r="CB11" s="170">
        <f t="shared" si="28"/>
        <v>64.3</v>
      </c>
      <c r="CC11" s="189">
        <f t="shared" si="29"/>
        <v>0.54524690980407131</v>
      </c>
      <c r="CF11" s="139"/>
      <c r="CH11" s="124"/>
    </row>
    <row r="12" spans="1:86" ht="24" customHeight="1">
      <c r="A12" s="188">
        <v>45360</v>
      </c>
      <c r="B12" s="164">
        <v>34.266666666666659</v>
      </c>
      <c r="C12" s="164">
        <v>28.920833333333331</v>
      </c>
      <c r="D12" s="164">
        <v>17.925000000000001</v>
      </c>
      <c r="E12" s="164">
        <v>13.037499999999996</v>
      </c>
      <c r="F12" s="164">
        <v>8.0833333333333339</v>
      </c>
      <c r="G12" s="164">
        <v>25.566666666666674</v>
      </c>
      <c r="H12" s="164">
        <v>21.3</v>
      </c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74">
        <v>19</v>
      </c>
      <c r="U12" s="174">
        <v>41806.944444444445</v>
      </c>
      <c r="V12" s="174">
        <v>21300</v>
      </c>
      <c r="W12" s="168">
        <v>0.51122256298247459</v>
      </c>
      <c r="X12" s="168">
        <v>7.0201188125088505</v>
      </c>
      <c r="Y12" s="174">
        <v>23.959665507092705</v>
      </c>
      <c r="Z12" s="174">
        <v>1.7892599768575512</v>
      </c>
      <c r="AA12" s="174">
        <v>2.8636615418925526</v>
      </c>
      <c r="AB12" s="168">
        <v>68.099999999999994</v>
      </c>
      <c r="AC12" s="174">
        <v>0.43157894736842123</v>
      </c>
      <c r="AD12" s="174">
        <v>0.68947368421052613</v>
      </c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8">
        <v>21</v>
      </c>
      <c r="BM12" s="168">
        <v>45756.448412698417</v>
      </c>
      <c r="BN12" s="168">
        <v>25600</v>
      </c>
      <c r="BO12" s="168">
        <v>0.53875777391774182</v>
      </c>
      <c r="BP12" s="168">
        <v>6.5524020886300649</v>
      </c>
      <c r="BQ12" s="168">
        <v>22.363348328494411</v>
      </c>
      <c r="BR12" s="168">
        <v>2.916282965160657</v>
      </c>
      <c r="BS12" s="168">
        <v>2.204520182945354</v>
      </c>
      <c r="BT12" s="168">
        <v>64.599999999999994</v>
      </c>
      <c r="BU12" s="168">
        <v>1.1857142857142855</v>
      </c>
      <c r="BV12" s="168">
        <v>0.32857142857142851</v>
      </c>
      <c r="BW12" s="170">
        <f t="shared" si="20"/>
        <v>87563.39285714287</v>
      </c>
      <c r="BX12" s="171">
        <f t="shared" si="21"/>
        <v>4848.5728571428626</v>
      </c>
      <c r="BY12" s="172">
        <f t="shared" ref="BY12:BY32" si="30">K12+V12+AG12+AR12+BC12+BN12</f>
        <v>46900</v>
      </c>
      <c r="BZ12" s="172">
        <f t="shared" si="26"/>
        <v>1800</v>
      </c>
      <c r="CA12" s="172">
        <f t="shared" si="27"/>
        <v>40</v>
      </c>
      <c r="CB12" s="170">
        <f t="shared" si="28"/>
        <v>66.349999999999994</v>
      </c>
      <c r="CC12" s="189">
        <f t="shared" si="29"/>
        <v>0.53561195460431721</v>
      </c>
      <c r="CF12" s="139"/>
      <c r="CH12" s="124"/>
    </row>
    <row r="13" spans="1:86" ht="24" customHeight="1">
      <c r="A13" s="188">
        <v>45361</v>
      </c>
      <c r="B13" s="176">
        <v>38.241666666666667</v>
      </c>
      <c r="C13" s="164">
        <v>28.362500000000001</v>
      </c>
      <c r="D13" s="164">
        <v>18.270833333333332</v>
      </c>
      <c r="E13" s="164">
        <v>13.091666666666667</v>
      </c>
      <c r="F13" s="164">
        <v>8.1874999999999982</v>
      </c>
      <c r="G13" s="164">
        <v>25.770833333333332</v>
      </c>
      <c r="H13" s="164">
        <v>21.512500000000003</v>
      </c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74">
        <v>21</v>
      </c>
      <c r="U13" s="174">
        <v>42898.677248677261</v>
      </c>
      <c r="V13" s="174">
        <v>24800</v>
      </c>
      <c r="W13" s="168">
        <v>0.54503071681267579</v>
      </c>
      <c r="X13" s="168">
        <v>6.4877128664259018</v>
      </c>
      <c r="Y13" s="174">
        <v>22.142564013111603</v>
      </c>
      <c r="Z13" s="174">
        <v>1.7569268747145084</v>
      </c>
      <c r="AA13" s="174">
        <v>2.8028420775426346</v>
      </c>
      <c r="AB13" s="168">
        <v>69.099999999999994</v>
      </c>
      <c r="AC13" s="174">
        <v>0.4250000000000001</v>
      </c>
      <c r="AD13" s="174">
        <v>0.67999999999999983</v>
      </c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8">
        <v>19</v>
      </c>
      <c r="BM13" s="168">
        <v>40137.235449735446</v>
      </c>
      <c r="BN13" s="168">
        <v>21800</v>
      </c>
      <c r="BO13" s="168">
        <v>0.53281279549316918</v>
      </c>
      <c r="BP13" s="168">
        <v>6.6615155334304141</v>
      </c>
      <c r="BQ13" s="168">
        <v>22.735752515598005</v>
      </c>
      <c r="BR13" s="168">
        <v>2.8917541861723031</v>
      </c>
      <c r="BS13" s="168">
        <v>2.1819363391249862</v>
      </c>
      <c r="BT13" s="168">
        <v>65.099999999999994</v>
      </c>
      <c r="BU13" s="168">
        <v>1.1444444444444448</v>
      </c>
      <c r="BV13" s="168">
        <v>0.30555555555555558</v>
      </c>
      <c r="BW13" s="170">
        <f t="shared" si="20"/>
        <v>83035.912698412707</v>
      </c>
      <c r="BX13" s="171">
        <f t="shared" si="21"/>
        <v>-4527.4801587301627</v>
      </c>
      <c r="BY13" s="172">
        <f t="shared" si="30"/>
        <v>46600</v>
      </c>
      <c r="BZ13" s="172">
        <f t="shared" si="26"/>
        <v>-300</v>
      </c>
      <c r="CA13" s="172">
        <f t="shared" si="27"/>
        <v>40</v>
      </c>
      <c r="CB13" s="170">
        <f t="shared" si="28"/>
        <v>67.099999999999994</v>
      </c>
      <c r="CC13" s="189">
        <f t="shared" si="29"/>
        <v>0.56120296008850634</v>
      </c>
      <c r="CF13" s="139"/>
      <c r="CH13" s="124"/>
    </row>
    <row r="14" spans="1:86" ht="24" customHeight="1">
      <c r="A14" s="188">
        <v>45362</v>
      </c>
      <c r="B14" s="176">
        <v>35.975000000000001</v>
      </c>
      <c r="C14" s="164">
        <v>29.208333333333332</v>
      </c>
      <c r="D14" s="164">
        <v>18.520833333333339</v>
      </c>
      <c r="E14" s="164">
        <v>13.087500000000004</v>
      </c>
      <c r="F14" s="164">
        <v>7.95</v>
      </c>
      <c r="G14" s="164">
        <v>26.229166666666671</v>
      </c>
      <c r="H14" s="164">
        <v>21.841666666666669</v>
      </c>
      <c r="I14" s="165"/>
      <c r="J14" s="165"/>
      <c r="K14" s="165">
        <v>400</v>
      </c>
      <c r="L14" s="165"/>
      <c r="M14" s="165"/>
      <c r="N14" s="165"/>
      <c r="O14" s="165"/>
      <c r="P14" s="165"/>
      <c r="Q14" s="165"/>
      <c r="R14" s="165"/>
      <c r="S14" s="165"/>
      <c r="T14" s="174">
        <v>18</v>
      </c>
      <c r="U14" s="174">
        <v>37247.354497354499</v>
      </c>
      <c r="V14" s="174">
        <v>20500</v>
      </c>
      <c r="W14" s="168">
        <v>0.53823188884315665</v>
      </c>
      <c r="X14" s="168">
        <v>6.6139529696468067</v>
      </c>
      <c r="Y14" s="174">
        <v>22.573421485404552</v>
      </c>
      <c r="Z14" s="174">
        <v>1.9129643756266841</v>
      </c>
      <c r="AA14" s="174">
        <v>2.8722778673383522</v>
      </c>
      <c r="AB14" s="168">
        <v>70.7</v>
      </c>
      <c r="AC14" s="174">
        <v>0.5117647058823529</v>
      </c>
      <c r="AD14" s="174">
        <v>0.7</v>
      </c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7">
        <v>23</v>
      </c>
      <c r="BB14" s="167">
        <v>49962.83068783069</v>
      </c>
      <c r="BC14" s="167">
        <v>29700</v>
      </c>
      <c r="BD14" s="167">
        <v>0.55848006402896722</v>
      </c>
      <c r="BE14" s="167">
        <v>6.3586706701067079</v>
      </c>
      <c r="BF14" s="167">
        <v>21.702142997074194</v>
      </c>
      <c r="BG14" s="167">
        <v>3.3324009995951811</v>
      </c>
      <c r="BH14" s="167">
        <v>2.9248044020842419</v>
      </c>
      <c r="BI14" s="167">
        <v>68.2</v>
      </c>
      <c r="BJ14" s="167">
        <v>1.5909090909090908</v>
      </c>
      <c r="BK14" s="167">
        <v>0.69545454545454533</v>
      </c>
      <c r="BL14" s="168"/>
      <c r="BM14" s="168"/>
      <c r="BN14" s="168"/>
      <c r="BO14" s="168"/>
      <c r="BP14" s="168"/>
      <c r="BQ14" s="168"/>
      <c r="BR14" s="168"/>
      <c r="BS14" s="168"/>
      <c r="BT14" s="168"/>
      <c r="BU14" s="168"/>
      <c r="BV14" s="168"/>
      <c r="BW14" s="170">
        <f t="shared" si="20"/>
        <v>87210.185185185197</v>
      </c>
      <c r="BX14" s="171">
        <f t="shared" si="21"/>
        <v>4174.2724867724901</v>
      </c>
      <c r="BY14" s="172">
        <f t="shared" si="30"/>
        <v>50600</v>
      </c>
      <c r="BZ14" s="172">
        <f t="shared" si="26"/>
        <v>4000</v>
      </c>
      <c r="CA14" s="172">
        <f t="shared" si="27"/>
        <v>41</v>
      </c>
      <c r="CB14" s="170">
        <f t="shared" si="28"/>
        <v>69.45</v>
      </c>
      <c r="CC14" s="189">
        <f t="shared" si="29"/>
        <v>0.58020745962818643</v>
      </c>
      <c r="CE14" s="139"/>
      <c r="CG14" s="124"/>
    </row>
    <row r="15" spans="1:86" ht="24" customHeight="1">
      <c r="A15" s="188">
        <v>45363</v>
      </c>
      <c r="B15" s="176">
        <v>46.599999999999994</v>
      </c>
      <c r="C15" s="164">
        <v>29.466666666666672</v>
      </c>
      <c r="D15" s="164">
        <v>20.5</v>
      </c>
      <c r="E15" s="164">
        <v>13.112499999999997</v>
      </c>
      <c r="F15" s="164">
        <v>7.5708333333333337</v>
      </c>
      <c r="G15" s="164">
        <v>27.820833333333329</v>
      </c>
      <c r="H15" s="164">
        <v>23.566666666666674</v>
      </c>
      <c r="I15" s="165">
        <v>24</v>
      </c>
      <c r="J15" s="165">
        <v>53334.358465608464</v>
      </c>
      <c r="K15" s="165">
        <v>28000</v>
      </c>
      <c r="L15" s="165">
        <v>0.50358061503163676</v>
      </c>
      <c r="M15" s="165">
        <v>7.1235286525629311</v>
      </c>
      <c r="N15" s="165">
        <v>24.312603291197281</v>
      </c>
      <c r="O15" s="165">
        <v>2.3176465694877697</v>
      </c>
      <c r="P15" s="165">
        <v>4.0553588916416512</v>
      </c>
      <c r="Q15" s="165">
        <v>58.2</v>
      </c>
      <c r="R15" s="165">
        <v>0.75217391304347814</v>
      </c>
      <c r="S15" s="165">
        <v>1.5052173913043476</v>
      </c>
      <c r="T15" s="174"/>
      <c r="U15" s="174"/>
      <c r="V15" s="174"/>
      <c r="W15" s="168"/>
      <c r="X15" s="168"/>
      <c r="Y15" s="174"/>
      <c r="Z15" s="174"/>
      <c r="AA15" s="174"/>
      <c r="AB15" s="168"/>
      <c r="AC15" s="174"/>
      <c r="AD15" s="174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8"/>
      <c r="AQ15" s="168"/>
      <c r="AR15" s="168"/>
      <c r="AS15" s="168"/>
      <c r="AT15" s="168"/>
      <c r="AU15" s="168"/>
      <c r="AV15" s="168"/>
      <c r="AW15" s="168"/>
      <c r="AX15" s="168"/>
      <c r="AY15" s="168"/>
      <c r="AZ15" s="168"/>
      <c r="BA15" s="167">
        <v>21</v>
      </c>
      <c r="BB15" s="167">
        <v>47650.925925925912</v>
      </c>
      <c r="BC15" s="167">
        <v>27000</v>
      </c>
      <c r="BD15" s="167">
        <v>0.55200267117715252</v>
      </c>
      <c r="BE15" s="167">
        <v>6.4980577336582224</v>
      </c>
      <c r="BF15" s="167">
        <v>22.177871044975511</v>
      </c>
      <c r="BG15" s="167">
        <v>3.2143665287484113</v>
      </c>
      <c r="BH15" s="167">
        <v>2.7762511832055528</v>
      </c>
      <c r="BI15" s="167">
        <v>73.2</v>
      </c>
      <c r="BJ15" s="167">
        <v>1.5473684210526315</v>
      </c>
      <c r="BK15" s="167">
        <v>0.63157894736842091</v>
      </c>
      <c r="BL15" s="168"/>
      <c r="BM15" s="168"/>
      <c r="BN15" s="168"/>
      <c r="BO15" s="168"/>
      <c r="BP15" s="168"/>
      <c r="BQ15" s="168"/>
      <c r="BR15" s="168"/>
      <c r="BS15" s="168"/>
      <c r="BT15" s="168"/>
      <c r="BU15" s="168"/>
      <c r="BV15" s="168"/>
      <c r="BW15" s="170">
        <f t="shared" si="20"/>
        <v>100985.28439153437</v>
      </c>
      <c r="BX15" s="171">
        <f t="shared" si="21"/>
        <v>13775.099206349172</v>
      </c>
      <c r="BY15" s="172">
        <f t="shared" si="30"/>
        <v>55000</v>
      </c>
      <c r="BZ15" s="172">
        <f t="shared" si="26"/>
        <v>4400</v>
      </c>
      <c r="CA15" s="172">
        <f t="shared" si="27"/>
        <v>45</v>
      </c>
      <c r="CB15" s="170">
        <f t="shared" si="28"/>
        <v>65.7</v>
      </c>
      <c r="CC15" s="189">
        <f t="shared" si="29"/>
        <v>0.54463380809779316</v>
      </c>
      <c r="CE15" s="139"/>
      <c r="CG15" s="124"/>
    </row>
    <row r="16" spans="1:86" ht="24" customHeight="1">
      <c r="A16" s="188">
        <v>45364</v>
      </c>
      <c r="B16" s="176">
        <v>56.6</v>
      </c>
      <c r="C16" s="164">
        <v>27.7</v>
      </c>
      <c r="D16" s="164">
        <v>21</v>
      </c>
      <c r="E16" s="164">
        <v>12.6</v>
      </c>
      <c r="F16" s="164">
        <v>7</v>
      </c>
      <c r="G16" s="164">
        <v>27.8</v>
      </c>
      <c r="H16" s="164">
        <v>23.8</v>
      </c>
      <c r="I16" s="165">
        <v>24</v>
      </c>
      <c r="J16" s="167">
        <v>53045.37</v>
      </c>
      <c r="K16" s="167">
        <v>26100</v>
      </c>
      <c r="L16" s="167">
        <v>0.49</v>
      </c>
      <c r="M16" s="167">
        <v>7.17</v>
      </c>
      <c r="N16" s="167">
        <v>24.47</v>
      </c>
      <c r="O16" s="167">
        <v>2.13</v>
      </c>
      <c r="P16" s="167">
        <v>4.13</v>
      </c>
      <c r="Q16" s="167">
        <v>55</v>
      </c>
      <c r="R16" s="167">
        <v>0.67</v>
      </c>
      <c r="S16" s="167">
        <v>1.63</v>
      </c>
      <c r="T16" s="174"/>
      <c r="U16" s="174"/>
      <c r="V16" s="174"/>
      <c r="W16" s="168"/>
      <c r="X16" s="168"/>
      <c r="Y16" s="174"/>
      <c r="Z16" s="174"/>
      <c r="AA16" s="174"/>
      <c r="AB16" s="168"/>
      <c r="AC16" s="174"/>
      <c r="AD16" s="174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8"/>
      <c r="AQ16" s="168"/>
      <c r="AR16" s="168"/>
      <c r="AS16" s="168"/>
      <c r="AT16" s="168"/>
      <c r="AU16" s="168"/>
      <c r="AV16" s="168"/>
      <c r="AW16" s="168"/>
      <c r="AX16" s="168"/>
      <c r="AY16" s="168"/>
      <c r="AZ16" s="168"/>
      <c r="BA16" s="167">
        <v>24</v>
      </c>
      <c r="BB16" s="167">
        <v>52724.27</v>
      </c>
      <c r="BC16" s="167">
        <v>29900</v>
      </c>
      <c r="BD16" s="167">
        <v>0.56999999999999995</v>
      </c>
      <c r="BE16" s="167">
        <v>6.22</v>
      </c>
      <c r="BF16" s="167">
        <v>21.21</v>
      </c>
      <c r="BG16" s="167">
        <v>3.12</v>
      </c>
      <c r="BH16" s="167">
        <v>2.75</v>
      </c>
      <c r="BI16" s="167">
        <v>70.8</v>
      </c>
      <c r="BJ16" s="167">
        <v>1.47</v>
      </c>
      <c r="BK16" s="167">
        <v>0.62</v>
      </c>
      <c r="BL16" s="168"/>
      <c r="BM16" s="168"/>
      <c r="BN16" s="168"/>
      <c r="BO16" s="168"/>
      <c r="BP16" s="168"/>
      <c r="BQ16" s="168"/>
      <c r="BR16" s="168"/>
      <c r="BS16" s="168"/>
      <c r="BT16" s="168"/>
      <c r="BU16" s="168"/>
      <c r="BV16" s="168"/>
      <c r="BW16" s="170">
        <f t="shared" si="20"/>
        <v>105769.64</v>
      </c>
      <c r="BX16" s="171">
        <f t="shared" si="21"/>
        <v>4784.3556084656302</v>
      </c>
      <c r="BY16" s="172">
        <f t="shared" si="30"/>
        <v>56000</v>
      </c>
      <c r="BZ16" s="172">
        <f t="shared" si="26"/>
        <v>1000</v>
      </c>
      <c r="CA16" s="172">
        <f t="shared" si="27"/>
        <v>48</v>
      </c>
      <c r="CB16" s="170">
        <f t="shared" si="28"/>
        <v>62.9</v>
      </c>
      <c r="CC16" s="189">
        <f t="shared" si="29"/>
        <v>0.52945249695470264</v>
      </c>
      <c r="CE16" s="139"/>
      <c r="CG16" s="124"/>
    </row>
    <row r="17" spans="1:86" ht="24" customHeight="1">
      <c r="A17" s="188">
        <v>45365</v>
      </c>
      <c r="B17" s="176">
        <v>62.2</v>
      </c>
      <c r="C17" s="164">
        <v>27.2</v>
      </c>
      <c r="D17" s="164">
        <v>21.5</v>
      </c>
      <c r="E17" s="164">
        <v>13</v>
      </c>
      <c r="F17" s="164">
        <v>7.7</v>
      </c>
      <c r="G17" s="164">
        <v>28</v>
      </c>
      <c r="H17" s="164">
        <v>23.9</v>
      </c>
      <c r="I17" s="165">
        <v>24</v>
      </c>
      <c r="J17" s="167">
        <v>54260.08</v>
      </c>
      <c r="K17" s="167">
        <v>27000</v>
      </c>
      <c r="L17" s="167">
        <v>0.5</v>
      </c>
      <c r="M17" s="167">
        <v>7.11</v>
      </c>
      <c r="N17" s="167">
        <v>24.25</v>
      </c>
      <c r="O17" s="167">
        <v>2.23</v>
      </c>
      <c r="P17" s="167">
        <v>3.72</v>
      </c>
      <c r="Q17" s="167">
        <v>56.2</v>
      </c>
      <c r="R17" s="167">
        <v>0.71</v>
      </c>
      <c r="S17" s="167">
        <v>1.27</v>
      </c>
      <c r="T17" s="174"/>
      <c r="U17" s="174"/>
      <c r="V17" s="174"/>
      <c r="W17" s="168"/>
      <c r="X17" s="168"/>
      <c r="Y17" s="174"/>
      <c r="Z17" s="174"/>
      <c r="AA17" s="174"/>
      <c r="AB17" s="168"/>
      <c r="AC17" s="174"/>
      <c r="AD17" s="174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8"/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7">
        <v>22</v>
      </c>
      <c r="BB17" s="167">
        <v>44183.07</v>
      </c>
      <c r="BC17" s="167">
        <v>28100</v>
      </c>
      <c r="BD17" s="167">
        <v>0.57999999999999996</v>
      </c>
      <c r="BE17" s="167">
        <v>6.07</v>
      </c>
      <c r="BF17" s="167">
        <v>20.73</v>
      </c>
      <c r="BG17" s="167">
        <v>3.01</v>
      </c>
      <c r="BH17" s="167">
        <v>2.74</v>
      </c>
      <c r="BI17" s="167">
        <v>70.5</v>
      </c>
      <c r="BJ17" s="167">
        <v>1.36</v>
      </c>
      <c r="BK17" s="167">
        <v>0.61</v>
      </c>
      <c r="BL17" s="168"/>
      <c r="BM17" s="168"/>
      <c r="BN17" s="168"/>
      <c r="BO17" s="168"/>
      <c r="BP17" s="168"/>
      <c r="BQ17" s="168"/>
      <c r="BR17" s="168"/>
      <c r="BS17" s="168"/>
      <c r="BT17" s="168"/>
      <c r="BU17" s="168"/>
      <c r="BV17" s="168"/>
      <c r="BW17" s="170">
        <f t="shared" si="20"/>
        <v>98443.15</v>
      </c>
      <c r="BX17" s="171">
        <f t="shared" si="21"/>
        <v>-7326.4900000000052</v>
      </c>
      <c r="BY17" s="172">
        <f t="shared" si="30"/>
        <v>55100</v>
      </c>
      <c r="BZ17" s="172">
        <f t="shared" si="26"/>
        <v>-900</v>
      </c>
      <c r="CA17" s="172">
        <f t="shared" si="27"/>
        <v>46</v>
      </c>
      <c r="CB17" s="170">
        <f t="shared" si="28"/>
        <v>63.35</v>
      </c>
      <c r="CC17" s="189">
        <f t="shared" si="29"/>
        <v>0.55971390594470005</v>
      </c>
      <c r="CF17" s="139"/>
      <c r="CH17" s="124"/>
    </row>
    <row r="18" spans="1:86" ht="24" customHeight="1">
      <c r="A18" s="188">
        <v>45366</v>
      </c>
      <c r="B18" s="176">
        <v>61.3</v>
      </c>
      <c r="C18" s="164">
        <v>26.5</v>
      </c>
      <c r="D18" s="164">
        <v>20.8</v>
      </c>
      <c r="E18" s="164">
        <v>12.8</v>
      </c>
      <c r="F18" s="164">
        <v>7.6</v>
      </c>
      <c r="G18" s="164">
        <v>26.9</v>
      </c>
      <c r="H18" s="164">
        <v>23.1</v>
      </c>
      <c r="I18" s="165">
        <v>23</v>
      </c>
      <c r="J18" s="167">
        <v>48036.24</v>
      </c>
      <c r="K18" s="167">
        <v>23600</v>
      </c>
      <c r="L18" s="167">
        <v>0.49</v>
      </c>
      <c r="M18" s="167">
        <v>7.17</v>
      </c>
      <c r="N18" s="167">
        <v>24.48</v>
      </c>
      <c r="O18" s="167">
        <v>1.99</v>
      </c>
      <c r="P18" s="167">
        <v>3.45</v>
      </c>
      <c r="Q18" s="167">
        <v>47.8</v>
      </c>
      <c r="R18" s="167">
        <v>0.62</v>
      </c>
      <c r="S18" s="167">
        <v>1.19</v>
      </c>
      <c r="T18" s="174"/>
      <c r="U18" s="174"/>
      <c r="V18" s="174"/>
      <c r="W18" s="168"/>
      <c r="X18" s="168"/>
      <c r="Y18" s="174"/>
      <c r="Z18" s="174"/>
      <c r="AA18" s="174"/>
      <c r="AB18" s="168"/>
      <c r="AC18" s="174"/>
      <c r="AD18" s="174"/>
      <c r="AE18" s="167">
        <v>1</v>
      </c>
      <c r="AF18" s="167"/>
      <c r="AG18" s="167">
        <v>1000</v>
      </c>
      <c r="AH18" s="167"/>
      <c r="AI18" s="167"/>
      <c r="AJ18" s="167"/>
      <c r="AK18" s="167"/>
      <c r="AL18" s="167"/>
      <c r="AM18" s="167">
        <v>90</v>
      </c>
      <c r="AN18" s="167"/>
      <c r="AO18" s="167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7">
        <v>24</v>
      </c>
      <c r="BB18" s="167">
        <v>50540.81</v>
      </c>
      <c r="BC18" s="167">
        <v>28300</v>
      </c>
      <c r="BD18" s="167">
        <v>0.56000000000000005</v>
      </c>
      <c r="BE18" s="167">
        <v>6.3</v>
      </c>
      <c r="BF18" s="167">
        <v>21.5</v>
      </c>
      <c r="BG18" s="167">
        <v>2.85</v>
      </c>
      <c r="BH18" s="167">
        <v>2.66</v>
      </c>
      <c r="BI18" s="167">
        <v>66.400000000000006</v>
      </c>
      <c r="BJ18" s="167">
        <v>1.29</v>
      </c>
      <c r="BK18" s="167">
        <v>0.61</v>
      </c>
      <c r="BL18" s="168"/>
      <c r="BM18" s="168"/>
      <c r="BN18" s="168"/>
      <c r="BO18" s="168"/>
      <c r="BP18" s="168"/>
      <c r="BQ18" s="168"/>
      <c r="BR18" s="168"/>
      <c r="BS18" s="168"/>
      <c r="BT18" s="168"/>
      <c r="BU18" s="168"/>
      <c r="BV18" s="168"/>
      <c r="BW18" s="170">
        <f t="shared" si="20"/>
        <v>98577.049999999988</v>
      </c>
      <c r="BX18" s="171">
        <f t="shared" si="21"/>
        <v>133.89999999999418</v>
      </c>
      <c r="BY18" s="172">
        <f t="shared" si="30"/>
        <v>52900</v>
      </c>
      <c r="BZ18" s="172">
        <f t="shared" si="26"/>
        <v>-2200</v>
      </c>
      <c r="CA18" s="172">
        <f t="shared" si="27"/>
        <v>48</v>
      </c>
      <c r="CB18" s="170">
        <f t="shared" si="28"/>
        <v>68.066666666666677</v>
      </c>
      <c r="CC18" s="189">
        <f t="shared" si="29"/>
        <v>0.53663606285641541</v>
      </c>
      <c r="CF18" s="139"/>
      <c r="CH18" s="124"/>
    </row>
    <row r="19" spans="1:86" ht="24" customHeight="1">
      <c r="A19" s="188">
        <v>45367</v>
      </c>
      <c r="B19" s="176">
        <v>60.1</v>
      </c>
      <c r="C19" s="164">
        <v>27.4</v>
      </c>
      <c r="D19" s="164">
        <v>21.3</v>
      </c>
      <c r="E19" s="164">
        <v>12.9</v>
      </c>
      <c r="F19" s="164">
        <v>7.9</v>
      </c>
      <c r="G19" s="164">
        <v>27.3</v>
      </c>
      <c r="H19" s="164">
        <v>23.4</v>
      </c>
      <c r="I19" s="165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74"/>
      <c r="U19" s="174"/>
      <c r="V19" s="174"/>
      <c r="W19" s="168"/>
      <c r="X19" s="168"/>
      <c r="Y19" s="174"/>
      <c r="Z19" s="174"/>
      <c r="AA19" s="174"/>
      <c r="AB19" s="168"/>
      <c r="AC19" s="174"/>
      <c r="AD19" s="174"/>
      <c r="AE19" s="167">
        <v>24</v>
      </c>
      <c r="AF19" s="167">
        <v>49609.62</v>
      </c>
      <c r="AG19" s="167">
        <v>27400</v>
      </c>
      <c r="AH19" s="167">
        <v>0.55000000000000004</v>
      </c>
      <c r="AI19" s="167">
        <v>6.4</v>
      </c>
      <c r="AJ19" s="167">
        <v>21.85</v>
      </c>
      <c r="AK19" s="167">
        <v>2.61</v>
      </c>
      <c r="AL19" s="167">
        <v>2.19</v>
      </c>
      <c r="AM19" s="167">
        <v>71.2</v>
      </c>
      <c r="AN19" s="167">
        <v>1.25</v>
      </c>
      <c r="AO19" s="167">
        <v>0.36</v>
      </c>
      <c r="AP19" s="168"/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7">
        <v>24</v>
      </c>
      <c r="BB19" s="167">
        <v>49416.959999999999</v>
      </c>
      <c r="BC19" s="167">
        <v>27800</v>
      </c>
      <c r="BD19" s="167">
        <v>0.56000000000000005</v>
      </c>
      <c r="BE19" s="167">
        <v>6.28</v>
      </c>
      <c r="BF19" s="167">
        <v>21.43</v>
      </c>
      <c r="BG19" s="167">
        <v>2.71</v>
      </c>
      <c r="BH19" s="167">
        <v>2.57</v>
      </c>
      <c r="BI19" s="167">
        <v>67.3</v>
      </c>
      <c r="BJ19" s="167">
        <v>1.2</v>
      </c>
      <c r="BK19" s="167">
        <v>0.57999999999999996</v>
      </c>
      <c r="BL19" s="168"/>
      <c r="BM19" s="168"/>
      <c r="BN19" s="168"/>
      <c r="BO19" s="168"/>
      <c r="BP19" s="168"/>
      <c r="BQ19" s="168"/>
      <c r="BR19" s="168"/>
      <c r="BS19" s="168"/>
      <c r="BT19" s="168"/>
      <c r="BU19" s="168"/>
      <c r="BV19" s="168"/>
      <c r="BW19" s="170">
        <f t="shared" si="20"/>
        <v>99026.58</v>
      </c>
      <c r="BX19" s="171">
        <f t="shared" si="21"/>
        <v>449.53000000001339</v>
      </c>
      <c r="BY19" s="172">
        <f t="shared" si="30"/>
        <v>55200</v>
      </c>
      <c r="BZ19" s="172">
        <f t="shared" si="26"/>
        <v>2300</v>
      </c>
      <c r="CA19" s="172">
        <f t="shared" si="27"/>
        <v>48</v>
      </c>
      <c r="CB19" s="170">
        <f t="shared" si="28"/>
        <v>69.25</v>
      </c>
      <c r="CC19" s="189">
        <f t="shared" si="29"/>
        <v>0.55742609711453228</v>
      </c>
      <c r="CF19" s="139"/>
      <c r="CH19" s="124"/>
    </row>
    <row r="20" spans="1:86" ht="24" customHeight="1">
      <c r="A20" s="188">
        <v>45368</v>
      </c>
      <c r="B20" s="176">
        <v>63.6</v>
      </c>
      <c r="C20" s="164">
        <v>27.7</v>
      </c>
      <c r="D20" s="164">
        <v>22.1</v>
      </c>
      <c r="E20" s="164">
        <v>13.1</v>
      </c>
      <c r="F20" s="164">
        <v>7.8</v>
      </c>
      <c r="G20" s="164">
        <v>28.4</v>
      </c>
      <c r="H20" s="164">
        <v>24.3</v>
      </c>
      <c r="I20" s="165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74"/>
      <c r="U20" s="174"/>
      <c r="V20" s="174"/>
      <c r="W20" s="168"/>
      <c r="X20" s="168"/>
      <c r="Y20" s="174"/>
      <c r="Z20" s="174"/>
      <c r="AA20" s="174"/>
      <c r="AB20" s="168"/>
      <c r="AC20" s="174"/>
      <c r="AD20" s="174"/>
      <c r="AE20" s="167">
        <v>24</v>
      </c>
      <c r="AF20" s="167">
        <v>53013.26</v>
      </c>
      <c r="AG20" s="167">
        <v>30200</v>
      </c>
      <c r="AH20" s="167">
        <v>0.56999999999999995</v>
      </c>
      <c r="AI20" s="167">
        <v>6.2</v>
      </c>
      <c r="AJ20" s="167">
        <v>21.15</v>
      </c>
      <c r="AK20" s="167">
        <v>2.65</v>
      </c>
      <c r="AL20" s="167">
        <v>2.4900000000000002</v>
      </c>
      <c r="AM20" s="167">
        <v>75.900000000000006</v>
      </c>
      <c r="AN20" s="167">
        <v>1.2</v>
      </c>
      <c r="AO20" s="167">
        <v>0.47</v>
      </c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7">
        <v>24</v>
      </c>
      <c r="BB20" s="167">
        <v>52531.61</v>
      </c>
      <c r="BC20" s="167">
        <v>30500</v>
      </c>
      <c r="BD20" s="167">
        <v>0.57999999999999996</v>
      </c>
      <c r="BE20" s="167">
        <v>6.07</v>
      </c>
      <c r="BF20" s="167">
        <v>20.73</v>
      </c>
      <c r="BG20" s="167">
        <v>2.78</v>
      </c>
      <c r="BH20" s="167">
        <v>2.76</v>
      </c>
      <c r="BI20" s="167">
        <v>71.599999999999994</v>
      </c>
      <c r="BJ20" s="167">
        <v>1.18</v>
      </c>
      <c r="BK20" s="167">
        <v>0.63</v>
      </c>
      <c r="BL20" s="168"/>
      <c r="BM20" s="168"/>
      <c r="BN20" s="168"/>
      <c r="BO20" s="168"/>
      <c r="BP20" s="168"/>
      <c r="BQ20" s="168"/>
      <c r="BR20" s="168"/>
      <c r="BS20" s="168"/>
      <c r="BT20" s="168"/>
      <c r="BU20" s="168"/>
      <c r="BV20" s="168"/>
      <c r="BW20" s="170">
        <f t="shared" si="20"/>
        <v>105544.87</v>
      </c>
      <c r="BX20" s="171">
        <f t="shared" si="21"/>
        <v>6518.2899999999936</v>
      </c>
      <c r="BY20" s="172">
        <f t="shared" si="30"/>
        <v>60700</v>
      </c>
      <c r="BZ20" s="172">
        <f t="shared" si="26"/>
        <v>5500</v>
      </c>
      <c r="CA20" s="172">
        <f t="shared" si="27"/>
        <v>48</v>
      </c>
      <c r="CB20" s="170">
        <f t="shared" si="28"/>
        <v>73.75</v>
      </c>
      <c r="CC20" s="189">
        <f t="shared" si="29"/>
        <v>0.57511085095845971</v>
      </c>
      <c r="CF20" s="139"/>
      <c r="CH20" s="124"/>
    </row>
    <row r="21" spans="1:86" s="123" customFormat="1" ht="24" customHeight="1">
      <c r="A21" s="188">
        <v>45369</v>
      </c>
      <c r="B21" s="176">
        <v>66.3</v>
      </c>
      <c r="C21" s="164">
        <v>28</v>
      </c>
      <c r="D21" s="164">
        <v>22.9</v>
      </c>
      <c r="E21" s="164">
        <v>12.9</v>
      </c>
      <c r="F21" s="164">
        <v>7.5</v>
      </c>
      <c r="G21" s="164">
        <v>29.2</v>
      </c>
      <c r="H21" s="164">
        <v>25</v>
      </c>
      <c r="I21" s="165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74"/>
      <c r="U21" s="174"/>
      <c r="V21" s="174"/>
      <c r="W21" s="168"/>
      <c r="X21" s="168"/>
      <c r="Y21" s="174"/>
      <c r="Z21" s="174"/>
      <c r="AA21" s="174"/>
      <c r="AB21" s="168"/>
      <c r="AC21" s="174"/>
      <c r="AD21" s="174"/>
      <c r="AE21" s="167">
        <v>24</v>
      </c>
      <c r="AF21" s="167">
        <v>54586.640211640217</v>
      </c>
      <c r="AG21" s="167">
        <v>31100</v>
      </c>
      <c r="AH21" s="167">
        <v>0.57030339225858873</v>
      </c>
      <c r="AI21" s="167">
        <v>6.1898633634993763</v>
      </c>
      <c r="AJ21" s="167">
        <v>21.126003659623372</v>
      </c>
      <c r="AK21" s="167">
        <v>2.6659508019409222</v>
      </c>
      <c r="AL21" s="167">
        <v>2.5706751350961672</v>
      </c>
      <c r="AM21" s="167">
        <v>80.2</v>
      </c>
      <c r="AN21" s="167">
        <v>1.18</v>
      </c>
      <c r="AO21" s="167">
        <v>0.48</v>
      </c>
      <c r="AP21" s="168"/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7">
        <v>24</v>
      </c>
      <c r="BB21" s="167">
        <v>54169.212962962964</v>
      </c>
      <c r="BC21" s="167">
        <v>31300</v>
      </c>
      <c r="BD21" s="167">
        <v>0.57855535095052268</v>
      </c>
      <c r="BE21" s="167">
        <v>6.1113460454338417</v>
      </c>
      <c r="BF21" s="167">
        <v>20.858024053065702</v>
      </c>
      <c r="BG21" s="167">
        <v>2.8202268287665135</v>
      </c>
      <c r="BH21" s="167">
        <v>2.8112481671242509</v>
      </c>
      <c r="BI21" s="167">
        <v>73.8</v>
      </c>
      <c r="BJ21" s="167">
        <v>1.18</v>
      </c>
      <c r="BK21" s="167">
        <v>0.63</v>
      </c>
      <c r="BL21" s="168"/>
      <c r="BM21" s="168"/>
      <c r="BN21" s="168"/>
      <c r="BO21" s="168"/>
      <c r="BP21" s="168"/>
      <c r="BQ21" s="168"/>
      <c r="BR21" s="168"/>
      <c r="BS21" s="168"/>
      <c r="BT21" s="168"/>
      <c r="BU21" s="168"/>
      <c r="BV21" s="168"/>
      <c r="BW21" s="170">
        <f t="shared" si="20"/>
        <v>108755.85317460318</v>
      </c>
      <c r="BX21" s="171">
        <f t="shared" si="21"/>
        <v>3210.983174603185</v>
      </c>
      <c r="BY21" s="172">
        <f t="shared" si="30"/>
        <v>62400</v>
      </c>
      <c r="BZ21" s="172">
        <f t="shared" si="26"/>
        <v>1700</v>
      </c>
      <c r="CA21" s="172">
        <f t="shared" si="27"/>
        <v>48</v>
      </c>
      <c r="CB21" s="170">
        <f t="shared" si="28"/>
        <v>77</v>
      </c>
      <c r="CC21" s="189">
        <f t="shared" si="29"/>
        <v>0.57376222224857443</v>
      </c>
      <c r="CF21" s="158"/>
      <c r="CH21" s="124"/>
    </row>
    <row r="22" spans="1:86" s="123" customFormat="1" ht="24" customHeight="1">
      <c r="A22" s="188">
        <v>45370</v>
      </c>
      <c r="B22" s="164">
        <v>54.62916666666667</v>
      </c>
      <c r="C22" s="164">
        <v>28.641666666666669</v>
      </c>
      <c r="D22" s="164">
        <v>21.395833333333332</v>
      </c>
      <c r="E22" s="164">
        <v>12.65</v>
      </c>
      <c r="F22" s="164">
        <v>7.2708333333333348</v>
      </c>
      <c r="G22" s="164">
        <v>27.874999999999996</v>
      </c>
      <c r="H22" s="164">
        <v>23.737500000000001</v>
      </c>
      <c r="I22" s="165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74"/>
      <c r="U22" s="174"/>
      <c r="V22" s="174"/>
      <c r="W22" s="168"/>
      <c r="X22" s="168"/>
      <c r="Y22" s="174"/>
      <c r="Z22" s="174"/>
      <c r="AA22" s="174"/>
      <c r="AB22" s="168"/>
      <c r="AC22" s="174"/>
      <c r="AD22" s="174"/>
      <c r="AE22" s="167">
        <v>24</v>
      </c>
      <c r="AF22" s="167">
        <v>53270.138888888898</v>
      </c>
      <c r="AG22" s="167">
        <v>29500</v>
      </c>
      <c r="AH22" s="167">
        <v>0.55395615252547203</v>
      </c>
      <c r="AI22" s="167">
        <v>6.3838098382043071</v>
      </c>
      <c r="AJ22" s="167">
        <v>21.787942977791303</v>
      </c>
      <c r="AK22" s="167">
        <v>2.5159306384154796</v>
      </c>
      <c r="AL22" s="167">
        <v>2.3836442473567696</v>
      </c>
      <c r="AM22" s="167">
        <v>79</v>
      </c>
      <c r="AN22" s="167">
        <v>1.0999999999999994</v>
      </c>
      <c r="AO22" s="167">
        <v>0.40416666666666679</v>
      </c>
      <c r="AP22" s="168"/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7">
        <v>24</v>
      </c>
      <c r="BB22" s="167">
        <v>52627.943121693133</v>
      </c>
      <c r="BC22" s="167">
        <v>29700</v>
      </c>
      <c r="BD22" s="167">
        <v>0.56450262021213671</v>
      </c>
      <c r="BE22" s="167">
        <v>6.2693636361791869</v>
      </c>
      <c r="BF22" s="167">
        <v>21.397338090279561</v>
      </c>
      <c r="BG22" s="167">
        <v>2.766641060224726</v>
      </c>
      <c r="BH22" s="167">
        <v>2.7053427073498288</v>
      </c>
      <c r="BI22" s="167">
        <v>70.5</v>
      </c>
      <c r="BJ22" s="167">
        <v>1.1708333333333332</v>
      </c>
      <c r="BK22" s="167">
        <v>0.59583333333333321</v>
      </c>
      <c r="BL22" s="168"/>
      <c r="BM22" s="168"/>
      <c r="BN22" s="168"/>
      <c r="BO22" s="168"/>
      <c r="BP22" s="168"/>
      <c r="BQ22" s="168"/>
      <c r="BR22" s="168"/>
      <c r="BS22" s="168"/>
      <c r="BT22" s="168"/>
      <c r="BU22" s="168"/>
      <c r="BV22" s="168"/>
      <c r="BW22" s="170">
        <f t="shared" si="20"/>
        <v>105898.08201058203</v>
      </c>
      <c r="BX22" s="171">
        <f t="shared" si="21"/>
        <v>-2857.7711640211492</v>
      </c>
      <c r="BY22" s="172">
        <f t="shared" si="30"/>
        <v>59200</v>
      </c>
      <c r="BZ22" s="172">
        <f t="shared" si="26"/>
        <v>-3200</v>
      </c>
      <c r="CA22" s="172">
        <f t="shared" si="27"/>
        <v>48</v>
      </c>
      <c r="CB22" s="170">
        <f t="shared" si="28"/>
        <v>74.75</v>
      </c>
      <c r="CC22" s="189">
        <f t="shared" si="29"/>
        <v>0.55902806619372336</v>
      </c>
      <c r="CF22" s="158"/>
      <c r="CH22" s="124"/>
    </row>
    <row r="23" spans="1:86" s="123" customFormat="1" ht="24" customHeight="1">
      <c r="A23" s="188">
        <v>45371</v>
      </c>
      <c r="B23" s="164">
        <v>30.4</v>
      </c>
      <c r="C23" s="164">
        <v>30.8</v>
      </c>
      <c r="D23" s="164">
        <v>18.2</v>
      </c>
      <c r="E23" s="164">
        <v>12.3</v>
      </c>
      <c r="F23" s="164">
        <v>7.6</v>
      </c>
      <c r="G23" s="164">
        <v>24.5</v>
      </c>
      <c r="H23" s="164">
        <v>21</v>
      </c>
      <c r="I23" s="165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74"/>
      <c r="U23" s="174"/>
      <c r="V23" s="174"/>
      <c r="W23" s="168"/>
      <c r="X23" s="168"/>
      <c r="Y23" s="174"/>
      <c r="Z23" s="174"/>
      <c r="AA23" s="174"/>
      <c r="AB23" s="168"/>
      <c r="AC23" s="174"/>
      <c r="AD23" s="174"/>
      <c r="AE23" s="167">
        <v>24</v>
      </c>
      <c r="AF23" s="167">
        <v>46687.63</v>
      </c>
      <c r="AG23" s="167">
        <v>24200</v>
      </c>
      <c r="AH23" s="167">
        <v>0.52</v>
      </c>
      <c r="AI23" s="167">
        <v>6.84</v>
      </c>
      <c r="AJ23" s="167">
        <v>23.35</v>
      </c>
      <c r="AK23" s="167">
        <v>2.2200000000000002</v>
      </c>
      <c r="AL23" s="167">
        <v>2.02</v>
      </c>
      <c r="AM23" s="167">
        <v>65.5</v>
      </c>
      <c r="AN23" s="167">
        <v>1.01</v>
      </c>
      <c r="AO23" s="167">
        <v>0.32</v>
      </c>
      <c r="AP23" s="168">
        <v>2</v>
      </c>
      <c r="AQ23" s="168"/>
      <c r="AR23" s="168">
        <v>1300</v>
      </c>
      <c r="AS23" s="168"/>
      <c r="AT23" s="168"/>
      <c r="AU23" s="168"/>
      <c r="AV23" s="168"/>
      <c r="AW23" s="168"/>
      <c r="AX23" s="168">
        <v>70</v>
      </c>
      <c r="AY23" s="168"/>
      <c r="AZ23" s="177"/>
      <c r="BA23" s="167">
        <v>22</v>
      </c>
      <c r="BB23" s="167">
        <v>42770.239999999998</v>
      </c>
      <c r="BC23" s="167">
        <v>23700</v>
      </c>
      <c r="BD23" s="167">
        <v>0.54</v>
      </c>
      <c r="BE23" s="167">
        <v>6.56</v>
      </c>
      <c r="BF23" s="167">
        <v>22.38</v>
      </c>
      <c r="BG23" s="167">
        <v>2.7</v>
      </c>
      <c r="BH23" s="167">
        <v>2.54</v>
      </c>
      <c r="BI23" s="167">
        <v>59.9</v>
      </c>
      <c r="BJ23" s="167">
        <v>1.27</v>
      </c>
      <c r="BK23" s="167">
        <v>0.61</v>
      </c>
      <c r="BL23" s="168"/>
      <c r="BM23" s="178"/>
      <c r="BN23" s="179"/>
      <c r="BO23" s="179"/>
      <c r="BP23" s="179"/>
      <c r="BQ23" s="179"/>
      <c r="BR23" s="179"/>
      <c r="BS23" s="168"/>
      <c r="BT23" s="180"/>
      <c r="BU23" s="180"/>
      <c r="BV23" s="168"/>
      <c r="BW23" s="170">
        <f t="shared" si="20"/>
        <v>89457.87</v>
      </c>
      <c r="BX23" s="171">
        <f t="shared" si="21"/>
        <v>-16440.212010582036</v>
      </c>
      <c r="BY23" s="172">
        <f t="shared" si="30"/>
        <v>49200</v>
      </c>
      <c r="BZ23" s="172">
        <f t="shared" si="26"/>
        <v>-10000</v>
      </c>
      <c r="CA23" s="172">
        <f t="shared" si="27"/>
        <v>48</v>
      </c>
      <c r="CB23" s="170">
        <f t="shared" si="28"/>
        <v>65.13333333333334</v>
      </c>
      <c r="CC23" s="189">
        <f t="shared" si="29"/>
        <v>0.54997956021085681</v>
      </c>
      <c r="CF23" s="158"/>
      <c r="CH23" s="124"/>
    </row>
    <row r="24" spans="1:86" s="123" customFormat="1" ht="24" customHeight="1">
      <c r="A24" s="188">
        <v>45372</v>
      </c>
      <c r="B24" s="164">
        <v>32.9</v>
      </c>
      <c r="C24" s="164">
        <v>30.9</v>
      </c>
      <c r="D24" s="164">
        <v>18.899999999999999</v>
      </c>
      <c r="E24" s="164">
        <v>12.7</v>
      </c>
      <c r="F24" s="164">
        <v>7.9</v>
      </c>
      <c r="G24" s="164">
        <v>25.3</v>
      </c>
      <c r="H24" s="164">
        <v>21.7</v>
      </c>
      <c r="I24" s="167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74"/>
      <c r="U24" s="174"/>
      <c r="V24" s="174"/>
      <c r="W24" s="168"/>
      <c r="X24" s="168"/>
      <c r="Y24" s="174"/>
      <c r="Z24" s="174"/>
      <c r="AA24" s="174"/>
      <c r="AB24" s="168"/>
      <c r="AC24" s="174"/>
      <c r="AD24" s="174"/>
      <c r="AE24" s="167">
        <v>24</v>
      </c>
      <c r="AF24" s="167">
        <v>47297.72</v>
      </c>
      <c r="AG24" s="167">
        <v>25100</v>
      </c>
      <c r="AH24" s="167">
        <v>0.53</v>
      </c>
      <c r="AI24" s="167">
        <v>6.65</v>
      </c>
      <c r="AJ24" s="167">
        <v>22.68</v>
      </c>
      <c r="AK24" s="167">
        <v>2.35</v>
      </c>
      <c r="AL24" s="167">
        <v>2.13</v>
      </c>
      <c r="AM24" s="167">
        <v>67.3</v>
      </c>
      <c r="AN24" s="167">
        <v>1.1000000000000001</v>
      </c>
      <c r="AO24" s="167">
        <v>0.37</v>
      </c>
      <c r="AP24" s="168">
        <v>24</v>
      </c>
      <c r="AQ24" s="168">
        <v>47972.02</v>
      </c>
      <c r="AR24" s="168">
        <v>25900</v>
      </c>
      <c r="AS24" s="168">
        <v>0.54</v>
      </c>
      <c r="AT24" s="168">
        <v>6.54</v>
      </c>
      <c r="AU24" s="168">
        <v>22.31</v>
      </c>
      <c r="AV24" s="168">
        <v>2.39</v>
      </c>
      <c r="AW24" s="168">
        <v>3.05</v>
      </c>
      <c r="AX24" s="168">
        <v>64.3</v>
      </c>
      <c r="AY24" s="168">
        <v>1.03</v>
      </c>
      <c r="AZ24" s="168">
        <v>0.93</v>
      </c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8"/>
      <c r="BM24" s="168"/>
      <c r="BN24" s="168"/>
      <c r="BO24" s="168"/>
      <c r="BP24" s="168"/>
      <c r="BQ24" s="168"/>
      <c r="BR24" s="168"/>
      <c r="BS24" s="168"/>
      <c r="BT24" s="168"/>
      <c r="BU24" s="168"/>
      <c r="BV24" s="168"/>
      <c r="BW24" s="170">
        <f t="shared" si="20"/>
        <v>95269.739999999991</v>
      </c>
      <c r="BX24" s="171">
        <f t="shared" si="21"/>
        <v>5811.8699999999953</v>
      </c>
      <c r="BY24" s="172">
        <f t="shared" si="30"/>
        <v>51000</v>
      </c>
      <c r="BZ24" s="172">
        <f t="shared" si="26"/>
        <v>1800</v>
      </c>
      <c r="CA24" s="172">
        <f t="shared" si="27"/>
        <v>48</v>
      </c>
      <c r="CB24" s="170">
        <f t="shared" si="28"/>
        <v>65.8</v>
      </c>
      <c r="CC24" s="189">
        <f t="shared" si="29"/>
        <v>0.53532212851635796</v>
      </c>
      <c r="CF24" s="158"/>
      <c r="CH24" s="124"/>
    </row>
    <row r="25" spans="1:86" s="123" customFormat="1" ht="24" customHeight="1">
      <c r="A25" s="188">
        <v>45373</v>
      </c>
      <c r="B25" s="164">
        <v>66.8</v>
      </c>
      <c r="C25" s="164">
        <v>29.1</v>
      </c>
      <c r="D25" s="164">
        <v>24</v>
      </c>
      <c r="E25" s="164">
        <v>13.4</v>
      </c>
      <c r="F25" s="164">
        <v>7.7</v>
      </c>
      <c r="G25" s="164">
        <v>30.7</v>
      </c>
      <c r="H25" s="164">
        <v>26.2</v>
      </c>
      <c r="I25" s="167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74"/>
      <c r="U25" s="174"/>
      <c r="V25" s="174"/>
      <c r="W25" s="168"/>
      <c r="X25" s="168"/>
      <c r="Y25" s="174"/>
      <c r="Z25" s="174"/>
      <c r="AA25" s="174"/>
      <c r="AB25" s="168"/>
      <c r="AC25" s="174"/>
      <c r="AD25" s="174"/>
      <c r="AE25" s="167">
        <v>24</v>
      </c>
      <c r="AF25" s="167">
        <v>58857.24</v>
      </c>
      <c r="AG25" s="167">
        <v>34700</v>
      </c>
      <c r="AH25" s="167">
        <v>0.59</v>
      </c>
      <c r="AI25" s="167">
        <v>5.98</v>
      </c>
      <c r="AJ25" s="167">
        <v>20.420000000000002</v>
      </c>
      <c r="AK25" s="167">
        <v>2.78</v>
      </c>
      <c r="AL25" s="167">
        <v>2.69</v>
      </c>
      <c r="AM25" s="167">
        <v>82.4</v>
      </c>
      <c r="AN25" s="167">
        <v>1.1874999999999998</v>
      </c>
      <c r="AO25" s="167">
        <v>0.47500000000000009</v>
      </c>
      <c r="AP25" s="168">
        <v>24</v>
      </c>
      <c r="AQ25" s="168">
        <v>60366.400000000001</v>
      </c>
      <c r="AR25" s="168">
        <v>360000</v>
      </c>
      <c r="AS25" s="168">
        <v>0.6</v>
      </c>
      <c r="AT25" s="168">
        <v>5.91</v>
      </c>
      <c r="AU25" s="168">
        <v>20.16</v>
      </c>
      <c r="AV25" s="168">
        <v>2.74</v>
      </c>
      <c r="AW25" s="168">
        <v>3.1</v>
      </c>
      <c r="AX25" s="168">
        <v>84.5</v>
      </c>
      <c r="AY25" s="168">
        <v>1.05</v>
      </c>
      <c r="AZ25" s="168">
        <v>0.67916666666666636</v>
      </c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8"/>
      <c r="BM25" s="168"/>
      <c r="BN25" s="168"/>
      <c r="BO25" s="168"/>
      <c r="BP25" s="168"/>
      <c r="BQ25" s="168"/>
      <c r="BR25" s="168"/>
      <c r="BS25" s="168"/>
      <c r="BT25" s="168"/>
      <c r="BU25" s="168"/>
      <c r="BV25" s="168"/>
      <c r="BW25" s="170">
        <f t="shared" si="20"/>
        <v>119223.64</v>
      </c>
      <c r="BX25" s="171">
        <f t="shared" si="21"/>
        <v>23953.900000000009</v>
      </c>
      <c r="BY25" s="172">
        <f t="shared" si="30"/>
        <v>394700</v>
      </c>
      <c r="BZ25" s="172">
        <f t="shared" si="26"/>
        <v>343700</v>
      </c>
      <c r="CA25" s="172">
        <f t="shared" si="27"/>
        <v>48</v>
      </c>
      <c r="CB25" s="170">
        <f t="shared" si="28"/>
        <v>83.45</v>
      </c>
      <c r="CC25" s="189">
        <f t="shared" si="29"/>
        <v>3.3105850484014749</v>
      </c>
      <c r="CF25" s="158"/>
      <c r="CH25" s="124"/>
    </row>
    <row r="26" spans="1:86" s="123" customFormat="1" ht="24" customHeight="1">
      <c r="A26" s="188">
        <v>45374</v>
      </c>
      <c r="B26" s="164">
        <v>65.7</v>
      </c>
      <c r="C26" s="164">
        <v>28.8</v>
      </c>
      <c r="D26" s="164">
        <v>23.6</v>
      </c>
      <c r="E26" s="164">
        <v>13.1</v>
      </c>
      <c r="F26" s="164">
        <v>7.4</v>
      </c>
      <c r="G26" s="164">
        <v>30.2</v>
      </c>
      <c r="H26" s="164">
        <v>25.8</v>
      </c>
      <c r="I26" s="167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74"/>
      <c r="U26" s="174"/>
      <c r="V26" s="174"/>
      <c r="W26" s="168"/>
      <c r="X26" s="168"/>
      <c r="Y26" s="174"/>
      <c r="Z26" s="174"/>
      <c r="AA26" s="174"/>
      <c r="AB26" s="168"/>
      <c r="AC26" s="174"/>
      <c r="AD26" s="174"/>
      <c r="AE26" s="167">
        <v>24</v>
      </c>
      <c r="AF26" s="167">
        <v>57380.19</v>
      </c>
      <c r="AG26" s="167">
        <v>33200</v>
      </c>
      <c r="AH26" s="167">
        <v>0.57999999999999996</v>
      </c>
      <c r="AI26" s="167">
        <v>6.1</v>
      </c>
      <c r="AJ26" s="167">
        <v>20.81</v>
      </c>
      <c r="AK26" s="167">
        <v>2.65</v>
      </c>
      <c r="AL26" s="167">
        <v>2.64</v>
      </c>
      <c r="AM26" s="167">
        <v>83.8</v>
      </c>
      <c r="AN26" s="167">
        <v>1.1100000000000001</v>
      </c>
      <c r="AO26" s="167">
        <v>0.48</v>
      </c>
      <c r="AP26" s="168">
        <v>24</v>
      </c>
      <c r="AQ26" s="168">
        <v>57861.84</v>
      </c>
      <c r="AR26" s="168">
        <v>34200</v>
      </c>
      <c r="AS26" s="168">
        <v>0.59</v>
      </c>
      <c r="AT26" s="168">
        <v>5.97</v>
      </c>
      <c r="AU26" s="168">
        <v>20.37</v>
      </c>
      <c r="AV26" s="168">
        <v>2.67</v>
      </c>
      <c r="AW26" s="168">
        <v>2.95</v>
      </c>
      <c r="AX26" s="168">
        <v>82.5</v>
      </c>
      <c r="AY26" s="168">
        <v>1.05</v>
      </c>
      <c r="AZ26" s="168">
        <v>0.64</v>
      </c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8">
        <v>2</v>
      </c>
      <c r="BM26" s="168"/>
      <c r="BN26" s="168">
        <v>2700</v>
      </c>
      <c r="BO26" s="168"/>
      <c r="BP26" s="168"/>
      <c r="BQ26" s="168"/>
      <c r="BR26" s="168"/>
      <c r="BS26" s="168"/>
      <c r="BT26" s="168"/>
      <c r="BU26" s="168"/>
      <c r="BV26" s="168"/>
      <c r="BW26" s="170">
        <f t="shared" si="20"/>
        <v>115242.03</v>
      </c>
      <c r="BX26" s="171">
        <f t="shared" si="21"/>
        <v>-3981.6100000000006</v>
      </c>
      <c r="BY26" s="172">
        <f t="shared" si="30"/>
        <v>70100</v>
      </c>
      <c r="BZ26" s="172">
        <f t="shared" si="26"/>
        <v>-324600</v>
      </c>
      <c r="CA26" s="172">
        <f t="shared" si="27"/>
        <v>50</v>
      </c>
      <c r="CB26" s="170">
        <f t="shared" si="28"/>
        <v>83.15</v>
      </c>
      <c r="CC26" s="189">
        <f t="shared" si="29"/>
        <v>0.6082850154583358</v>
      </c>
      <c r="CF26" s="158"/>
      <c r="CH26" s="124"/>
    </row>
    <row r="27" spans="1:86" s="123" customFormat="1" ht="24" customHeight="1">
      <c r="A27" s="188">
        <v>45375</v>
      </c>
      <c r="B27" s="164">
        <v>64.849999999999994</v>
      </c>
      <c r="C27" s="164">
        <v>28.812499999999996</v>
      </c>
      <c r="D27" s="164">
        <v>23.474999999999998</v>
      </c>
      <c r="E27" s="164">
        <v>12.699999999999998</v>
      </c>
      <c r="F27" s="164">
        <v>7.1291666666666638</v>
      </c>
      <c r="G27" s="164">
        <v>30.004166666666666</v>
      </c>
      <c r="H27" s="164">
        <v>25.783333333333331</v>
      </c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74"/>
      <c r="U27" s="174"/>
      <c r="V27" s="174"/>
      <c r="W27" s="168"/>
      <c r="X27" s="168"/>
      <c r="Y27" s="174"/>
      <c r="Z27" s="174"/>
      <c r="AA27" s="174"/>
      <c r="AB27" s="168"/>
      <c r="AC27" s="174"/>
      <c r="AD27" s="174"/>
      <c r="AE27" s="167">
        <v>24</v>
      </c>
      <c r="AF27" s="167">
        <v>55260.945767195779</v>
      </c>
      <c r="AG27" s="167">
        <v>32000</v>
      </c>
      <c r="AH27" s="167">
        <v>0.57989135395170666</v>
      </c>
      <c r="AI27" s="167">
        <v>6.0874034640761581</v>
      </c>
      <c r="AJ27" s="167">
        <v>20.776308022891929</v>
      </c>
      <c r="AK27" s="167">
        <v>2.2973005818460703</v>
      </c>
      <c r="AL27" s="167">
        <v>2.5393985820787299</v>
      </c>
      <c r="AM27" s="167">
        <v>81</v>
      </c>
      <c r="AN27" s="167">
        <v>0.8666666666666667</v>
      </c>
      <c r="AO27" s="167">
        <v>0.45416666666666677</v>
      </c>
      <c r="AP27" s="168">
        <v>24</v>
      </c>
      <c r="AQ27" s="168">
        <v>56095.800264550257</v>
      </c>
      <c r="AR27" s="168">
        <v>32600</v>
      </c>
      <c r="AS27" s="168">
        <v>0.58213008268468835</v>
      </c>
      <c r="AT27" s="168">
        <v>6.0692640352888674</v>
      </c>
      <c r="AU27" s="168">
        <v>20.714398152440907</v>
      </c>
      <c r="AV27" s="168">
        <v>2.4702635210181576</v>
      </c>
      <c r="AW27" s="168">
        <v>2.8596778227039219</v>
      </c>
      <c r="AX27" s="168">
        <v>80</v>
      </c>
      <c r="AY27" s="168">
        <v>0.9291666666666667</v>
      </c>
      <c r="AZ27" s="168">
        <v>0.62083333333333313</v>
      </c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8">
        <v>6</v>
      </c>
      <c r="BM27" s="168">
        <v>10050.363756613757</v>
      </c>
      <c r="BN27" s="168">
        <v>7500</v>
      </c>
      <c r="BO27" s="168">
        <v>0.64637773599900616</v>
      </c>
      <c r="BP27" s="168">
        <v>5.4570269159544162</v>
      </c>
      <c r="BQ27" s="168">
        <v>18.62483286415242</v>
      </c>
      <c r="BR27" s="168">
        <v>2.5124149128397333</v>
      </c>
      <c r="BS27" s="168">
        <v>2.0288648858445879</v>
      </c>
      <c r="BT27" s="168">
        <v>67.8</v>
      </c>
      <c r="BU27" s="168">
        <v>0.91999999999999993</v>
      </c>
      <c r="BV27" s="168">
        <v>0.3</v>
      </c>
      <c r="BW27" s="170">
        <f t="shared" si="20"/>
        <v>121407.1097883598</v>
      </c>
      <c r="BX27" s="171">
        <f t="shared" si="21"/>
        <v>6165.0797883597988</v>
      </c>
      <c r="BY27" s="172">
        <f t="shared" si="30"/>
        <v>72100</v>
      </c>
      <c r="BZ27" s="172">
        <f t="shared" si="26"/>
        <v>2000</v>
      </c>
      <c r="CA27" s="172">
        <f t="shared" si="27"/>
        <v>54</v>
      </c>
      <c r="CB27" s="170">
        <f t="shared" si="28"/>
        <v>76.266666666666666</v>
      </c>
      <c r="CC27" s="189">
        <f t="shared" si="29"/>
        <v>0.59386966814123732</v>
      </c>
      <c r="CF27" s="158"/>
      <c r="CH27" s="124"/>
    </row>
    <row r="28" spans="1:86" s="123" customFormat="1" ht="24" customHeight="1">
      <c r="A28" s="188">
        <v>45376</v>
      </c>
      <c r="B28" s="164">
        <v>64.449999999999989</v>
      </c>
      <c r="C28" s="164">
        <v>29.204166666666666</v>
      </c>
      <c r="D28" s="164">
        <v>23.679166666666664</v>
      </c>
      <c r="E28" s="164">
        <v>12.820833333333333</v>
      </c>
      <c r="F28" s="164">
        <v>7.091666666666665</v>
      </c>
      <c r="G28" s="164">
        <v>30.362499999999994</v>
      </c>
      <c r="H28" s="164">
        <v>26.025000000000006</v>
      </c>
      <c r="I28" s="165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74"/>
      <c r="U28" s="174"/>
      <c r="V28" s="174"/>
      <c r="W28" s="168"/>
      <c r="X28" s="168"/>
      <c r="Y28" s="174"/>
      <c r="Z28" s="174"/>
      <c r="AA28" s="174"/>
      <c r="AB28" s="168"/>
      <c r="AC28" s="174"/>
      <c r="AD28" s="174"/>
      <c r="AE28" s="167">
        <v>24</v>
      </c>
      <c r="AF28" s="167">
        <v>56320.568783068768</v>
      </c>
      <c r="AG28" s="167">
        <v>32700</v>
      </c>
      <c r="AH28" s="167">
        <v>0.58235820349731648</v>
      </c>
      <c r="AI28" s="167">
        <v>6.0879101452746811</v>
      </c>
      <c r="AJ28" s="167">
        <v>20.778037325822492</v>
      </c>
      <c r="AK28" s="167">
        <v>2.3315189905041191</v>
      </c>
      <c r="AL28" s="167">
        <v>2.6140097014036296</v>
      </c>
      <c r="AM28" s="167">
        <v>83.2</v>
      </c>
      <c r="AN28" s="167">
        <v>0.87500000000000011</v>
      </c>
      <c r="AO28" s="167">
        <v>0.47916666666666652</v>
      </c>
      <c r="AP28" s="168">
        <v>24</v>
      </c>
      <c r="AQ28" s="168">
        <v>56994.874338624351</v>
      </c>
      <c r="AR28" s="168">
        <v>33700</v>
      </c>
      <c r="AS28" s="168">
        <v>0.59344291676762284</v>
      </c>
      <c r="AT28" s="168">
        <v>5.9737830099641336</v>
      </c>
      <c r="AU28" s="168">
        <v>20.388521413007592</v>
      </c>
      <c r="AV28" s="168">
        <v>2.4562696956339281</v>
      </c>
      <c r="AW28" s="168">
        <v>2.9447142538080922</v>
      </c>
      <c r="AX28" s="168">
        <v>80.599999999999994</v>
      </c>
      <c r="AY28" s="168">
        <v>0.89583333333333315</v>
      </c>
      <c r="AZ28" s="168">
        <v>0.65416666666666634</v>
      </c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8">
        <v>6</v>
      </c>
      <c r="BM28" s="168">
        <v>9921.9246031746043</v>
      </c>
      <c r="BN28" s="168">
        <v>7800</v>
      </c>
      <c r="BO28" s="168">
        <v>0.62415466775704931</v>
      </c>
      <c r="BP28" s="168">
        <v>5.7421404600029602</v>
      </c>
      <c r="BQ28" s="168">
        <v>19.597925389990102</v>
      </c>
      <c r="BR28" s="168">
        <v>2.4621744606730753</v>
      </c>
      <c r="BS28" s="168">
        <v>1.9198162230813183</v>
      </c>
      <c r="BT28" s="168">
        <v>71.3</v>
      </c>
      <c r="BU28" s="168">
        <v>0.9</v>
      </c>
      <c r="BV28" s="168">
        <v>0.25999999999999995</v>
      </c>
      <c r="BW28" s="170">
        <f t="shared" si="20"/>
        <v>123237.36772486773</v>
      </c>
      <c r="BX28" s="171">
        <f t="shared" si="21"/>
        <v>1830.2579365079291</v>
      </c>
      <c r="BY28" s="172">
        <f t="shared" si="30"/>
        <v>74200</v>
      </c>
      <c r="BZ28" s="172">
        <f t="shared" si="26"/>
        <v>2100</v>
      </c>
      <c r="CA28" s="172">
        <f t="shared" si="27"/>
        <v>54</v>
      </c>
      <c r="CB28" s="170">
        <f t="shared" si="28"/>
        <v>78.366666666666674</v>
      </c>
      <c r="CC28" s="189">
        <f t="shared" si="29"/>
        <v>0.60209010765025772</v>
      </c>
      <c r="CF28" s="158"/>
      <c r="CH28" s="124"/>
    </row>
    <row r="29" spans="1:86" s="123" customFormat="1" ht="24" customHeight="1">
      <c r="A29" s="188">
        <v>45377</v>
      </c>
      <c r="B29" s="164">
        <v>66.3</v>
      </c>
      <c r="C29" s="164">
        <v>29.4</v>
      </c>
      <c r="D29" s="164">
        <v>24.3</v>
      </c>
      <c r="E29" s="164">
        <v>12.7</v>
      </c>
      <c r="F29" s="164">
        <v>7.1</v>
      </c>
      <c r="G29" s="164">
        <v>30.7</v>
      </c>
      <c r="H29" s="164">
        <v>26.5</v>
      </c>
      <c r="I29" s="165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74"/>
      <c r="U29" s="174"/>
      <c r="V29" s="174"/>
      <c r="W29" s="168"/>
      <c r="X29" s="168"/>
      <c r="Y29" s="174"/>
      <c r="Z29" s="174"/>
      <c r="AA29" s="174"/>
      <c r="AB29" s="168"/>
      <c r="AC29" s="168"/>
      <c r="AD29" s="168"/>
      <c r="AE29" s="167">
        <v>24</v>
      </c>
      <c r="AF29" s="167">
        <v>55068.29</v>
      </c>
      <c r="AG29" s="167">
        <v>32400</v>
      </c>
      <c r="AH29" s="167">
        <v>0.59</v>
      </c>
      <c r="AI29" s="167">
        <v>6.01</v>
      </c>
      <c r="AJ29" s="167">
        <v>20.5</v>
      </c>
      <c r="AK29" s="167">
        <v>2.2000000000000002</v>
      </c>
      <c r="AL29" s="167">
        <v>2.5299999999999998</v>
      </c>
      <c r="AM29" s="167">
        <v>80.5</v>
      </c>
      <c r="AN29" s="167">
        <v>0.8</v>
      </c>
      <c r="AO29" s="167">
        <v>0.45</v>
      </c>
      <c r="AP29" s="168">
        <v>14</v>
      </c>
      <c r="AQ29" s="168">
        <v>30632.74</v>
      </c>
      <c r="AR29" s="168">
        <v>19100</v>
      </c>
      <c r="AS29" s="168">
        <v>0.6</v>
      </c>
      <c r="AT29" s="168">
        <v>5.91</v>
      </c>
      <c r="AU29" s="168">
        <v>20.170000000000002</v>
      </c>
      <c r="AV29" s="168">
        <v>2.5499999999999998</v>
      </c>
      <c r="AW29" s="168">
        <v>2.88</v>
      </c>
      <c r="AX29" s="168">
        <v>81.099999999999994</v>
      </c>
      <c r="AY29" s="168">
        <v>0.98</v>
      </c>
      <c r="AZ29" s="168">
        <v>0.62</v>
      </c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8">
        <v>16</v>
      </c>
      <c r="BM29" s="168">
        <v>34582.239999999998</v>
      </c>
      <c r="BN29" s="168">
        <v>22700</v>
      </c>
      <c r="BO29" s="168">
        <v>0.62</v>
      </c>
      <c r="BP29" s="168">
        <v>5.7</v>
      </c>
      <c r="BQ29" s="168">
        <v>19.46</v>
      </c>
      <c r="BR29" s="168">
        <v>2.5499999999999998</v>
      </c>
      <c r="BS29" s="168">
        <v>2.2999999999999998</v>
      </c>
      <c r="BT29" s="168">
        <v>75.599999999999994</v>
      </c>
      <c r="BU29" s="168">
        <v>0.89</v>
      </c>
      <c r="BV29" s="168">
        <v>0.38</v>
      </c>
      <c r="BW29" s="170">
        <f t="shared" si="20"/>
        <v>120283.26999999999</v>
      </c>
      <c r="BX29" s="171">
        <f t="shared" si="21"/>
        <v>-2954.0977248677373</v>
      </c>
      <c r="BY29" s="172">
        <f t="shared" si="30"/>
        <v>74200</v>
      </c>
      <c r="BZ29" s="172">
        <f t="shared" si="26"/>
        <v>0</v>
      </c>
      <c r="CA29" s="172">
        <f t="shared" si="27"/>
        <v>54</v>
      </c>
      <c r="CB29" s="170">
        <f t="shared" si="28"/>
        <v>79.066666666666663</v>
      </c>
      <c r="CC29" s="189">
        <f t="shared" si="29"/>
        <v>0.61687714342983868</v>
      </c>
      <c r="CF29" s="158"/>
      <c r="CH29" s="124"/>
    </row>
    <row r="30" spans="1:86" s="123" customFormat="1" ht="24" customHeight="1">
      <c r="A30" s="188">
        <v>45378</v>
      </c>
      <c r="B30" s="164">
        <v>70.7</v>
      </c>
      <c r="C30" s="164">
        <v>29.1</v>
      </c>
      <c r="D30" s="164">
        <v>24.7</v>
      </c>
      <c r="E30" s="164">
        <v>12.8</v>
      </c>
      <c r="F30" s="164">
        <v>7</v>
      </c>
      <c r="G30" s="164">
        <v>31.2</v>
      </c>
      <c r="H30" s="164">
        <v>26.8</v>
      </c>
      <c r="I30" s="167">
        <v>17</v>
      </c>
      <c r="J30" s="167">
        <v>41164.75</v>
      </c>
      <c r="K30" s="167">
        <v>22500</v>
      </c>
      <c r="L30" s="167">
        <v>0.52</v>
      </c>
      <c r="M30" s="167">
        <v>6.84</v>
      </c>
      <c r="N30" s="167">
        <v>23.33</v>
      </c>
      <c r="O30" s="167">
        <v>1.99</v>
      </c>
      <c r="P30" s="167">
        <v>3.13</v>
      </c>
      <c r="Q30" s="167">
        <v>77.099999999999994</v>
      </c>
      <c r="R30" s="167">
        <v>0.52</v>
      </c>
      <c r="S30" s="167">
        <v>0.75</v>
      </c>
      <c r="T30" s="174">
        <v>12</v>
      </c>
      <c r="U30" s="166">
        <v>26679.56</v>
      </c>
      <c r="V30" s="166">
        <v>17900</v>
      </c>
      <c r="W30" s="166">
        <v>0.62</v>
      </c>
      <c r="X30" s="166">
        <v>5.73</v>
      </c>
      <c r="Y30" s="166">
        <v>19.54</v>
      </c>
      <c r="Z30" s="166">
        <v>2.2400000000000002</v>
      </c>
      <c r="AA30" s="166">
        <v>3.05</v>
      </c>
      <c r="AB30" s="166">
        <v>87.5</v>
      </c>
      <c r="AC30" s="166">
        <v>0.7</v>
      </c>
      <c r="AD30" s="166">
        <v>0.79</v>
      </c>
      <c r="AE30" s="167">
        <v>9</v>
      </c>
      <c r="AF30" s="167">
        <v>19586.97</v>
      </c>
      <c r="AG30" s="167">
        <v>12000</v>
      </c>
      <c r="AH30" s="167">
        <v>0.6</v>
      </c>
      <c r="AI30" s="167">
        <v>5.86</v>
      </c>
      <c r="AJ30" s="167">
        <v>19.989999999999998</v>
      </c>
      <c r="AK30" s="167">
        <v>2.5099999999999998</v>
      </c>
      <c r="AL30" s="167">
        <v>2.82</v>
      </c>
      <c r="AM30" s="167">
        <v>83.7</v>
      </c>
      <c r="AN30" s="167">
        <v>0.96</v>
      </c>
      <c r="AO30" s="167">
        <v>0.55000000000000004</v>
      </c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8">
        <v>15</v>
      </c>
      <c r="BM30" s="168">
        <v>31082.28</v>
      </c>
      <c r="BN30" s="168">
        <v>20100</v>
      </c>
      <c r="BO30" s="168">
        <v>0.62</v>
      </c>
      <c r="BP30" s="168">
        <v>5.72</v>
      </c>
      <c r="BQ30" s="168">
        <v>19.52</v>
      </c>
      <c r="BR30" s="168">
        <v>2.78</v>
      </c>
      <c r="BS30" s="168">
        <v>2.62</v>
      </c>
      <c r="BT30" s="168">
        <v>83.8</v>
      </c>
      <c r="BU30" s="168">
        <v>0.93</v>
      </c>
      <c r="BV30" s="168">
        <v>0.46</v>
      </c>
      <c r="BW30" s="170">
        <f t="shared" si="20"/>
        <v>118513.56</v>
      </c>
      <c r="BX30" s="171">
        <f t="shared" si="21"/>
        <v>-1769.7099999999919</v>
      </c>
      <c r="BY30" s="172">
        <f t="shared" si="30"/>
        <v>72500</v>
      </c>
      <c r="BZ30" s="172">
        <f t="shared" si="26"/>
        <v>-1700</v>
      </c>
      <c r="CA30" s="172">
        <v>53</v>
      </c>
      <c r="CB30" s="170">
        <v>83.025000000000006</v>
      </c>
      <c r="CC30" s="189">
        <f t="shared" si="29"/>
        <v>0.61174434385398602</v>
      </c>
      <c r="CF30" s="158"/>
      <c r="CH30" s="124"/>
    </row>
    <row r="31" spans="1:86" s="123" customFormat="1" ht="24" customHeight="1">
      <c r="A31" s="188">
        <v>45379</v>
      </c>
      <c r="B31" s="164">
        <v>67.895833333333329</v>
      </c>
      <c r="C31" s="164">
        <v>29.191666666666663</v>
      </c>
      <c r="D31" s="164">
        <v>24.391666666666666</v>
      </c>
      <c r="E31" s="164">
        <v>12.924999999999997</v>
      </c>
      <c r="F31" s="164">
        <v>7.0791666666666693</v>
      </c>
      <c r="G31" s="164">
        <v>31.033333333333335</v>
      </c>
      <c r="H31" s="164">
        <v>26.645833333333332</v>
      </c>
      <c r="I31" s="167">
        <v>24</v>
      </c>
      <c r="J31" s="167">
        <v>59049.900793650791</v>
      </c>
      <c r="K31" s="167">
        <v>30900</v>
      </c>
      <c r="L31" s="167">
        <v>0.52387800945901697</v>
      </c>
      <c r="M31" s="167">
        <v>6.746716747065352</v>
      </c>
      <c r="N31" s="167">
        <v>23.026544257734045</v>
      </c>
      <c r="O31" s="167">
        <v>1.8886985447228097</v>
      </c>
      <c r="P31" s="167">
        <v>3.1139631293863026</v>
      </c>
      <c r="Q31" s="167">
        <v>77.400000000000006</v>
      </c>
      <c r="R31" s="167">
        <v>0.44166666666666665</v>
      </c>
      <c r="S31" s="167">
        <v>0.72916666666666652</v>
      </c>
      <c r="T31" s="166">
        <v>24</v>
      </c>
      <c r="U31" s="166">
        <v>56031.58068783069</v>
      </c>
      <c r="V31" s="166">
        <v>35000</v>
      </c>
      <c r="W31" s="168">
        <v>0.62537391298190037</v>
      </c>
      <c r="X31" s="166">
        <v>5.6459714010025293</v>
      </c>
      <c r="Y31" s="166">
        <v>19.269700391621637</v>
      </c>
      <c r="Z31" s="166">
        <v>2.2891175402929931</v>
      </c>
      <c r="AA31" s="166">
        <v>3.1191562070168355</v>
      </c>
      <c r="AB31" s="166">
        <v>89.458333333333329</v>
      </c>
      <c r="AC31" s="166">
        <v>0.69583333333333319</v>
      </c>
      <c r="AD31" s="166">
        <v>0.78333333333333355</v>
      </c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7">
        <v>4</v>
      </c>
      <c r="BB31" s="167">
        <v>9857.7050264550253</v>
      </c>
      <c r="BC31" s="167">
        <v>6900</v>
      </c>
      <c r="BD31" s="167">
        <v>0.60863687636696961</v>
      </c>
      <c r="BE31" s="167">
        <v>5.804477796855922</v>
      </c>
      <c r="BF31" s="167">
        <v>19.810682720669263</v>
      </c>
      <c r="BG31" s="167">
        <v>2.726266482234831</v>
      </c>
      <c r="BH31" s="167">
        <v>3.0919351404792481</v>
      </c>
      <c r="BI31" s="167">
        <v>88.25</v>
      </c>
      <c r="BJ31" s="167">
        <v>0.97499999999999998</v>
      </c>
      <c r="BK31" s="167">
        <v>0.7</v>
      </c>
      <c r="BL31" s="168"/>
      <c r="BM31" s="168"/>
      <c r="BN31" s="168"/>
      <c r="BO31" s="168"/>
      <c r="BP31" s="168"/>
      <c r="BQ31" s="168"/>
      <c r="BR31" s="168"/>
      <c r="BS31" s="168"/>
      <c r="BT31" s="168"/>
      <c r="BU31" s="168"/>
      <c r="BV31" s="168"/>
      <c r="BW31" s="170">
        <f t="shared" si="20"/>
        <v>124939.18650793651</v>
      </c>
      <c r="BX31" s="171">
        <f t="shared" si="21"/>
        <v>6425.6265079365112</v>
      </c>
      <c r="BY31" s="172">
        <f t="shared" si="30"/>
        <v>72800</v>
      </c>
      <c r="BZ31" s="172">
        <f t="shared" si="26"/>
        <v>300</v>
      </c>
      <c r="CA31" s="172">
        <f t="shared" si="27"/>
        <v>52</v>
      </c>
      <c r="CB31" s="170">
        <f t="shared" si="28"/>
        <v>85.036111111111111</v>
      </c>
      <c r="CC31" s="189">
        <f t="shared" si="29"/>
        <v>0.582683480137559</v>
      </c>
      <c r="CF31" s="158"/>
      <c r="CH31" s="124"/>
    </row>
    <row r="32" spans="1:86" s="123" customFormat="1" ht="24" customHeight="1">
      <c r="A32" s="188">
        <v>45380</v>
      </c>
      <c r="B32" s="164">
        <v>66.508333333333326</v>
      </c>
      <c r="C32" s="164">
        <v>29.424999999999997</v>
      </c>
      <c r="D32" s="164">
        <v>24.333333333333332</v>
      </c>
      <c r="E32" s="164">
        <v>13.004166666666665</v>
      </c>
      <c r="F32" s="164">
        <v>7.174999999999998</v>
      </c>
      <c r="G32" s="164">
        <v>30.991666666666671</v>
      </c>
      <c r="H32" s="164">
        <v>26.55</v>
      </c>
      <c r="I32" s="167">
        <v>24</v>
      </c>
      <c r="J32" s="165">
        <v>59852.645502645508</v>
      </c>
      <c r="K32" s="165">
        <v>30800</v>
      </c>
      <c r="L32" s="165">
        <v>0.51545898419490421</v>
      </c>
      <c r="M32" s="165">
        <v>6.8937060569769448</v>
      </c>
      <c r="N32" s="165">
        <v>23.528218772462321</v>
      </c>
      <c r="O32" s="165">
        <v>2.0454381427705286</v>
      </c>
      <c r="P32" s="165">
        <v>3.0496489885806</v>
      </c>
      <c r="Q32" s="165">
        <v>78.2</v>
      </c>
      <c r="R32" s="165">
        <v>0.52499999999999991</v>
      </c>
      <c r="S32" s="165">
        <v>0.66249999999999976</v>
      </c>
      <c r="T32" s="166">
        <v>24</v>
      </c>
      <c r="U32" s="166">
        <v>56866.43518518519</v>
      </c>
      <c r="V32" s="166">
        <v>34900</v>
      </c>
      <c r="W32" s="168">
        <v>0.6143473392432518</v>
      </c>
      <c r="X32" s="166">
        <v>5.7568327289253487</v>
      </c>
      <c r="Y32" s="166">
        <v>19.648070103822214</v>
      </c>
      <c r="Z32" s="166">
        <v>2.1627601197257103</v>
      </c>
      <c r="AA32" s="166">
        <v>3.1802165531537816</v>
      </c>
      <c r="AB32" s="166">
        <v>89.8</v>
      </c>
      <c r="AC32" s="166">
        <v>0.5958333333333331</v>
      </c>
      <c r="AD32" s="166">
        <v>0.80416666666666703</v>
      </c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7">
        <v>4</v>
      </c>
      <c r="BB32" s="167">
        <v>5073.3465608465613</v>
      </c>
      <c r="BC32" s="167">
        <v>5900</v>
      </c>
      <c r="BD32" s="167">
        <v>0.37450625089624423</v>
      </c>
      <c r="BE32" s="167">
        <v>9.6284046491702746</v>
      </c>
      <c r="BF32" s="167">
        <v>32.861745067618145</v>
      </c>
      <c r="BG32" s="167">
        <v>2.7595348377347881</v>
      </c>
      <c r="BH32" s="167">
        <v>3.1493713162492138</v>
      </c>
      <c r="BI32" s="167">
        <v>85</v>
      </c>
      <c r="BJ32" s="167">
        <v>0.9</v>
      </c>
      <c r="BK32" s="167">
        <v>0.7</v>
      </c>
      <c r="BL32" s="168"/>
      <c r="BM32" s="168"/>
      <c r="BN32" s="168"/>
      <c r="BO32" s="168"/>
      <c r="BP32" s="168"/>
      <c r="BQ32" s="168"/>
      <c r="BR32" s="168"/>
      <c r="BS32" s="168"/>
      <c r="BT32" s="168"/>
      <c r="BU32" s="168"/>
      <c r="BV32" s="168"/>
      <c r="BW32" s="170">
        <f t="shared" si="20"/>
        <v>121792.42724867725</v>
      </c>
      <c r="BX32" s="171">
        <f t="shared" si="21"/>
        <v>-3146.7592592592555</v>
      </c>
      <c r="BY32" s="172">
        <f t="shared" si="30"/>
        <v>71600</v>
      </c>
      <c r="BZ32" s="172">
        <f t="shared" si="26"/>
        <v>-1200</v>
      </c>
      <c r="CA32" s="172">
        <f t="shared" si="27"/>
        <v>52</v>
      </c>
      <c r="CB32" s="170">
        <f t="shared" si="28"/>
        <v>84.333333333333329</v>
      </c>
      <c r="CC32" s="189">
        <f t="shared" si="29"/>
        <v>0.58788548366645366</v>
      </c>
      <c r="CF32" s="158"/>
      <c r="CH32" s="124"/>
    </row>
    <row r="33" spans="1:81" ht="24" customHeight="1">
      <c r="A33" s="188">
        <v>45381</v>
      </c>
      <c r="B33" s="202">
        <v>63.183333333333344</v>
      </c>
      <c r="C33" s="164">
        <v>29.495833333333334</v>
      </c>
      <c r="D33" s="164">
        <v>23.841666666666665</v>
      </c>
      <c r="E33" s="164">
        <v>13.058333333333335</v>
      </c>
      <c r="F33" s="164">
        <v>7.1749999999999998</v>
      </c>
      <c r="G33" s="164">
        <v>30.650000000000006</v>
      </c>
      <c r="H33" s="164">
        <v>26.237500000000001</v>
      </c>
      <c r="I33" s="167">
        <v>24</v>
      </c>
      <c r="J33" s="167">
        <v>60462.731481481474</v>
      </c>
      <c r="K33" s="167">
        <v>31200</v>
      </c>
      <c r="L33" s="167">
        <v>0.51738106795348104</v>
      </c>
      <c r="M33" s="167">
        <v>6.8543655503288869</v>
      </c>
      <c r="N33" s="167">
        <v>23.393949623272487</v>
      </c>
      <c r="O33" s="167">
        <v>2.0630905601154761</v>
      </c>
      <c r="P33" s="167">
        <v>3.2272607379231899</v>
      </c>
      <c r="Q33" s="167">
        <v>79.599999999999994</v>
      </c>
      <c r="R33" s="167">
        <v>0.51249999999999984</v>
      </c>
      <c r="S33" s="167">
        <v>0.76250000000000007</v>
      </c>
      <c r="T33" s="166">
        <v>24</v>
      </c>
      <c r="U33" s="166">
        <v>57893.948412698403</v>
      </c>
      <c r="V33" s="166">
        <v>35000</v>
      </c>
      <c r="W33" s="168">
        <v>0.60556856737803344</v>
      </c>
      <c r="X33" s="166">
        <v>5.8433170242941372</v>
      </c>
      <c r="Y33" s="166">
        <v>19.94324100391589</v>
      </c>
      <c r="Z33" s="166">
        <v>2.0402711104030025</v>
      </c>
      <c r="AA33" s="166">
        <v>3.2078633986493799</v>
      </c>
      <c r="AB33" s="166">
        <v>90.8</v>
      </c>
      <c r="AC33" s="166">
        <v>0.49583333333333335</v>
      </c>
      <c r="AD33" s="166">
        <v>0.79999999999999993</v>
      </c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7">
        <v>3</v>
      </c>
      <c r="BB33" s="167">
        <v>5201.7857142857138</v>
      </c>
      <c r="BC33" s="167">
        <v>5100</v>
      </c>
      <c r="BD33" s="167">
        <v>0.36602697746853885</v>
      </c>
      <c r="BE33" s="167">
        <v>9.8914057088744585</v>
      </c>
      <c r="BF33" s="167">
        <v>33.759367684388522</v>
      </c>
      <c r="BG33" s="167">
        <v>2.7173213167991905</v>
      </c>
      <c r="BH33" s="167">
        <v>3.2805721348811172</v>
      </c>
      <c r="BI33" s="167">
        <v>83.5</v>
      </c>
      <c r="BJ33" s="167">
        <v>0.9</v>
      </c>
      <c r="BK33" s="203">
        <v>0.75</v>
      </c>
      <c r="BL33" s="182"/>
      <c r="BM33" s="186"/>
      <c r="BN33" s="187"/>
      <c r="BO33" s="184"/>
      <c r="BP33" s="185"/>
      <c r="BQ33" s="183"/>
      <c r="BR33" s="181"/>
      <c r="BS33" s="169"/>
      <c r="BT33" s="181"/>
      <c r="BU33" s="181"/>
      <c r="BV33" s="181"/>
      <c r="BW33" s="170">
        <f t="shared" ref="BW33:BW34" si="31">J33+U33+AF33+AQ33+BB33+BM33</f>
        <v>123558.46560846559</v>
      </c>
      <c r="BX33" s="171">
        <f t="shared" ref="BX33:BX34" si="32">BW33-BW32</f>
        <v>1766.0383597883338</v>
      </c>
      <c r="BY33" s="172">
        <f t="shared" ref="BY33:BY34" si="33">K33+V33+AG33+AR33+BC33+BN33</f>
        <v>71300</v>
      </c>
      <c r="BZ33" s="172">
        <f t="shared" ref="BZ33:BZ34" si="34">BY33-BY32</f>
        <v>-300</v>
      </c>
      <c r="CA33" s="172">
        <f t="shared" ref="CA33:CA34" si="35">I33+T33+AE33+AP33+BA33+BL33</f>
        <v>51</v>
      </c>
      <c r="CB33" s="170">
        <f t="shared" ref="CB33:CB34" si="36">AVERAGE(Q33,AB33,AM33,AX33,BI33,BT33)</f>
        <v>84.633333333333326</v>
      </c>
      <c r="CC33" s="189">
        <f t="shared" ref="CC33:CC34" si="37">BY33/BW33</f>
        <v>0.57705475419172647</v>
      </c>
    </row>
    <row r="34" spans="1:81" s="124" customFormat="1" ht="24" customHeight="1">
      <c r="A34" s="321">
        <v>45382</v>
      </c>
      <c r="B34" s="164">
        <v>54.520833333333321</v>
      </c>
      <c r="C34" s="164">
        <v>30.325000000000003</v>
      </c>
      <c r="D34" s="164">
        <v>22.916666666666668</v>
      </c>
      <c r="E34" s="164">
        <v>12.629166666666665</v>
      </c>
      <c r="F34" s="164">
        <v>7.0333333333333323</v>
      </c>
      <c r="G34" s="164">
        <v>29.57083333333334</v>
      </c>
      <c r="H34" s="164">
        <v>25.358333333333334</v>
      </c>
      <c r="I34" s="180">
        <v>24</v>
      </c>
      <c r="J34" s="180">
        <v>56930.654761904763</v>
      </c>
      <c r="K34" s="180">
        <v>29100</v>
      </c>
      <c r="L34" s="180">
        <v>0.51195600804422714</v>
      </c>
      <c r="M34" s="180">
        <v>6.9158916559135299</v>
      </c>
      <c r="N34" s="180">
        <v>23.603938221632873</v>
      </c>
      <c r="O34" s="180">
        <v>1.9022882508370349</v>
      </c>
      <c r="P34" s="180">
        <v>3.2985889376308974</v>
      </c>
      <c r="Q34" s="180">
        <v>73.5</v>
      </c>
      <c r="R34" s="180">
        <v>0.47083333333333327</v>
      </c>
      <c r="S34" s="180">
        <v>0.89583333333333315</v>
      </c>
      <c r="T34" s="180">
        <v>24</v>
      </c>
      <c r="U34" s="180">
        <v>54779.298941798945</v>
      </c>
      <c r="V34" s="168">
        <v>32700</v>
      </c>
      <c r="W34" s="180">
        <v>0.5974676921999873</v>
      </c>
      <c r="X34" s="180">
        <v>5.9098135238528284</v>
      </c>
      <c r="Y34" s="180">
        <v>20.170193556909702</v>
      </c>
      <c r="Z34" s="180">
        <v>1.9422646271016362</v>
      </c>
      <c r="AA34" s="180">
        <v>3.0701797362278711</v>
      </c>
      <c r="AB34" s="180">
        <v>85.5</v>
      </c>
      <c r="AC34" s="180">
        <v>0.49166666666666675</v>
      </c>
      <c r="AD34" s="180">
        <v>0.77916666666666679</v>
      </c>
      <c r="AE34" s="180"/>
      <c r="AF34" s="180"/>
      <c r="AG34" s="180"/>
      <c r="AH34" s="180"/>
      <c r="AI34" s="180"/>
      <c r="AJ34" s="180"/>
      <c r="AK34" s="180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0"/>
      <c r="AW34" s="180"/>
      <c r="AX34" s="180"/>
      <c r="AY34" s="180"/>
      <c r="AZ34" s="180"/>
      <c r="BA34" s="180">
        <v>3</v>
      </c>
      <c r="BB34" s="180">
        <v>5041.2367724867727</v>
      </c>
      <c r="BC34" s="180">
        <v>4900</v>
      </c>
      <c r="BD34" s="167">
        <v>0.33877672000200953</v>
      </c>
      <c r="BE34" s="180">
        <v>10.490107308201058</v>
      </c>
      <c r="BF34" s="180">
        <v>35.802736242890205</v>
      </c>
      <c r="BG34" s="180">
        <v>2.6296113106306911</v>
      </c>
      <c r="BH34" s="167">
        <v>3.050562621624108</v>
      </c>
      <c r="BI34" s="180">
        <v>80.8</v>
      </c>
      <c r="BJ34" s="185">
        <v>0.9</v>
      </c>
      <c r="BK34" s="185">
        <v>0.64999999999999991</v>
      </c>
      <c r="BL34" s="185"/>
      <c r="BM34" s="185"/>
      <c r="BN34" s="185"/>
      <c r="BO34" s="169"/>
      <c r="BP34" s="185"/>
      <c r="BQ34" s="169"/>
      <c r="BR34" s="169"/>
      <c r="BS34" s="169"/>
      <c r="BT34" s="169"/>
      <c r="BU34" s="169"/>
      <c r="BV34" s="169"/>
      <c r="BW34" s="170">
        <f t="shared" si="31"/>
        <v>116751.19047619047</v>
      </c>
      <c r="BX34" s="171">
        <f t="shared" si="32"/>
        <v>-6807.2751322751137</v>
      </c>
      <c r="BY34" s="172">
        <f t="shared" si="33"/>
        <v>66700</v>
      </c>
      <c r="BZ34" s="172">
        <f t="shared" si="34"/>
        <v>-4600</v>
      </c>
      <c r="CA34" s="172">
        <f t="shared" si="35"/>
        <v>51</v>
      </c>
      <c r="CB34" s="170">
        <f t="shared" si="36"/>
        <v>79.933333333333337</v>
      </c>
      <c r="CC34" s="189">
        <f t="shared" si="37"/>
        <v>0.57130038441537256</v>
      </c>
    </row>
    <row r="35" spans="1:81" ht="24" customHeight="1" thickBot="1">
      <c r="A35" s="190" t="s">
        <v>30</v>
      </c>
      <c r="B35" s="191">
        <f t="shared" ref="B35:H35" si="38">AVERAGE(B7:B34)</f>
        <v>53.286160714285714</v>
      </c>
      <c r="C35" s="191">
        <f t="shared" si="38"/>
        <v>28.521279761904758</v>
      </c>
      <c r="D35" s="191">
        <f t="shared" si="38"/>
        <v>21.056250000000002</v>
      </c>
      <c r="E35" s="191">
        <f t="shared" si="38"/>
        <v>12.904910714285716</v>
      </c>
      <c r="F35" s="191">
        <f t="shared" si="38"/>
        <v>7.6138392857142865</v>
      </c>
      <c r="G35" s="191">
        <f t="shared" si="38"/>
        <v>27.902529761904763</v>
      </c>
      <c r="H35" s="191">
        <f t="shared" si="38"/>
        <v>23.727083333333329</v>
      </c>
      <c r="I35" s="192">
        <f>SUM(I7:I34)</f>
        <v>208</v>
      </c>
      <c r="J35" s="192">
        <f>SUM(J7:J34)</f>
        <v>486136.73100529099</v>
      </c>
      <c r="K35" s="192">
        <f>SUM(K7:K34)</f>
        <v>249600</v>
      </c>
      <c r="L35" s="193">
        <f t="shared" ref="L35:S35" si="39">AVERAGE(L7:L34)</f>
        <v>0.50802829829814078</v>
      </c>
      <c r="M35" s="192">
        <f t="shared" si="39"/>
        <v>6.9804676292052932</v>
      </c>
      <c r="N35" s="192">
        <f t="shared" si="39"/>
        <v>23.821694907366552</v>
      </c>
      <c r="O35" s="192">
        <f t="shared" si="39"/>
        <v>2.061906896437069</v>
      </c>
      <c r="P35" s="192">
        <f t="shared" si="39"/>
        <v>3.463868965018071</v>
      </c>
      <c r="Q35" s="192">
        <f t="shared" si="39"/>
        <v>66.999999999999986</v>
      </c>
      <c r="R35" s="193">
        <f t="shared" si="39"/>
        <v>0.58024154589371979</v>
      </c>
      <c r="S35" s="193">
        <f t="shared" si="39"/>
        <v>1.0439130434782606</v>
      </c>
      <c r="T35" s="192">
        <f>SUM(T7:T34)</f>
        <v>283</v>
      </c>
      <c r="U35" s="192">
        <f>SUM(U7:U34)</f>
        <v>630504.13296296285</v>
      </c>
      <c r="V35" s="192">
        <f>SUM(V7:V34)</f>
        <v>357500</v>
      </c>
      <c r="W35" s="193">
        <f t="shared" ref="W35:AD35" si="40">AVERAGE(W7:W34)</f>
        <v>0.56068458809526145</v>
      </c>
      <c r="X35" s="193">
        <f t="shared" si="40"/>
        <v>6.3601245557096275</v>
      </c>
      <c r="Y35" s="193">
        <f t="shared" si="40"/>
        <v>21.706996647098496</v>
      </c>
      <c r="Z35" s="193">
        <f t="shared" si="40"/>
        <v>2.016556744515198</v>
      </c>
      <c r="AA35" s="193">
        <f t="shared" si="40"/>
        <v>2.9554071801902375</v>
      </c>
      <c r="AB35" s="193">
        <f t="shared" si="40"/>
        <v>77.158333333333331</v>
      </c>
      <c r="AC35" s="193">
        <f t="shared" si="40"/>
        <v>0.56141105025005955</v>
      </c>
      <c r="AD35" s="193">
        <f t="shared" si="40"/>
        <v>0.72585695006747641</v>
      </c>
      <c r="AE35" s="192">
        <f>SUM(AE7:AE34)</f>
        <v>274</v>
      </c>
      <c r="AF35" s="192">
        <f>SUM(AF7:AF34)</f>
        <v>606939.21365079365</v>
      </c>
      <c r="AG35" s="192">
        <f>SUM(AG7:AG34)</f>
        <v>345500</v>
      </c>
      <c r="AH35" s="193">
        <f t="shared" ref="AH35:AO35" si="41">AVERAGE(AH7:AH34)</f>
        <v>0.56804242518609038</v>
      </c>
      <c r="AI35" s="192">
        <f t="shared" si="41"/>
        <v>6.2324155675878776</v>
      </c>
      <c r="AJ35" s="192">
        <f t="shared" si="41"/>
        <v>21.268190998844094</v>
      </c>
      <c r="AK35" s="192">
        <f t="shared" si="41"/>
        <v>2.4817250843922154</v>
      </c>
      <c r="AL35" s="192">
        <f t="shared" si="41"/>
        <v>2.468143972161275</v>
      </c>
      <c r="AM35" s="192">
        <f t="shared" si="41"/>
        <v>78.746153846153845</v>
      </c>
      <c r="AN35" s="193">
        <f t="shared" si="41"/>
        <v>1.053263888888889</v>
      </c>
      <c r="AO35" s="193">
        <f t="shared" si="41"/>
        <v>0.44104166666666672</v>
      </c>
      <c r="AP35" s="192">
        <f>SUM(AP7:AP34)</f>
        <v>136</v>
      </c>
      <c r="AQ35" s="192">
        <f>SUM(AQ7:AQ34)</f>
        <v>309923.67460317462</v>
      </c>
      <c r="AR35" s="192">
        <f>SUM(AR7:AR34)</f>
        <v>506800</v>
      </c>
      <c r="AS35" s="193">
        <f t="shared" ref="AS35:AZ35" si="42">AVERAGE(AS7:AS34)</f>
        <v>0.58426216657538521</v>
      </c>
      <c r="AT35" s="192">
        <f t="shared" si="42"/>
        <v>6.0621745075421671</v>
      </c>
      <c r="AU35" s="192">
        <f t="shared" si="42"/>
        <v>20.685486594241418</v>
      </c>
      <c r="AV35" s="192">
        <f t="shared" si="42"/>
        <v>2.5460888694420145</v>
      </c>
      <c r="AW35" s="192">
        <f t="shared" si="42"/>
        <v>2.9640653460853361</v>
      </c>
      <c r="AX35" s="192">
        <f t="shared" si="42"/>
        <v>77.571428571428569</v>
      </c>
      <c r="AY35" s="193">
        <f t="shared" si="42"/>
        <v>0.98916666666666642</v>
      </c>
      <c r="AZ35" s="193">
        <f t="shared" si="42"/>
        <v>0.69069444444444439</v>
      </c>
      <c r="BA35" s="192">
        <f>SUM(BA7:BA34)</f>
        <v>264</v>
      </c>
      <c r="BB35" s="192">
        <f>SUM(BB7:BB34)</f>
        <v>564072.64783068793</v>
      </c>
      <c r="BC35" s="192">
        <f>SUM(BC7:BC34)</f>
        <v>330700</v>
      </c>
      <c r="BD35" s="193">
        <f t="shared" ref="BD35:BK35" si="43">AVERAGE(BD7:BD34)</f>
        <v>0.52328722619128232</v>
      </c>
      <c r="BE35" s="192">
        <f t="shared" si="43"/>
        <v>7.1090359893907378</v>
      </c>
      <c r="BF35" s="192">
        <f t="shared" si="43"/>
        <v>24.262639831790583</v>
      </c>
      <c r="BG35" s="192">
        <f t="shared" si="43"/>
        <v>2.9057297668751638</v>
      </c>
      <c r="BH35" s="192">
        <f t="shared" si="43"/>
        <v>2.8474732958941953</v>
      </c>
      <c r="BI35" s="192">
        <f t="shared" si="43"/>
        <v>73.416666666666671</v>
      </c>
      <c r="BJ35" s="193">
        <f t="shared" si="43"/>
        <v>1.2449407230196701</v>
      </c>
      <c r="BK35" s="193">
        <f t="shared" si="43"/>
        <v>0.64752445507708656</v>
      </c>
      <c r="BL35" s="192">
        <f>SUM(BL7:BL34)</f>
        <v>137</v>
      </c>
      <c r="BM35" s="192">
        <f>SUM(BM7:BM34)</f>
        <v>268919.48264550266</v>
      </c>
      <c r="BN35" s="192">
        <f>SUM(BN7:BN34)</f>
        <v>164400</v>
      </c>
      <c r="BO35" s="193">
        <f t="shared" ref="BO35:BV35" si="44">AVERAGE(BO7:BO34)</f>
        <v>0.56945311429859236</v>
      </c>
      <c r="BP35" s="192">
        <f t="shared" si="44"/>
        <v>6.2740099753474041</v>
      </c>
      <c r="BQ35" s="192">
        <f t="shared" si="44"/>
        <v>21.411666045860692</v>
      </c>
      <c r="BR35" s="192">
        <f t="shared" si="44"/>
        <v>2.8567234902087657</v>
      </c>
      <c r="BS35" s="192">
        <f t="shared" si="44"/>
        <v>2.1178079507746865</v>
      </c>
      <c r="BT35" s="192">
        <f t="shared" si="44"/>
        <v>66.88000000000001</v>
      </c>
      <c r="BU35" s="193">
        <f t="shared" si="44"/>
        <v>1.1800158730158732</v>
      </c>
      <c r="BV35" s="193">
        <f t="shared" si="44"/>
        <v>0.31941269841269837</v>
      </c>
      <c r="BW35" s="192">
        <f>SUM(BW7:BW34)</f>
        <v>2866495.8826984125</v>
      </c>
      <c r="BX35" s="192">
        <f>SUM(BX7:BX34)</f>
        <v>22412.632275132288</v>
      </c>
      <c r="BY35" s="192">
        <f>SUM(BY7:BY34)</f>
        <v>1954500</v>
      </c>
      <c r="BZ35" s="192">
        <f>SUM(BZ7:BZ34)</f>
        <v>16200</v>
      </c>
      <c r="CA35" s="192">
        <f>SUM(CA7:CA34)</f>
        <v>1302</v>
      </c>
      <c r="CB35" s="192">
        <f>AVERAGE(CB7:CB34)</f>
        <v>72.784325396825423</v>
      </c>
      <c r="CC35" s="194">
        <f>AVERAGE(CC7:CC34)</f>
        <v>0.66267551923450407</v>
      </c>
    </row>
    <row r="36" spans="1:81" ht="24" customHeight="1">
      <c r="E36" s="132"/>
      <c r="F36" s="124"/>
      <c r="G36" s="133"/>
      <c r="H36" s="134"/>
      <c r="I36" s="124"/>
      <c r="J36" s="134"/>
      <c r="K36" s="138"/>
      <c r="N36" s="139"/>
      <c r="O36" s="139"/>
      <c r="P36" s="140"/>
      <c r="Q36" s="144"/>
      <c r="R36" s="145"/>
      <c r="S36" s="146"/>
      <c r="T36" s="124"/>
      <c r="V36" s="147"/>
      <c r="W36" s="146"/>
      <c r="X36" s="148"/>
      <c r="Y36" s="150"/>
      <c r="Z36" s="132"/>
      <c r="AA36" s="124"/>
      <c r="AB36" s="150"/>
      <c r="AC36" s="151"/>
      <c r="AD36" s="139"/>
      <c r="AE36" s="133"/>
      <c r="AF36" s="133"/>
      <c r="AH36" s="126"/>
      <c r="AJ36" s="133"/>
      <c r="AK36" s="133"/>
      <c r="AL36" s="124"/>
      <c r="AM36" s="133"/>
      <c r="AN36" s="124"/>
      <c r="AO36" s="124"/>
      <c r="AP36" s="124"/>
      <c r="AQ36" s="138"/>
      <c r="AR36" s="124"/>
      <c r="AT36" s="146"/>
      <c r="AU36" s="134"/>
      <c r="AV36" s="138"/>
      <c r="AW36" s="138"/>
      <c r="AX36" s="139"/>
      <c r="AY36" s="139"/>
      <c r="AZ36" s="133"/>
      <c r="BA36" s="124"/>
      <c r="BC36" s="134"/>
      <c r="BD36" s="126"/>
      <c r="BE36" s="138"/>
      <c r="BG36" s="132"/>
      <c r="BH36" s="148"/>
      <c r="BI36" s="150"/>
      <c r="BJ36" s="124"/>
      <c r="BK36" s="132"/>
      <c r="BL36" s="133"/>
      <c r="BN36" s="124"/>
      <c r="BO36" s="126"/>
      <c r="BX36" s="127"/>
      <c r="CC36" s="126"/>
    </row>
    <row r="37" spans="1:81" ht="24" customHeight="1">
      <c r="D37" s="135"/>
      <c r="E37" s="132"/>
      <c r="F37" s="124"/>
      <c r="G37" s="133"/>
      <c r="H37" s="134"/>
      <c r="I37" s="124"/>
      <c r="J37" s="134"/>
      <c r="K37" s="138"/>
      <c r="N37" s="139"/>
      <c r="O37" s="139"/>
      <c r="P37" s="141"/>
      <c r="Q37" s="144"/>
      <c r="R37" s="145"/>
      <c r="S37" s="146"/>
      <c r="T37" s="124"/>
      <c r="V37" s="147"/>
      <c r="W37" s="146"/>
      <c r="X37" s="148"/>
      <c r="Y37" s="150"/>
      <c r="Z37" s="132"/>
      <c r="AA37" s="124"/>
      <c r="AB37" s="150"/>
      <c r="AC37" s="151"/>
      <c r="AD37" s="139"/>
      <c r="AE37" s="133"/>
      <c r="AF37" s="133"/>
      <c r="AH37" s="126"/>
      <c r="AJ37" s="133"/>
      <c r="AK37" s="133"/>
      <c r="AL37" s="124"/>
      <c r="AN37" s="124"/>
      <c r="AO37" s="124"/>
      <c r="AP37" s="124"/>
      <c r="AQ37" s="138"/>
      <c r="AR37" s="124"/>
      <c r="AT37" s="146"/>
      <c r="AU37" s="134"/>
      <c r="AV37" s="138"/>
      <c r="AW37" s="138"/>
      <c r="AX37" s="139"/>
      <c r="AY37" s="139"/>
      <c r="AZ37" s="133"/>
      <c r="BA37" s="124"/>
      <c r="BC37" s="134"/>
      <c r="BD37" s="126"/>
      <c r="BE37" s="138"/>
      <c r="BG37" s="132"/>
      <c r="BH37" s="148"/>
      <c r="BI37" s="150"/>
      <c r="BJ37" s="124"/>
      <c r="BK37" s="132"/>
      <c r="BL37" s="133"/>
      <c r="BN37" s="124"/>
      <c r="BO37" s="126"/>
      <c r="BX37" s="127"/>
      <c r="CC37" s="126"/>
    </row>
    <row r="38" spans="1:81" ht="24" customHeight="1">
      <c r="I38" s="124"/>
      <c r="J38" s="132"/>
      <c r="K38" s="124"/>
      <c r="L38" s="133"/>
      <c r="M38" s="134"/>
      <c r="P38" s="138"/>
      <c r="S38" s="139"/>
      <c r="T38" s="139"/>
      <c r="U38" s="141"/>
      <c r="V38" s="144"/>
      <c r="W38" s="145"/>
      <c r="X38" s="146"/>
      <c r="Y38" s="124"/>
      <c r="AA38" s="147"/>
      <c r="AB38" s="146"/>
      <c r="AC38" s="148"/>
      <c r="AD38" s="150"/>
      <c r="AE38" s="132"/>
      <c r="AF38" s="124"/>
      <c r="AG38" s="150"/>
      <c r="AH38" s="151"/>
      <c r="AI38" s="139"/>
      <c r="AJ38" s="133"/>
      <c r="AK38" s="133"/>
      <c r="AL38" s="133"/>
      <c r="AO38" s="133"/>
      <c r="AP38" s="133"/>
      <c r="AQ38" s="124"/>
      <c r="AR38" s="124"/>
      <c r="AS38" s="124"/>
      <c r="AT38" s="124"/>
      <c r="AU38" s="124"/>
      <c r="AV38" s="138"/>
      <c r="AW38" s="154"/>
      <c r="AY38" s="146"/>
      <c r="AZ38" s="134"/>
      <c r="BA38" s="138"/>
      <c r="BB38" s="138"/>
      <c r="BC38" s="134"/>
      <c r="BD38" s="139"/>
      <c r="BE38" s="138"/>
      <c r="BF38" s="124"/>
      <c r="BJ38" s="124"/>
      <c r="BK38" s="134"/>
      <c r="BL38" s="132"/>
      <c r="BM38" s="148"/>
      <c r="BN38" s="150"/>
      <c r="BO38" s="138"/>
      <c r="BP38" s="146"/>
      <c r="BQ38" s="133"/>
      <c r="BS38" s="124"/>
    </row>
    <row r="39" spans="1:81" ht="24" customHeight="1">
      <c r="I39" s="124"/>
      <c r="J39" s="132"/>
      <c r="K39" s="124"/>
      <c r="L39" s="133"/>
      <c r="M39" s="134"/>
      <c r="P39" s="138"/>
      <c r="S39" s="139"/>
      <c r="T39" s="139"/>
      <c r="U39" s="141"/>
      <c r="V39" s="144"/>
      <c r="W39" s="145"/>
      <c r="X39" s="146"/>
      <c r="Y39" s="124"/>
      <c r="AA39" s="147"/>
      <c r="AB39" s="146"/>
      <c r="AC39" s="148"/>
      <c r="AD39" s="150"/>
      <c r="AE39" s="132"/>
      <c r="AF39" s="124"/>
      <c r="AG39" s="150"/>
      <c r="AH39" s="151"/>
      <c r="AI39" s="139"/>
      <c r="AJ39" s="133"/>
      <c r="AK39" s="133"/>
      <c r="AO39" s="133"/>
      <c r="AP39" s="133"/>
      <c r="AQ39" s="124"/>
      <c r="AR39" s="124"/>
      <c r="AS39" s="124"/>
      <c r="AT39" s="124"/>
      <c r="AU39" s="124"/>
      <c r="AV39" s="138"/>
      <c r="AW39" s="154"/>
      <c r="AY39" s="146"/>
      <c r="AZ39" s="134"/>
      <c r="BA39" s="138"/>
      <c r="BB39" s="138"/>
      <c r="BC39" s="134"/>
      <c r="BD39" s="139"/>
      <c r="BE39" s="138"/>
      <c r="BF39" s="124"/>
      <c r="BJ39" s="124"/>
      <c r="BK39" s="134"/>
      <c r="BL39" s="132"/>
      <c r="BM39" s="148"/>
      <c r="BN39" s="150"/>
      <c r="BO39" s="138"/>
      <c r="BP39" s="146"/>
      <c r="BQ39" s="133"/>
      <c r="BS39" s="124"/>
    </row>
    <row r="40" spans="1:81" ht="24" customHeight="1">
      <c r="I40" s="124"/>
      <c r="J40" s="132"/>
      <c r="K40" s="124"/>
      <c r="L40" s="133"/>
      <c r="M40" s="134"/>
      <c r="P40" s="138"/>
      <c r="S40" s="139"/>
      <c r="T40" s="139"/>
      <c r="U40" s="141"/>
      <c r="V40" s="144"/>
      <c r="W40" s="145"/>
      <c r="X40" s="146"/>
      <c r="Y40" s="124"/>
      <c r="AA40" s="147"/>
      <c r="AB40" s="146"/>
      <c r="AC40" s="148"/>
      <c r="AD40" s="150"/>
      <c r="AE40" s="132"/>
      <c r="AF40" s="124"/>
      <c r="AG40" s="150"/>
      <c r="AH40" s="151"/>
      <c r="AI40" s="139"/>
      <c r="AJ40" s="133"/>
      <c r="AK40" s="133"/>
      <c r="AO40" s="133"/>
      <c r="AP40" s="133"/>
      <c r="AQ40" s="124"/>
      <c r="AR40" s="124"/>
      <c r="AS40" s="124"/>
      <c r="AT40" s="124"/>
      <c r="AU40" s="124"/>
      <c r="AV40" s="138"/>
      <c r="AW40" s="154"/>
      <c r="AY40" s="146"/>
      <c r="AZ40" s="134"/>
      <c r="BA40" s="138"/>
      <c r="BB40" s="138"/>
      <c r="BC40" s="134"/>
      <c r="BD40" s="139"/>
      <c r="BE40" s="138"/>
      <c r="BF40" s="124"/>
      <c r="BJ40" s="124"/>
      <c r="BK40" s="134"/>
      <c r="BL40" s="132"/>
      <c r="BM40" s="148"/>
      <c r="BN40" s="150"/>
      <c r="BO40" s="138"/>
      <c r="BP40" s="146"/>
      <c r="BQ40" s="133"/>
      <c r="BS40" s="124"/>
    </row>
    <row r="41" spans="1:81" ht="24" customHeight="1">
      <c r="I41" s="124"/>
      <c r="J41" s="132"/>
      <c r="K41" s="124"/>
      <c r="L41" s="133"/>
      <c r="M41" s="134"/>
      <c r="P41" s="138"/>
      <c r="S41" s="139"/>
      <c r="T41" s="139"/>
      <c r="U41" s="141"/>
      <c r="V41" s="144"/>
      <c r="W41" s="145"/>
      <c r="X41" s="146"/>
      <c r="Y41" s="124"/>
      <c r="AA41" s="147"/>
      <c r="AB41" s="146"/>
      <c r="AC41" s="148"/>
      <c r="AD41" s="150"/>
      <c r="AE41" s="132"/>
      <c r="AF41" s="124"/>
      <c r="AG41" s="150"/>
      <c r="AH41" s="151"/>
      <c r="AI41" s="139"/>
      <c r="AJ41" s="133"/>
      <c r="AK41" s="133"/>
      <c r="AO41" s="133"/>
      <c r="AP41" s="133"/>
      <c r="AQ41" s="124"/>
      <c r="AR41" s="124"/>
      <c r="AS41" s="124"/>
      <c r="AT41" s="124"/>
      <c r="AU41" s="124"/>
      <c r="AV41" s="138"/>
      <c r="AW41" s="154"/>
      <c r="AY41" s="146"/>
      <c r="AZ41" s="134"/>
      <c r="BA41" s="138"/>
      <c r="BB41" s="138"/>
      <c r="BC41" s="134"/>
      <c r="BD41" s="139"/>
      <c r="BE41" s="138"/>
      <c r="BF41" s="124"/>
      <c r="BJ41" s="124"/>
      <c r="BK41" s="134"/>
      <c r="BL41" s="132"/>
      <c r="BM41" s="148"/>
      <c r="BN41" s="150"/>
      <c r="BO41" s="138"/>
      <c r="BP41" s="146"/>
      <c r="BQ41" s="133"/>
      <c r="BS41" s="124"/>
    </row>
    <row r="42" spans="1:81" ht="24" customHeight="1">
      <c r="I42" s="124"/>
      <c r="J42" s="132"/>
      <c r="K42" s="124"/>
      <c r="L42" s="133"/>
      <c r="M42" s="134"/>
      <c r="P42" s="138"/>
      <c r="S42" s="139"/>
      <c r="T42" s="139"/>
      <c r="U42" s="141"/>
      <c r="V42" s="144"/>
      <c r="W42" s="145"/>
      <c r="X42" s="146"/>
      <c r="Y42" s="124"/>
      <c r="AA42" s="147"/>
      <c r="AB42" s="146"/>
      <c r="AC42" s="148"/>
      <c r="AD42" s="150"/>
      <c r="AE42" s="132"/>
      <c r="AF42" s="124"/>
      <c r="AG42" s="150"/>
      <c r="AH42" s="151"/>
      <c r="AI42" s="139"/>
      <c r="AJ42" s="133"/>
      <c r="AK42" s="133"/>
      <c r="AO42" s="133"/>
      <c r="AP42" s="133"/>
      <c r="AQ42" s="124"/>
      <c r="AR42" s="124"/>
      <c r="AS42" s="124"/>
      <c r="AT42" s="124"/>
      <c r="AU42" s="124"/>
      <c r="AV42" s="138"/>
      <c r="AW42" s="154"/>
      <c r="AY42" s="146"/>
      <c r="AZ42" s="134"/>
      <c r="BA42" s="138"/>
      <c r="BB42" s="138"/>
      <c r="BC42" s="134"/>
      <c r="BD42" s="139"/>
      <c r="BE42" s="138"/>
      <c r="BF42" s="124"/>
      <c r="BJ42" s="124"/>
      <c r="BK42" s="134"/>
      <c r="BL42" s="132"/>
      <c r="BM42" s="148"/>
      <c r="BN42" s="150"/>
      <c r="BO42" s="138"/>
      <c r="BP42" s="146"/>
      <c r="BQ42" s="133"/>
      <c r="BS42" s="124"/>
    </row>
    <row r="43" spans="1:81" ht="24" customHeight="1">
      <c r="I43" s="124"/>
      <c r="J43" s="132"/>
      <c r="K43" s="124"/>
      <c r="L43" s="133"/>
      <c r="M43" s="134"/>
      <c r="P43" s="138"/>
      <c r="S43" s="139"/>
      <c r="T43" s="139"/>
      <c r="U43" s="141"/>
      <c r="V43" s="144"/>
      <c r="W43" s="145"/>
      <c r="X43" s="146"/>
      <c r="Y43" s="124"/>
      <c r="AA43" s="147"/>
      <c r="AB43" s="146"/>
      <c r="AC43" s="148"/>
      <c r="AD43" s="150"/>
      <c r="AE43" s="132"/>
      <c r="AF43" s="124"/>
      <c r="AG43" s="150"/>
      <c r="AH43" s="151"/>
      <c r="AI43" s="139"/>
      <c r="AJ43" s="133"/>
      <c r="AK43" s="133"/>
      <c r="AO43" s="133"/>
      <c r="AP43" s="133"/>
      <c r="AQ43" s="124"/>
      <c r="AR43" s="124"/>
      <c r="AS43" s="124"/>
      <c r="AT43" s="124"/>
      <c r="AU43" s="124"/>
      <c r="AV43" s="138"/>
      <c r="AW43" s="154"/>
      <c r="AY43" s="146"/>
      <c r="AZ43" s="134"/>
      <c r="BA43" s="138"/>
      <c r="BB43" s="138"/>
      <c r="BC43" s="134"/>
      <c r="BD43" s="139"/>
      <c r="BE43" s="138"/>
      <c r="BF43" s="124"/>
      <c r="BJ43" s="124"/>
      <c r="BK43" s="134"/>
      <c r="BL43" s="132"/>
      <c r="BM43" s="148"/>
      <c r="BN43" s="150"/>
      <c r="BO43" s="138"/>
      <c r="BP43" s="146"/>
      <c r="BQ43" s="133"/>
      <c r="BS43" s="124"/>
    </row>
    <row r="44" spans="1:81" ht="24" customHeight="1">
      <c r="I44" s="124"/>
      <c r="J44" s="132"/>
      <c r="K44" s="124"/>
      <c r="L44" s="133"/>
      <c r="M44" s="134"/>
      <c r="P44" s="138"/>
      <c r="S44" s="139"/>
      <c r="T44" s="139"/>
      <c r="U44" s="141"/>
      <c r="V44" s="144"/>
      <c r="W44" s="145"/>
      <c r="X44" s="146"/>
      <c r="Y44" s="124"/>
      <c r="AA44" s="147"/>
      <c r="AB44" s="146"/>
      <c r="AC44" s="148"/>
      <c r="AD44" s="150"/>
      <c r="AE44" s="132"/>
      <c r="AF44" s="124"/>
      <c r="AG44" s="150"/>
      <c r="AH44" s="151"/>
      <c r="AI44" s="139"/>
      <c r="AJ44" s="133"/>
      <c r="AK44" s="133"/>
      <c r="AO44" s="133"/>
      <c r="AP44" s="133"/>
      <c r="AQ44" s="124"/>
      <c r="AR44" s="124"/>
      <c r="AS44" s="124"/>
      <c r="AT44" s="124"/>
      <c r="AU44" s="124"/>
      <c r="AV44" s="138"/>
      <c r="AW44" s="154"/>
      <c r="AY44" s="146"/>
      <c r="AZ44" s="134"/>
      <c r="BA44" s="138"/>
      <c r="BB44" s="138"/>
      <c r="BC44" s="134"/>
      <c r="BD44" s="139"/>
      <c r="BE44" s="138"/>
      <c r="BF44" s="124"/>
      <c r="BJ44" s="124"/>
      <c r="BK44" s="134"/>
      <c r="BL44" s="132"/>
      <c r="BM44" s="148"/>
      <c r="BN44" s="150"/>
      <c r="BO44" s="138"/>
      <c r="BP44" s="146"/>
      <c r="BQ44" s="133"/>
      <c r="BS44" s="124"/>
    </row>
    <row r="45" spans="1:81" ht="24" customHeight="1">
      <c r="I45" s="124"/>
      <c r="J45" s="142"/>
      <c r="K45" s="124"/>
      <c r="L45" s="133"/>
      <c r="M45" s="134"/>
      <c r="P45" s="138"/>
      <c r="S45" s="139"/>
      <c r="T45" s="139"/>
      <c r="U45" s="141"/>
      <c r="V45" s="144"/>
      <c r="W45" s="145"/>
      <c r="X45" s="146"/>
      <c r="Y45" s="124"/>
      <c r="AA45" s="147"/>
      <c r="AB45" s="146"/>
      <c r="AC45" s="148"/>
      <c r="AD45" s="150"/>
      <c r="AE45" s="132"/>
      <c r="AF45" s="124"/>
      <c r="AG45" s="150"/>
      <c r="AH45" s="151"/>
      <c r="AI45" s="139"/>
      <c r="AJ45" s="133"/>
      <c r="AK45" s="133"/>
      <c r="AO45" s="133"/>
      <c r="AP45" s="133"/>
      <c r="AQ45" s="124"/>
      <c r="AR45" s="124"/>
      <c r="AS45" s="124"/>
      <c r="AT45" s="124"/>
      <c r="AU45" s="124"/>
      <c r="AV45" s="138"/>
      <c r="AW45" s="154"/>
      <c r="AY45" s="146"/>
      <c r="AZ45" s="134"/>
      <c r="BA45" s="138"/>
      <c r="BB45" s="138"/>
      <c r="BC45" s="134"/>
      <c r="BD45" s="139"/>
      <c r="BE45" s="138"/>
      <c r="BF45" s="124"/>
      <c r="BJ45" s="124"/>
      <c r="BK45" s="134"/>
      <c r="BL45" s="132"/>
      <c r="BM45" s="148"/>
      <c r="BN45" s="150"/>
      <c r="BO45" s="138"/>
      <c r="BP45" s="146"/>
      <c r="BQ45" s="133"/>
      <c r="BS45" s="124"/>
    </row>
    <row r="46" spans="1:81" ht="24" customHeight="1">
      <c r="I46" s="124"/>
      <c r="J46" s="142"/>
      <c r="K46" s="124"/>
      <c r="L46" s="133"/>
      <c r="M46" s="134"/>
      <c r="P46" s="138"/>
      <c r="S46" s="139"/>
      <c r="T46" s="139"/>
      <c r="U46" s="149"/>
      <c r="V46" s="144"/>
      <c r="W46" s="145"/>
      <c r="X46" s="146"/>
      <c r="Y46" s="124"/>
      <c r="AA46" s="147"/>
      <c r="AB46" s="146"/>
      <c r="AC46" s="148"/>
      <c r="AD46" s="150"/>
      <c r="AE46" s="132"/>
      <c r="AF46" s="124"/>
      <c r="AG46" s="150"/>
      <c r="AH46" s="151"/>
      <c r="AI46" s="139"/>
      <c r="AJ46" s="133"/>
      <c r="AK46" s="133"/>
      <c r="AO46" s="133"/>
      <c r="AP46" s="133"/>
      <c r="AQ46" s="124"/>
      <c r="AR46" s="124"/>
      <c r="AS46" s="124"/>
      <c r="AT46" s="124"/>
      <c r="AU46" s="124"/>
      <c r="AV46" s="138"/>
      <c r="AW46" s="154"/>
      <c r="AY46" s="146"/>
      <c r="AZ46" s="134"/>
      <c r="BA46" s="138"/>
      <c r="BB46" s="138"/>
      <c r="BC46" s="134"/>
      <c r="BD46" s="139"/>
      <c r="BE46" s="138"/>
      <c r="BF46" s="124"/>
      <c r="BJ46" s="124"/>
      <c r="BK46" s="134"/>
      <c r="BL46" s="132"/>
      <c r="BM46" s="148"/>
      <c r="BN46" s="150"/>
      <c r="BO46" s="138"/>
      <c r="BP46" s="146"/>
      <c r="BQ46" s="133"/>
      <c r="BS46" s="124"/>
    </row>
    <row r="47" spans="1:81" ht="24" customHeight="1">
      <c r="I47" s="124"/>
      <c r="J47" s="132"/>
      <c r="K47" s="124"/>
      <c r="L47" s="133"/>
      <c r="M47" s="134"/>
      <c r="P47" s="138"/>
      <c r="S47" s="139"/>
      <c r="T47" s="139"/>
      <c r="U47" s="141"/>
      <c r="V47" s="144"/>
      <c r="W47" s="145"/>
      <c r="X47" s="146"/>
      <c r="Y47" s="124"/>
      <c r="AA47" s="147"/>
      <c r="AB47" s="146"/>
      <c r="AC47" s="148"/>
      <c r="AD47" s="150"/>
      <c r="AE47" s="132"/>
      <c r="AF47" s="124"/>
      <c r="AG47" s="150"/>
      <c r="AH47" s="151"/>
      <c r="AI47" s="139"/>
      <c r="AJ47" s="133"/>
      <c r="AK47" s="133"/>
      <c r="AO47" s="133"/>
      <c r="AP47" s="133"/>
      <c r="AQ47" s="124"/>
      <c r="AR47" s="124"/>
      <c r="AS47" s="124"/>
      <c r="AT47" s="124"/>
      <c r="AU47" s="124"/>
      <c r="AV47" s="138"/>
      <c r="AW47" s="154"/>
      <c r="AY47" s="146"/>
      <c r="AZ47" s="134"/>
      <c r="BA47" s="138"/>
      <c r="BB47" s="138"/>
      <c r="BC47" s="134"/>
      <c r="BD47" s="139"/>
      <c r="BE47" s="138"/>
      <c r="BF47" s="124"/>
      <c r="BJ47" s="124"/>
      <c r="BK47" s="134"/>
      <c r="BL47" s="132"/>
      <c r="BM47" s="148"/>
      <c r="BN47" s="150"/>
      <c r="BO47" s="138"/>
      <c r="BP47" s="146"/>
      <c r="BQ47" s="133"/>
      <c r="BS47" s="124"/>
    </row>
    <row r="48" spans="1:81" ht="24" customHeight="1">
      <c r="I48" s="124"/>
      <c r="J48" s="132"/>
      <c r="K48" s="124"/>
      <c r="L48" s="133"/>
      <c r="M48" s="134"/>
      <c r="P48" s="138"/>
      <c r="S48" s="139"/>
      <c r="T48" s="139"/>
      <c r="U48" s="141"/>
      <c r="V48" s="144"/>
      <c r="W48" s="145"/>
      <c r="X48" s="146"/>
      <c r="Y48" s="124"/>
      <c r="AA48" s="147"/>
      <c r="AB48" s="146"/>
      <c r="AC48" s="148"/>
      <c r="AD48" s="150"/>
      <c r="AE48" s="132"/>
      <c r="AF48" s="124"/>
      <c r="AG48" s="150"/>
      <c r="AH48" s="151"/>
      <c r="AI48" s="139"/>
      <c r="AJ48" s="133"/>
      <c r="AK48" s="133"/>
      <c r="AO48" s="133"/>
      <c r="AP48" s="133"/>
      <c r="AQ48" s="124"/>
      <c r="AR48" s="124"/>
      <c r="AS48" s="124"/>
      <c r="AT48" s="124"/>
      <c r="AU48" s="124"/>
      <c r="AV48" s="138"/>
      <c r="AW48" s="154"/>
      <c r="AY48" s="146"/>
      <c r="AZ48" s="134"/>
      <c r="BA48" s="138"/>
      <c r="BB48" s="138"/>
      <c r="BC48" s="134"/>
      <c r="BD48" s="139"/>
      <c r="BE48" s="138"/>
      <c r="BF48" s="124"/>
      <c r="BJ48" s="124"/>
      <c r="BK48" s="134"/>
      <c r="BL48" s="132"/>
      <c r="BM48" s="148"/>
      <c r="BN48" s="150"/>
      <c r="BO48" s="138"/>
      <c r="BP48" s="146"/>
      <c r="BQ48" s="133"/>
      <c r="BS48" s="124"/>
    </row>
    <row r="49" spans="9:71" ht="24" customHeight="1">
      <c r="I49" s="124"/>
      <c r="J49" s="132"/>
      <c r="K49" s="124"/>
      <c r="L49" s="133"/>
      <c r="M49" s="134"/>
      <c r="P49" s="138"/>
      <c r="S49" s="139"/>
      <c r="T49" s="139"/>
      <c r="U49" s="141"/>
      <c r="V49" s="144"/>
      <c r="W49" s="145"/>
      <c r="X49" s="146"/>
      <c r="Y49" s="124"/>
      <c r="AA49" s="147"/>
      <c r="AB49" s="146"/>
      <c r="AC49" s="148"/>
      <c r="AD49" s="150"/>
      <c r="AE49" s="132"/>
      <c r="AF49" s="124"/>
      <c r="AG49" s="150"/>
      <c r="AH49" s="151"/>
      <c r="AI49" s="139"/>
      <c r="AJ49" s="133"/>
      <c r="AK49" s="133"/>
      <c r="AO49" s="133"/>
      <c r="AP49" s="133"/>
      <c r="AQ49" s="124"/>
      <c r="AR49" s="124"/>
      <c r="AS49" s="124"/>
      <c r="AT49" s="124"/>
      <c r="AU49" s="124"/>
      <c r="AV49" s="138"/>
      <c r="AW49" s="154"/>
      <c r="AY49" s="146"/>
      <c r="AZ49" s="134"/>
      <c r="BA49" s="138"/>
      <c r="BB49" s="138"/>
      <c r="BC49" s="134"/>
      <c r="BD49" s="139"/>
      <c r="BE49" s="138"/>
      <c r="BF49" s="124"/>
      <c r="BJ49" s="124"/>
      <c r="BK49" s="134"/>
      <c r="BL49" s="132"/>
      <c r="BM49" s="148"/>
      <c r="BN49" s="150"/>
      <c r="BO49" s="138"/>
      <c r="BP49" s="146"/>
      <c r="BQ49" s="133"/>
      <c r="BS49" s="124"/>
    </row>
    <row r="50" spans="9:71" ht="24" customHeight="1">
      <c r="I50" s="124"/>
      <c r="J50" s="132"/>
      <c r="K50" s="124"/>
      <c r="L50" s="133"/>
      <c r="M50" s="134"/>
      <c r="P50" s="138"/>
      <c r="S50" s="139"/>
      <c r="T50" s="139"/>
      <c r="U50" s="141"/>
      <c r="V50" s="144"/>
      <c r="W50" s="145"/>
      <c r="X50" s="146"/>
      <c r="Y50" s="124"/>
      <c r="AA50" s="147"/>
      <c r="AB50" s="146"/>
      <c r="AC50" s="148"/>
      <c r="AD50" s="150"/>
      <c r="AE50" s="132"/>
      <c r="AF50" s="124"/>
      <c r="AG50" s="150"/>
      <c r="AH50" s="151"/>
      <c r="AI50" s="139"/>
      <c r="AJ50" s="133"/>
      <c r="AK50" s="133"/>
      <c r="AO50" s="133"/>
      <c r="AP50" s="133"/>
      <c r="AQ50" s="124"/>
      <c r="AR50" s="124"/>
      <c r="AS50" s="124"/>
      <c r="AT50" s="124"/>
      <c r="AU50" s="124"/>
      <c r="AV50" s="138"/>
      <c r="AW50" s="154"/>
      <c r="AY50" s="146"/>
      <c r="AZ50" s="134"/>
      <c r="BA50" s="138"/>
      <c r="BB50" s="138"/>
      <c r="BC50" s="134"/>
      <c r="BD50" s="139"/>
      <c r="BE50" s="138"/>
      <c r="BF50" s="124"/>
      <c r="BJ50" s="124"/>
      <c r="BK50" s="134"/>
      <c r="BL50" s="132"/>
      <c r="BM50" s="148"/>
      <c r="BN50" s="150"/>
      <c r="BO50" s="138"/>
      <c r="BP50" s="146"/>
      <c r="BQ50" s="133"/>
      <c r="BS50" s="124"/>
    </row>
    <row r="51" spans="9:71" ht="24" customHeight="1">
      <c r="I51" s="124"/>
      <c r="J51" s="132"/>
      <c r="K51" s="124"/>
      <c r="L51" s="133"/>
      <c r="P51" s="138"/>
      <c r="S51" s="139"/>
      <c r="T51" s="139"/>
      <c r="U51" s="141"/>
      <c r="V51" s="144"/>
      <c r="W51" s="145"/>
      <c r="X51" s="146"/>
      <c r="Y51" s="124"/>
      <c r="AA51" s="147"/>
      <c r="AB51" s="146"/>
      <c r="AC51" s="148"/>
      <c r="AD51" s="150"/>
      <c r="AE51" s="132"/>
      <c r="AF51" s="124"/>
      <c r="AG51" s="150"/>
      <c r="AH51" s="151"/>
      <c r="AI51" s="139"/>
      <c r="AJ51" s="133"/>
      <c r="AK51" s="133"/>
      <c r="AO51" s="133"/>
      <c r="AP51" s="133"/>
      <c r="AQ51" s="124"/>
      <c r="AR51" s="124"/>
      <c r="AS51" s="124"/>
      <c r="AT51" s="124"/>
      <c r="AU51" s="124"/>
      <c r="AV51" s="138"/>
      <c r="AW51" s="154"/>
      <c r="AY51" s="146"/>
      <c r="AZ51" s="134"/>
      <c r="BA51" s="138"/>
      <c r="BB51" s="138"/>
      <c r="BC51" s="134"/>
      <c r="BD51" s="139"/>
      <c r="BE51" s="138"/>
      <c r="BF51" s="124"/>
      <c r="BJ51" s="124"/>
      <c r="BK51" s="134"/>
      <c r="BL51" s="132"/>
      <c r="BM51" s="148"/>
      <c r="BN51" s="150"/>
      <c r="BO51" s="138"/>
      <c r="BP51" s="146"/>
      <c r="BS51" s="124"/>
    </row>
    <row r="52" spans="9:71" ht="24" customHeight="1">
      <c r="I52" s="124"/>
      <c r="J52" s="132"/>
      <c r="K52" s="124"/>
      <c r="L52" s="133"/>
      <c r="P52" s="138"/>
      <c r="S52" s="139"/>
      <c r="T52" s="139"/>
      <c r="U52" s="141"/>
      <c r="V52" s="144"/>
      <c r="W52" s="126"/>
      <c r="X52" s="146"/>
      <c r="Y52" s="124"/>
      <c r="AA52" s="147"/>
      <c r="AB52" s="146"/>
      <c r="AC52" s="148"/>
      <c r="AD52" s="150"/>
      <c r="AE52" s="132"/>
      <c r="AF52" s="124"/>
      <c r="AG52" s="150"/>
      <c r="AH52" s="151"/>
      <c r="AI52" s="139"/>
      <c r="AJ52" s="133"/>
      <c r="AK52" s="133"/>
      <c r="AO52" s="133"/>
      <c r="AP52" s="133"/>
      <c r="AQ52" s="124"/>
      <c r="AR52" s="133"/>
      <c r="AS52" s="124"/>
      <c r="AT52" s="124"/>
      <c r="AU52" s="124"/>
      <c r="AV52" s="138"/>
      <c r="AW52" s="154"/>
      <c r="AY52" s="146"/>
      <c r="AZ52" s="134"/>
      <c r="BA52" s="138"/>
      <c r="BB52" s="138"/>
      <c r="BC52" s="134"/>
      <c r="BD52" s="126"/>
      <c r="BE52" s="138"/>
      <c r="BF52" s="124"/>
      <c r="BJ52" s="124"/>
      <c r="BK52" s="134"/>
      <c r="BL52" s="132"/>
      <c r="BM52" s="148"/>
      <c r="BN52" s="150"/>
      <c r="BO52" s="138"/>
      <c r="BP52" s="146"/>
      <c r="BS52" s="124"/>
    </row>
    <row r="53" spans="9:71" ht="24" customHeight="1">
      <c r="I53" s="138"/>
      <c r="J53" s="64"/>
      <c r="K53" s="124"/>
      <c r="S53" s="139"/>
      <c r="T53" s="139"/>
      <c r="U53" s="141"/>
      <c r="V53" s="144"/>
      <c r="W53" s="126"/>
      <c r="X53" s="146"/>
      <c r="Y53" s="124"/>
      <c r="Z53" s="152"/>
      <c r="AB53" s="146"/>
      <c r="AC53" s="148"/>
      <c r="AD53" s="150"/>
      <c r="AE53" s="132"/>
      <c r="AF53" s="124"/>
      <c r="AG53" s="150"/>
      <c r="AH53" s="151"/>
      <c r="AJ53" s="133"/>
      <c r="AO53" s="133"/>
      <c r="AP53" s="133"/>
      <c r="AQ53" s="124"/>
      <c r="AR53" s="133"/>
      <c r="AS53" s="124"/>
      <c r="AU53" s="124"/>
      <c r="AV53" s="138"/>
      <c r="AW53" s="154"/>
      <c r="AY53" s="146"/>
      <c r="AZ53" s="134"/>
      <c r="BA53" s="138"/>
      <c r="BB53" s="138"/>
      <c r="BC53" s="138"/>
      <c r="BD53" s="126"/>
      <c r="BJ53" s="124"/>
      <c r="BK53" s="134"/>
      <c r="BM53" s="148"/>
      <c r="BN53" s="150"/>
      <c r="BO53" s="138"/>
      <c r="BP53" s="146"/>
      <c r="BS53" s="124"/>
    </row>
    <row r="54" spans="9:71" ht="24" customHeight="1">
      <c r="I54" s="138"/>
      <c r="J54" s="138"/>
      <c r="K54" s="124"/>
      <c r="S54" s="139"/>
      <c r="T54" s="139"/>
      <c r="W54" s="126"/>
      <c r="X54" s="146"/>
      <c r="Y54" s="124"/>
      <c r="AB54" s="146"/>
      <c r="AC54" s="148"/>
      <c r="AD54" s="150"/>
      <c r="AE54" s="132"/>
      <c r="AF54" s="132"/>
      <c r="AG54" s="150"/>
      <c r="AH54" s="151"/>
      <c r="AJ54" s="133"/>
      <c r="AO54" s="133"/>
      <c r="AP54" s="153"/>
      <c r="AQ54" s="36"/>
      <c r="AR54" s="133"/>
      <c r="AU54" s="124"/>
      <c r="AV54" s="138"/>
      <c r="AW54" s="154"/>
      <c r="AY54" s="146"/>
      <c r="AZ54" s="134"/>
      <c r="BA54" s="138"/>
      <c r="BJ54" s="124"/>
      <c r="BK54" s="134"/>
      <c r="BM54" s="148"/>
      <c r="BN54" s="150"/>
      <c r="BO54" s="138"/>
      <c r="BP54" s="146"/>
      <c r="BS54" s="124"/>
    </row>
    <row r="55" spans="9:71" ht="24" customHeight="1">
      <c r="K55" s="124"/>
      <c r="S55" s="139"/>
      <c r="T55" s="139"/>
      <c r="W55" s="126"/>
      <c r="X55" s="146"/>
      <c r="Y55" s="124"/>
      <c r="AB55" s="146"/>
      <c r="AC55" s="148"/>
      <c r="AD55" s="150"/>
      <c r="AE55" s="132"/>
      <c r="AF55" s="132"/>
      <c r="AG55" s="150"/>
      <c r="AH55" s="151"/>
      <c r="AO55" s="133"/>
      <c r="AQ55" s="36"/>
      <c r="AR55" s="133"/>
      <c r="AU55" s="124"/>
      <c r="AV55" s="138"/>
      <c r="AW55" s="154"/>
      <c r="AY55" s="146"/>
      <c r="AZ55" s="134"/>
      <c r="BJ55" s="124"/>
      <c r="BK55" s="134"/>
      <c r="BM55" s="148"/>
      <c r="BN55" s="150"/>
      <c r="BO55" s="151"/>
      <c r="BP55" s="146"/>
      <c r="BS55" s="124"/>
    </row>
    <row r="56" spans="9:71" ht="24" customHeight="1">
      <c r="K56" s="124"/>
      <c r="S56" s="139"/>
      <c r="T56" s="139"/>
      <c r="W56" s="126"/>
      <c r="X56" s="146"/>
      <c r="Y56" s="124"/>
      <c r="AB56" s="146"/>
      <c r="AC56" s="148"/>
      <c r="AD56" s="150"/>
      <c r="AE56" s="134"/>
      <c r="AF56" s="148"/>
      <c r="AG56" s="151"/>
      <c r="AH56" s="151"/>
      <c r="AO56" s="133"/>
      <c r="AR56" s="133"/>
      <c r="AU56" s="124"/>
      <c r="AV56" s="138"/>
      <c r="AY56" s="146"/>
      <c r="AZ56" s="134"/>
      <c r="BJ56" s="124"/>
      <c r="BM56" s="124"/>
      <c r="BN56" s="150"/>
      <c r="BP56" s="146"/>
      <c r="BS56" s="124"/>
    </row>
    <row r="57" spans="9:71" ht="24" customHeight="1">
      <c r="K57" s="124"/>
      <c r="S57" s="139"/>
      <c r="T57" s="139"/>
      <c r="W57" s="126"/>
      <c r="X57" s="146"/>
      <c r="Y57" s="124"/>
      <c r="AB57" s="146"/>
      <c r="AC57" s="148"/>
      <c r="AD57" s="150"/>
      <c r="AE57" s="134"/>
      <c r="AF57" s="127"/>
      <c r="AG57" s="151"/>
      <c r="AH57" s="151"/>
      <c r="AO57" s="133"/>
      <c r="AU57" s="124"/>
      <c r="AV57" s="138"/>
      <c r="AY57" s="146"/>
      <c r="AZ57" s="134"/>
      <c r="BJ57" s="124"/>
      <c r="BM57" s="124"/>
      <c r="BP57" s="146"/>
    </row>
    <row r="58" spans="9:71" ht="24" customHeight="1">
      <c r="K58" s="124"/>
      <c r="S58" s="139"/>
      <c r="T58" s="139"/>
      <c r="W58" s="126"/>
      <c r="X58" s="146"/>
      <c r="Y58" s="124"/>
      <c r="AB58" s="146"/>
      <c r="AC58" s="148"/>
      <c r="AD58" s="150"/>
      <c r="AF58" s="127"/>
      <c r="AG58" s="151"/>
      <c r="AH58" s="151"/>
      <c r="AO58" s="133"/>
      <c r="AU58" s="124"/>
      <c r="AV58" s="138"/>
      <c r="AY58" s="146"/>
      <c r="AZ58" s="134"/>
      <c r="BJ58" s="124"/>
    </row>
    <row r="59" spans="9:71" ht="24" customHeight="1">
      <c r="K59" s="124"/>
      <c r="S59" s="139"/>
      <c r="T59" s="139"/>
      <c r="W59" s="126"/>
      <c r="X59" s="146"/>
      <c r="Y59" s="124"/>
      <c r="AB59" s="146"/>
      <c r="AC59" s="148"/>
      <c r="AD59" s="150"/>
      <c r="AG59" s="151"/>
      <c r="AO59" s="133"/>
      <c r="AU59" s="124"/>
      <c r="AV59" s="138"/>
      <c r="AY59" s="146"/>
      <c r="AZ59" s="134"/>
      <c r="BJ59" s="124"/>
    </row>
    <row r="60" spans="9:71" ht="24" customHeight="1">
      <c r="K60" s="124"/>
      <c r="S60" s="139"/>
      <c r="T60" s="139"/>
      <c r="W60" s="126"/>
      <c r="X60" s="146"/>
      <c r="Y60" s="124"/>
      <c r="AB60" s="146"/>
      <c r="AC60" s="148"/>
      <c r="AD60" s="150"/>
      <c r="AG60" s="151"/>
      <c r="AO60" s="133"/>
      <c r="AU60" s="124"/>
      <c r="AV60" s="138"/>
      <c r="AY60" s="146"/>
      <c r="AZ60" s="134"/>
      <c r="BJ60" s="124"/>
    </row>
    <row r="61" spans="9:71" ht="24" customHeight="1">
      <c r="K61" s="124"/>
      <c r="S61" s="139"/>
      <c r="T61" s="139"/>
      <c r="W61" s="126"/>
      <c r="X61" s="146"/>
      <c r="Y61" s="124"/>
      <c r="AB61" s="146"/>
      <c r="AC61" s="148"/>
      <c r="AG61" s="151"/>
      <c r="AO61" s="133"/>
      <c r="AU61" s="124"/>
      <c r="AV61" s="138"/>
      <c r="AY61" s="146"/>
      <c r="AZ61" s="134"/>
      <c r="BJ61" s="124"/>
    </row>
    <row r="62" spans="9:71" ht="24" customHeight="1">
      <c r="K62" s="124"/>
      <c r="S62" s="139"/>
      <c r="T62" s="139"/>
      <c r="W62" s="126"/>
      <c r="X62" s="146"/>
      <c r="Y62" s="124"/>
      <c r="AB62" s="146"/>
      <c r="AU62" s="124"/>
      <c r="AV62" s="138"/>
      <c r="AY62" s="146"/>
      <c r="AZ62" s="134"/>
      <c r="BJ62" s="124"/>
    </row>
    <row r="63" spans="9:71" ht="24" customHeight="1">
      <c r="K63" s="124"/>
      <c r="S63" s="139"/>
      <c r="W63" s="126"/>
      <c r="Y63" s="124"/>
      <c r="AU63" s="124"/>
      <c r="AV63" s="138"/>
      <c r="AY63" s="146"/>
      <c r="AZ63" s="134"/>
      <c r="BJ63" s="124"/>
    </row>
    <row r="64" spans="9:71" ht="24" customHeight="1">
      <c r="K64" s="124"/>
      <c r="S64" s="139"/>
      <c r="W64" s="126"/>
      <c r="Y64" s="124"/>
      <c r="AU64" s="124"/>
      <c r="AV64" s="138"/>
      <c r="AY64" s="146"/>
      <c r="AZ64" s="134"/>
      <c r="BJ64" s="124"/>
    </row>
    <row r="65" spans="11:62" ht="24" customHeight="1">
      <c r="K65" s="124"/>
      <c r="S65" s="139"/>
      <c r="W65" s="126"/>
      <c r="Y65" s="124"/>
      <c r="AU65" s="124"/>
      <c r="AV65" s="138"/>
      <c r="AY65" s="146"/>
      <c r="AZ65" s="134"/>
      <c r="BJ65" s="124"/>
    </row>
    <row r="66" spans="11:62" ht="24" customHeight="1">
      <c r="K66" s="124"/>
      <c r="S66" s="139"/>
      <c r="W66" s="126"/>
      <c r="AU66" s="124"/>
      <c r="AV66" s="138"/>
      <c r="AY66" s="146"/>
      <c r="AZ66" s="134"/>
      <c r="BJ66" s="124"/>
    </row>
    <row r="67" spans="11:62" ht="24" customHeight="1">
      <c r="K67" s="124"/>
      <c r="S67" s="139"/>
      <c r="W67" s="126"/>
      <c r="AU67" s="124"/>
      <c r="AV67" s="138"/>
      <c r="AY67" s="146"/>
      <c r="AZ67" s="134"/>
      <c r="BJ67" s="124"/>
    </row>
    <row r="68" spans="11:62" ht="24" customHeight="1">
      <c r="K68" s="124"/>
      <c r="S68" s="139"/>
      <c r="W68" s="126"/>
      <c r="AU68" s="124"/>
      <c r="AV68" s="138"/>
      <c r="AY68" s="146"/>
      <c r="AZ68" s="134"/>
      <c r="BJ68" s="124"/>
    </row>
    <row r="69" spans="11:62" ht="24" customHeight="1">
      <c r="K69" s="124"/>
      <c r="S69" s="139"/>
      <c r="W69" s="126"/>
      <c r="AU69" s="124"/>
      <c r="AV69" s="138"/>
      <c r="AY69" s="146"/>
      <c r="AZ69" s="134"/>
      <c r="BJ69" s="124"/>
    </row>
    <row r="70" spans="11:62" ht="24" customHeight="1">
      <c r="K70" s="124"/>
      <c r="S70" s="139"/>
      <c r="W70" s="126"/>
      <c r="AU70" s="124"/>
      <c r="AV70" s="138"/>
      <c r="AY70" s="146"/>
      <c r="AZ70" s="134"/>
      <c r="BJ70" s="124"/>
    </row>
    <row r="71" spans="11:62" ht="24" customHeight="1">
      <c r="K71" s="124"/>
      <c r="S71" s="139"/>
      <c r="W71" s="126"/>
      <c r="AU71" s="124"/>
      <c r="AV71" s="138"/>
      <c r="AY71" s="146"/>
      <c r="AZ71" s="134"/>
      <c r="BJ71" s="124"/>
    </row>
    <row r="72" spans="11:62" ht="24" customHeight="1">
      <c r="K72" s="124"/>
      <c r="S72" s="139"/>
      <c r="W72" s="126"/>
      <c r="AU72" s="124"/>
      <c r="AV72" s="138"/>
      <c r="AY72" s="146"/>
      <c r="AZ72" s="134"/>
      <c r="BJ72" s="124"/>
    </row>
    <row r="73" spans="11:62" ht="24" customHeight="1">
      <c r="K73" s="124"/>
      <c r="S73" s="139"/>
      <c r="W73" s="126"/>
      <c r="AU73" s="124"/>
      <c r="AY73" s="146"/>
      <c r="AZ73" s="134"/>
      <c r="BJ73" s="124"/>
    </row>
    <row r="74" spans="11:62" ht="24" customHeight="1">
      <c r="W74" s="126"/>
      <c r="AU74" s="124"/>
      <c r="AZ74" s="134"/>
      <c r="BJ74" s="124"/>
    </row>
    <row r="75" spans="11:62" ht="24" customHeight="1">
      <c r="W75" s="126"/>
      <c r="AU75" s="133"/>
    </row>
    <row r="76" spans="11:62" ht="24" customHeight="1">
      <c r="W76" s="126"/>
    </row>
    <row r="77" spans="11:62" ht="24" customHeight="1">
      <c r="W77" s="126"/>
    </row>
    <row r="78" spans="11:62" ht="24" customHeight="1">
      <c r="W78" s="126"/>
    </row>
    <row r="79" spans="11:62" ht="24" customHeight="1">
      <c r="W79" s="126"/>
    </row>
    <row r="80" spans="11:62" ht="24" customHeight="1">
      <c r="W80" s="126"/>
    </row>
    <row r="81" spans="12:41" ht="24" customHeight="1">
      <c r="W81" s="126"/>
    </row>
    <row r="82" spans="12:41" ht="24" customHeight="1">
      <c r="W82" s="126"/>
    </row>
    <row r="83" spans="12:41" ht="24" customHeight="1">
      <c r="W83" s="126"/>
    </row>
    <row r="84" spans="12:41" ht="24" customHeight="1">
      <c r="W84" s="126"/>
    </row>
    <row r="85" spans="12:41" ht="24" customHeight="1">
      <c r="W85" s="126"/>
    </row>
    <row r="86" spans="12:41" ht="24" customHeight="1">
      <c r="T86" s="139"/>
      <c r="W86" s="126"/>
      <c r="AI86" s="139"/>
      <c r="AO86" s="133"/>
    </row>
    <row r="87" spans="12:41" ht="24" customHeight="1">
      <c r="W87" s="126"/>
      <c r="AH87" s="148"/>
      <c r="AI87" s="139"/>
      <c r="AO87" s="133"/>
    </row>
    <row r="88" spans="12:41" ht="24" customHeight="1">
      <c r="W88" s="126"/>
      <c r="AC88" s="160"/>
      <c r="AD88" s="150"/>
      <c r="AH88" s="148"/>
      <c r="AI88" s="139"/>
    </row>
    <row r="89" spans="12:41" ht="24" customHeight="1">
      <c r="W89" s="126"/>
      <c r="AC89" s="160"/>
      <c r="AI89" s="139"/>
    </row>
    <row r="90" spans="12:41" ht="24" customHeight="1">
      <c r="W90" s="126"/>
      <c r="AC90" s="160"/>
      <c r="AI90" s="139"/>
    </row>
    <row r="91" spans="12:41" ht="24" customHeight="1">
      <c r="W91" s="126"/>
      <c r="AI91" s="139"/>
    </row>
    <row r="92" spans="12:41" ht="24" customHeight="1">
      <c r="W92" s="126"/>
      <c r="AI92" s="139"/>
    </row>
    <row r="93" spans="12:41" ht="24" customHeight="1">
      <c r="W93" s="126"/>
    </row>
    <row r="95" spans="12:41" ht="24" customHeight="1">
      <c r="L95" s="133"/>
    </row>
  </sheetData>
  <sheetProtection selectLockedCells="1" selectUnlockedCells="1"/>
  <mergeCells count="20">
    <mergeCell ref="CB1:CB2"/>
    <mergeCell ref="CC1:CC2"/>
    <mergeCell ref="BW1:BW2"/>
    <mergeCell ref="BX1:BX2"/>
    <mergeCell ref="BY1:BY2"/>
    <mergeCell ref="BZ1:BZ2"/>
    <mergeCell ref="CA1:CA2"/>
    <mergeCell ref="BL1:BV1"/>
    <mergeCell ref="A1:A2"/>
    <mergeCell ref="C1:C2"/>
    <mergeCell ref="D1:D2"/>
    <mergeCell ref="E1:E2"/>
    <mergeCell ref="F1:F2"/>
    <mergeCell ref="G1:G2"/>
    <mergeCell ref="H1:H2"/>
    <mergeCell ref="I1:S1"/>
    <mergeCell ref="T1:AD1"/>
    <mergeCell ref="AE1:AO1"/>
    <mergeCell ref="AP1:AZ1"/>
    <mergeCell ref="BA1:BK1"/>
  </mergeCells>
  <conditionalFormatting sqref="U46">
    <cfRule type="cellIs" dxfId="109" priority="4" operator="greaterThan">
      <formula>90</formula>
    </cfRule>
  </conditionalFormatting>
  <pageMargins left="0.7" right="0.7" top="0.75" bottom="0.75" header="0.3" footer="0.3"/>
  <pageSetup paperSize="9" scale="86" orientation="portrait"/>
  <headerFooter>
    <oddFooter>&amp;LUnrestricted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9"/>
  <sheetViews>
    <sheetView topLeftCell="A37"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215" t="s">
        <v>31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7"/>
      <c r="AC2"/>
    </row>
    <row r="3" spans="1:29" ht="18.75">
      <c r="A3" s="218" t="s">
        <v>32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20"/>
      <c r="AC3"/>
    </row>
    <row r="4" spans="1:29" ht="21" customHeight="1">
      <c r="A4" s="221"/>
      <c r="B4" s="222"/>
      <c r="C4" s="222"/>
      <c r="D4" s="223"/>
      <c r="E4" s="233" t="s">
        <v>33</v>
      </c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5"/>
      <c r="AC4"/>
    </row>
    <row r="5" spans="1:29" ht="18" customHeight="1">
      <c r="A5" s="224" t="s">
        <v>34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" customHeight="1">
      <c r="A6" s="224" t="s">
        <v>35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" customHeight="1">
      <c r="A7" s="224" t="s">
        <v>36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" customHeight="1">
      <c r="A8" s="224" t="s">
        <v>37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.600000000000001" customHeight="1">
      <c r="A9" s="227" t="s">
        <v>38</v>
      </c>
      <c r="B9" s="228"/>
      <c r="C9" s="228"/>
      <c r="D9" s="229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8" customHeight="1">
      <c r="A10" s="227" t="s">
        <v>39</v>
      </c>
      <c r="B10" s="228"/>
      <c r="C10" s="228"/>
      <c r="D10" s="229"/>
      <c r="E10" s="239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1"/>
      <c r="AC10"/>
    </row>
    <row r="11" spans="1:29" ht="16.149999999999999" customHeight="1">
      <c r="A11" s="245" t="s">
        <v>40</v>
      </c>
      <c r="B11" s="245" t="s">
        <v>41</v>
      </c>
      <c r="C11" s="247" t="s">
        <v>42</v>
      </c>
      <c r="D11" s="245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34" t="s">
        <v>45</v>
      </c>
    </row>
    <row r="12" spans="1:29" ht="15.75">
      <c r="A12" s="246"/>
      <c r="B12" s="246"/>
      <c r="C12" s="248"/>
      <c r="D12" s="246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24.95" customHeight="1">
      <c r="A13" s="4">
        <v>1</v>
      </c>
      <c r="B13" s="5" t="s">
        <v>46</v>
      </c>
      <c r="C13" s="6" t="s">
        <v>47</v>
      </c>
      <c r="D13" s="7"/>
      <c r="E13" s="35"/>
      <c r="F13" s="35"/>
      <c r="G13" s="35"/>
      <c r="H13" s="35"/>
      <c r="I13" s="35"/>
      <c r="J13" s="35"/>
      <c r="K13" s="35"/>
      <c r="L13" s="35">
        <v>2.4</v>
      </c>
      <c r="M13" s="35">
        <v>2.4</v>
      </c>
      <c r="N13" s="35">
        <v>2.4</v>
      </c>
      <c r="O13" s="35">
        <v>2.2999999999999998</v>
      </c>
      <c r="P13" s="35">
        <v>2.2000000000000002</v>
      </c>
      <c r="Q13" s="35">
        <v>2.2000000000000002</v>
      </c>
      <c r="R13" s="35">
        <v>2.1</v>
      </c>
      <c r="S13" s="35">
        <v>2.1</v>
      </c>
      <c r="T13" s="35"/>
      <c r="U13" s="35"/>
      <c r="V13" s="35"/>
      <c r="W13" s="35"/>
      <c r="X13" s="35"/>
      <c r="Y13" s="35"/>
      <c r="Z13" s="35"/>
      <c r="AA13" s="35"/>
      <c r="AB13" s="35"/>
      <c r="AC13" s="35">
        <f>AVERAGE(E13:AB13)</f>
        <v>2.2624999999999997</v>
      </c>
    </row>
    <row r="14" spans="1:29" ht="24.95" customHeight="1">
      <c r="A14" s="4">
        <v>2</v>
      </c>
      <c r="B14" s="5" t="s">
        <v>48</v>
      </c>
      <c r="C14" s="6" t="s">
        <v>47</v>
      </c>
      <c r="D14" s="7"/>
      <c r="E14" s="35"/>
      <c r="F14" s="35"/>
      <c r="G14" s="35"/>
      <c r="H14" s="35"/>
      <c r="I14" s="35"/>
      <c r="J14" s="35"/>
      <c r="K14" s="35"/>
      <c r="L14" s="35">
        <v>0.5</v>
      </c>
      <c r="M14" s="35">
        <v>0.5</v>
      </c>
      <c r="N14" s="35">
        <v>0.5</v>
      </c>
      <c r="O14" s="35">
        <v>0.3</v>
      </c>
      <c r="P14" s="35">
        <v>0.3</v>
      </c>
      <c r="Q14" s="35">
        <v>0.3</v>
      </c>
      <c r="R14" s="35">
        <v>0.6</v>
      </c>
      <c r="S14" s="35">
        <v>0.6</v>
      </c>
      <c r="T14" s="35"/>
      <c r="U14" s="35"/>
      <c r="V14" s="35"/>
      <c r="W14" s="35"/>
      <c r="X14" s="35"/>
      <c r="Y14" s="35"/>
      <c r="Z14" s="35"/>
      <c r="AA14" s="35"/>
      <c r="AB14" s="35"/>
      <c r="AC14" s="35">
        <f t="shared" ref="AC14:AC25" si="0">AVERAGE(E14:AB14)</f>
        <v>0.45</v>
      </c>
    </row>
    <row r="15" spans="1:29" ht="24.95" customHeight="1">
      <c r="A15" s="4">
        <v>3</v>
      </c>
      <c r="B15" s="5" t="s">
        <v>49</v>
      </c>
      <c r="C15" s="6" t="s">
        <v>47</v>
      </c>
      <c r="D15" s="6"/>
      <c r="E15" s="27"/>
      <c r="F15" s="27"/>
      <c r="G15" s="27"/>
      <c r="H15" s="27"/>
      <c r="I15" s="27"/>
      <c r="J15" s="27"/>
      <c r="K15" s="27"/>
      <c r="L15" s="27">
        <v>14.7</v>
      </c>
      <c r="M15" s="27">
        <v>14.7</v>
      </c>
      <c r="N15" s="27">
        <v>14.7</v>
      </c>
      <c r="O15" s="27">
        <v>13.8</v>
      </c>
      <c r="P15" s="27">
        <v>13.7</v>
      </c>
      <c r="Q15" s="27">
        <v>13.5</v>
      </c>
      <c r="R15" s="27">
        <v>13.5</v>
      </c>
      <c r="S15" s="27">
        <v>13.2</v>
      </c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13.975</v>
      </c>
    </row>
    <row r="16" spans="1:29" ht="24.95" customHeight="1">
      <c r="A16" s="4">
        <v>4</v>
      </c>
      <c r="B16" s="5" t="s">
        <v>50</v>
      </c>
      <c r="C16" s="6" t="s">
        <v>47</v>
      </c>
      <c r="D16" s="6"/>
      <c r="E16" s="27"/>
      <c r="F16" s="27"/>
      <c r="G16" s="27"/>
      <c r="H16" s="27"/>
      <c r="I16" s="27"/>
      <c r="J16" s="27"/>
      <c r="K16" s="27"/>
      <c r="L16" s="27">
        <v>8.1</v>
      </c>
      <c r="M16" s="27">
        <v>8.1</v>
      </c>
      <c r="N16" s="27">
        <v>8.1</v>
      </c>
      <c r="O16" s="27">
        <v>7.8</v>
      </c>
      <c r="P16" s="27">
        <v>7.9</v>
      </c>
      <c r="Q16" s="27">
        <v>7.9</v>
      </c>
      <c r="R16" s="27">
        <v>8</v>
      </c>
      <c r="S16" s="27">
        <v>7.8</v>
      </c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7.9624999999999986</v>
      </c>
    </row>
    <row r="17" spans="1:29" ht="24.95" customHeight="1">
      <c r="A17" s="4">
        <v>5</v>
      </c>
      <c r="B17" s="5" t="s">
        <v>51</v>
      </c>
      <c r="C17" s="6" t="s">
        <v>47</v>
      </c>
      <c r="D17" s="6"/>
      <c r="E17" s="55"/>
      <c r="F17" s="55"/>
      <c r="G17" s="55"/>
      <c r="H17" s="55"/>
      <c r="I17" s="55"/>
      <c r="J17" s="55"/>
      <c r="K17" s="55"/>
      <c r="L17" s="55">
        <v>25.1</v>
      </c>
      <c r="M17" s="55">
        <v>25.1</v>
      </c>
      <c r="N17" s="55">
        <v>25.1</v>
      </c>
      <c r="O17" s="55">
        <v>25.2</v>
      </c>
      <c r="P17" s="55">
        <v>25</v>
      </c>
      <c r="Q17" s="55">
        <v>24.7</v>
      </c>
      <c r="R17" s="55">
        <v>24.2</v>
      </c>
      <c r="S17" s="55">
        <v>23.8</v>
      </c>
      <c r="T17" s="55"/>
      <c r="U17" s="55"/>
      <c r="V17" s="55"/>
      <c r="W17" s="55"/>
      <c r="X17" s="55"/>
      <c r="Y17" s="55"/>
      <c r="Z17" s="55"/>
      <c r="AA17" s="55"/>
      <c r="AB17" s="55"/>
      <c r="AC17" s="54">
        <f t="shared" si="0"/>
        <v>24.775000000000002</v>
      </c>
    </row>
    <row r="18" spans="1:29" ht="24.95" customHeight="1">
      <c r="A18" s="4">
        <v>6</v>
      </c>
      <c r="B18" s="5" t="s">
        <v>52</v>
      </c>
      <c r="C18" s="6" t="s">
        <v>47</v>
      </c>
      <c r="D18" s="6"/>
      <c r="E18" s="55"/>
      <c r="F18" s="55"/>
      <c r="G18" s="55"/>
      <c r="H18" s="55"/>
      <c r="I18" s="55"/>
      <c r="J18" s="55"/>
      <c r="K18" s="55"/>
      <c r="L18" s="55">
        <v>30</v>
      </c>
      <c r="M18" s="55">
        <v>30</v>
      </c>
      <c r="N18" s="55">
        <v>30</v>
      </c>
      <c r="O18" s="55">
        <v>29.7</v>
      </c>
      <c r="P18" s="55">
        <v>29.3</v>
      </c>
      <c r="Q18" s="55">
        <v>28.9</v>
      </c>
      <c r="R18" s="55">
        <v>28.3</v>
      </c>
      <c r="S18" s="55">
        <v>28</v>
      </c>
      <c r="T18" s="55"/>
      <c r="U18" s="55"/>
      <c r="V18" s="55"/>
      <c r="W18" s="55"/>
      <c r="X18" s="55"/>
      <c r="Y18" s="55"/>
      <c r="Z18" s="55"/>
      <c r="AA18" s="55"/>
      <c r="AB18" s="55"/>
      <c r="AC18" s="54">
        <f t="shared" si="0"/>
        <v>29.275000000000002</v>
      </c>
    </row>
    <row r="19" spans="1:29" ht="24.95" customHeight="1">
      <c r="A19" s="4">
        <v>7</v>
      </c>
      <c r="B19" s="5" t="s">
        <v>53</v>
      </c>
      <c r="C19" s="6" t="s">
        <v>54</v>
      </c>
      <c r="D19" s="6"/>
      <c r="E19" s="56"/>
      <c r="F19" s="56"/>
      <c r="G19" s="56"/>
      <c r="H19" s="56"/>
      <c r="I19" s="56"/>
      <c r="J19" s="56"/>
      <c r="K19" s="56"/>
      <c r="L19" s="56">
        <v>4.3</v>
      </c>
      <c r="M19" s="56">
        <v>4.3</v>
      </c>
      <c r="N19" s="56">
        <v>4.3</v>
      </c>
      <c r="O19" s="56">
        <v>4.3</v>
      </c>
      <c r="P19" s="56">
        <v>4.3</v>
      </c>
      <c r="Q19" s="56">
        <v>4.3</v>
      </c>
      <c r="R19" s="56">
        <v>4.3</v>
      </c>
      <c r="S19" s="56">
        <v>4.3</v>
      </c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4.3</v>
      </c>
    </row>
    <row r="20" spans="1:29" ht="24.95" customHeight="1">
      <c r="A20" s="4">
        <v>8</v>
      </c>
      <c r="B20" s="5" t="s">
        <v>55</v>
      </c>
      <c r="C20" s="6" t="s">
        <v>54</v>
      </c>
      <c r="D20" s="6"/>
      <c r="E20" s="57"/>
      <c r="F20" s="57"/>
      <c r="G20" s="57"/>
      <c r="H20" s="57"/>
      <c r="I20" s="57"/>
      <c r="J20" s="57"/>
      <c r="K20" s="57"/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/>
      <c r="U20" s="57"/>
      <c r="V20" s="57"/>
      <c r="W20" s="57"/>
      <c r="X20" s="57"/>
      <c r="Y20" s="57"/>
      <c r="Z20" s="57"/>
      <c r="AA20" s="57"/>
      <c r="AB20" s="57"/>
      <c r="AC20" s="54">
        <f t="shared" si="0"/>
        <v>3.8000000000000003</v>
      </c>
    </row>
    <row r="21" spans="1:29" ht="24.95" customHeight="1">
      <c r="A21" s="4">
        <v>9</v>
      </c>
      <c r="B21" s="5" t="s">
        <v>56</v>
      </c>
      <c r="C21" s="6" t="s">
        <v>54</v>
      </c>
      <c r="D21" s="6"/>
      <c r="E21" s="57"/>
      <c r="F21" s="57"/>
      <c r="G21" s="57"/>
      <c r="H21" s="57"/>
      <c r="I21" s="57"/>
      <c r="J21" s="57"/>
      <c r="K21" s="57"/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3.8000000000000003</v>
      </c>
    </row>
    <row r="22" spans="1:29" ht="24.95" customHeight="1">
      <c r="A22" s="4">
        <v>10</v>
      </c>
      <c r="B22" s="5" t="s">
        <v>57</v>
      </c>
      <c r="C22" s="6" t="s">
        <v>54</v>
      </c>
      <c r="D22" s="6"/>
      <c r="E22" s="57"/>
      <c r="F22" s="57"/>
      <c r="G22" s="57"/>
      <c r="H22" s="57"/>
      <c r="I22" s="57"/>
      <c r="J22" s="57"/>
      <c r="K22" s="57"/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</v>
      </c>
    </row>
    <row r="23" spans="1:29" ht="24.95" customHeight="1">
      <c r="A23" s="4">
        <v>11</v>
      </c>
      <c r="B23" s="5" t="s">
        <v>58</v>
      </c>
      <c r="C23" s="6" t="s">
        <v>54</v>
      </c>
      <c r="D23" s="13"/>
      <c r="E23" s="56"/>
      <c r="F23" s="56"/>
      <c r="G23" s="56"/>
      <c r="H23" s="56"/>
      <c r="I23" s="56"/>
      <c r="J23" s="56"/>
      <c r="K23" s="56"/>
      <c r="L23" s="56">
        <f t="shared" ref="L23:S23" si="1">L19-L20</f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si="1"/>
        <v>0.5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0.5</v>
      </c>
    </row>
    <row r="24" spans="1:29" ht="24.95" customHeight="1">
      <c r="A24" s="4">
        <v>12</v>
      </c>
      <c r="B24" s="5" t="s">
        <v>59</v>
      </c>
      <c r="C24" s="6" t="s">
        <v>60</v>
      </c>
      <c r="D24" s="13"/>
      <c r="E24" s="56"/>
      <c r="F24" s="56"/>
      <c r="G24" s="56"/>
      <c r="H24" s="56"/>
      <c r="I24" s="56"/>
      <c r="J24" s="56"/>
      <c r="K24" s="56"/>
      <c r="L24" s="56">
        <f t="shared" ref="L24:S24" si="2">L21-L22</f>
        <v>0.79999999999999982</v>
      </c>
      <c r="M24" s="56">
        <f t="shared" si="2"/>
        <v>0.79999999999999982</v>
      </c>
      <c r="N24" s="56">
        <f t="shared" si="2"/>
        <v>0.79999999999999982</v>
      </c>
      <c r="O24" s="56">
        <f t="shared" si="2"/>
        <v>0.79999999999999982</v>
      </c>
      <c r="P24" s="56">
        <f t="shared" si="2"/>
        <v>0.79999999999999982</v>
      </c>
      <c r="Q24" s="56">
        <f t="shared" si="2"/>
        <v>0.79999999999999982</v>
      </c>
      <c r="R24" s="56">
        <f t="shared" si="2"/>
        <v>0.79999999999999982</v>
      </c>
      <c r="S24" s="56">
        <f t="shared" si="2"/>
        <v>0.79999999999999982</v>
      </c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0.79999999999999982</v>
      </c>
    </row>
    <row r="25" spans="1:29" ht="24.95" customHeight="1">
      <c r="A25" s="4">
        <v>13</v>
      </c>
      <c r="B25" s="5" t="s">
        <v>61</v>
      </c>
      <c r="C25" s="6" t="s">
        <v>62</v>
      </c>
      <c r="D25" s="13"/>
      <c r="E25" s="58"/>
      <c r="F25" s="58"/>
      <c r="G25" s="58"/>
      <c r="H25" s="58"/>
      <c r="I25" s="58"/>
      <c r="J25" s="58"/>
      <c r="K25" s="58"/>
      <c r="L25" s="58">
        <f t="shared" ref="L25:S25" si="3">SQRT(L23/0.5)*971</f>
        <v>971</v>
      </c>
      <c r="M25" s="58">
        <f t="shared" si="3"/>
        <v>971</v>
      </c>
      <c r="N25" s="58">
        <f t="shared" si="3"/>
        <v>971</v>
      </c>
      <c r="O25" s="58">
        <f t="shared" si="3"/>
        <v>971</v>
      </c>
      <c r="P25" s="58">
        <f t="shared" si="3"/>
        <v>971</v>
      </c>
      <c r="Q25" s="58">
        <f t="shared" si="3"/>
        <v>971</v>
      </c>
      <c r="R25" s="58">
        <f t="shared" si="3"/>
        <v>971</v>
      </c>
      <c r="S25" s="58">
        <f t="shared" si="3"/>
        <v>971</v>
      </c>
      <c r="T25" s="58"/>
      <c r="U25" s="58"/>
      <c r="V25" s="58"/>
      <c r="W25" s="58"/>
      <c r="X25" s="58"/>
      <c r="Y25" s="58"/>
      <c r="Z25" s="58"/>
      <c r="AA25" s="58"/>
      <c r="AB25" s="58"/>
      <c r="AC25" s="54">
        <f t="shared" si="0"/>
        <v>971</v>
      </c>
    </row>
    <row r="26" spans="1:29" ht="24.95" customHeight="1">
      <c r="A26" s="4">
        <v>14</v>
      </c>
      <c r="B26" s="5" t="s">
        <v>63</v>
      </c>
      <c r="C26" s="6" t="s">
        <v>64</v>
      </c>
      <c r="D26" s="13"/>
      <c r="E26" s="55"/>
      <c r="F26" s="55"/>
      <c r="G26" s="55"/>
      <c r="H26" s="55"/>
      <c r="I26" s="55"/>
      <c r="J26" s="55"/>
      <c r="K26" s="55"/>
      <c r="L26" s="55">
        <f t="shared" ref="L26:S26" si="4">L25*1000*1*(L15-L16)/3024</f>
        <v>2119.2460317460318</v>
      </c>
      <c r="M26" s="55">
        <f t="shared" si="4"/>
        <v>2119.2460317460318</v>
      </c>
      <c r="N26" s="55">
        <f t="shared" si="4"/>
        <v>2119.2460317460318</v>
      </c>
      <c r="O26" s="55">
        <f t="shared" si="4"/>
        <v>1926.5873015873019</v>
      </c>
      <c r="P26" s="55">
        <f t="shared" si="4"/>
        <v>1862.3677248677245</v>
      </c>
      <c r="Q26" s="55">
        <f t="shared" si="4"/>
        <v>1798.148148148148</v>
      </c>
      <c r="R26" s="55">
        <f t="shared" si="4"/>
        <v>1766.0383597883597</v>
      </c>
      <c r="S26" s="55">
        <f t="shared" si="4"/>
        <v>1733.9285714285711</v>
      </c>
      <c r="T26" s="55"/>
      <c r="U26" s="55"/>
      <c r="V26" s="55"/>
      <c r="W26" s="55"/>
      <c r="X26" s="55"/>
      <c r="Y26" s="55"/>
      <c r="Z26" s="55"/>
      <c r="AA26" s="55"/>
      <c r="AB26" s="55"/>
      <c r="AC26" s="54">
        <f>SUM(E26:AB26)</f>
        <v>15444.8082010582</v>
      </c>
    </row>
    <row r="27" spans="1:29" ht="24.95" customHeight="1">
      <c r="A27" s="4">
        <v>15</v>
      </c>
      <c r="B27" s="5" t="s">
        <v>65</v>
      </c>
      <c r="C27" s="6" t="s">
        <v>66</v>
      </c>
      <c r="D27" s="13"/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300</v>
      </c>
      <c r="L27" s="122">
        <v>1400</v>
      </c>
      <c r="M27" s="122">
        <v>1400</v>
      </c>
      <c r="N27" s="122">
        <v>1200</v>
      </c>
      <c r="O27" s="122">
        <v>1200</v>
      </c>
      <c r="P27" s="122">
        <v>1200</v>
      </c>
      <c r="Q27" s="122">
        <v>1200</v>
      </c>
      <c r="R27" s="122">
        <v>1100</v>
      </c>
      <c r="S27" s="122">
        <v>1400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54">
        <f>SUM(E27:AB27)</f>
        <v>10400</v>
      </c>
    </row>
    <row r="28" spans="1:29" ht="24.95" customHeight="1">
      <c r="A28" s="4">
        <v>16</v>
      </c>
      <c r="B28" s="5" t="s">
        <v>67</v>
      </c>
      <c r="C28" s="6" t="s">
        <v>68</v>
      </c>
      <c r="D28" s="13"/>
      <c r="E28" s="59"/>
      <c r="F28" s="59"/>
      <c r="G28" s="59"/>
      <c r="H28" s="59"/>
      <c r="I28" s="59"/>
      <c r="J28" s="59"/>
      <c r="K28" s="59"/>
      <c r="L28" s="59">
        <f t="shared" ref="L28:S28" si="5">L27/L26</f>
        <v>0.66061230221889333</v>
      </c>
      <c r="M28" s="59">
        <f t="shared" si="5"/>
        <v>0.66061230221889333</v>
      </c>
      <c r="N28" s="59">
        <f t="shared" si="5"/>
        <v>0.5662391161876229</v>
      </c>
      <c r="O28" s="59">
        <f t="shared" si="5"/>
        <v>0.62286302780638503</v>
      </c>
      <c r="P28" s="59">
        <f t="shared" si="5"/>
        <v>0.64434106324798479</v>
      </c>
      <c r="Q28" s="59">
        <f t="shared" si="5"/>
        <v>0.6673532440782699</v>
      </c>
      <c r="R28" s="59">
        <f t="shared" si="5"/>
        <v>0.62286302780638525</v>
      </c>
      <c r="S28" s="59">
        <f t="shared" si="5"/>
        <v>0.80741503604531428</v>
      </c>
      <c r="T28" s="59"/>
      <c r="U28" s="59"/>
      <c r="V28" s="59"/>
      <c r="W28" s="59"/>
      <c r="X28" s="59"/>
      <c r="Y28" s="59"/>
      <c r="Z28" s="59"/>
      <c r="AA28" s="59"/>
      <c r="AB28" s="59"/>
      <c r="AC28" s="54">
        <f t="shared" ref="AC28:AC33" si="6">AVERAGE(E28:AB28)</f>
        <v>0.65653738995121858</v>
      </c>
    </row>
    <row r="29" spans="1:29" ht="24.95" customHeight="1">
      <c r="A29" s="4">
        <v>17</v>
      </c>
      <c r="B29" s="5" t="s">
        <v>69</v>
      </c>
      <c r="C29" s="13"/>
      <c r="D29" s="13"/>
      <c r="E29" s="242">
        <f>AVERAGE(E28:AB28)</f>
        <v>0.65653738995121858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4"/>
      <c r="AC29" s="54">
        <f t="shared" si="6"/>
        <v>0.65653738995121858</v>
      </c>
    </row>
    <row r="30" spans="1:29" ht="24.95" customHeight="1">
      <c r="A30" s="4">
        <v>18</v>
      </c>
      <c r="B30" s="5" t="s">
        <v>70</v>
      </c>
      <c r="C30" s="13"/>
      <c r="D30" s="13"/>
      <c r="E30" s="59"/>
      <c r="F30" s="59"/>
      <c r="G30" s="59"/>
      <c r="H30" s="59"/>
      <c r="I30" s="59"/>
      <c r="J30" s="59"/>
      <c r="K30" s="59"/>
      <c r="L30" s="59">
        <f t="shared" ref="L30:S30" si="7">3.516/L28</f>
        <v>5.322335034013606</v>
      </c>
      <c r="M30" s="59">
        <f t="shared" si="7"/>
        <v>5.322335034013606</v>
      </c>
      <c r="N30" s="59">
        <f t="shared" si="7"/>
        <v>6.2093908730158729</v>
      </c>
      <c r="O30" s="59">
        <f t="shared" si="7"/>
        <v>5.6449007936507947</v>
      </c>
      <c r="P30" s="59">
        <f t="shared" si="7"/>
        <v>5.4567374338624326</v>
      </c>
      <c r="Q30" s="59">
        <f t="shared" si="7"/>
        <v>5.2685740740740732</v>
      </c>
      <c r="R30" s="59">
        <f t="shared" si="7"/>
        <v>5.6449007936507929</v>
      </c>
      <c r="S30" s="59">
        <f t="shared" si="7"/>
        <v>4.3546377551020399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5.4029764739229016</v>
      </c>
    </row>
    <row r="31" spans="1:29" ht="24.95" customHeight="1">
      <c r="A31" s="4">
        <v>19</v>
      </c>
      <c r="B31" s="5" t="s">
        <v>71</v>
      </c>
      <c r="C31" s="13"/>
      <c r="D31" s="13"/>
      <c r="E31" s="59"/>
      <c r="F31" s="59"/>
      <c r="G31" s="59"/>
      <c r="H31" s="59"/>
      <c r="I31" s="59"/>
      <c r="J31" s="59"/>
      <c r="K31" s="59"/>
      <c r="L31" s="59">
        <f t="shared" ref="L31:S31" si="8">3.413*L30</f>
        <v>18.165129471088438</v>
      </c>
      <c r="M31" s="59">
        <f t="shared" si="8"/>
        <v>18.165129471088438</v>
      </c>
      <c r="N31" s="59">
        <f t="shared" si="8"/>
        <v>21.192651049603175</v>
      </c>
      <c r="O31" s="59">
        <f t="shared" si="8"/>
        <v>19.266046408730162</v>
      </c>
      <c r="P31" s="59">
        <f t="shared" si="8"/>
        <v>18.623844861772483</v>
      </c>
      <c r="Q31" s="59">
        <f t="shared" si="8"/>
        <v>17.981643314814811</v>
      </c>
      <c r="R31" s="59">
        <f t="shared" si="8"/>
        <v>19.266046408730155</v>
      </c>
      <c r="S31" s="59">
        <f t="shared" si="8"/>
        <v>14.86237865816326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18.440358705498866</v>
      </c>
    </row>
    <row r="32" spans="1:29" ht="24.95" customHeight="1">
      <c r="A32" s="4">
        <v>20</v>
      </c>
      <c r="B32" s="5" t="s">
        <v>72</v>
      </c>
      <c r="C32" s="6" t="s">
        <v>47</v>
      </c>
      <c r="D32" s="13"/>
      <c r="E32" s="59"/>
      <c r="F32" s="59"/>
      <c r="G32" s="59"/>
      <c r="H32" s="59"/>
      <c r="I32" s="59"/>
      <c r="J32" s="59"/>
      <c r="K32" s="59"/>
      <c r="L32" s="59">
        <f t="shared" ref="L32:S32" si="9">(L18-L17)/LN(1+(L18-L17)/L13)</f>
        <v>4.4048681096404589</v>
      </c>
      <c r="M32" s="59">
        <f t="shared" si="9"/>
        <v>4.4048681096404589</v>
      </c>
      <c r="N32" s="59">
        <f t="shared" si="9"/>
        <v>4.4048681096404589</v>
      </c>
      <c r="O32" s="59">
        <f t="shared" si="9"/>
        <v>4.1512398550741851</v>
      </c>
      <c r="P32" s="59">
        <f t="shared" si="9"/>
        <v>3.9691886963044927</v>
      </c>
      <c r="Q32" s="59">
        <f t="shared" si="9"/>
        <v>3.933171188658243</v>
      </c>
      <c r="R32" s="59">
        <f t="shared" si="9"/>
        <v>3.7871372195210009</v>
      </c>
      <c r="S32" s="59">
        <f t="shared" si="9"/>
        <v>3.823004751832717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4.1097932550390022</v>
      </c>
    </row>
    <row r="33" spans="1:29" ht="24.95" customHeight="1">
      <c r="A33" s="4">
        <v>21</v>
      </c>
      <c r="B33" s="5" t="s">
        <v>73</v>
      </c>
      <c r="C33" s="6" t="s">
        <v>47</v>
      </c>
      <c r="D33" s="17"/>
      <c r="E33" s="59"/>
      <c r="F33" s="59"/>
      <c r="G33" s="59"/>
      <c r="H33" s="59"/>
      <c r="I33" s="59"/>
      <c r="J33" s="59"/>
      <c r="K33" s="59"/>
      <c r="L33" s="59">
        <f t="shared" ref="L33:S33" si="10">(L15-L16)/LN(1+(L15-L16)/L14)</f>
        <v>2.4875228448970583</v>
      </c>
      <c r="M33" s="59">
        <f t="shared" si="10"/>
        <v>2.4875228448970583</v>
      </c>
      <c r="N33" s="59">
        <f t="shared" si="10"/>
        <v>2.4875228448970583</v>
      </c>
      <c r="O33" s="59">
        <f t="shared" si="10"/>
        <v>1.9707524325183068</v>
      </c>
      <c r="P33" s="59">
        <f t="shared" si="10"/>
        <v>1.9254635942521865</v>
      </c>
      <c r="Q33" s="59">
        <f t="shared" si="10"/>
        <v>1.8798726749324199</v>
      </c>
      <c r="R33" s="59">
        <f t="shared" si="10"/>
        <v>2.3715949553794347</v>
      </c>
      <c r="S33" s="59">
        <f t="shared" si="10"/>
        <v>2.3451902022775593</v>
      </c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6"/>
        <v>2.2444302992563854</v>
      </c>
    </row>
    <row r="35" spans="1:29" ht="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>
      <c r="A36" s="215" t="s">
        <v>31</v>
      </c>
      <c r="B36" s="216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7"/>
      <c r="AC36"/>
    </row>
    <row r="37" spans="1:29" ht="21" customHeight="1">
      <c r="A37" s="218" t="s">
        <v>32</v>
      </c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20"/>
      <c r="AC37"/>
    </row>
    <row r="38" spans="1:29" ht="21" customHeight="1">
      <c r="A38" s="221"/>
      <c r="B38" s="222"/>
      <c r="C38" s="222"/>
      <c r="D38" s="223"/>
      <c r="E38" s="233" t="s">
        <v>74</v>
      </c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5"/>
      <c r="AC38"/>
    </row>
    <row r="39" spans="1:29" ht="18" customHeight="1">
      <c r="A39" s="224" t="s">
        <v>34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" customHeight="1">
      <c r="A40" s="224" t="s">
        <v>35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" customHeight="1">
      <c r="A41" s="224" t="s">
        <v>36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" customHeight="1">
      <c r="A42" s="224" t="s">
        <v>37</v>
      </c>
      <c r="B42" s="225"/>
      <c r="C42" s="225"/>
      <c r="D42" s="226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18.600000000000001" customHeight="1">
      <c r="A43" s="227" t="s">
        <v>38</v>
      </c>
      <c r="B43" s="228"/>
      <c r="C43" s="228"/>
      <c r="D43" s="229"/>
      <c r="E43" s="236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8"/>
      <c r="AC43"/>
    </row>
    <row r="44" spans="1:29" ht="18" customHeight="1">
      <c r="A44" s="227" t="s">
        <v>39</v>
      </c>
      <c r="B44" s="228"/>
      <c r="C44" s="228"/>
      <c r="D44" s="229"/>
      <c r="E44" s="239"/>
      <c r="F44" s="240"/>
      <c r="G44" s="240"/>
      <c r="H44" s="240"/>
      <c r="I44" s="240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1"/>
      <c r="AC44"/>
    </row>
    <row r="45" spans="1:29" ht="16.149999999999999" customHeight="1">
      <c r="A45" s="245" t="s">
        <v>40</v>
      </c>
      <c r="B45" s="245" t="s">
        <v>41</v>
      </c>
      <c r="C45" s="247" t="s">
        <v>42</v>
      </c>
      <c r="D45" s="245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34" t="s">
        <v>45</v>
      </c>
    </row>
    <row r="46" spans="1:29" ht="24.95" customHeight="1">
      <c r="A46" s="246"/>
      <c r="B46" s="246"/>
      <c r="C46" s="248"/>
      <c r="D46" s="246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17"/>
    </row>
    <row r="47" spans="1:29" ht="24.95" customHeight="1">
      <c r="A47" s="4">
        <v>1</v>
      </c>
      <c r="B47" s="5" t="s">
        <v>46</v>
      </c>
      <c r="C47" s="6" t="s">
        <v>47</v>
      </c>
      <c r="D47" s="7"/>
      <c r="E47" s="35">
        <v>3.5</v>
      </c>
      <c r="F47" s="35">
        <v>3.3</v>
      </c>
      <c r="G47" s="35">
        <v>3.3</v>
      </c>
      <c r="H47" s="35">
        <v>3.2</v>
      </c>
      <c r="I47" s="35">
        <v>3.2</v>
      </c>
      <c r="J47" s="35">
        <v>3.2</v>
      </c>
      <c r="K47" s="35">
        <v>3.2</v>
      </c>
      <c r="L47" s="35">
        <v>3.2</v>
      </c>
      <c r="M47" s="35">
        <v>2.7</v>
      </c>
      <c r="N47" s="35">
        <v>2.4</v>
      </c>
      <c r="O47" s="35">
        <v>2.5</v>
      </c>
      <c r="P47" s="35">
        <v>2.2999999999999998</v>
      </c>
      <c r="Q47" s="35">
        <v>2.4</v>
      </c>
      <c r="R47" s="35">
        <v>2.2999999999999998</v>
      </c>
      <c r="S47" s="35">
        <v>2.2999999999999998</v>
      </c>
      <c r="T47" s="35">
        <v>2.7</v>
      </c>
      <c r="U47" s="35">
        <v>2.7</v>
      </c>
      <c r="V47" s="35">
        <v>2.9</v>
      </c>
      <c r="W47" s="35">
        <v>2.5</v>
      </c>
      <c r="X47" s="35">
        <v>2.7</v>
      </c>
      <c r="Y47" s="35">
        <v>2.6</v>
      </c>
      <c r="Z47" s="35">
        <v>2.8</v>
      </c>
      <c r="AA47" s="35">
        <v>2.9</v>
      </c>
      <c r="AB47" s="35">
        <v>3.2</v>
      </c>
      <c r="AC47" s="35">
        <f>AVERAGE(E47:AB47)</f>
        <v>2.8333333333333335</v>
      </c>
    </row>
    <row r="48" spans="1:29" ht="24.95" customHeight="1">
      <c r="A48" s="4">
        <v>2</v>
      </c>
      <c r="B48" s="5" t="s">
        <v>48</v>
      </c>
      <c r="C48" s="6" t="s">
        <v>47</v>
      </c>
      <c r="D48" s="7"/>
      <c r="E48" s="35">
        <v>0.4</v>
      </c>
      <c r="F48" s="35">
        <v>0.4</v>
      </c>
      <c r="G48" s="35">
        <v>0.4</v>
      </c>
      <c r="H48" s="35">
        <v>0.4</v>
      </c>
      <c r="I48" s="35">
        <v>0.4</v>
      </c>
      <c r="J48" s="35">
        <v>0.4</v>
      </c>
      <c r="K48" s="35">
        <v>0.4</v>
      </c>
      <c r="L48" s="35">
        <v>0.4</v>
      </c>
      <c r="M48" s="35">
        <v>0.3</v>
      </c>
      <c r="N48" s="35">
        <v>0.3</v>
      </c>
      <c r="O48" s="35">
        <v>0.4</v>
      </c>
      <c r="P48" s="35">
        <v>0.2</v>
      </c>
      <c r="Q48" s="35">
        <v>0.3</v>
      </c>
      <c r="R48" s="35">
        <v>0.2</v>
      </c>
      <c r="S48" s="35">
        <v>0.2</v>
      </c>
      <c r="T48" s="35">
        <v>0.4</v>
      </c>
      <c r="U48" s="35">
        <v>0.3</v>
      </c>
      <c r="V48" s="35">
        <v>0.3</v>
      </c>
      <c r="W48" s="35">
        <v>0.4</v>
      </c>
      <c r="X48" s="35">
        <v>0.4</v>
      </c>
      <c r="Y48" s="35">
        <v>0.3</v>
      </c>
      <c r="Z48" s="35">
        <v>0.4</v>
      </c>
      <c r="AA48" s="35">
        <v>0.3</v>
      </c>
      <c r="AB48" s="35">
        <v>0.4</v>
      </c>
      <c r="AC48" s="35">
        <f>AVERAGE(E48:AB48)</f>
        <v>0.34583333333333338</v>
      </c>
    </row>
    <row r="49" spans="1:34" ht="24.95" customHeight="1">
      <c r="A49" s="4">
        <v>3</v>
      </c>
      <c r="B49" s="5" t="s">
        <v>49</v>
      </c>
      <c r="C49" s="6" t="s">
        <v>47</v>
      </c>
      <c r="D49" s="6"/>
      <c r="E49" s="55">
        <v>13.1</v>
      </c>
      <c r="F49" s="55">
        <v>13.3</v>
      </c>
      <c r="G49" s="55">
        <v>13.7</v>
      </c>
      <c r="H49" s="55">
        <v>13.7</v>
      </c>
      <c r="I49" s="55">
        <v>13.7</v>
      </c>
      <c r="J49" s="55">
        <v>13.8</v>
      </c>
      <c r="K49" s="55">
        <v>13.8</v>
      </c>
      <c r="L49" s="55">
        <v>14.3</v>
      </c>
      <c r="M49" s="55">
        <v>15</v>
      </c>
      <c r="N49" s="55">
        <v>14.6</v>
      </c>
      <c r="O49" s="55">
        <v>13.8</v>
      </c>
      <c r="P49" s="55">
        <v>13.8</v>
      </c>
      <c r="Q49" s="55">
        <v>13.6</v>
      </c>
      <c r="R49" s="55">
        <v>13.5</v>
      </c>
      <c r="S49" s="55">
        <v>13.2</v>
      </c>
      <c r="T49" s="55">
        <v>13.3</v>
      </c>
      <c r="U49" s="55">
        <v>13</v>
      </c>
      <c r="V49" s="55">
        <v>12.3</v>
      </c>
      <c r="W49" s="55">
        <v>13</v>
      </c>
      <c r="X49" s="55">
        <v>13.3</v>
      </c>
      <c r="Y49" s="55">
        <v>13.5</v>
      </c>
      <c r="Z49" s="55">
        <v>13.6</v>
      </c>
      <c r="AA49" s="55">
        <v>13.6</v>
      </c>
      <c r="AB49" s="55">
        <v>13.7</v>
      </c>
      <c r="AC49" s="54">
        <f t="shared" ref="AC49:AC59" si="11">AVERAGE(E49:AB49)</f>
        <v>13.591666666666669</v>
      </c>
    </row>
    <row r="50" spans="1:34" ht="24.95" customHeight="1">
      <c r="A50" s="4">
        <v>4</v>
      </c>
      <c r="B50" s="5" t="s">
        <v>50</v>
      </c>
      <c r="C50" s="6" t="s">
        <v>47</v>
      </c>
      <c r="D50" s="6"/>
      <c r="E50" s="55">
        <v>5.6</v>
      </c>
      <c r="F50" s="55">
        <v>5.6</v>
      </c>
      <c r="G50" s="55">
        <v>5.6</v>
      </c>
      <c r="H50" s="55">
        <v>5.6</v>
      </c>
      <c r="I50" s="55">
        <v>5.5</v>
      </c>
      <c r="J50" s="55">
        <v>5.6</v>
      </c>
      <c r="K50" s="55">
        <v>5.7</v>
      </c>
      <c r="L50" s="55">
        <v>6</v>
      </c>
      <c r="M50" s="55">
        <v>6.5</v>
      </c>
      <c r="N50" s="55">
        <v>7.9</v>
      </c>
      <c r="O50" s="55">
        <v>8</v>
      </c>
      <c r="P50" s="55">
        <v>8</v>
      </c>
      <c r="Q50" s="55">
        <v>8.1</v>
      </c>
      <c r="R50" s="55">
        <v>8</v>
      </c>
      <c r="S50" s="55">
        <v>7.9</v>
      </c>
      <c r="T50" s="55">
        <v>7.1</v>
      </c>
      <c r="U50" s="55">
        <v>5.9</v>
      </c>
      <c r="V50" s="55">
        <v>5.6</v>
      </c>
      <c r="W50" s="55">
        <v>5.5</v>
      </c>
      <c r="X50" s="55">
        <v>5.5</v>
      </c>
      <c r="Y50" s="55">
        <v>5.5</v>
      </c>
      <c r="Z50" s="55">
        <v>5.6</v>
      </c>
      <c r="AA50" s="55">
        <v>5.6</v>
      </c>
      <c r="AB50" s="55">
        <v>5.5</v>
      </c>
      <c r="AC50" s="54">
        <f t="shared" si="11"/>
        <v>6.3083333333333327</v>
      </c>
    </row>
    <row r="51" spans="1:34" ht="24.95" customHeight="1">
      <c r="A51" s="4">
        <v>5</v>
      </c>
      <c r="B51" s="5" t="s">
        <v>51</v>
      </c>
      <c r="C51" s="6" t="s">
        <v>47</v>
      </c>
      <c r="D51" s="6"/>
      <c r="E51" s="55">
        <v>20.2</v>
      </c>
      <c r="F51" s="55">
        <v>19.8</v>
      </c>
      <c r="G51" s="55">
        <v>19.8</v>
      </c>
      <c r="H51" s="55">
        <v>20.100000000000001</v>
      </c>
      <c r="I51" s="55">
        <v>20</v>
      </c>
      <c r="J51" s="55">
        <v>20.7</v>
      </c>
      <c r="K51" s="55">
        <v>22</v>
      </c>
      <c r="L51" s="55">
        <v>22.7</v>
      </c>
      <c r="M51" s="55">
        <v>22.9</v>
      </c>
      <c r="N51" s="55">
        <v>24.9</v>
      </c>
      <c r="O51" s="55">
        <v>25.4</v>
      </c>
      <c r="P51" s="55">
        <v>25.1</v>
      </c>
      <c r="Q51" s="55">
        <v>24.8</v>
      </c>
      <c r="R51" s="55">
        <v>24.3</v>
      </c>
      <c r="S51" s="55">
        <v>24</v>
      </c>
      <c r="T51" s="55">
        <v>23.6</v>
      </c>
      <c r="U51" s="55">
        <v>24.4</v>
      </c>
      <c r="V51" s="55">
        <v>22.3</v>
      </c>
      <c r="W51" s="55">
        <v>21.1</v>
      </c>
      <c r="X51" s="55">
        <v>20.9</v>
      </c>
      <c r="Y51" s="55">
        <v>21.3</v>
      </c>
      <c r="Z51" s="55">
        <v>22</v>
      </c>
      <c r="AA51" s="55">
        <v>21.9</v>
      </c>
      <c r="AB51" s="55">
        <v>22.1</v>
      </c>
      <c r="AC51" s="54">
        <f t="shared" si="11"/>
        <v>22.345833333333335</v>
      </c>
    </row>
    <row r="52" spans="1:34" ht="24.95" customHeight="1">
      <c r="A52" s="4">
        <v>6</v>
      </c>
      <c r="B52" s="5" t="s">
        <v>52</v>
      </c>
      <c r="C52" s="6" t="s">
        <v>47</v>
      </c>
      <c r="D52" s="6"/>
      <c r="E52" s="55">
        <v>25.4</v>
      </c>
      <c r="F52" s="55">
        <v>25</v>
      </c>
      <c r="G52" s="55">
        <v>25.1</v>
      </c>
      <c r="H52" s="55">
        <v>25.5</v>
      </c>
      <c r="I52" s="55">
        <v>25.4</v>
      </c>
      <c r="J52" s="55">
        <v>26.3</v>
      </c>
      <c r="K52" s="55">
        <v>27.7</v>
      </c>
      <c r="L52" s="55">
        <v>28.5</v>
      </c>
      <c r="M52" s="55">
        <v>28.7</v>
      </c>
      <c r="N52" s="55">
        <v>30</v>
      </c>
      <c r="O52" s="55">
        <v>29.6</v>
      </c>
      <c r="P52" s="55">
        <v>29</v>
      </c>
      <c r="Q52" s="55">
        <v>28.6</v>
      </c>
      <c r="R52" s="55">
        <v>28.1</v>
      </c>
      <c r="S52" s="55">
        <v>27.7</v>
      </c>
      <c r="T52" s="55">
        <v>28</v>
      </c>
      <c r="U52" s="55">
        <v>29.5</v>
      </c>
      <c r="V52" s="55">
        <v>27</v>
      </c>
      <c r="W52" s="55">
        <v>26.1</v>
      </c>
      <c r="X52" s="55">
        <v>26.1</v>
      </c>
      <c r="Y52" s="55">
        <v>26.6</v>
      </c>
      <c r="Z52" s="55">
        <v>27.3</v>
      </c>
      <c r="AA52" s="55">
        <v>27.3</v>
      </c>
      <c r="AB52" s="55">
        <v>27.6</v>
      </c>
      <c r="AC52" s="54">
        <f t="shared" si="11"/>
        <v>27.337500000000002</v>
      </c>
    </row>
    <row r="53" spans="1:34" ht="24.95" customHeight="1">
      <c r="A53" s="4">
        <v>7</v>
      </c>
      <c r="B53" s="5" t="s">
        <v>53</v>
      </c>
      <c r="C53" s="6" t="s">
        <v>54</v>
      </c>
      <c r="D53" s="6"/>
      <c r="E53" s="56">
        <v>4.3</v>
      </c>
      <c r="F53" s="56">
        <v>4.3</v>
      </c>
      <c r="G53" s="56">
        <v>4.3</v>
      </c>
      <c r="H53" s="56">
        <v>4.3</v>
      </c>
      <c r="I53" s="56">
        <v>4.3</v>
      </c>
      <c r="J53" s="56">
        <v>4.3</v>
      </c>
      <c r="K53" s="56">
        <v>4.3</v>
      </c>
      <c r="L53" s="56">
        <v>4.3</v>
      </c>
      <c r="M53" s="56">
        <v>4.3</v>
      </c>
      <c r="N53" s="56">
        <v>4.3</v>
      </c>
      <c r="O53" s="56">
        <v>4.3</v>
      </c>
      <c r="P53" s="56">
        <v>4.3</v>
      </c>
      <c r="Q53" s="56">
        <v>4.3</v>
      </c>
      <c r="R53" s="56">
        <v>4.3</v>
      </c>
      <c r="S53" s="56">
        <v>4.3</v>
      </c>
      <c r="T53" s="56">
        <v>4.3</v>
      </c>
      <c r="U53" s="56">
        <v>4.3</v>
      </c>
      <c r="V53" s="56">
        <v>4.3</v>
      </c>
      <c r="W53" s="56">
        <v>4.3</v>
      </c>
      <c r="X53" s="56">
        <v>4.3</v>
      </c>
      <c r="Y53" s="56">
        <v>4.3</v>
      </c>
      <c r="Z53" s="56">
        <v>4.3</v>
      </c>
      <c r="AA53" s="56">
        <v>4.3</v>
      </c>
      <c r="AB53" s="56">
        <v>4.3</v>
      </c>
      <c r="AC53" s="54">
        <f t="shared" si="11"/>
        <v>4.299999999999998</v>
      </c>
      <c r="AH53" s="1" t="s">
        <v>75</v>
      </c>
    </row>
    <row r="54" spans="1:34" ht="24.95" customHeight="1">
      <c r="A54" s="4">
        <v>8</v>
      </c>
      <c r="B54" s="5" t="s">
        <v>55</v>
      </c>
      <c r="C54" s="6" t="s">
        <v>54</v>
      </c>
      <c r="D54" s="6"/>
      <c r="E54" s="57">
        <v>3.8</v>
      </c>
      <c r="F54" s="57">
        <v>3.8</v>
      </c>
      <c r="G54" s="57">
        <v>3.8</v>
      </c>
      <c r="H54" s="57">
        <v>3.8</v>
      </c>
      <c r="I54" s="57">
        <v>3.8</v>
      </c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>
        <v>3.8</v>
      </c>
      <c r="W54" s="57">
        <v>3.8</v>
      </c>
      <c r="X54" s="57">
        <v>3.8</v>
      </c>
      <c r="Y54" s="57">
        <v>3.8</v>
      </c>
      <c r="Z54" s="57">
        <v>3.8</v>
      </c>
      <c r="AA54" s="57">
        <v>3.8</v>
      </c>
      <c r="AB54" s="57">
        <v>3.8</v>
      </c>
      <c r="AC54" s="54">
        <f t="shared" si="11"/>
        <v>3.7999999999999985</v>
      </c>
    </row>
    <row r="55" spans="1:34" ht="24.95" customHeight="1">
      <c r="A55" s="4">
        <v>9</v>
      </c>
      <c r="B55" s="5" t="s">
        <v>56</v>
      </c>
      <c r="C55" s="6" t="s">
        <v>54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34" ht="24.95" customHeight="1">
      <c r="A56" s="4">
        <v>10</v>
      </c>
      <c r="B56" s="5" t="s">
        <v>57</v>
      </c>
      <c r="C56" s="6" t="s">
        <v>54</v>
      </c>
      <c r="D56" s="6"/>
      <c r="E56" s="57">
        <v>3</v>
      </c>
      <c r="F56" s="57">
        <v>3</v>
      </c>
      <c r="G56" s="57">
        <v>3</v>
      </c>
      <c r="H56" s="57">
        <v>3</v>
      </c>
      <c r="I56" s="57">
        <v>3</v>
      </c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>
        <v>3</v>
      </c>
      <c r="W56" s="57">
        <v>3</v>
      </c>
      <c r="X56" s="57">
        <v>3</v>
      </c>
      <c r="Y56" s="57">
        <v>3</v>
      </c>
      <c r="Z56" s="57">
        <v>3</v>
      </c>
      <c r="AA56" s="57">
        <v>3</v>
      </c>
      <c r="AB56" s="57">
        <v>3</v>
      </c>
      <c r="AC56" s="54">
        <f t="shared" si="11"/>
        <v>3</v>
      </c>
    </row>
    <row r="57" spans="1:34" ht="24.95" customHeight="1">
      <c r="A57" s="4">
        <v>11</v>
      </c>
      <c r="B57" s="5" t="s">
        <v>58</v>
      </c>
      <c r="C57" s="6" t="s">
        <v>54</v>
      </c>
      <c r="D57" s="13"/>
      <c r="E57" s="56">
        <f t="shared" ref="E57:L57" si="12">E53-E54</f>
        <v>0.5</v>
      </c>
      <c r="F57" s="56">
        <f t="shared" si="12"/>
        <v>0.5</v>
      </c>
      <c r="G57" s="56">
        <f t="shared" si="12"/>
        <v>0.5</v>
      </c>
      <c r="H57" s="56">
        <f t="shared" si="12"/>
        <v>0.5</v>
      </c>
      <c r="I57" s="56">
        <f t="shared" si="12"/>
        <v>0.5</v>
      </c>
      <c r="J57" s="56">
        <f t="shared" si="12"/>
        <v>0.5</v>
      </c>
      <c r="K57" s="56">
        <f t="shared" si="12"/>
        <v>0.5</v>
      </c>
      <c r="L57" s="56">
        <f t="shared" si="12"/>
        <v>0.5</v>
      </c>
      <c r="M57" s="56">
        <f t="shared" ref="M57:S57" si="13">M53-M54</f>
        <v>0.5</v>
      </c>
      <c r="N57" s="56">
        <f t="shared" si="13"/>
        <v>0.5</v>
      </c>
      <c r="O57" s="56">
        <f t="shared" si="13"/>
        <v>0.5</v>
      </c>
      <c r="P57" s="56">
        <f t="shared" si="13"/>
        <v>0.5</v>
      </c>
      <c r="Q57" s="56">
        <f t="shared" si="13"/>
        <v>0.5</v>
      </c>
      <c r="R57" s="56">
        <f t="shared" si="13"/>
        <v>0.5</v>
      </c>
      <c r="S57" s="56">
        <f t="shared" si="13"/>
        <v>0.5</v>
      </c>
      <c r="T57" s="56">
        <f t="shared" ref="T57:AB57" si="14">T53-T54</f>
        <v>0.5</v>
      </c>
      <c r="U57" s="56">
        <f t="shared" si="14"/>
        <v>0.5</v>
      </c>
      <c r="V57" s="56">
        <f t="shared" si="14"/>
        <v>0.5</v>
      </c>
      <c r="W57" s="56">
        <f t="shared" si="14"/>
        <v>0.5</v>
      </c>
      <c r="X57" s="56">
        <f t="shared" si="14"/>
        <v>0.5</v>
      </c>
      <c r="Y57" s="56">
        <f t="shared" si="14"/>
        <v>0.5</v>
      </c>
      <c r="Z57" s="56">
        <f t="shared" si="14"/>
        <v>0.5</v>
      </c>
      <c r="AA57" s="56">
        <f t="shared" si="14"/>
        <v>0.5</v>
      </c>
      <c r="AB57" s="56">
        <f t="shared" si="14"/>
        <v>0.5</v>
      </c>
      <c r="AC57" s="54">
        <f t="shared" si="11"/>
        <v>0.5</v>
      </c>
    </row>
    <row r="58" spans="1:34" ht="24.95" customHeight="1">
      <c r="A58" s="4">
        <v>12</v>
      </c>
      <c r="B58" s="5" t="s">
        <v>59</v>
      </c>
      <c r="C58" s="6" t="s">
        <v>60</v>
      </c>
      <c r="D58" s="13"/>
      <c r="E58" s="56">
        <f t="shared" ref="E58:L58" si="15">E55-E56</f>
        <v>0.79999999999999982</v>
      </c>
      <c r="F58" s="56">
        <f t="shared" si="15"/>
        <v>0.79999999999999982</v>
      </c>
      <c r="G58" s="56">
        <f t="shared" si="15"/>
        <v>0.79999999999999982</v>
      </c>
      <c r="H58" s="56">
        <f t="shared" si="15"/>
        <v>0.79999999999999982</v>
      </c>
      <c r="I58" s="56">
        <f t="shared" si="15"/>
        <v>0.79999999999999982</v>
      </c>
      <c r="J58" s="56">
        <f t="shared" si="15"/>
        <v>0.79999999999999982</v>
      </c>
      <c r="K58" s="56">
        <f t="shared" si="15"/>
        <v>0.79999999999999982</v>
      </c>
      <c r="L58" s="56">
        <f t="shared" si="15"/>
        <v>0.79999999999999982</v>
      </c>
      <c r="M58" s="56">
        <f t="shared" ref="M58:S58" si="16">M55-M56</f>
        <v>0.79999999999999982</v>
      </c>
      <c r="N58" s="56">
        <f t="shared" si="16"/>
        <v>0.79999999999999982</v>
      </c>
      <c r="O58" s="56">
        <f t="shared" si="16"/>
        <v>0.79999999999999982</v>
      </c>
      <c r="P58" s="56">
        <f t="shared" si="16"/>
        <v>0.79999999999999982</v>
      </c>
      <c r="Q58" s="56">
        <f t="shared" si="16"/>
        <v>0.79999999999999982</v>
      </c>
      <c r="R58" s="56">
        <f t="shared" si="16"/>
        <v>0.79999999999999982</v>
      </c>
      <c r="S58" s="56">
        <f t="shared" si="16"/>
        <v>0.79999999999999982</v>
      </c>
      <c r="T58" s="56">
        <f t="shared" ref="T58:AB58" si="17">T55-T56</f>
        <v>0.79999999999999982</v>
      </c>
      <c r="U58" s="56">
        <f t="shared" si="17"/>
        <v>0.79999999999999982</v>
      </c>
      <c r="V58" s="56">
        <f t="shared" si="17"/>
        <v>0.79999999999999982</v>
      </c>
      <c r="W58" s="56">
        <f t="shared" si="17"/>
        <v>0.79999999999999982</v>
      </c>
      <c r="X58" s="56">
        <f t="shared" si="17"/>
        <v>0.79999999999999982</v>
      </c>
      <c r="Y58" s="56">
        <f t="shared" si="17"/>
        <v>0.79999999999999982</v>
      </c>
      <c r="Z58" s="56">
        <f t="shared" si="17"/>
        <v>0.79999999999999982</v>
      </c>
      <c r="AA58" s="56">
        <f t="shared" si="17"/>
        <v>0.79999999999999982</v>
      </c>
      <c r="AB58" s="56">
        <f t="shared" si="17"/>
        <v>0.79999999999999982</v>
      </c>
      <c r="AC58" s="54">
        <f t="shared" si="11"/>
        <v>0.80000000000000027</v>
      </c>
    </row>
    <row r="59" spans="1:34" ht="24.95" customHeight="1">
      <c r="A59" s="4">
        <v>13</v>
      </c>
      <c r="B59" s="5" t="s">
        <v>61</v>
      </c>
      <c r="C59" s="6" t="s">
        <v>62</v>
      </c>
      <c r="D59" s="13"/>
      <c r="E59" s="58">
        <f t="shared" ref="E59:L59" si="18">SQRT(E57/0.5)*971</f>
        <v>971</v>
      </c>
      <c r="F59" s="58">
        <f t="shared" si="18"/>
        <v>971</v>
      </c>
      <c r="G59" s="58">
        <f t="shared" si="18"/>
        <v>971</v>
      </c>
      <c r="H59" s="58">
        <f t="shared" si="18"/>
        <v>971</v>
      </c>
      <c r="I59" s="58">
        <f t="shared" si="18"/>
        <v>971</v>
      </c>
      <c r="J59" s="58">
        <f t="shared" si="18"/>
        <v>971</v>
      </c>
      <c r="K59" s="58">
        <f t="shared" si="18"/>
        <v>971</v>
      </c>
      <c r="L59" s="58">
        <f t="shared" si="18"/>
        <v>971</v>
      </c>
      <c r="M59" s="58">
        <f t="shared" ref="M59:S59" si="19">SQRT(M57/0.5)*971</f>
        <v>971</v>
      </c>
      <c r="N59" s="58">
        <f t="shared" si="19"/>
        <v>971</v>
      </c>
      <c r="O59" s="58">
        <f t="shared" si="19"/>
        <v>971</v>
      </c>
      <c r="P59" s="58">
        <f t="shared" si="19"/>
        <v>971</v>
      </c>
      <c r="Q59" s="58">
        <f t="shared" si="19"/>
        <v>971</v>
      </c>
      <c r="R59" s="58">
        <f t="shared" si="19"/>
        <v>971</v>
      </c>
      <c r="S59" s="58">
        <f t="shared" si="19"/>
        <v>971</v>
      </c>
      <c r="T59" s="58">
        <f t="shared" ref="T59:AB59" si="20">SQRT(T57/0.5)*971</f>
        <v>971</v>
      </c>
      <c r="U59" s="58">
        <f t="shared" si="20"/>
        <v>971</v>
      </c>
      <c r="V59" s="58">
        <f t="shared" si="20"/>
        <v>971</v>
      </c>
      <c r="W59" s="58">
        <f t="shared" si="20"/>
        <v>971</v>
      </c>
      <c r="X59" s="58">
        <f t="shared" si="20"/>
        <v>971</v>
      </c>
      <c r="Y59" s="58">
        <f t="shared" si="20"/>
        <v>971</v>
      </c>
      <c r="Z59" s="58">
        <f t="shared" si="20"/>
        <v>971</v>
      </c>
      <c r="AA59" s="58">
        <f t="shared" si="20"/>
        <v>971</v>
      </c>
      <c r="AB59" s="58">
        <f t="shared" si="20"/>
        <v>971</v>
      </c>
      <c r="AC59" s="54">
        <f t="shared" si="11"/>
        <v>971</v>
      </c>
    </row>
    <row r="60" spans="1:34" ht="24.95" customHeight="1">
      <c r="A60" s="4">
        <v>14</v>
      </c>
      <c r="B60" s="5" t="s">
        <v>63</v>
      </c>
      <c r="C60" s="6" t="s">
        <v>64</v>
      </c>
      <c r="D60" s="13"/>
      <c r="E60" s="55">
        <f t="shared" ref="E60:L60" si="21">E59*1000*1*(E49-E50)/3024</f>
        <v>2408.2341269841268</v>
      </c>
      <c r="F60" s="55">
        <f t="shared" si="21"/>
        <v>2472.4537037037039</v>
      </c>
      <c r="G60" s="55">
        <f t="shared" si="21"/>
        <v>2600.8928571428573</v>
      </c>
      <c r="H60" s="55">
        <f t="shared" si="21"/>
        <v>2600.8928571428573</v>
      </c>
      <c r="I60" s="55">
        <f t="shared" si="21"/>
        <v>2633.002645502645</v>
      </c>
      <c r="J60" s="55">
        <f t="shared" si="21"/>
        <v>2633.0026455026459</v>
      </c>
      <c r="K60" s="55">
        <f t="shared" si="21"/>
        <v>2600.8928571428573</v>
      </c>
      <c r="L60" s="55">
        <f t="shared" si="21"/>
        <v>2665.112433862434</v>
      </c>
      <c r="M60" s="55">
        <f t="shared" ref="M60:S60" si="22">M59*1000*1*(M49-M50)/3024</f>
        <v>2729.3320105820108</v>
      </c>
      <c r="N60" s="55">
        <f t="shared" si="22"/>
        <v>2151.3558201058199</v>
      </c>
      <c r="O60" s="55">
        <f t="shared" si="22"/>
        <v>1862.3677248677252</v>
      </c>
      <c r="P60" s="55">
        <f t="shared" si="22"/>
        <v>1862.3677248677252</v>
      </c>
      <c r="Q60" s="55">
        <f t="shared" si="22"/>
        <v>1766.0383597883597</v>
      </c>
      <c r="R60" s="55">
        <f t="shared" si="22"/>
        <v>1766.0383597883597</v>
      </c>
      <c r="S60" s="55">
        <f t="shared" si="22"/>
        <v>1701.8187830687827</v>
      </c>
      <c r="T60" s="55">
        <f t="shared" ref="T60:AB60" si="23">T59*1000*1*(T49-T50)/3024</f>
        <v>1990.8068783068786</v>
      </c>
      <c r="U60" s="55">
        <f t="shared" si="23"/>
        <v>2279.7949735449733</v>
      </c>
      <c r="V60" s="55">
        <f t="shared" si="23"/>
        <v>2151.3558201058204</v>
      </c>
      <c r="W60" s="55">
        <f t="shared" si="23"/>
        <v>2408.2341269841268</v>
      </c>
      <c r="X60" s="55">
        <f t="shared" si="23"/>
        <v>2504.5634920634925</v>
      </c>
      <c r="Y60" s="55">
        <f t="shared" si="23"/>
        <v>2568.7830687830688</v>
      </c>
      <c r="Z60" s="55">
        <f t="shared" si="23"/>
        <v>2568.7830687830688</v>
      </c>
      <c r="AA60" s="55">
        <f t="shared" si="23"/>
        <v>2568.7830687830688</v>
      </c>
      <c r="AB60" s="55">
        <f t="shared" si="23"/>
        <v>2633.002645502645</v>
      </c>
      <c r="AC60" s="54">
        <f>SUM(E60:AB60)</f>
        <v>56127.910052910061</v>
      </c>
    </row>
    <row r="61" spans="1:34" ht="24.95" customHeight="1">
      <c r="A61" s="4">
        <v>15</v>
      </c>
      <c r="B61" s="5" t="s">
        <v>65</v>
      </c>
      <c r="C61" s="6" t="s">
        <v>66</v>
      </c>
      <c r="D61" s="13"/>
      <c r="E61" s="122">
        <v>1400</v>
      </c>
      <c r="F61" s="122">
        <v>1400</v>
      </c>
      <c r="G61" s="122">
        <v>1400</v>
      </c>
      <c r="H61" s="122">
        <v>1500</v>
      </c>
      <c r="I61" s="122">
        <v>1400</v>
      </c>
      <c r="J61" s="122">
        <v>1600</v>
      </c>
      <c r="K61" s="122">
        <v>1500</v>
      </c>
      <c r="L61" s="122">
        <v>1300</v>
      </c>
      <c r="M61" s="122">
        <v>1300</v>
      </c>
      <c r="N61" s="122">
        <v>1100</v>
      </c>
      <c r="O61" s="122">
        <v>1200</v>
      </c>
      <c r="P61" s="122">
        <v>1000</v>
      </c>
      <c r="Q61" s="122">
        <v>1100</v>
      </c>
      <c r="R61" s="122">
        <v>1200</v>
      </c>
      <c r="S61" s="122">
        <v>1300</v>
      </c>
      <c r="T61" s="122">
        <v>1400</v>
      </c>
      <c r="U61" s="122">
        <v>1300</v>
      </c>
      <c r="V61" s="122">
        <v>1300</v>
      </c>
      <c r="W61" s="122">
        <v>1300</v>
      </c>
      <c r="X61" s="122">
        <v>1500</v>
      </c>
      <c r="Y61" s="122">
        <v>1500</v>
      </c>
      <c r="Z61" s="122">
        <v>1600</v>
      </c>
      <c r="AA61" s="122">
        <v>1400</v>
      </c>
      <c r="AB61" s="122">
        <v>1500</v>
      </c>
      <c r="AC61" s="54">
        <f>SUM(E61:AB61)</f>
        <v>32500</v>
      </c>
    </row>
    <row r="62" spans="1:34" ht="24.95" customHeight="1">
      <c r="A62" s="4">
        <v>16</v>
      </c>
      <c r="B62" s="5" t="s">
        <v>67</v>
      </c>
      <c r="C62" s="6" t="s">
        <v>68</v>
      </c>
      <c r="D62" s="13"/>
      <c r="E62" s="59">
        <f t="shared" ref="E62:L62" si="24">E61/E60</f>
        <v>0.5813388259526262</v>
      </c>
      <c r="F62" s="59">
        <f t="shared" si="24"/>
        <v>0.56623911618762279</v>
      </c>
      <c r="G62" s="59">
        <f t="shared" si="24"/>
        <v>0.538276690696876</v>
      </c>
      <c r="H62" s="59">
        <f t="shared" si="24"/>
        <v>0.57672502574665285</v>
      </c>
      <c r="I62" s="59">
        <f t="shared" si="24"/>
        <v>0.53171234081032892</v>
      </c>
      <c r="J62" s="59">
        <f t="shared" si="24"/>
        <v>0.60767124664037564</v>
      </c>
      <c r="K62" s="59">
        <f t="shared" si="24"/>
        <v>0.57672502574665285</v>
      </c>
      <c r="L62" s="59">
        <f t="shared" si="24"/>
        <v>0.48778429888451846</v>
      </c>
      <c r="M62" s="59">
        <f t="shared" ref="M62:S62" si="25">M61/M60</f>
        <v>0.47630702126370628</v>
      </c>
      <c r="N62" s="59">
        <f t="shared" si="25"/>
        <v>0.51130547058733111</v>
      </c>
      <c r="O62" s="59">
        <f t="shared" si="25"/>
        <v>0.64434106324798457</v>
      </c>
      <c r="P62" s="59">
        <f t="shared" si="25"/>
        <v>0.53695088603998709</v>
      </c>
      <c r="Q62" s="59">
        <f t="shared" si="25"/>
        <v>0.62286302780638525</v>
      </c>
      <c r="R62" s="59">
        <f t="shared" si="25"/>
        <v>0.67948693942514748</v>
      </c>
      <c r="S62" s="59">
        <f t="shared" si="25"/>
        <v>0.763888619007831</v>
      </c>
      <c r="T62" s="59">
        <f t="shared" ref="T62:AB62" si="26">T61/T60</f>
        <v>0.70323245074914442</v>
      </c>
      <c r="U62" s="59">
        <f t="shared" si="26"/>
        <v>0.57022671559739491</v>
      </c>
      <c r="V62" s="59">
        <f t="shared" si="26"/>
        <v>0.60427010160320938</v>
      </c>
      <c r="W62" s="59">
        <f t="shared" si="26"/>
        <v>0.53981462409886716</v>
      </c>
      <c r="X62" s="59">
        <f t="shared" si="26"/>
        <v>0.59890675750613953</v>
      </c>
      <c r="Y62" s="59">
        <f t="shared" si="26"/>
        <v>0.58393408856848605</v>
      </c>
      <c r="Z62" s="59">
        <f t="shared" si="26"/>
        <v>0.62286302780638514</v>
      </c>
      <c r="AA62" s="59">
        <f t="shared" si="26"/>
        <v>0.54500514933058708</v>
      </c>
      <c r="AB62" s="59">
        <f t="shared" si="26"/>
        <v>0.56969179372535239</v>
      </c>
      <c r="AC62" s="54">
        <f t="shared" ref="AC62:AC67" si="27">AVERAGE(E62:AB62)</f>
        <v>0.58498167945956636</v>
      </c>
    </row>
    <row r="63" spans="1:34" ht="24.95" customHeight="1">
      <c r="A63" s="4">
        <v>17</v>
      </c>
      <c r="B63" s="5" t="s">
        <v>69</v>
      </c>
      <c r="C63" s="13"/>
      <c r="D63" s="13"/>
      <c r="E63" s="242">
        <f>AVERAGE(E62:AB62)</f>
        <v>0.58498167945956636</v>
      </c>
      <c r="F63" s="243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3"/>
      <c r="AA63" s="243"/>
      <c r="AB63" s="244"/>
      <c r="AC63" s="54">
        <f t="shared" si="27"/>
        <v>0.58498167945956636</v>
      </c>
    </row>
    <row r="64" spans="1:34" ht="24.95" customHeight="1">
      <c r="A64" s="4">
        <v>18</v>
      </c>
      <c r="B64" s="5" t="s">
        <v>70</v>
      </c>
      <c r="C64" s="13"/>
      <c r="D64" s="13"/>
      <c r="E64" s="59">
        <f t="shared" ref="E64:L64" si="28">3.516/E62</f>
        <v>6.0481079931972781</v>
      </c>
      <c r="F64" s="59">
        <f t="shared" si="28"/>
        <v>6.2093908730158738</v>
      </c>
      <c r="G64" s="59">
        <f t="shared" si="28"/>
        <v>6.5319566326530625</v>
      </c>
      <c r="H64" s="59">
        <f t="shared" si="28"/>
        <v>6.0964928571428576</v>
      </c>
      <c r="I64" s="59">
        <f t="shared" si="28"/>
        <v>6.6125980725623572</v>
      </c>
      <c r="J64" s="59">
        <f t="shared" si="28"/>
        <v>5.7860233134920644</v>
      </c>
      <c r="K64" s="59">
        <f t="shared" si="28"/>
        <v>6.0964928571428576</v>
      </c>
      <c r="L64" s="59">
        <f t="shared" si="28"/>
        <v>7.2081040903540909</v>
      </c>
      <c r="M64" s="59">
        <f t="shared" ref="M64:S64" si="29">3.516/M62</f>
        <v>7.381793345543346</v>
      </c>
      <c r="N64" s="59">
        <f t="shared" si="29"/>
        <v>6.8765155122655122</v>
      </c>
      <c r="O64" s="59">
        <f t="shared" si="29"/>
        <v>5.4567374338624344</v>
      </c>
      <c r="P64" s="59">
        <f t="shared" si="29"/>
        <v>6.5480849206349223</v>
      </c>
      <c r="Q64" s="59">
        <f t="shared" si="29"/>
        <v>5.6449007936507929</v>
      </c>
      <c r="R64" s="59">
        <f t="shared" si="29"/>
        <v>5.1744923941798939</v>
      </c>
      <c r="S64" s="59">
        <f t="shared" si="29"/>
        <v>4.6027652625152617</v>
      </c>
      <c r="T64" s="59">
        <f t="shared" ref="T64:AB64" si="30">3.516/T62</f>
        <v>4.9997692743764182</v>
      </c>
      <c r="U64" s="59">
        <f t="shared" si="30"/>
        <v>6.1659685592185589</v>
      </c>
      <c r="V64" s="59">
        <f t="shared" si="30"/>
        <v>5.8185900488400497</v>
      </c>
      <c r="W64" s="59">
        <f t="shared" si="30"/>
        <v>6.5133470695970699</v>
      </c>
      <c r="X64" s="59">
        <f t="shared" si="30"/>
        <v>5.8706968253968261</v>
      </c>
      <c r="Y64" s="59">
        <f t="shared" si="30"/>
        <v>6.0212275132275135</v>
      </c>
      <c r="Z64" s="59">
        <f t="shared" si="30"/>
        <v>5.6449007936507938</v>
      </c>
      <c r="AA64" s="59">
        <f t="shared" si="30"/>
        <v>6.4513151927437633</v>
      </c>
      <c r="AB64" s="59">
        <f t="shared" si="30"/>
        <v>6.1717582010581999</v>
      </c>
      <c r="AC64" s="54">
        <f t="shared" si="27"/>
        <v>6.0805012429300733</v>
      </c>
    </row>
    <row r="65" spans="1:29" ht="24.95" customHeight="1">
      <c r="A65" s="4">
        <v>19</v>
      </c>
      <c r="B65" s="5" t="s">
        <v>71</v>
      </c>
      <c r="C65" s="13"/>
      <c r="D65" s="13"/>
      <c r="E65" s="59">
        <f t="shared" ref="E65:L65" si="31">3.413*E64</f>
        <v>20.642192580782311</v>
      </c>
      <c r="F65" s="59">
        <f t="shared" si="31"/>
        <v>21.192651049603175</v>
      </c>
      <c r="G65" s="59">
        <f t="shared" si="31"/>
        <v>22.293567987244902</v>
      </c>
      <c r="H65" s="59">
        <f t="shared" si="31"/>
        <v>20.807330121428571</v>
      </c>
      <c r="I65" s="59">
        <f t="shared" si="31"/>
        <v>22.568797221655323</v>
      </c>
      <c r="J65" s="59">
        <f t="shared" si="31"/>
        <v>19.747697568948414</v>
      </c>
      <c r="K65" s="59">
        <f t="shared" si="31"/>
        <v>20.807330121428571</v>
      </c>
      <c r="L65" s="59">
        <f t="shared" si="31"/>
        <v>24.601259260378512</v>
      </c>
      <c r="M65" s="59">
        <f t="shared" ref="M65:S65" si="32">3.413*M64</f>
        <v>25.194060688339437</v>
      </c>
      <c r="N65" s="59">
        <f t="shared" si="32"/>
        <v>23.469547443362192</v>
      </c>
      <c r="O65" s="59">
        <f t="shared" si="32"/>
        <v>18.623844861772486</v>
      </c>
      <c r="P65" s="59">
        <f t="shared" si="32"/>
        <v>22.34861383412699</v>
      </c>
      <c r="Q65" s="59">
        <f t="shared" si="32"/>
        <v>19.266046408730155</v>
      </c>
      <c r="R65" s="59">
        <f t="shared" si="32"/>
        <v>17.660542541335978</v>
      </c>
      <c r="S65" s="59">
        <f t="shared" si="32"/>
        <v>15.709237840964587</v>
      </c>
      <c r="T65" s="59">
        <f t="shared" ref="T65:AB65" si="33">3.413*T64</f>
        <v>17.064212533446714</v>
      </c>
      <c r="U65" s="59">
        <f t="shared" si="33"/>
        <v>21.044450692612941</v>
      </c>
      <c r="V65" s="59">
        <f t="shared" si="33"/>
        <v>19.858847836691087</v>
      </c>
      <c r="W65" s="59">
        <f t="shared" si="33"/>
        <v>22.230053548534798</v>
      </c>
      <c r="X65" s="59">
        <f t="shared" si="33"/>
        <v>20.036688265079366</v>
      </c>
      <c r="Y65" s="59">
        <f t="shared" si="33"/>
        <v>20.550449502645503</v>
      </c>
      <c r="Z65" s="59">
        <f t="shared" si="33"/>
        <v>19.266046408730158</v>
      </c>
      <c r="AA65" s="59">
        <f t="shared" si="33"/>
        <v>22.018338752834463</v>
      </c>
      <c r="AB65" s="59">
        <f t="shared" si="33"/>
        <v>21.064210740211635</v>
      </c>
      <c r="AC65" s="54">
        <f t="shared" si="27"/>
        <v>20.752750742120345</v>
      </c>
    </row>
    <row r="66" spans="1:29" ht="24.95" customHeight="1">
      <c r="A66" s="4">
        <v>20</v>
      </c>
      <c r="B66" s="5" t="s">
        <v>72</v>
      </c>
      <c r="C66" s="6" t="s">
        <v>47</v>
      </c>
      <c r="D66" s="13"/>
      <c r="E66" s="59">
        <f t="shared" ref="E66:L66" si="34">(E52-E51)/LN(1+(E52-E51)/E47)</f>
        <v>5.7107710349046759</v>
      </c>
      <c r="F66" s="59">
        <f t="shared" si="34"/>
        <v>5.495993924970346</v>
      </c>
      <c r="G66" s="59">
        <f t="shared" si="34"/>
        <v>5.5332847526715288</v>
      </c>
      <c r="H66" s="59">
        <f t="shared" si="34"/>
        <v>5.4622069255491095</v>
      </c>
      <c r="I66" s="59">
        <f t="shared" si="34"/>
        <v>5.4622069255491095</v>
      </c>
      <c r="J66" s="59">
        <f t="shared" si="34"/>
        <v>5.5357799062362503</v>
      </c>
      <c r="K66" s="59">
        <f t="shared" si="34"/>
        <v>5.5723896745240404</v>
      </c>
      <c r="L66" s="59">
        <f t="shared" si="34"/>
        <v>5.6088841842017949</v>
      </c>
      <c r="M66" s="59">
        <f t="shared" ref="M66:S66" si="35">(M52-M51)/LN(1+(M52-M51)/M47)</f>
        <v>5.057487984208259</v>
      </c>
      <c r="N66" s="59">
        <f t="shared" si="35"/>
        <v>4.4759053464050433</v>
      </c>
      <c r="O66" s="59">
        <f t="shared" si="35"/>
        <v>4.26042650453447</v>
      </c>
      <c r="P66" s="59">
        <f t="shared" si="35"/>
        <v>3.9328781966112691</v>
      </c>
      <c r="Q66" s="59">
        <f t="shared" si="35"/>
        <v>4.003875099108515</v>
      </c>
      <c r="R66" s="59">
        <f t="shared" si="35"/>
        <v>3.8959188935719586</v>
      </c>
      <c r="S66" s="59">
        <f t="shared" si="35"/>
        <v>3.8587877809135858</v>
      </c>
      <c r="T66" s="59">
        <f t="shared" ref="T66:AB66" si="36">(T52-T51)/LN(1+(T52-T51)/T47)</f>
        <v>4.5508939401452411</v>
      </c>
      <c r="U66" s="59">
        <f t="shared" si="36"/>
        <v>4.8073661940369243</v>
      </c>
      <c r="V66" s="59">
        <f t="shared" si="36"/>
        <v>4.8783651765200498</v>
      </c>
      <c r="W66" s="59">
        <f t="shared" si="36"/>
        <v>4.5511961331341864</v>
      </c>
      <c r="X66" s="59">
        <f t="shared" si="36"/>
        <v>4.8434675739793196</v>
      </c>
      <c r="Y66" s="59">
        <f t="shared" si="36"/>
        <v>4.7689690299634959</v>
      </c>
      <c r="Z66" s="59">
        <f t="shared" si="36"/>
        <v>4.989434427799365</v>
      </c>
      <c r="AA66" s="59">
        <f t="shared" si="36"/>
        <v>5.1353019994504425</v>
      </c>
      <c r="AB66" s="59">
        <f t="shared" si="36"/>
        <v>5.4990529758908524</v>
      </c>
      <c r="AC66" s="54">
        <f t="shared" si="27"/>
        <v>4.9121185243699941</v>
      </c>
    </row>
    <row r="67" spans="1:29" ht="15.75">
      <c r="A67" s="4">
        <v>21</v>
      </c>
      <c r="B67" s="5" t="s">
        <v>73</v>
      </c>
      <c r="C67" s="6" t="s">
        <v>47</v>
      </c>
      <c r="D67" s="17"/>
      <c r="E67" s="59">
        <f t="shared" ref="E67:L67" si="37">(E49-E50)/LN(1+(E49-E50)/E48)</f>
        <v>2.5141180370887164</v>
      </c>
      <c r="F67" s="59">
        <f t="shared" si="37"/>
        <v>2.5597087013286681</v>
      </c>
      <c r="G67" s="59">
        <f t="shared" si="37"/>
        <v>2.6502140546051289</v>
      </c>
      <c r="H67" s="59">
        <f t="shared" si="37"/>
        <v>2.6502140546051289</v>
      </c>
      <c r="I67" s="59">
        <f t="shared" si="37"/>
        <v>2.6727048631065684</v>
      </c>
      <c r="J67" s="59">
        <f t="shared" si="37"/>
        <v>2.6727048631065689</v>
      </c>
      <c r="K67" s="59">
        <f t="shared" si="37"/>
        <v>2.6502140546051294</v>
      </c>
      <c r="L67" s="59">
        <f t="shared" si="37"/>
        <v>2.6951431749169599</v>
      </c>
      <c r="M67" s="59">
        <f t="shared" ref="M67:S67" si="38">(M49-M50)/LN(1+(M49-M50)/M48)</f>
        <v>2.515742237956498</v>
      </c>
      <c r="N67" s="59">
        <f t="shared" si="38"/>
        <v>2.1270631636670401</v>
      </c>
      <c r="O67" s="59">
        <f t="shared" si="38"/>
        <v>2.1161395591756311</v>
      </c>
      <c r="P67" s="59">
        <f t="shared" si="38"/>
        <v>1.7052818020121954</v>
      </c>
      <c r="Q67" s="59">
        <f t="shared" si="38"/>
        <v>1.8569596025096444</v>
      </c>
      <c r="R67" s="59">
        <f t="shared" si="38"/>
        <v>1.6418380516902076</v>
      </c>
      <c r="S67" s="59">
        <f t="shared" si="38"/>
        <v>1.5991860422220605</v>
      </c>
      <c r="T67" s="59">
        <f t="shared" ref="T67:AB67" si="39">(T49-T50)/LN(1+(T49-T50)/T48)</f>
        <v>2.2116314556728809</v>
      </c>
      <c r="U67" s="59">
        <f t="shared" si="39"/>
        <v>2.2149756783043997</v>
      </c>
      <c r="V67" s="59">
        <f t="shared" si="39"/>
        <v>2.1270631636670405</v>
      </c>
      <c r="W67" s="59">
        <f t="shared" si="39"/>
        <v>2.5141180370887164</v>
      </c>
      <c r="X67" s="59">
        <f t="shared" si="39"/>
        <v>2.5824181345416171</v>
      </c>
      <c r="Y67" s="59">
        <f t="shared" si="39"/>
        <v>2.4094728527885949</v>
      </c>
      <c r="Z67" s="59">
        <f t="shared" si="39"/>
        <v>2.6276699100244088</v>
      </c>
      <c r="AA67" s="59">
        <f t="shared" si="39"/>
        <v>2.4094728527885949</v>
      </c>
      <c r="AB67" s="59">
        <f t="shared" si="39"/>
        <v>2.6727048631065684</v>
      </c>
      <c r="AC67" s="54">
        <f t="shared" si="27"/>
        <v>2.349864967107457</v>
      </c>
    </row>
    <row r="68" spans="1:29" ht="18.75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1:29" ht="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</sheetData>
  <mergeCells count="32">
    <mergeCell ref="E45:AB45"/>
    <mergeCell ref="E63:AB63"/>
    <mergeCell ref="A11:A12"/>
    <mergeCell ref="A45:A46"/>
    <mergeCell ref="B11:B12"/>
    <mergeCell ref="B45:B46"/>
    <mergeCell ref="C11:C12"/>
    <mergeCell ref="C45:C46"/>
    <mergeCell ref="D11:D12"/>
    <mergeCell ref="D45:D46"/>
    <mergeCell ref="E38:AB44"/>
    <mergeCell ref="A40:D40"/>
    <mergeCell ref="A41:D41"/>
    <mergeCell ref="A42:D42"/>
    <mergeCell ref="A43:D43"/>
    <mergeCell ref="A44:D44"/>
    <mergeCell ref="E29:AB29"/>
    <mergeCell ref="A36:AB36"/>
    <mergeCell ref="A37:AB37"/>
    <mergeCell ref="A38:D38"/>
    <mergeCell ref="A39:D39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C68"/>
  <sheetViews>
    <sheetView zoomScale="78" zoomScaleNormal="78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16384" width="8.85546875" style="1"/>
  </cols>
  <sheetData>
    <row r="2" spans="1:29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>
      <c r="A3" s="215" t="s">
        <v>31</v>
      </c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6"/>
      <c r="R3" s="216"/>
      <c r="S3" s="216"/>
      <c r="T3" s="216"/>
      <c r="U3" s="216"/>
      <c r="V3" s="216"/>
      <c r="W3" s="216"/>
      <c r="X3" s="216"/>
      <c r="Y3" s="216"/>
      <c r="Z3" s="216"/>
      <c r="AA3" s="216"/>
      <c r="AB3" s="217"/>
      <c r="AC3"/>
    </row>
    <row r="4" spans="1:29" ht="21" customHeight="1">
      <c r="A4" s="218" t="s">
        <v>76</v>
      </c>
      <c r="B4" s="219"/>
      <c r="C4" s="219"/>
      <c r="D4" s="219"/>
      <c r="E4" s="219"/>
      <c r="F4" s="219"/>
      <c r="G4" s="219"/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20"/>
      <c r="AC4"/>
    </row>
    <row r="5" spans="1:29" ht="21" customHeight="1">
      <c r="A5" s="221"/>
      <c r="B5" s="222"/>
      <c r="C5" s="222"/>
      <c r="D5" s="223"/>
      <c r="E5" s="233" t="s">
        <v>77</v>
      </c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234"/>
      <c r="AB5" s="235"/>
      <c r="AC5"/>
    </row>
    <row r="6" spans="1:29" ht="18" customHeight="1">
      <c r="A6" s="224" t="s">
        <v>34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" customHeight="1">
      <c r="A7" s="224" t="s">
        <v>35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" customHeight="1">
      <c r="A8" s="224" t="s">
        <v>36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" customHeight="1">
      <c r="A9" s="224" t="s">
        <v>37</v>
      </c>
      <c r="B9" s="225"/>
      <c r="C9" s="225"/>
      <c r="D9" s="226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8.600000000000001" customHeight="1">
      <c r="A10" s="227" t="s">
        <v>38</v>
      </c>
      <c r="B10" s="228"/>
      <c r="C10" s="228"/>
      <c r="D10" s="229"/>
      <c r="E10" s="236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  <c r="AA10" s="237"/>
      <c r="AB10" s="238"/>
      <c r="AC10"/>
    </row>
    <row r="11" spans="1:29" ht="18" customHeight="1">
      <c r="A11" s="227" t="s">
        <v>39</v>
      </c>
      <c r="B11" s="228"/>
      <c r="C11" s="228"/>
      <c r="D11" s="229"/>
      <c r="E11" s="239"/>
      <c r="F11" s="240"/>
      <c r="G11" s="240"/>
      <c r="H11" s="240"/>
      <c r="I11" s="240"/>
      <c r="J11" s="240"/>
      <c r="K11" s="240"/>
      <c r="L11" s="240"/>
      <c r="M11" s="240"/>
      <c r="N11" s="240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1"/>
      <c r="AC11"/>
    </row>
    <row r="12" spans="1:29" ht="16.149999999999999" customHeight="1">
      <c r="A12" s="245" t="s">
        <v>40</v>
      </c>
      <c r="B12" s="245" t="s">
        <v>41</v>
      </c>
      <c r="C12" s="247" t="s">
        <v>42</v>
      </c>
      <c r="D12" s="245" t="s">
        <v>43</v>
      </c>
      <c r="E12" s="230" t="s">
        <v>44</v>
      </c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  <c r="AA12" s="231"/>
      <c r="AB12" s="232"/>
      <c r="AC12" s="34" t="s">
        <v>45</v>
      </c>
    </row>
    <row r="13" spans="1:29" ht="24.95" customHeight="1">
      <c r="A13" s="246"/>
      <c r="B13" s="246"/>
      <c r="C13" s="248"/>
      <c r="D13" s="246"/>
      <c r="E13" s="3">
        <v>7</v>
      </c>
      <c r="F13" s="3">
        <v>8</v>
      </c>
      <c r="G13" s="3">
        <v>9</v>
      </c>
      <c r="H13" s="3">
        <v>10</v>
      </c>
      <c r="I13" s="18">
        <v>11</v>
      </c>
      <c r="J13" s="3">
        <v>12</v>
      </c>
      <c r="K13" s="3">
        <v>13</v>
      </c>
      <c r="L13" s="3">
        <v>14</v>
      </c>
      <c r="M13" s="3">
        <v>15</v>
      </c>
      <c r="N13" s="3">
        <v>16</v>
      </c>
      <c r="O13" s="3">
        <v>17</v>
      </c>
      <c r="P13" s="3">
        <v>18</v>
      </c>
      <c r="Q13" s="3">
        <v>19</v>
      </c>
      <c r="R13" s="3">
        <v>20</v>
      </c>
      <c r="S13" s="3">
        <v>21</v>
      </c>
      <c r="T13" s="3">
        <v>22</v>
      </c>
      <c r="U13" s="3">
        <v>23</v>
      </c>
      <c r="V13" s="3">
        <v>0</v>
      </c>
      <c r="W13" s="3">
        <v>1</v>
      </c>
      <c r="X13" s="3">
        <v>2</v>
      </c>
      <c r="Y13" s="3">
        <v>3</v>
      </c>
      <c r="Z13" s="3">
        <v>4</v>
      </c>
      <c r="AA13" s="3">
        <v>5</v>
      </c>
      <c r="AB13" s="3">
        <v>6</v>
      </c>
      <c r="AC13" s="17"/>
    </row>
    <row r="14" spans="1:29" ht="24.95" customHeight="1">
      <c r="A14" s="4">
        <v>1</v>
      </c>
      <c r="B14" s="5" t="s">
        <v>46</v>
      </c>
      <c r="C14" s="6" t="s">
        <v>47</v>
      </c>
      <c r="D14" s="7"/>
      <c r="E14" s="35"/>
      <c r="F14" s="35"/>
      <c r="G14" s="35"/>
      <c r="H14" s="35"/>
      <c r="I14" s="35"/>
      <c r="J14" s="35"/>
      <c r="K14" s="35">
        <v>2.6</v>
      </c>
      <c r="L14" s="35">
        <v>2.4</v>
      </c>
      <c r="M14" s="35">
        <v>2.4</v>
      </c>
      <c r="N14" s="35">
        <v>2.4</v>
      </c>
      <c r="O14" s="35">
        <v>2.2000000000000002</v>
      </c>
      <c r="P14" s="35">
        <v>2.2000000000000002</v>
      </c>
      <c r="Q14" s="35">
        <v>2.2000000000000002</v>
      </c>
      <c r="R14" s="35">
        <v>2.2000000000000002</v>
      </c>
      <c r="S14" s="35">
        <v>2.1</v>
      </c>
      <c r="T14" s="35">
        <v>2.1</v>
      </c>
      <c r="U14" s="35">
        <v>2.2000000000000002</v>
      </c>
      <c r="V14" s="35"/>
      <c r="W14" s="35"/>
      <c r="X14" s="35"/>
      <c r="Y14" s="35"/>
      <c r="Z14" s="35"/>
      <c r="AA14" s="35"/>
      <c r="AB14" s="35"/>
      <c r="AC14" s="35">
        <f>AVERAGE(E14:AB14)</f>
        <v>2.2727272727272729</v>
      </c>
    </row>
    <row r="15" spans="1:29" ht="24.95" customHeight="1">
      <c r="A15" s="4">
        <v>2</v>
      </c>
      <c r="B15" s="5" t="s">
        <v>48</v>
      </c>
      <c r="C15" s="6" t="s">
        <v>47</v>
      </c>
      <c r="D15" s="7"/>
      <c r="E15" s="54"/>
      <c r="F15" s="54"/>
      <c r="G15" s="54"/>
      <c r="H15" s="54"/>
      <c r="I15" s="54"/>
      <c r="J15" s="54"/>
      <c r="K15" s="54">
        <v>0.3</v>
      </c>
      <c r="L15" s="54">
        <v>0.3</v>
      </c>
      <c r="M15" s="54">
        <v>0.3</v>
      </c>
      <c r="N15" s="54">
        <v>0.3</v>
      </c>
      <c r="O15" s="54">
        <v>0.3</v>
      </c>
      <c r="P15" s="54">
        <v>0.3</v>
      </c>
      <c r="Q15" s="54">
        <v>0.4</v>
      </c>
      <c r="R15" s="54">
        <v>0.3</v>
      </c>
      <c r="S15" s="54">
        <v>0.3</v>
      </c>
      <c r="T15" s="54">
        <v>0.3</v>
      </c>
      <c r="U15" s="54">
        <v>0.3</v>
      </c>
      <c r="V15" s="54"/>
      <c r="W15" s="54"/>
      <c r="X15" s="54"/>
      <c r="Y15" s="54"/>
      <c r="Z15" s="54"/>
      <c r="AA15" s="54"/>
      <c r="AB15" s="54"/>
      <c r="AC15" s="54">
        <f>AVERAGE(E15:AB15)</f>
        <v>0.30909090909090903</v>
      </c>
    </row>
    <row r="16" spans="1:29" ht="24.95" customHeight="1">
      <c r="A16" s="4">
        <v>3</v>
      </c>
      <c r="B16" s="5" t="s">
        <v>49</v>
      </c>
      <c r="C16" s="6" t="s">
        <v>47</v>
      </c>
      <c r="D16" s="6"/>
      <c r="E16" s="56"/>
      <c r="F16" s="56"/>
      <c r="G16" s="56"/>
      <c r="H16" s="56"/>
      <c r="I16" s="56"/>
      <c r="J16" s="56"/>
      <c r="K16" s="56">
        <v>14.3</v>
      </c>
      <c r="L16" s="56">
        <v>15</v>
      </c>
      <c r="M16" s="56">
        <v>14.4</v>
      </c>
      <c r="N16" s="56">
        <v>14.3</v>
      </c>
      <c r="O16" s="56">
        <v>14.3</v>
      </c>
      <c r="P16" s="56">
        <v>14.3</v>
      </c>
      <c r="Q16" s="56">
        <v>14.3</v>
      </c>
      <c r="R16" s="56">
        <v>14</v>
      </c>
      <c r="S16" s="56">
        <v>13.9</v>
      </c>
      <c r="T16" s="56">
        <v>13.8</v>
      </c>
      <c r="U16" s="56">
        <v>13.8</v>
      </c>
      <c r="V16" s="56"/>
      <c r="W16" s="56"/>
      <c r="X16" s="56"/>
      <c r="Y16" s="56"/>
      <c r="Z16" s="56"/>
      <c r="AA16" s="56"/>
      <c r="AB16" s="56"/>
      <c r="AC16" s="54">
        <f t="shared" ref="AC16:AC26" si="0">AVERAGE(E16:AB16)</f>
        <v>14.218181818181819</v>
      </c>
    </row>
    <row r="17" spans="1:29" ht="24.95" customHeight="1">
      <c r="A17" s="4">
        <v>4</v>
      </c>
      <c r="B17" s="5" t="s">
        <v>50</v>
      </c>
      <c r="C17" s="6" t="s">
        <v>47</v>
      </c>
      <c r="D17" s="6"/>
      <c r="E17" s="56"/>
      <c r="F17" s="56"/>
      <c r="G17" s="56"/>
      <c r="H17" s="56"/>
      <c r="I17" s="56"/>
      <c r="J17" s="56"/>
      <c r="K17" s="56">
        <v>10.1</v>
      </c>
      <c r="L17" s="56">
        <v>8.1</v>
      </c>
      <c r="M17" s="56">
        <v>7.8</v>
      </c>
      <c r="N17" s="56">
        <v>8</v>
      </c>
      <c r="O17" s="56">
        <v>8</v>
      </c>
      <c r="P17" s="56">
        <v>7.9</v>
      </c>
      <c r="Q17" s="56">
        <v>7.9</v>
      </c>
      <c r="R17" s="56">
        <v>8</v>
      </c>
      <c r="S17" s="56">
        <v>8</v>
      </c>
      <c r="T17" s="56">
        <v>7.9</v>
      </c>
      <c r="U17" s="56">
        <v>7.9</v>
      </c>
      <c r="V17" s="56"/>
      <c r="W17" s="56"/>
      <c r="X17" s="56"/>
      <c r="Y17" s="56"/>
      <c r="Z17" s="56"/>
      <c r="AA17" s="56"/>
      <c r="AB17" s="56"/>
      <c r="AC17" s="54">
        <f t="shared" si="0"/>
        <v>8.1454545454545464</v>
      </c>
    </row>
    <row r="18" spans="1:29" ht="24.95" customHeight="1">
      <c r="A18" s="4">
        <v>5</v>
      </c>
      <c r="B18" s="5" t="s">
        <v>51</v>
      </c>
      <c r="C18" s="6" t="s">
        <v>47</v>
      </c>
      <c r="D18" s="6"/>
      <c r="E18" s="56"/>
      <c r="F18" s="56"/>
      <c r="G18" s="56"/>
      <c r="H18" s="56"/>
      <c r="I18" s="56"/>
      <c r="J18" s="56"/>
      <c r="K18" s="56">
        <v>19.3</v>
      </c>
      <c r="L18" s="56">
        <v>25.1</v>
      </c>
      <c r="M18" s="56">
        <v>26.6</v>
      </c>
      <c r="N18" s="56">
        <v>26.6</v>
      </c>
      <c r="O18" s="56">
        <v>26.2</v>
      </c>
      <c r="P18" s="56">
        <v>26.6</v>
      </c>
      <c r="Q18" s="56">
        <v>26</v>
      </c>
      <c r="R18" s="56">
        <v>25.7</v>
      </c>
      <c r="S18" s="56">
        <v>25.5</v>
      </c>
      <c r="T18" s="56">
        <v>25</v>
      </c>
      <c r="U18" s="56">
        <v>25</v>
      </c>
      <c r="V18" s="56"/>
      <c r="W18" s="56"/>
      <c r="X18" s="56"/>
      <c r="Y18" s="56"/>
      <c r="Z18" s="56"/>
      <c r="AA18" s="56"/>
      <c r="AB18" s="56"/>
      <c r="AC18" s="54">
        <f t="shared" si="0"/>
        <v>25.236363636363638</v>
      </c>
    </row>
    <row r="19" spans="1:29" ht="24.95" customHeight="1">
      <c r="A19" s="4">
        <v>6</v>
      </c>
      <c r="B19" s="5" t="s">
        <v>52</v>
      </c>
      <c r="C19" s="6" t="s">
        <v>47</v>
      </c>
      <c r="D19" s="6"/>
      <c r="E19" s="56"/>
      <c r="F19" s="56"/>
      <c r="G19" s="56"/>
      <c r="H19" s="56"/>
      <c r="I19" s="56"/>
      <c r="J19" s="56"/>
      <c r="K19" s="56">
        <v>24.3</v>
      </c>
      <c r="L19" s="56">
        <v>29.3</v>
      </c>
      <c r="M19" s="56">
        <v>30.8</v>
      </c>
      <c r="N19" s="56">
        <v>30.6</v>
      </c>
      <c r="O19" s="56">
        <v>30.2</v>
      </c>
      <c r="P19" s="56">
        <v>30.7</v>
      </c>
      <c r="Q19" s="56">
        <v>30.1</v>
      </c>
      <c r="R19" s="56">
        <v>29.6</v>
      </c>
      <c r="S19" s="56">
        <v>29.3</v>
      </c>
      <c r="T19" s="56">
        <v>28.8</v>
      </c>
      <c r="U19" s="56">
        <v>28.7</v>
      </c>
      <c r="V19" s="56"/>
      <c r="W19" s="56"/>
      <c r="X19" s="56"/>
      <c r="Y19" s="56"/>
      <c r="Z19" s="56"/>
      <c r="AA19" s="56"/>
      <c r="AB19" s="56"/>
      <c r="AC19" s="54">
        <f t="shared" si="0"/>
        <v>29.309090909090909</v>
      </c>
    </row>
    <row r="20" spans="1:29" ht="24.95" customHeight="1">
      <c r="A20" s="4">
        <v>7</v>
      </c>
      <c r="B20" s="5" t="s">
        <v>53</v>
      </c>
      <c r="C20" s="6" t="s">
        <v>54</v>
      </c>
      <c r="D20" s="6"/>
      <c r="E20" s="56"/>
      <c r="F20" s="56"/>
      <c r="G20" s="56"/>
      <c r="H20" s="56"/>
      <c r="I20" s="56"/>
      <c r="J20" s="56"/>
      <c r="K20" s="56">
        <v>4.3</v>
      </c>
      <c r="L20" s="56">
        <v>4.3</v>
      </c>
      <c r="M20" s="56">
        <v>4.3</v>
      </c>
      <c r="N20" s="56">
        <v>4.3</v>
      </c>
      <c r="O20" s="56">
        <v>4.3</v>
      </c>
      <c r="P20" s="56">
        <v>4.3</v>
      </c>
      <c r="Q20" s="56">
        <v>4.3</v>
      </c>
      <c r="R20" s="56">
        <v>4.3</v>
      </c>
      <c r="S20" s="56">
        <v>4.3</v>
      </c>
      <c r="T20" s="56">
        <v>4.3</v>
      </c>
      <c r="U20" s="56">
        <v>4.3</v>
      </c>
      <c r="V20" s="56"/>
      <c r="W20" s="56"/>
      <c r="X20" s="56"/>
      <c r="Y20" s="56"/>
      <c r="Z20" s="56"/>
      <c r="AA20" s="56"/>
      <c r="AB20" s="56"/>
      <c r="AC20" s="54">
        <f t="shared" si="0"/>
        <v>4.2999999999999989</v>
      </c>
    </row>
    <row r="21" spans="1:29" ht="24.95" customHeight="1">
      <c r="A21" s="4">
        <v>8</v>
      </c>
      <c r="B21" s="5" t="s">
        <v>55</v>
      </c>
      <c r="C21" s="6" t="s">
        <v>54</v>
      </c>
      <c r="D21" s="6"/>
      <c r="E21" s="57"/>
      <c r="F21" s="57"/>
      <c r="G21" s="57"/>
      <c r="H21" s="57"/>
      <c r="I21" s="57"/>
      <c r="J21" s="57"/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/>
      <c r="W21" s="57"/>
      <c r="X21" s="57"/>
      <c r="Y21" s="57"/>
      <c r="Z21" s="57"/>
      <c r="AA21" s="57"/>
      <c r="AB21" s="57"/>
      <c r="AC21" s="54">
        <f t="shared" si="0"/>
        <v>3.8</v>
      </c>
    </row>
    <row r="22" spans="1:29" ht="24.95" customHeight="1">
      <c r="A22" s="4">
        <v>9</v>
      </c>
      <c r="B22" s="5" t="s">
        <v>56</v>
      </c>
      <c r="C22" s="6" t="s">
        <v>54</v>
      </c>
      <c r="D22" s="6"/>
      <c r="E22" s="57"/>
      <c r="F22" s="57"/>
      <c r="G22" s="57"/>
      <c r="H22" s="57"/>
      <c r="I22" s="57"/>
      <c r="J22" s="57"/>
      <c r="K22" s="57">
        <v>3.8</v>
      </c>
      <c r="L22" s="57">
        <v>3.8</v>
      </c>
      <c r="M22" s="57">
        <v>3.8</v>
      </c>
      <c r="N22" s="57">
        <v>3.8</v>
      </c>
      <c r="O22" s="57">
        <v>3.8</v>
      </c>
      <c r="P22" s="57">
        <v>3.8</v>
      </c>
      <c r="Q22" s="57">
        <v>3.8</v>
      </c>
      <c r="R22" s="57">
        <v>3.8</v>
      </c>
      <c r="S22" s="57">
        <v>3.8</v>
      </c>
      <c r="T22" s="57">
        <v>3.8</v>
      </c>
      <c r="U22" s="57">
        <v>3.8</v>
      </c>
      <c r="V22" s="57"/>
      <c r="W22" s="57"/>
      <c r="X22" s="57"/>
      <c r="Y22" s="57"/>
      <c r="Z22" s="57"/>
      <c r="AA22" s="57"/>
      <c r="AB22" s="57"/>
      <c r="AC22" s="54">
        <f t="shared" si="0"/>
        <v>3.8</v>
      </c>
    </row>
    <row r="23" spans="1:29" ht="24.95" customHeight="1">
      <c r="A23" s="4">
        <v>10</v>
      </c>
      <c r="B23" s="5" t="s">
        <v>57</v>
      </c>
      <c r="C23" s="6" t="s">
        <v>54</v>
      </c>
      <c r="D23" s="6"/>
      <c r="E23" s="57"/>
      <c r="F23" s="57"/>
      <c r="G23" s="57"/>
      <c r="H23" s="57"/>
      <c r="I23" s="57"/>
      <c r="J23" s="57"/>
      <c r="K23" s="57">
        <v>3</v>
      </c>
      <c r="L23" s="57">
        <v>3</v>
      </c>
      <c r="M23" s="57">
        <v>3</v>
      </c>
      <c r="N23" s="57">
        <v>3</v>
      </c>
      <c r="O23" s="57">
        <v>3</v>
      </c>
      <c r="P23" s="57">
        <v>3</v>
      </c>
      <c r="Q23" s="57">
        <v>3</v>
      </c>
      <c r="R23" s="57">
        <v>3</v>
      </c>
      <c r="S23" s="57">
        <v>3</v>
      </c>
      <c r="T23" s="57">
        <v>3</v>
      </c>
      <c r="U23" s="57">
        <v>3</v>
      </c>
      <c r="V23" s="57"/>
      <c r="W23" s="57"/>
      <c r="X23" s="57"/>
      <c r="Y23" s="57"/>
      <c r="Z23" s="57"/>
      <c r="AA23" s="57"/>
      <c r="AB23" s="57"/>
      <c r="AC23" s="54">
        <f t="shared" si="0"/>
        <v>3</v>
      </c>
    </row>
    <row r="24" spans="1:29" ht="24.95" customHeight="1">
      <c r="A24" s="4">
        <v>11</v>
      </c>
      <c r="B24" s="5" t="s">
        <v>58</v>
      </c>
      <c r="C24" s="6" t="s">
        <v>54</v>
      </c>
      <c r="D24" s="13"/>
      <c r="E24" s="56"/>
      <c r="F24" s="56"/>
      <c r="G24" s="56"/>
      <c r="H24" s="56"/>
      <c r="I24" s="56"/>
      <c r="J24" s="56"/>
      <c r="K24" s="56">
        <f t="shared" ref="K24:U24" si="1">K20-K21</f>
        <v>0.5</v>
      </c>
      <c r="L24" s="56">
        <f t="shared" si="1"/>
        <v>0.5</v>
      </c>
      <c r="M24" s="56">
        <f t="shared" si="1"/>
        <v>0.5</v>
      </c>
      <c r="N24" s="56">
        <f t="shared" si="1"/>
        <v>0.5</v>
      </c>
      <c r="O24" s="56">
        <f t="shared" si="1"/>
        <v>0.5</v>
      </c>
      <c r="P24" s="56">
        <f t="shared" si="1"/>
        <v>0.5</v>
      </c>
      <c r="Q24" s="56">
        <f t="shared" si="1"/>
        <v>0.5</v>
      </c>
      <c r="R24" s="56">
        <f t="shared" si="1"/>
        <v>0.5</v>
      </c>
      <c r="S24" s="56">
        <f t="shared" si="1"/>
        <v>0.5</v>
      </c>
      <c r="T24" s="56">
        <f t="shared" si="1"/>
        <v>0.5</v>
      </c>
      <c r="U24" s="56">
        <f t="shared" si="1"/>
        <v>0.5</v>
      </c>
      <c r="V24" s="56"/>
      <c r="W24" s="56"/>
      <c r="X24" s="56"/>
      <c r="Y24" s="56"/>
      <c r="Z24" s="56"/>
      <c r="AA24" s="56"/>
      <c r="AB24" s="56"/>
      <c r="AC24" s="54">
        <f t="shared" si="0"/>
        <v>0.5</v>
      </c>
    </row>
    <row r="25" spans="1:29" ht="24.95" customHeight="1">
      <c r="A25" s="4">
        <v>12</v>
      </c>
      <c r="B25" s="5" t="s">
        <v>59</v>
      </c>
      <c r="C25" s="6" t="s">
        <v>60</v>
      </c>
      <c r="D25" s="13"/>
      <c r="E25" s="56"/>
      <c r="F25" s="56"/>
      <c r="G25" s="56"/>
      <c r="H25" s="56"/>
      <c r="I25" s="56"/>
      <c r="J25" s="56"/>
      <c r="K25" s="56">
        <f t="shared" ref="K25:U25" si="2">K22-K23</f>
        <v>0.79999999999999982</v>
      </c>
      <c r="L25" s="56">
        <f t="shared" si="2"/>
        <v>0.79999999999999982</v>
      </c>
      <c r="M25" s="56">
        <f t="shared" si="2"/>
        <v>0.79999999999999982</v>
      </c>
      <c r="N25" s="56">
        <f t="shared" si="2"/>
        <v>0.79999999999999982</v>
      </c>
      <c r="O25" s="56">
        <f t="shared" si="2"/>
        <v>0.79999999999999982</v>
      </c>
      <c r="P25" s="56">
        <f t="shared" si="2"/>
        <v>0.79999999999999982</v>
      </c>
      <c r="Q25" s="56">
        <f t="shared" si="2"/>
        <v>0.79999999999999982</v>
      </c>
      <c r="R25" s="56">
        <f t="shared" si="2"/>
        <v>0.79999999999999982</v>
      </c>
      <c r="S25" s="56">
        <f t="shared" si="2"/>
        <v>0.79999999999999982</v>
      </c>
      <c r="T25" s="56">
        <f t="shared" si="2"/>
        <v>0.79999999999999982</v>
      </c>
      <c r="U25" s="56">
        <f t="shared" si="2"/>
        <v>0.79999999999999982</v>
      </c>
      <c r="V25" s="56"/>
      <c r="W25" s="56"/>
      <c r="X25" s="56"/>
      <c r="Y25" s="56"/>
      <c r="Z25" s="56"/>
      <c r="AA25" s="56"/>
      <c r="AB25" s="56"/>
      <c r="AC25" s="54">
        <f t="shared" si="0"/>
        <v>0.79999999999999971</v>
      </c>
    </row>
    <row r="26" spans="1:29" ht="24.95" customHeight="1">
      <c r="A26" s="4">
        <v>13</v>
      </c>
      <c r="B26" s="5" t="s">
        <v>61</v>
      </c>
      <c r="C26" s="6" t="s">
        <v>62</v>
      </c>
      <c r="D26" s="13"/>
      <c r="E26" s="58"/>
      <c r="F26" s="58"/>
      <c r="G26" s="58"/>
      <c r="H26" s="58"/>
      <c r="I26" s="58"/>
      <c r="J26" s="58"/>
      <c r="K26" s="58">
        <f t="shared" ref="K26:U26" si="3">SQRT(K24/0.5)*971</f>
        <v>971</v>
      </c>
      <c r="L26" s="58">
        <f t="shared" si="3"/>
        <v>971</v>
      </c>
      <c r="M26" s="58">
        <f t="shared" si="3"/>
        <v>971</v>
      </c>
      <c r="N26" s="58">
        <f t="shared" si="3"/>
        <v>971</v>
      </c>
      <c r="O26" s="58">
        <f t="shared" si="3"/>
        <v>971</v>
      </c>
      <c r="P26" s="58">
        <f t="shared" si="3"/>
        <v>971</v>
      </c>
      <c r="Q26" s="58">
        <f t="shared" si="3"/>
        <v>971</v>
      </c>
      <c r="R26" s="58">
        <f t="shared" si="3"/>
        <v>971</v>
      </c>
      <c r="S26" s="58">
        <f t="shared" si="3"/>
        <v>971</v>
      </c>
      <c r="T26" s="58">
        <f t="shared" si="3"/>
        <v>971</v>
      </c>
      <c r="U26" s="58">
        <f t="shared" si="3"/>
        <v>971</v>
      </c>
      <c r="V26" s="58"/>
      <c r="W26" s="58"/>
      <c r="X26" s="58"/>
      <c r="Y26" s="58"/>
      <c r="Z26" s="58"/>
      <c r="AA26" s="58"/>
      <c r="AB26" s="58"/>
      <c r="AC26" s="54">
        <f t="shared" si="0"/>
        <v>971</v>
      </c>
    </row>
    <row r="27" spans="1:29" ht="24.95" customHeight="1">
      <c r="A27" s="4">
        <v>14</v>
      </c>
      <c r="B27" s="5" t="s">
        <v>63</v>
      </c>
      <c r="C27" s="6" t="s">
        <v>64</v>
      </c>
      <c r="D27" s="13"/>
      <c r="E27" s="55"/>
      <c r="F27" s="55"/>
      <c r="G27" s="55"/>
      <c r="H27" s="55"/>
      <c r="I27" s="55"/>
      <c r="J27" s="55"/>
      <c r="K27" s="55">
        <f t="shared" ref="K27:U27" si="4">K26*1000*1*(K16-K17)/3024</f>
        <v>1348.6111111111113</v>
      </c>
      <c r="L27" s="55">
        <f t="shared" si="4"/>
        <v>2215.5753968253966</v>
      </c>
      <c r="M27" s="55">
        <f t="shared" si="4"/>
        <v>2119.2460317460323</v>
      </c>
      <c r="N27" s="55">
        <f t="shared" si="4"/>
        <v>2022.916666666667</v>
      </c>
      <c r="O27" s="55">
        <f t="shared" si="4"/>
        <v>2022.916666666667</v>
      </c>
      <c r="P27" s="55">
        <f t="shared" si="4"/>
        <v>2055.0264550264551</v>
      </c>
      <c r="Q27" s="55">
        <f t="shared" si="4"/>
        <v>2055.0264550264551</v>
      </c>
      <c r="R27" s="55">
        <f t="shared" si="4"/>
        <v>1926.5873015873017</v>
      </c>
      <c r="S27" s="55">
        <f t="shared" si="4"/>
        <v>1894.4775132275133</v>
      </c>
      <c r="T27" s="55">
        <f t="shared" si="4"/>
        <v>1894.4775132275133</v>
      </c>
      <c r="U27" s="55">
        <f t="shared" si="4"/>
        <v>1894.4775132275133</v>
      </c>
      <c r="V27" s="55"/>
      <c r="W27" s="55"/>
      <c r="X27" s="55"/>
      <c r="Y27" s="55"/>
      <c r="Z27" s="55"/>
      <c r="AA27" s="55"/>
      <c r="AB27" s="55"/>
      <c r="AC27" s="54">
        <f>SUM(E27:AB27)</f>
        <v>21449.338624338627</v>
      </c>
    </row>
    <row r="28" spans="1:29" ht="24.95" customHeight="1">
      <c r="A28" s="4">
        <v>15</v>
      </c>
      <c r="B28" s="5" t="s">
        <v>65</v>
      </c>
      <c r="C28" s="6" t="s">
        <v>66</v>
      </c>
      <c r="D28" s="13"/>
      <c r="E28" s="56"/>
      <c r="F28" s="56"/>
      <c r="G28" s="56"/>
      <c r="H28" s="56"/>
      <c r="I28" s="56"/>
      <c r="J28" s="56"/>
      <c r="K28" s="56">
        <v>1400</v>
      </c>
      <c r="L28" s="56">
        <v>1400</v>
      </c>
      <c r="M28" s="56">
        <v>1300</v>
      </c>
      <c r="N28" s="56">
        <v>1300</v>
      </c>
      <c r="O28" s="56">
        <v>1300</v>
      </c>
      <c r="P28" s="56">
        <v>1300</v>
      </c>
      <c r="Q28" s="56">
        <v>1300</v>
      </c>
      <c r="R28" s="56">
        <v>1300</v>
      </c>
      <c r="S28" s="56">
        <v>1400</v>
      </c>
      <c r="T28" s="56">
        <v>1400</v>
      </c>
      <c r="U28" s="56">
        <v>1400</v>
      </c>
      <c r="V28" s="56"/>
      <c r="W28" s="56"/>
      <c r="X28" s="56"/>
      <c r="Y28" s="56"/>
      <c r="Z28" s="56"/>
      <c r="AA28" s="56"/>
      <c r="AB28" s="56"/>
      <c r="AC28" s="54">
        <f>SUM(E28:AB28)</f>
        <v>14800</v>
      </c>
    </row>
    <row r="29" spans="1:29" ht="24.95" customHeight="1">
      <c r="A29" s="4">
        <v>16</v>
      </c>
      <c r="B29" s="5" t="s">
        <v>67</v>
      </c>
      <c r="C29" s="6" t="s">
        <v>68</v>
      </c>
      <c r="D29" s="13"/>
      <c r="E29" s="59"/>
      <c r="F29" s="59"/>
      <c r="G29" s="59"/>
      <c r="H29" s="59"/>
      <c r="I29" s="59"/>
      <c r="J29" s="59"/>
      <c r="K29" s="59">
        <f t="shared" ref="K29:U29" si="5">K28/K27</f>
        <v>1.0381050463439752</v>
      </c>
      <c r="L29" s="59">
        <f t="shared" si="5"/>
        <v>0.63189002820937634</v>
      </c>
      <c r="M29" s="59">
        <f t="shared" si="5"/>
        <v>0.61342570920325801</v>
      </c>
      <c r="N29" s="59">
        <f t="shared" si="5"/>
        <v>0.64263645726055607</v>
      </c>
      <c r="O29" s="59">
        <f t="shared" si="5"/>
        <v>0.64263645726055607</v>
      </c>
      <c r="P29" s="59">
        <f t="shared" si="5"/>
        <v>0.63259526261585997</v>
      </c>
      <c r="Q29" s="59">
        <f t="shared" si="5"/>
        <v>0.63259526261585997</v>
      </c>
      <c r="R29" s="59">
        <f t="shared" si="5"/>
        <v>0.67476828012358392</v>
      </c>
      <c r="S29" s="59">
        <f t="shared" si="5"/>
        <v>0.73899003299062649</v>
      </c>
      <c r="T29" s="59">
        <f t="shared" si="5"/>
        <v>0.73899003299062649</v>
      </c>
      <c r="U29" s="59">
        <f t="shared" si="5"/>
        <v>0.73899003299062649</v>
      </c>
      <c r="V29" s="59"/>
      <c r="W29" s="59"/>
      <c r="X29" s="59"/>
      <c r="Y29" s="59"/>
      <c r="Z29" s="59"/>
      <c r="AA29" s="59"/>
      <c r="AB29" s="59"/>
      <c r="AC29" s="54">
        <f t="shared" ref="AC29:AC34" si="6">AVERAGE(E29:AB29)</f>
        <v>0.7023293275095368</v>
      </c>
    </row>
    <row r="30" spans="1:29" ht="24.95" customHeight="1">
      <c r="A30" s="4">
        <v>17</v>
      </c>
      <c r="B30" s="5" t="s">
        <v>69</v>
      </c>
      <c r="C30" s="13"/>
      <c r="D30" s="13"/>
      <c r="E30" s="242">
        <f>AVERAGE(E29:AB29)</f>
        <v>0.7023293275095368</v>
      </c>
      <c r="F30" s="243"/>
      <c r="G30" s="243"/>
      <c r="H30" s="243"/>
      <c r="I30" s="243"/>
      <c r="J30" s="243"/>
      <c r="K30" s="243"/>
      <c r="L30" s="243"/>
      <c r="M30" s="243"/>
      <c r="N30" s="243"/>
      <c r="O30" s="243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4"/>
      <c r="AC30" s="54">
        <f t="shared" si="6"/>
        <v>0.7023293275095368</v>
      </c>
    </row>
    <row r="31" spans="1:29" ht="24.95" customHeight="1">
      <c r="A31" s="4">
        <v>18</v>
      </c>
      <c r="B31" s="5" t="s">
        <v>70</v>
      </c>
      <c r="C31" s="13"/>
      <c r="D31" s="13"/>
      <c r="E31" s="59"/>
      <c r="F31" s="59"/>
      <c r="G31" s="59"/>
      <c r="H31" s="59"/>
      <c r="I31" s="59"/>
      <c r="J31" s="59"/>
      <c r="K31" s="59">
        <f t="shared" ref="K31:U31" si="7">3.516/K29</f>
        <v>3.3869404761904764</v>
      </c>
      <c r="L31" s="59">
        <f t="shared" si="7"/>
        <v>5.5642593537414955</v>
      </c>
      <c r="M31" s="59">
        <f t="shared" si="7"/>
        <v>5.7317454212454226</v>
      </c>
      <c r="N31" s="59">
        <f t="shared" si="7"/>
        <v>5.4712115384615387</v>
      </c>
      <c r="O31" s="59">
        <f t="shared" si="7"/>
        <v>5.4712115384615387</v>
      </c>
      <c r="P31" s="59">
        <f t="shared" si="7"/>
        <v>5.5580561660561658</v>
      </c>
      <c r="Q31" s="59">
        <f t="shared" si="7"/>
        <v>5.5580561660561658</v>
      </c>
      <c r="R31" s="59">
        <f t="shared" si="7"/>
        <v>5.2106776556776557</v>
      </c>
      <c r="S31" s="59">
        <f t="shared" si="7"/>
        <v>4.757844954648526</v>
      </c>
      <c r="T31" s="59">
        <f t="shared" si="7"/>
        <v>4.757844954648526</v>
      </c>
      <c r="U31" s="59">
        <f t="shared" si="7"/>
        <v>4.757844954648526</v>
      </c>
      <c r="V31" s="59"/>
      <c r="W31" s="59"/>
      <c r="X31" s="59"/>
      <c r="Y31" s="59"/>
      <c r="Z31" s="59"/>
      <c r="AA31" s="59"/>
      <c r="AB31" s="59"/>
      <c r="AC31" s="54">
        <f t="shared" si="6"/>
        <v>5.1114266527123666</v>
      </c>
    </row>
    <row r="32" spans="1:29" ht="24.95" customHeight="1">
      <c r="A32" s="4">
        <v>19</v>
      </c>
      <c r="B32" s="5" t="s">
        <v>71</v>
      </c>
      <c r="C32" s="13"/>
      <c r="D32" s="13"/>
      <c r="E32" s="59"/>
      <c r="F32" s="59"/>
      <c r="G32" s="59"/>
      <c r="H32" s="59"/>
      <c r="I32" s="59"/>
      <c r="J32" s="59"/>
      <c r="K32" s="59">
        <f t="shared" ref="K32:U32" si="8">3.413*K31</f>
        <v>11.559627845238095</v>
      </c>
      <c r="L32" s="59">
        <f t="shared" si="8"/>
        <v>18.990817174319723</v>
      </c>
      <c r="M32" s="59">
        <f t="shared" si="8"/>
        <v>19.562447122710626</v>
      </c>
      <c r="N32" s="59">
        <f t="shared" si="8"/>
        <v>18.67324498076923</v>
      </c>
      <c r="O32" s="59">
        <f t="shared" si="8"/>
        <v>18.67324498076923</v>
      </c>
      <c r="P32" s="59">
        <f t="shared" si="8"/>
        <v>18.969645694749694</v>
      </c>
      <c r="Q32" s="59">
        <f t="shared" si="8"/>
        <v>18.969645694749694</v>
      </c>
      <c r="R32" s="59">
        <f t="shared" si="8"/>
        <v>17.784042838827837</v>
      </c>
      <c r="S32" s="59">
        <f t="shared" si="8"/>
        <v>16.238524830215418</v>
      </c>
      <c r="T32" s="59">
        <f t="shared" si="8"/>
        <v>16.238524830215418</v>
      </c>
      <c r="U32" s="59">
        <f t="shared" si="8"/>
        <v>16.238524830215418</v>
      </c>
      <c r="V32" s="59"/>
      <c r="W32" s="59"/>
      <c r="X32" s="59"/>
      <c r="Y32" s="59"/>
      <c r="Z32" s="59"/>
      <c r="AA32" s="59"/>
      <c r="AB32" s="59"/>
      <c r="AC32" s="54">
        <f t="shared" si="6"/>
        <v>17.445299165707311</v>
      </c>
    </row>
    <row r="33" spans="1:29" ht="24.95" customHeight="1">
      <c r="A33" s="4">
        <v>20</v>
      </c>
      <c r="B33" s="5" t="s">
        <v>72</v>
      </c>
      <c r="C33" s="6" t="s">
        <v>47</v>
      </c>
      <c r="D33" s="13"/>
      <c r="E33" s="59"/>
      <c r="F33" s="59"/>
      <c r="G33" s="59"/>
      <c r="H33" s="59"/>
      <c r="I33" s="59"/>
      <c r="J33" s="59"/>
      <c r="K33" s="59">
        <f t="shared" ref="K33:U33" si="9">(K19-K18)/LN(1+(K19-K18)/K14)</f>
        <v>4.6614100778964609</v>
      </c>
      <c r="L33" s="59">
        <f t="shared" si="9"/>
        <v>4.1518349296771868</v>
      </c>
      <c r="M33" s="59">
        <f t="shared" si="9"/>
        <v>4.1518349296771868</v>
      </c>
      <c r="N33" s="59">
        <f t="shared" si="9"/>
        <v>4.0781817912930638</v>
      </c>
      <c r="O33" s="59">
        <f t="shared" si="9"/>
        <v>3.8606612769273569</v>
      </c>
      <c r="P33" s="59">
        <f t="shared" si="9"/>
        <v>3.8969965896428111</v>
      </c>
      <c r="Q33" s="59">
        <f t="shared" si="9"/>
        <v>3.8969965896428125</v>
      </c>
      <c r="R33" s="59">
        <f t="shared" si="9"/>
        <v>3.8241614826153736</v>
      </c>
      <c r="S33" s="59">
        <f t="shared" si="9"/>
        <v>3.6785525643462083</v>
      </c>
      <c r="T33" s="59">
        <f t="shared" si="9"/>
        <v>3.6785525643462083</v>
      </c>
      <c r="U33" s="59">
        <f t="shared" si="9"/>
        <v>3.7506525988002015</v>
      </c>
      <c r="V33" s="59"/>
      <c r="W33" s="59"/>
      <c r="X33" s="59"/>
      <c r="Y33" s="59"/>
      <c r="Z33" s="59"/>
      <c r="AA33" s="59"/>
      <c r="AB33" s="59"/>
      <c r="AC33" s="54">
        <f t="shared" si="6"/>
        <v>3.966348672260442</v>
      </c>
    </row>
    <row r="34" spans="1:29" ht="15.75">
      <c r="A34" s="4">
        <v>21</v>
      </c>
      <c r="B34" s="5" t="s">
        <v>73</v>
      </c>
      <c r="C34" s="6" t="s">
        <v>47</v>
      </c>
      <c r="D34" s="17"/>
      <c r="E34" s="59"/>
      <c r="F34" s="59"/>
      <c r="G34" s="59"/>
      <c r="H34" s="59"/>
      <c r="I34" s="59"/>
      <c r="J34" s="59"/>
      <c r="K34" s="59">
        <f t="shared" ref="K34:U34" si="10">(K16-K17)/LN(1+(K16-K17)/K15)</f>
        <v>1.5509313668891915</v>
      </c>
      <c r="L34" s="59">
        <f t="shared" si="10"/>
        <v>2.1711400650644617</v>
      </c>
      <c r="M34" s="59">
        <f t="shared" si="10"/>
        <v>2.1049313267650867</v>
      </c>
      <c r="N34" s="59">
        <f t="shared" si="10"/>
        <v>2.0381473548366369</v>
      </c>
      <c r="O34" s="59">
        <f t="shared" si="10"/>
        <v>2.0381473548366369</v>
      </c>
      <c r="P34" s="59">
        <f t="shared" si="10"/>
        <v>2.0604747200825204</v>
      </c>
      <c r="Q34" s="59">
        <f t="shared" si="10"/>
        <v>2.2589191927344716</v>
      </c>
      <c r="R34" s="59">
        <f t="shared" si="10"/>
        <v>1.9707524325183063</v>
      </c>
      <c r="S34" s="59">
        <f t="shared" si="10"/>
        <v>1.9481449407478864</v>
      </c>
      <c r="T34" s="59">
        <f t="shared" si="10"/>
        <v>1.9481449407478864</v>
      </c>
      <c r="U34" s="59">
        <f t="shared" si="10"/>
        <v>1.9481449407478864</v>
      </c>
      <c r="V34" s="59"/>
      <c r="W34" s="59"/>
      <c r="X34" s="59"/>
      <c r="Y34" s="59"/>
      <c r="Z34" s="59"/>
      <c r="AA34" s="59"/>
      <c r="AB34" s="59"/>
      <c r="AC34" s="54">
        <f t="shared" si="6"/>
        <v>2.0034435123609979</v>
      </c>
    </row>
    <row r="35" spans="1:29" ht="18.75" customHeigh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18.75" customHeight="1">
      <c r="A36" s="249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  <c r="W36" s="249"/>
      <c r="X36" s="249"/>
      <c r="Y36" s="249"/>
      <c r="Z36" s="249"/>
      <c r="AA36" s="249"/>
      <c r="AB36" s="249"/>
      <c r="AC36"/>
    </row>
    <row r="37" spans="1:29" ht="23.25">
      <c r="A37" s="215" t="s">
        <v>31</v>
      </c>
      <c r="B37" s="216"/>
      <c r="C37" s="216"/>
      <c r="D37" s="216"/>
      <c r="E37" s="216"/>
      <c r="F37" s="216"/>
      <c r="G37" s="216"/>
      <c r="H37" s="216"/>
      <c r="I37" s="216"/>
      <c r="J37" s="216"/>
      <c r="K37" s="216"/>
      <c r="L37" s="216"/>
      <c r="M37" s="216"/>
      <c r="N37" s="216"/>
      <c r="O37" s="216"/>
      <c r="P37" s="216"/>
      <c r="Q37" s="216"/>
      <c r="R37" s="216"/>
      <c r="S37" s="216"/>
      <c r="T37" s="216"/>
      <c r="U37" s="216"/>
      <c r="V37" s="216"/>
      <c r="W37" s="216"/>
      <c r="X37" s="216"/>
      <c r="Y37" s="216"/>
      <c r="Z37" s="216"/>
      <c r="AA37" s="216"/>
      <c r="AB37" s="217"/>
      <c r="AC37"/>
    </row>
    <row r="38" spans="1:29" ht="21" customHeight="1">
      <c r="A38" s="218" t="s">
        <v>76</v>
      </c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20"/>
      <c r="AC38"/>
    </row>
    <row r="39" spans="1:29" ht="21" customHeight="1">
      <c r="A39" s="221"/>
      <c r="B39" s="222"/>
      <c r="C39" s="222"/>
      <c r="D39" s="223"/>
      <c r="E39" s="233" t="s">
        <v>78</v>
      </c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5"/>
      <c r="AC39"/>
    </row>
    <row r="40" spans="1:29" ht="18" customHeight="1">
      <c r="A40" s="224" t="s">
        <v>34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" customHeight="1">
      <c r="A41" s="224" t="s">
        <v>35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" customHeight="1">
      <c r="A42" s="224" t="s">
        <v>36</v>
      </c>
      <c r="B42" s="225"/>
      <c r="C42" s="225"/>
      <c r="D42" s="226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18" customHeight="1">
      <c r="A43" s="224" t="s">
        <v>37</v>
      </c>
      <c r="B43" s="225"/>
      <c r="C43" s="225"/>
      <c r="D43" s="226"/>
      <c r="E43" s="236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8"/>
      <c r="AC43"/>
    </row>
    <row r="44" spans="1:29" ht="18.600000000000001" customHeight="1">
      <c r="A44" s="227" t="s">
        <v>38</v>
      </c>
      <c r="B44" s="228"/>
      <c r="C44" s="228"/>
      <c r="D44" s="229"/>
      <c r="E44" s="236"/>
      <c r="F44" s="237"/>
      <c r="G44" s="237"/>
      <c r="H44" s="237"/>
      <c r="I44" s="237"/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  <c r="AA44" s="237"/>
      <c r="AB44" s="238"/>
      <c r="AC44"/>
    </row>
    <row r="45" spans="1:29" ht="18" customHeight="1">
      <c r="A45" s="227" t="s">
        <v>39</v>
      </c>
      <c r="B45" s="228"/>
      <c r="C45" s="228"/>
      <c r="D45" s="229"/>
      <c r="E45" s="239"/>
      <c r="F45" s="240"/>
      <c r="G45" s="240"/>
      <c r="H45" s="240"/>
      <c r="I45" s="240"/>
      <c r="J45" s="240"/>
      <c r="K45" s="240"/>
      <c r="L45" s="240"/>
      <c r="M45" s="240"/>
      <c r="N45" s="240"/>
      <c r="O45" s="240"/>
      <c r="P45" s="240"/>
      <c r="Q45" s="240"/>
      <c r="R45" s="240"/>
      <c r="S45" s="240"/>
      <c r="T45" s="240"/>
      <c r="U45" s="240"/>
      <c r="V45" s="240"/>
      <c r="W45" s="240"/>
      <c r="X45" s="240"/>
      <c r="Y45" s="240"/>
      <c r="Z45" s="240"/>
      <c r="AA45" s="240"/>
      <c r="AB45" s="241"/>
      <c r="AC45"/>
    </row>
    <row r="46" spans="1:29" ht="16.149999999999999" customHeight="1">
      <c r="A46" s="245" t="s">
        <v>40</v>
      </c>
      <c r="B46" s="245" t="s">
        <v>41</v>
      </c>
      <c r="C46" s="247" t="s">
        <v>42</v>
      </c>
      <c r="D46" s="245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34" t="s">
        <v>45</v>
      </c>
    </row>
    <row r="47" spans="1:29" ht="24.95" customHeight="1">
      <c r="A47" s="246"/>
      <c r="B47" s="246"/>
      <c r="C47" s="248"/>
      <c r="D47" s="246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17"/>
    </row>
    <row r="48" spans="1:29" ht="24.95" customHeight="1">
      <c r="A48" s="4">
        <v>1</v>
      </c>
      <c r="B48" s="5" t="s">
        <v>46</v>
      </c>
      <c r="C48" s="6" t="s">
        <v>47</v>
      </c>
      <c r="D48" s="7"/>
      <c r="E48" s="35">
        <v>3.2</v>
      </c>
      <c r="F48" s="35">
        <v>3.4</v>
      </c>
      <c r="G48" s="35">
        <v>3.4</v>
      </c>
      <c r="H48" s="35">
        <v>3.3</v>
      </c>
      <c r="I48" s="35">
        <v>3.3</v>
      </c>
      <c r="J48" s="35">
        <v>3.3</v>
      </c>
      <c r="K48" s="35">
        <v>2.7</v>
      </c>
      <c r="L48" s="35">
        <v>2.7</v>
      </c>
      <c r="M48" s="35">
        <v>2.7</v>
      </c>
      <c r="N48" s="35">
        <v>2.5</v>
      </c>
      <c r="O48" s="35">
        <v>2.8</v>
      </c>
      <c r="P48" s="35">
        <v>2.8</v>
      </c>
      <c r="Q48" s="35">
        <v>2.8</v>
      </c>
      <c r="R48" s="35">
        <v>2.6</v>
      </c>
      <c r="S48" s="35">
        <v>2.6</v>
      </c>
      <c r="T48" s="35">
        <v>2.8</v>
      </c>
      <c r="U48" s="35">
        <v>2.9</v>
      </c>
      <c r="V48" s="35">
        <v>2.5</v>
      </c>
      <c r="W48" s="35">
        <v>2.9</v>
      </c>
      <c r="X48" s="35">
        <v>2.9</v>
      </c>
      <c r="Y48" s="35">
        <v>3</v>
      </c>
      <c r="Z48" s="35">
        <v>3.1</v>
      </c>
      <c r="AA48" s="35">
        <v>3.1</v>
      </c>
      <c r="AB48" s="35">
        <v>3.2</v>
      </c>
      <c r="AC48" s="35">
        <f>AVERAGE(E48:AB48)</f>
        <v>2.9374999999999996</v>
      </c>
    </row>
    <row r="49" spans="1:29" ht="24.95" customHeight="1">
      <c r="A49" s="4">
        <v>2</v>
      </c>
      <c r="B49" s="5" t="s">
        <v>48</v>
      </c>
      <c r="C49" s="6" t="s">
        <v>47</v>
      </c>
      <c r="D49" s="7"/>
      <c r="E49" s="35">
        <v>0.4</v>
      </c>
      <c r="F49" s="35">
        <v>0.4</v>
      </c>
      <c r="G49" s="35">
        <v>0.4</v>
      </c>
      <c r="H49" s="35">
        <v>0.5</v>
      </c>
      <c r="I49" s="35">
        <v>0.5</v>
      </c>
      <c r="J49" s="35">
        <v>0.4</v>
      </c>
      <c r="K49" s="35">
        <v>0.4</v>
      </c>
      <c r="L49" s="35">
        <v>0.3</v>
      </c>
      <c r="M49" s="35">
        <v>0.3</v>
      </c>
      <c r="N49" s="35">
        <v>0.3</v>
      </c>
      <c r="O49" s="35">
        <v>0.3</v>
      </c>
      <c r="P49" s="35">
        <v>0.3</v>
      </c>
      <c r="Q49" s="35">
        <v>3</v>
      </c>
      <c r="R49" s="35">
        <v>0.3</v>
      </c>
      <c r="S49" s="35">
        <v>0.3</v>
      </c>
      <c r="T49" s="35">
        <v>0.3</v>
      </c>
      <c r="U49" s="35">
        <v>0.3</v>
      </c>
      <c r="V49" s="35">
        <v>0.3</v>
      </c>
      <c r="W49" s="35">
        <v>0.4</v>
      </c>
      <c r="X49" s="35">
        <v>0.4</v>
      </c>
      <c r="Y49" s="35">
        <v>0.4</v>
      </c>
      <c r="Z49" s="35">
        <v>0.3</v>
      </c>
      <c r="AA49" s="35">
        <v>0.3</v>
      </c>
      <c r="AB49" s="35">
        <v>0.4</v>
      </c>
      <c r="AC49" s="35">
        <f>AVERAGE(E49:AB49)</f>
        <v>0.46666666666666684</v>
      </c>
    </row>
    <row r="50" spans="1:29" ht="24.95" customHeight="1">
      <c r="A50" s="4">
        <v>3</v>
      </c>
      <c r="B50" s="5" t="s">
        <v>49</v>
      </c>
      <c r="C50" s="6" t="s">
        <v>47</v>
      </c>
      <c r="D50" s="6"/>
      <c r="E50" s="13">
        <v>13.6</v>
      </c>
      <c r="F50" s="13">
        <v>13.7</v>
      </c>
      <c r="G50" s="13">
        <v>14</v>
      </c>
      <c r="H50" s="13">
        <v>14</v>
      </c>
      <c r="I50" s="13">
        <v>14.2</v>
      </c>
      <c r="J50" s="13">
        <v>14.3</v>
      </c>
      <c r="K50" s="13">
        <v>14.8</v>
      </c>
      <c r="L50" s="13">
        <v>15</v>
      </c>
      <c r="M50" s="13">
        <v>14.4</v>
      </c>
      <c r="N50" s="13">
        <v>14.3</v>
      </c>
      <c r="O50" s="13">
        <v>14.2</v>
      </c>
      <c r="P50" s="13">
        <v>14.2</v>
      </c>
      <c r="Q50" s="13">
        <v>14.2</v>
      </c>
      <c r="R50" s="13">
        <v>14</v>
      </c>
      <c r="S50" s="13">
        <v>13.8</v>
      </c>
      <c r="T50" s="13">
        <v>13.7</v>
      </c>
      <c r="U50" s="13">
        <v>13.7</v>
      </c>
      <c r="V50" s="13">
        <v>13.5</v>
      </c>
      <c r="W50" s="13">
        <v>12.1</v>
      </c>
      <c r="X50" s="13">
        <v>12.7</v>
      </c>
      <c r="Y50" s="13">
        <v>13.4</v>
      </c>
      <c r="Z50" s="13">
        <v>13.7</v>
      </c>
      <c r="AA50" s="13">
        <v>13.7</v>
      </c>
      <c r="AB50" s="13">
        <v>13.7</v>
      </c>
      <c r="AC50" s="35">
        <f t="shared" ref="AC50:AC60" si="11">AVERAGE(E50:AB50)</f>
        <v>13.87083333333333</v>
      </c>
    </row>
    <row r="51" spans="1:29" ht="24.95" customHeight="1">
      <c r="A51" s="4">
        <v>4</v>
      </c>
      <c r="B51" s="5" t="s">
        <v>50</v>
      </c>
      <c r="C51" s="6" t="s">
        <v>47</v>
      </c>
      <c r="D51" s="6"/>
      <c r="E51" s="13">
        <v>5.6</v>
      </c>
      <c r="F51" s="13">
        <v>5.5</v>
      </c>
      <c r="G51" s="13">
        <v>5.6</v>
      </c>
      <c r="H51" s="13">
        <v>5.7</v>
      </c>
      <c r="I51" s="13">
        <v>5.7</v>
      </c>
      <c r="J51" s="13">
        <v>5.9</v>
      </c>
      <c r="K51" s="13">
        <v>6.3</v>
      </c>
      <c r="L51" s="13">
        <v>8</v>
      </c>
      <c r="M51" s="13">
        <v>8</v>
      </c>
      <c r="N51" s="13">
        <v>8</v>
      </c>
      <c r="O51" s="13">
        <v>7.9</v>
      </c>
      <c r="P51" s="13">
        <v>8</v>
      </c>
      <c r="Q51" s="13">
        <v>8</v>
      </c>
      <c r="R51" s="13">
        <v>7.8</v>
      </c>
      <c r="S51" s="13">
        <v>8</v>
      </c>
      <c r="T51" s="13">
        <v>8</v>
      </c>
      <c r="U51" s="13">
        <v>8</v>
      </c>
      <c r="V51" s="13">
        <v>6.1</v>
      </c>
      <c r="W51" s="13">
        <v>5.3</v>
      </c>
      <c r="X51" s="13">
        <v>5.6</v>
      </c>
      <c r="Y51" s="13">
        <v>5.5</v>
      </c>
      <c r="Z51" s="13">
        <v>5.6</v>
      </c>
      <c r="AA51" s="13">
        <v>5.5</v>
      </c>
      <c r="AB51" s="13">
        <v>5.6</v>
      </c>
      <c r="AC51" s="35">
        <f t="shared" si="11"/>
        <v>6.6333333333333329</v>
      </c>
    </row>
    <row r="52" spans="1:29" ht="24.95" customHeight="1">
      <c r="A52" s="4">
        <v>5</v>
      </c>
      <c r="B52" s="5" t="s">
        <v>51</v>
      </c>
      <c r="C52" s="6" t="s">
        <v>47</v>
      </c>
      <c r="D52" s="6"/>
      <c r="E52" s="13">
        <v>21.9</v>
      </c>
      <c r="F52" s="13">
        <v>22</v>
      </c>
      <c r="G52" s="13">
        <v>21.6</v>
      </c>
      <c r="H52" s="13">
        <v>21.2</v>
      </c>
      <c r="I52" s="13">
        <v>21.5</v>
      </c>
      <c r="J52" s="13">
        <v>22.2</v>
      </c>
      <c r="K52" s="13">
        <v>22.4</v>
      </c>
      <c r="L52" s="13">
        <v>24.7</v>
      </c>
      <c r="M52" s="13">
        <v>26.5</v>
      </c>
      <c r="N52" s="13">
        <v>26.3</v>
      </c>
      <c r="O52" s="13">
        <v>26.1</v>
      </c>
      <c r="P52" s="13">
        <v>26.4</v>
      </c>
      <c r="Q52" s="13">
        <v>25.7</v>
      </c>
      <c r="R52" s="13">
        <v>25.6</v>
      </c>
      <c r="S52" s="13">
        <v>25.1</v>
      </c>
      <c r="T52" s="13">
        <v>24.8</v>
      </c>
      <c r="U52" s="13">
        <v>24.7</v>
      </c>
      <c r="V52" s="13">
        <v>25.6</v>
      </c>
      <c r="W52" s="13">
        <v>25.3</v>
      </c>
      <c r="X52" s="13">
        <v>22.6</v>
      </c>
      <c r="Y52" s="13">
        <v>22.4</v>
      </c>
      <c r="Z52" s="13">
        <v>22.2</v>
      </c>
      <c r="AA52" s="13">
        <v>22</v>
      </c>
      <c r="AB52" s="13">
        <v>21.9</v>
      </c>
      <c r="AC52" s="35">
        <f t="shared" si="11"/>
        <v>23.779166666666669</v>
      </c>
    </row>
    <row r="53" spans="1:29" ht="24.95" customHeight="1">
      <c r="A53" s="4">
        <v>6</v>
      </c>
      <c r="B53" s="5" t="s">
        <v>52</v>
      </c>
      <c r="C53" s="6" t="s">
        <v>47</v>
      </c>
      <c r="D53" s="6"/>
      <c r="E53" s="13">
        <v>27.5</v>
      </c>
      <c r="F53" s="13">
        <v>27.5</v>
      </c>
      <c r="G53" s="13">
        <v>27.2</v>
      </c>
      <c r="H53" s="13">
        <v>27</v>
      </c>
      <c r="I53" s="13">
        <v>27.1</v>
      </c>
      <c r="J53" s="13">
        <v>27.7</v>
      </c>
      <c r="K53" s="13">
        <v>28.1</v>
      </c>
      <c r="L53" s="13">
        <v>29.6</v>
      </c>
      <c r="M53" s="13">
        <v>31.1</v>
      </c>
      <c r="N53" s="13">
        <v>30.8</v>
      </c>
      <c r="O53" s="13">
        <v>30.5</v>
      </c>
      <c r="P53" s="13">
        <v>30.8</v>
      </c>
      <c r="Q53" s="13">
        <v>30.3</v>
      </c>
      <c r="R53" s="13">
        <v>30</v>
      </c>
      <c r="S53" s="13">
        <v>29.3</v>
      </c>
      <c r="T53" s="13">
        <v>29.1</v>
      </c>
      <c r="U53" s="13">
        <v>28.8</v>
      </c>
      <c r="V53" s="13">
        <v>30.7</v>
      </c>
      <c r="W53" s="13">
        <v>30.1</v>
      </c>
      <c r="X53" s="13">
        <v>27.4</v>
      </c>
      <c r="Y53" s="13">
        <v>27.7</v>
      </c>
      <c r="Z53" s="13">
        <v>27.7</v>
      </c>
      <c r="AA53" s="13">
        <v>27.4</v>
      </c>
      <c r="AB53" s="13">
        <v>27.6</v>
      </c>
      <c r="AC53" s="35">
        <f t="shared" si="11"/>
        <v>28.791666666666671</v>
      </c>
    </row>
    <row r="54" spans="1:29" ht="24.95" customHeight="1">
      <c r="A54" s="4">
        <v>7</v>
      </c>
      <c r="B54" s="5" t="s">
        <v>53</v>
      </c>
      <c r="C54" s="6" t="s">
        <v>54</v>
      </c>
      <c r="D54" s="6"/>
      <c r="E54" s="13">
        <v>4.3</v>
      </c>
      <c r="F54" s="13">
        <v>4.3</v>
      </c>
      <c r="G54" s="13">
        <v>4.3</v>
      </c>
      <c r="H54" s="13">
        <v>4.3</v>
      </c>
      <c r="I54" s="13">
        <v>4.3</v>
      </c>
      <c r="J54" s="13">
        <v>4.3</v>
      </c>
      <c r="K54" s="13">
        <v>4.3</v>
      </c>
      <c r="L54" s="13">
        <v>4.3</v>
      </c>
      <c r="M54" s="13">
        <v>4.3</v>
      </c>
      <c r="N54" s="13">
        <v>4.3</v>
      </c>
      <c r="O54" s="13">
        <v>4.3</v>
      </c>
      <c r="P54" s="13">
        <v>4.3</v>
      </c>
      <c r="Q54" s="13">
        <v>4.3</v>
      </c>
      <c r="R54" s="13">
        <v>4.3</v>
      </c>
      <c r="S54" s="13">
        <v>4.3</v>
      </c>
      <c r="T54" s="13">
        <v>4.3</v>
      </c>
      <c r="U54" s="13">
        <v>4.3</v>
      </c>
      <c r="V54" s="13">
        <v>4.3</v>
      </c>
      <c r="W54" s="13">
        <v>4.3</v>
      </c>
      <c r="X54" s="13">
        <v>4.3</v>
      </c>
      <c r="Y54" s="13">
        <v>4.3</v>
      </c>
      <c r="Z54" s="13">
        <v>4.3</v>
      </c>
      <c r="AA54" s="13">
        <v>4.3</v>
      </c>
      <c r="AB54" s="13">
        <v>4.3</v>
      </c>
      <c r="AC54" s="35">
        <f t="shared" si="11"/>
        <v>4.299999999999998</v>
      </c>
    </row>
    <row r="55" spans="1:29" ht="24.95" customHeight="1">
      <c r="A55" s="4">
        <v>8</v>
      </c>
      <c r="B55" s="5" t="s">
        <v>55</v>
      </c>
      <c r="C55" s="6" t="s">
        <v>54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29" ht="24.95" customHeight="1">
      <c r="A56" s="4">
        <v>9</v>
      </c>
      <c r="B56" s="5" t="s">
        <v>56</v>
      </c>
      <c r="C56" s="6" t="s">
        <v>54</v>
      </c>
      <c r="D56" s="6"/>
      <c r="E56" s="57">
        <v>3.8</v>
      </c>
      <c r="F56" s="57">
        <v>3.8</v>
      </c>
      <c r="G56" s="57">
        <v>3.8</v>
      </c>
      <c r="H56" s="57">
        <v>3.8</v>
      </c>
      <c r="I56" s="57">
        <v>3.8</v>
      </c>
      <c r="J56" s="57">
        <v>3.8</v>
      </c>
      <c r="K56" s="57">
        <v>3.8</v>
      </c>
      <c r="L56" s="57">
        <v>3.8</v>
      </c>
      <c r="M56" s="57">
        <v>3.8</v>
      </c>
      <c r="N56" s="57">
        <v>3.8</v>
      </c>
      <c r="O56" s="57">
        <v>3.8</v>
      </c>
      <c r="P56" s="57">
        <v>3.8</v>
      </c>
      <c r="Q56" s="57">
        <v>3.8</v>
      </c>
      <c r="R56" s="57">
        <v>3.8</v>
      </c>
      <c r="S56" s="57">
        <v>3.8</v>
      </c>
      <c r="T56" s="57">
        <v>3.8</v>
      </c>
      <c r="U56" s="57">
        <v>3.8</v>
      </c>
      <c r="V56" s="57">
        <v>3.8</v>
      </c>
      <c r="W56" s="57">
        <v>3.8</v>
      </c>
      <c r="X56" s="57">
        <v>3.8</v>
      </c>
      <c r="Y56" s="57">
        <v>3.8</v>
      </c>
      <c r="Z56" s="57">
        <v>3.8</v>
      </c>
      <c r="AA56" s="57">
        <v>3.8</v>
      </c>
      <c r="AB56" s="57">
        <v>3.8</v>
      </c>
      <c r="AC56" s="54">
        <f t="shared" si="11"/>
        <v>3.7999999999999985</v>
      </c>
    </row>
    <row r="57" spans="1:29" ht="24.95" customHeight="1">
      <c r="A57" s="4">
        <v>10</v>
      </c>
      <c r="B57" s="5" t="s">
        <v>57</v>
      </c>
      <c r="C57" s="6" t="s">
        <v>54</v>
      </c>
      <c r="D57" s="6"/>
      <c r="E57" s="57">
        <v>3</v>
      </c>
      <c r="F57" s="57">
        <v>3</v>
      </c>
      <c r="G57" s="57">
        <v>3</v>
      </c>
      <c r="H57" s="57">
        <v>3</v>
      </c>
      <c r="I57" s="57">
        <v>3</v>
      </c>
      <c r="J57" s="57">
        <v>3</v>
      </c>
      <c r="K57" s="57">
        <v>3</v>
      </c>
      <c r="L57" s="57">
        <v>3</v>
      </c>
      <c r="M57" s="57">
        <v>3</v>
      </c>
      <c r="N57" s="57">
        <v>3</v>
      </c>
      <c r="O57" s="57">
        <v>3</v>
      </c>
      <c r="P57" s="57">
        <v>3</v>
      </c>
      <c r="Q57" s="57">
        <v>3</v>
      </c>
      <c r="R57" s="57">
        <v>3</v>
      </c>
      <c r="S57" s="57">
        <v>3</v>
      </c>
      <c r="T57" s="57">
        <v>3</v>
      </c>
      <c r="U57" s="57">
        <v>3</v>
      </c>
      <c r="V57" s="57">
        <v>3</v>
      </c>
      <c r="W57" s="57">
        <v>3</v>
      </c>
      <c r="X57" s="57">
        <v>3</v>
      </c>
      <c r="Y57" s="57">
        <v>3</v>
      </c>
      <c r="Z57" s="57">
        <v>3</v>
      </c>
      <c r="AA57" s="57">
        <v>3</v>
      </c>
      <c r="AB57" s="57">
        <v>3</v>
      </c>
      <c r="AC57" s="54">
        <f t="shared" si="11"/>
        <v>3</v>
      </c>
    </row>
    <row r="58" spans="1:29" ht="24.95" customHeight="1">
      <c r="A58" s="4">
        <v>11</v>
      </c>
      <c r="B58" s="5" t="s">
        <v>58</v>
      </c>
      <c r="C58" s="6" t="s">
        <v>54</v>
      </c>
      <c r="D58" s="13"/>
      <c r="E58" s="56">
        <f>E54-E55</f>
        <v>0.5</v>
      </c>
      <c r="F58" s="56">
        <f>F54-F55</f>
        <v>0.5</v>
      </c>
      <c r="G58" s="56">
        <f>G54-G55</f>
        <v>0.5</v>
      </c>
      <c r="H58" s="56">
        <f>H54-H55</f>
        <v>0.5</v>
      </c>
      <c r="I58" s="56">
        <f>I54-I55</f>
        <v>0.5</v>
      </c>
      <c r="J58" s="56">
        <f t="shared" ref="J58:U58" si="12">J54-J55</f>
        <v>0.5</v>
      </c>
      <c r="K58" s="56">
        <f t="shared" si="12"/>
        <v>0.5</v>
      </c>
      <c r="L58" s="56">
        <f t="shared" si="12"/>
        <v>0.5</v>
      </c>
      <c r="M58" s="56">
        <f t="shared" si="12"/>
        <v>0.5</v>
      </c>
      <c r="N58" s="56">
        <f t="shared" si="12"/>
        <v>0.5</v>
      </c>
      <c r="O58" s="56">
        <f t="shared" si="12"/>
        <v>0.5</v>
      </c>
      <c r="P58" s="56">
        <f t="shared" si="12"/>
        <v>0.5</v>
      </c>
      <c r="Q58" s="56">
        <f t="shared" si="12"/>
        <v>0.5</v>
      </c>
      <c r="R58" s="56">
        <f t="shared" si="12"/>
        <v>0.5</v>
      </c>
      <c r="S58" s="56">
        <f t="shared" si="12"/>
        <v>0.5</v>
      </c>
      <c r="T58" s="56">
        <f t="shared" si="12"/>
        <v>0.5</v>
      </c>
      <c r="U58" s="56">
        <f t="shared" si="12"/>
        <v>0.5</v>
      </c>
      <c r="V58" s="56">
        <f t="shared" ref="V58:AB58" si="13">V54-V55</f>
        <v>0.5</v>
      </c>
      <c r="W58" s="56">
        <f t="shared" si="13"/>
        <v>0.5</v>
      </c>
      <c r="X58" s="56">
        <f t="shared" si="13"/>
        <v>0.5</v>
      </c>
      <c r="Y58" s="56">
        <f t="shared" si="13"/>
        <v>0.5</v>
      </c>
      <c r="Z58" s="56">
        <f t="shared" si="13"/>
        <v>0.5</v>
      </c>
      <c r="AA58" s="56">
        <f t="shared" si="13"/>
        <v>0.5</v>
      </c>
      <c r="AB58" s="56">
        <f t="shared" si="13"/>
        <v>0.5</v>
      </c>
      <c r="AC58" s="54">
        <f t="shared" si="11"/>
        <v>0.5</v>
      </c>
    </row>
    <row r="59" spans="1:29" ht="24.95" customHeight="1">
      <c r="A59" s="4">
        <v>12</v>
      </c>
      <c r="B59" s="5" t="s">
        <v>59</v>
      </c>
      <c r="C59" s="6" t="s">
        <v>60</v>
      </c>
      <c r="D59" s="13"/>
      <c r="E59" s="56">
        <f>E56-E57</f>
        <v>0.79999999999999982</v>
      </c>
      <c r="F59" s="56">
        <f>F56-F57</f>
        <v>0.79999999999999982</v>
      </c>
      <c r="G59" s="56">
        <f>G56-G57</f>
        <v>0.79999999999999982</v>
      </c>
      <c r="H59" s="56">
        <f>H56-H57</f>
        <v>0.79999999999999982</v>
      </c>
      <c r="I59" s="56">
        <f>I56-I57</f>
        <v>0.79999999999999982</v>
      </c>
      <c r="J59" s="56">
        <f t="shared" ref="J59:U59" si="14">J56-J57</f>
        <v>0.79999999999999982</v>
      </c>
      <c r="K59" s="56">
        <f t="shared" si="14"/>
        <v>0.79999999999999982</v>
      </c>
      <c r="L59" s="56">
        <f t="shared" si="14"/>
        <v>0.79999999999999982</v>
      </c>
      <c r="M59" s="56">
        <f t="shared" si="14"/>
        <v>0.79999999999999982</v>
      </c>
      <c r="N59" s="56">
        <f t="shared" si="14"/>
        <v>0.79999999999999982</v>
      </c>
      <c r="O59" s="56">
        <f t="shared" si="14"/>
        <v>0.79999999999999982</v>
      </c>
      <c r="P59" s="56">
        <f t="shared" si="14"/>
        <v>0.79999999999999982</v>
      </c>
      <c r="Q59" s="56">
        <f t="shared" si="14"/>
        <v>0.79999999999999982</v>
      </c>
      <c r="R59" s="56">
        <f t="shared" si="14"/>
        <v>0.79999999999999982</v>
      </c>
      <c r="S59" s="56">
        <f t="shared" si="14"/>
        <v>0.79999999999999982</v>
      </c>
      <c r="T59" s="56">
        <f t="shared" si="14"/>
        <v>0.79999999999999982</v>
      </c>
      <c r="U59" s="56">
        <f t="shared" si="14"/>
        <v>0.79999999999999982</v>
      </c>
      <c r="V59" s="56">
        <f t="shared" ref="V59:AB59" si="15">V56-V57</f>
        <v>0.79999999999999982</v>
      </c>
      <c r="W59" s="56">
        <f t="shared" si="15"/>
        <v>0.79999999999999982</v>
      </c>
      <c r="X59" s="56">
        <f t="shared" si="15"/>
        <v>0.79999999999999982</v>
      </c>
      <c r="Y59" s="56">
        <f t="shared" si="15"/>
        <v>0.79999999999999982</v>
      </c>
      <c r="Z59" s="56">
        <f t="shared" si="15"/>
        <v>0.79999999999999982</v>
      </c>
      <c r="AA59" s="56">
        <f t="shared" si="15"/>
        <v>0.79999999999999982</v>
      </c>
      <c r="AB59" s="56">
        <f t="shared" si="15"/>
        <v>0.79999999999999982</v>
      </c>
      <c r="AC59" s="54">
        <f t="shared" si="11"/>
        <v>0.80000000000000027</v>
      </c>
    </row>
    <row r="60" spans="1:29" ht="24.95" customHeight="1">
      <c r="A60" s="4">
        <v>13</v>
      </c>
      <c r="B60" s="5" t="s">
        <v>61</v>
      </c>
      <c r="C60" s="6" t="s">
        <v>62</v>
      </c>
      <c r="D60" s="13"/>
      <c r="E60" s="58">
        <f>SQRT(E58/0.5)*971</f>
        <v>971</v>
      </c>
      <c r="F60" s="58">
        <f>SQRT(F58/0.5)*971</f>
        <v>971</v>
      </c>
      <c r="G60" s="58">
        <f>SQRT(G58/0.5)*971</f>
        <v>971</v>
      </c>
      <c r="H60" s="58">
        <f>SQRT(H58/0.5)*971</f>
        <v>971</v>
      </c>
      <c r="I60" s="58">
        <f>SQRT(I58/0.5)*971</f>
        <v>971</v>
      </c>
      <c r="J60" s="58">
        <f t="shared" ref="J60:U60" si="16">SQRT(J58/0.5)*971</f>
        <v>971</v>
      </c>
      <c r="K60" s="58">
        <f t="shared" si="16"/>
        <v>971</v>
      </c>
      <c r="L60" s="58">
        <f t="shared" si="16"/>
        <v>971</v>
      </c>
      <c r="M60" s="58">
        <f t="shared" si="16"/>
        <v>971</v>
      </c>
      <c r="N60" s="58">
        <f t="shared" si="16"/>
        <v>971</v>
      </c>
      <c r="O60" s="58">
        <f t="shared" si="16"/>
        <v>971</v>
      </c>
      <c r="P60" s="58">
        <f t="shared" si="16"/>
        <v>971</v>
      </c>
      <c r="Q60" s="58">
        <f t="shared" si="16"/>
        <v>971</v>
      </c>
      <c r="R60" s="58">
        <f t="shared" si="16"/>
        <v>971</v>
      </c>
      <c r="S60" s="58">
        <f t="shared" si="16"/>
        <v>971</v>
      </c>
      <c r="T60" s="58">
        <f t="shared" si="16"/>
        <v>971</v>
      </c>
      <c r="U60" s="58">
        <f t="shared" si="16"/>
        <v>971</v>
      </c>
      <c r="V60" s="58">
        <f t="shared" ref="V60:AB60" si="17">SQRT(V58/0.5)*971</f>
        <v>971</v>
      </c>
      <c r="W60" s="58">
        <f t="shared" si="17"/>
        <v>971</v>
      </c>
      <c r="X60" s="58">
        <f t="shared" si="17"/>
        <v>971</v>
      </c>
      <c r="Y60" s="58">
        <f t="shared" si="17"/>
        <v>971</v>
      </c>
      <c r="Z60" s="58">
        <f t="shared" si="17"/>
        <v>971</v>
      </c>
      <c r="AA60" s="58">
        <f t="shared" si="17"/>
        <v>971</v>
      </c>
      <c r="AB60" s="58">
        <f t="shared" si="17"/>
        <v>971</v>
      </c>
      <c r="AC60" s="54">
        <f t="shared" si="11"/>
        <v>971</v>
      </c>
    </row>
    <row r="61" spans="1:29" ht="24.95" customHeight="1">
      <c r="A61" s="4">
        <v>14</v>
      </c>
      <c r="B61" s="5" t="s">
        <v>63</v>
      </c>
      <c r="C61" s="6" t="s">
        <v>64</v>
      </c>
      <c r="D61" s="13"/>
      <c r="E61" s="55">
        <f>E60*1000*1*(E50-E51)/3024</f>
        <v>2568.7830687830688</v>
      </c>
      <c r="F61" s="55">
        <f>F60*1000*1*(F50-F51)/3024</f>
        <v>2633.002645502645</v>
      </c>
      <c r="G61" s="55">
        <f>G60*1000*1*(G50-G51)/3024</f>
        <v>2697.2222222222222</v>
      </c>
      <c r="H61" s="55">
        <f>H60*1000*1*(H50-H51)/3024</f>
        <v>2665.112433862434</v>
      </c>
      <c r="I61" s="55">
        <f>I60*1000*1*(I50-I51)/3024</f>
        <v>2729.3320105820108</v>
      </c>
      <c r="J61" s="55">
        <f t="shared" ref="J61:U61" si="18">J60*1000*1*(J50-J51)/3024</f>
        <v>2697.2222222222222</v>
      </c>
      <c r="K61" s="55">
        <f t="shared" si="18"/>
        <v>2729.3320105820108</v>
      </c>
      <c r="L61" s="55">
        <f t="shared" si="18"/>
        <v>2247.6851851851852</v>
      </c>
      <c r="M61" s="55">
        <f t="shared" si="18"/>
        <v>2055.0264550264551</v>
      </c>
      <c r="N61" s="55">
        <f t="shared" si="18"/>
        <v>2022.916666666667</v>
      </c>
      <c r="O61" s="55">
        <f t="shared" si="18"/>
        <v>2022.9166666666663</v>
      </c>
      <c r="P61" s="55">
        <f t="shared" si="18"/>
        <v>1990.8068783068779</v>
      </c>
      <c r="Q61" s="55">
        <f t="shared" si="18"/>
        <v>1990.8068783068779</v>
      </c>
      <c r="R61" s="55">
        <f t="shared" si="18"/>
        <v>1990.8068783068784</v>
      </c>
      <c r="S61" s="55">
        <f t="shared" si="18"/>
        <v>1862.3677248677252</v>
      </c>
      <c r="T61" s="55">
        <f t="shared" si="18"/>
        <v>1830.2579365079362</v>
      </c>
      <c r="U61" s="55">
        <f t="shared" si="18"/>
        <v>1830.2579365079362</v>
      </c>
      <c r="V61" s="55">
        <f t="shared" ref="V61:AB61" si="19">V60*1000*1*(V50-V51)/3024</f>
        <v>2376.1243386243386</v>
      </c>
      <c r="W61" s="55">
        <f t="shared" si="19"/>
        <v>2183.4656084656085</v>
      </c>
      <c r="X61" s="55">
        <f t="shared" si="19"/>
        <v>2279.7949735449733</v>
      </c>
      <c r="Y61" s="55">
        <f t="shared" si="19"/>
        <v>2536.6732804232806</v>
      </c>
      <c r="Z61" s="55">
        <f t="shared" si="19"/>
        <v>2600.8928571428573</v>
      </c>
      <c r="AA61" s="55">
        <f t="shared" si="19"/>
        <v>2633.002645502645</v>
      </c>
      <c r="AB61" s="55">
        <f t="shared" si="19"/>
        <v>2600.8928571428573</v>
      </c>
      <c r="AC61" s="54">
        <f>SUM(E61:AB61)</f>
        <v>55774.702380952382</v>
      </c>
    </row>
    <row r="62" spans="1:29" ht="24.95" customHeight="1">
      <c r="A62" s="4">
        <v>15</v>
      </c>
      <c r="B62" s="5" t="s">
        <v>65</v>
      </c>
      <c r="C62" s="6" t="s">
        <v>66</v>
      </c>
      <c r="D62" s="13"/>
      <c r="E62" s="121">
        <v>1400</v>
      </c>
      <c r="F62" s="121">
        <v>1400</v>
      </c>
      <c r="G62" s="121">
        <v>1400</v>
      </c>
      <c r="H62" s="121">
        <v>1400</v>
      </c>
      <c r="I62" s="121">
        <v>1400</v>
      </c>
      <c r="J62" s="121">
        <v>1400</v>
      </c>
      <c r="K62" s="121">
        <v>1300</v>
      </c>
      <c r="L62" s="121">
        <v>1300</v>
      </c>
      <c r="M62" s="121">
        <v>1300</v>
      </c>
      <c r="N62" s="121">
        <v>1300</v>
      </c>
      <c r="O62" s="121">
        <v>1300</v>
      </c>
      <c r="P62" s="121">
        <v>1400</v>
      </c>
      <c r="Q62" s="121">
        <v>1400</v>
      </c>
      <c r="R62" s="121">
        <v>1400</v>
      </c>
      <c r="S62" s="121">
        <v>1400</v>
      </c>
      <c r="T62" s="121">
        <v>1400</v>
      </c>
      <c r="U62" s="121">
        <v>1400</v>
      </c>
      <c r="V62" s="121">
        <v>1400</v>
      </c>
      <c r="W62" s="121">
        <v>1400</v>
      </c>
      <c r="X62" s="121">
        <v>1400</v>
      </c>
      <c r="Y62" s="121">
        <v>1400</v>
      </c>
      <c r="Z62" s="121">
        <v>1400</v>
      </c>
      <c r="AA62" s="121">
        <v>1400</v>
      </c>
      <c r="AB62" s="121">
        <v>1400</v>
      </c>
      <c r="AC62" s="54">
        <f>SUM(E62:AB62)</f>
        <v>33100</v>
      </c>
    </row>
    <row r="63" spans="1:29" ht="24.95" customHeight="1">
      <c r="A63" s="4">
        <v>16</v>
      </c>
      <c r="B63" s="5" t="s">
        <v>67</v>
      </c>
      <c r="C63" s="6" t="s">
        <v>68</v>
      </c>
      <c r="D63" s="13"/>
      <c r="E63" s="59">
        <f>E62/E61</f>
        <v>0.54500514933058708</v>
      </c>
      <c r="F63" s="59">
        <f>F62/F61</f>
        <v>0.53171234081032892</v>
      </c>
      <c r="G63" s="59">
        <f>G62/G61</f>
        <v>0.51905252317198769</v>
      </c>
      <c r="H63" s="59">
        <f>H62/H61</f>
        <v>0.52530616802948138</v>
      </c>
      <c r="I63" s="59">
        <f>I62/I61</f>
        <v>0.51294602289937596</v>
      </c>
      <c r="J63" s="59">
        <f t="shared" ref="J63:U63" si="20">J62/J61</f>
        <v>0.51905252317198769</v>
      </c>
      <c r="K63" s="59">
        <f t="shared" si="20"/>
        <v>0.47630702126370628</v>
      </c>
      <c r="L63" s="59">
        <f t="shared" si="20"/>
        <v>0.57837281153450049</v>
      </c>
      <c r="M63" s="59">
        <f t="shared" si="20"/>
        <v>0.63259526261585997</v>
      </c>
      <c r="N63" s="59">
        <f t="shared" si="20"/>
        <v>0.64263645726055607</v>
      </c>
      <c r="O63" s="59">
        <f t="shared" si="20"/>
        <v>0.64263645726055629</v>
      </c>
      <c r="P63" s="59">
        <f t="shared" si="20"/>
        <v>0.70323245074914464</v>
      </c>
      <c r="Q63" s="59">
        <f t="shared" si="20"/>
        <v>0.70323245074914464</v>
      </c>
      <c r="R63" s="59">
        <f t="shared" si="20"/>
        <v>0.70323245074914453</v>
      </c>
      <c r="S63" s="59">
        <f t="shared" si="20"/>
        <v>0.75173124045598194</v>
      </c>
      <c r="T63" s="59">
        <f t="shared" si="20"/>
        <v>0.76491950783240303</v>
      </c>
      <c r="U63" s="59">
        <f t="shared" si="20"/>
        <v>0.76491950783240303</v>
      </c>
      <c r="V63" s="59">
        <f t="shared" ref="V63:AB63" si="21">V62/V61</f>
        <v>0.58919475603306704</v>
      </c>
      <c r="W63" s="59">
        <f t="shared" si="21"/>
        <v>0.64118252862421998</v>
      </c>
      <c r="X63" s="59">
        <f t="shared" si="21"/>
        <v>0.61409030910488682</v>
      </c>
      <c r="Y63" s="59">
        <f t="shared" si="21"/>
        <v>0.55190394868920201</v>
      </c>
      <c r="Z63" s="59">
        <f t="shared" si="21"/>
        <v>0.538276690696876</v>
      </c>
      <c r="AA63" s="59">
        <f t="shared" si="21"/>
        <v>0.53171234081032892</v>
      </c>
      <c r="AB63" s="59">
        <f t="shared" si="21"/>
        <v>0.538276690696876</v>
      </c>
      <c r="AC63" s="54">
        <f t="shared" ref="AC63:AC68" si="22">AVERAGE(E63:AB63)</f>
        <v>0.60506365043219168</v>
      </c>
    </row>
    <row r="64" spans="1:29" ht="24.95" customHeight="1">
      <c r="A64" s="4">
        <v>17</v>
      </c>
      <c r="B64" s="5" t="s">
        <v>69</v>
      </c>
      <c r="C64" s="13"/>
      <c r="D64" s="13"/>
      <c r="E64" s="242">
        <f>AVERAGE(E63:AB63)</f>
        <v>0.60506365043219168</v>
      </c>
      <c r="F64" s="243"/>
      <c r="G64" s="243"/>
      <c r="H64" s="243"/>
      <c r="I64" s="243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43"/>
      <c r="X64" s="243"/>
      <c r="Y64" s="243"/>
      <c r="Z64" s="243"/>
      <c r="AA64" s="243"/>
      <c r="AB64" s="244"/>
      <c r="AC64" s="54">
        <f t="shared" si="22"/>
        <v>0.60506365043219168</v>
      </c>
    </row>
    <row r="65" spans="1:29" ht="24.95" customHeight="1">
      <c r="A65" s="4">
        <v>18</v>
      </c>
      <c r="B65" s="5" t="s">
        <v>70</v>
      </c>
      <c r="C65" s="13"/>
      <c r="D65" s="13"/>
      <c r="E65" s="59">
        <f>3.516/E63</f>
        <v>6.4513151927437633</v>
      </c>
      <c r="F65" s="59">
        <f>3.516/F63</f>
        <v>6.6125980725623572</v>
      </c>
      <c r="G65" s="59">
        <f>3.516/G63</f>
        <v>6.773880952380952</v>
      </c>
      <c r="H65" s="59">
        <f>3.516/H63</f>
        <v>6.6932395124716564</v>
      </c>
      <c r="I65" s="59">
        <f>3.516/I63</f>
        <v>6.8545223922902503</v>
      </c>
      <c r="J65" s="59">
        <f t="shared" ref="J65:U65" si="23">3.516/J63</f>
        <v>6.773880952380952</v>
      </c>
      <c r="K65" s="59">
        <f t="shared" si="23"/>
        <v>7.381793345543346</v>
      </c>
      <c r="L65" s="59">
        <f t="shared" si="23"/>
        <v>6.0791239316239318</v>
      </c>
      <c r="M65" s="59">
        <f t="shared" si="23"/>
        <v>5.5580561660561658</v>
      </c>
      <c r="N65" s="59">
        <f t="shared" si="23"/>
        <v>5.4712115384615387</v>
      </c>
      <c r="O65" s="59">
        <f t="shared" si="23"/>
        <v>5.471211538461537</v>
      </c>
      <c r="P65" s="59">
        <f t="shared" si="23"/>
        <v>4.9997692743764164</v>
      </c>
      <c r="Q65" s="59">
        <f t="shared" si="23"/>
        <v>4.9997692743764164</v>
      </c>
      <c r="R65" s="59">
        <f t="shared" si="23"/>
        <v>4.9997692743764173</v>
      </c>
      <c r="S65" s="59">
        <f t="shared" si="23"/>
        <v>4.6772035147392304</v>
      </c>
      <c r="T65" s="59">
        <f t="shared" si="23"/>
        <v>4.5965620748299312</v>
      </c>
      <c r="U65" s="59">
        <f t="shared" si="23"/>
        <v>4.5965620748299312</v>
      </c>
      <c r="V65" s="59">
        <f t="shared" ref="V65:AB65" si="24">3.516/V63</f>
        <v>5.9674665532879825</v>
      </c>
      <c r="W65" s="59">
        <f t="shared" si="24"/>
        <v>5.4836179138321999</v>
      </c>
      <c r="X65" s="59">
        <f t="shared" si="24"/>
        <v>5.7255422335600903</v>
      </c>
      <c r="Y65" s="59">
        <f t="shared" si="24"/>
        <v>6.3706737528344677</v>
      </c>
      <c r="Z65" s="59">
        <f t="shared" si="24"/>
        <v>6.5319566326530625</v>
      </c>
      <c r="AA65" s="59">
        <f t="shared" si="24"/>
        <v>6.6125980725623572</v>
      </c>
      <c r="AB65" s="59">
        <f t="shared" si="24"/>
        <v>6.5319566326530625</v>
      </c>
      <c r="AC65" s="54">
        <f t="shared" si="22"/>
        <v>5.9255950364119991</v>
      </c>
    </row>
    <row r="66" spans="1:29" ht="24.95" customHeight="1">
      <c r="A66" s="4">
        <v>19</v>
      </c>
      <c r="B66" s="5" t="s">
        <v>71</v>
      </c>
      <c r="C66" s="13"/>
      <c r="D66" s="13"/>
      <c r="E66" s="59">
        <f>3.413*E65</f>
        <v>22.018338752834463</v>
      </c>
      <c r="F66" s="59">
        <f>3.413*F65</f>
        <v>22.568797221655323</v>
      </c>
      <c r="G66" s="59">
        <f>3.413*G65</f>
        <v>23.119255690476187</v>
      </c>
      <c r="H66" s="59">
        <f>3.413*H65</f>
        <v>22.844026456065762</v>
      </c>
      <c r="I66" s="59">
        <f>3.413*I65</f>
        <v>23.394484924886623</v>
      </c>
      <c r="J66" s="59">
        <f t="shared" ref="J66:U66" si="25">3.413*J65</f>
        <v>23.119255690476187</v>
      </c>
      <c r="K66" s="59">
        <f t="shared" si="25"/>
        <v>25.194060688339437</v>
      </c>
      <c r="L66" s="59">
        <f t="shared" si="25"/>
        <v>20.74804997863248</v>
      </c>
      <c r="M66" s="59">
        <f t="shared" si="25"/>
        <v>18.969645694749694</v>
      </c>
      <c r="N66" s="59">
        <f t="shared" si="25"/>
        <v>18.67324498076923</v>
      </c>
      <c r="O66" s="59">
        <f t="shared" si="25"/>
        <v>18.673244980769226</v>
      </c>
      <c r="P66" s="59">
        <f t="shared" si="25"/>
        <v>17.064212533446707</v>
      </c>
      <c r="Q66" s="59">
        <f t="shared" si="25"/>
        <v>17.064212533446707</v>
      </c>
      <c r="R66" s="59">
        <f t="shared" si="25"/>
        <v>17.06421253344671</v>
      </c>
      <c r="S66" s="59">
        <f t="shared" si="25"/>
        <v>15.963295595804992</v>
      </c>
      <c r="T66" s="59">
        <f t="shared" si="25"/>
        <v>15.688066361394554</v>
      </c>
      <c r="U66" s="59">
        <f t="shared" si="25"/>
        <v>15.688066361394554</v>
      </c>
      <c r="V66" s="59">
        <f t="shared" ref="V66:AB66" si="26">3.413*V65</f>
        <v>20.366963346371882</v>
      </c>
      <c r="W66" s="59">
        <f t="shared" si="26"/>
        <v>18.715587939909298</v>
      </c>
      <c r="X66" s="59">
        <f t="shared" si="26"/>
        <v>19.541275643140587</v>
      </c>
      <c r="Y66" s="59">
        <f t="shared" si="26"/>
        <v>21.743109518424038</v>
      </c>
      <c r="Z66" s="59">
        <f t="shared" si="26"/>
        <v>22.293567987244902</v>
      </c>
      <c r="AA66" s="59">
        <f t="shared" si="26"/>
        <v>22.568797221655323</v>
      </c>
      <c r="AB66" s="59">
        <f t="shared" si="26"/>
        <v>22.293567987244902</v>
      </c>
      <c r="AC66" s="54">
        <f t="shared" si="22"/>
        <v>20.224055859274156</v>
      </c>
    </row>
    <row r="67" spans="1:29" ht="24.95" customHeight="1">
      <c r="A67" s="4">
        <v>20</v>
      </c>
      <c r="B67" s="5" t="s">
        <v>72</v>
      </c>
      <c r="C67" s="6" t="s">
        <v>47</v>
      </c>
      <c r="D67" s="13"/>
      <c r="E67" s="59">
        <f>(E53-E52)/LN(1+(E53-E52)/E48)</f>
        <v>5.5357799062362503</v>
      </c>
      <c r="F67" s="59">
        <f>(F53-F52)/LN(1+(F53-F52)/F48)</f>
        <v>5.7156168139470571</v>
      </c>
      <c r="G67" s="59">
        <f>(G53-G52)/LN(1+(G53-G52)/G48)</f>
        <v>5.7527401658891453</v>
      </c>
      <c r="H67" s="59">
        <f>(H53-H52)/LN(1+(H53-H52)/H48)</f>
        <v>5.7179364896983449</v>
      </c>
      <c r="I67" s="59">
        <f>(I53-I52)/LN(1+(I53-I52)/I48)</f>
        <v>5.6444283779939433</v>
      </c>
      <c r="J67" s="59">
        <f t="shared" ref="J67:U67" si="27">(J53-J52)/LN(1+(J53-J52)/J48)</f>
        <v>5.6074999630279629</v>
      </c>
      <c r="K67" s="59">
        <f t="shared" si="27"/>
        <v>5.022115224312639</v>
      </c>
      <c r="L67" s="59">
        <f t="shared" si="27"/>
        <v>4.7347731118704965</v>
      </c>
      <c r="M67" s="59">
        <f t="shared" si="27"/>
        <v>4.6248698903035983</v>
      </c>
      <c r="N67" s="59">
        <f t="shared" si="27"/>
        <v>4.3705469466765505</v>
      </c>
      <c r="O67" s="59">
        <f t="shared" si="27"/>
        <v>4.6587388611805718</v>
      </c>
      <c r="P67" s="59">
        <f t="shared" si="27"/>
        <v>4.6587388611805745</v>
      </c>
      <c r="Q67" s="59">
        <f t="shared" si="27"/>
        <v>4.7331891840528533</v>
      </c>
      <c r="R67" s="59">
        <f t="shared" si="27"/>
        <v>4.4426552479375543</v>
      </c>
      <c r="S67" s="59">
        <f t="shared" si="27"/>
        <v>4.3685783393074633</v>
      </c>
      <c r="T67" s="59">
        <f t="shared" si="27"/>
        <v>4.6212937527649114</v>
      </c>
      <c r="U67" s="59">
        <f t="shared" si="27"/>
        <v>4.6527493594235532</v>
      </c>
      <c r="V67" s="59">
        <f t="shared" ref="V67:AB67" si="28">(V53-V52)/LN(1+(V53-V52)/V48)</f>
        <v>4.5869186737313816</v>
      </c>
      <c r="W67" s="59">
        <f t="shared" si="28"/>
        <v>4.9154663097797062</v>
      </c>
      <c r="X67" s="59">
        <f t="shared" si="28"/>
        <v>4.9154663097797044</v>
      </c>
      <c r="Y67" s="59">
        <f t="shared" si="28"/>
        <v>5.2081121004777451</v>
      </c>
      <c r="Z67" s="59">
        <f t="shared" si="28"/>
        <v>5.3902539352240666</v>
      </c>
      <c r="AA67" s="59">
        <f t="shared" si="28"/>
        <v>5.3536159926241931</v>
      </c>
      <c r="AB67" s="59">
        <f t="shared" si="28"/>
        <v>5.5723896745240422</v>
      </c>
      <c r="AC67" s="54">
        <f t="shared" si="22"/>
        <v>5.0335197288310125</v>
      </c>
    </row>
    <row r="68" spans="1:29" ht="15.75">
      <c r="A68" s="4">
        <v>21</v>
      </c>
      <c r="B68" s="5" t="s">
        <v>73</v>
      </c>
      <c r="C68" s="6" t="s">
        <v>47</v>
      </c>
      <c r="D68" s="17"/>
      <c r="E68" s="59">
        <f>(E50-E51)/LN(1+(E50-E51)/E49)</f>
        <v>2.6276699100244088</v>
      </c>
      <c r="F68" s="59">
        <f>(F50-F51)/LN(1+(F50-F51)/F49)</f>
        <v>2.6727048631065684</v>
      </c>
      <c r="G68" s="59">
        <f>(G50-G51)/LN(1+(G50-G51)/G49)</f>
        <v>2.7175298064488489</v>
      </c>
      <c r="H68" s="59">
        <f>(H50-H51)/LN(1+(H50-H51)/H49)</f>
        <v>2.8941048075593399</v>
      </c>
      <c r="I68" s="59">
        <f>(I50-I51)/LN(1+(I50-I51)/I49)</f>
        <v>2.9407981782201453</v>
      </c>
      <c r="J68" s="59">
        <f t="shared" ref="J68:U68" si="29">(J50-J51)/LN(1+(J50-J51)/J49)</f>
        <v>2.7175298064488489</v>
      </c>
      <c r="K68" s="59">
        <f t="shared" si="29"/>
        <v>2.7398655520260484</v>
      </c>
      <c r="L68" s="59">
        <f t="shared" si="29"/>
        <v>2.1930874711718342</v>
      </c>
      <c r="M68" s="59">
        <f t="shared" si="29"/>
        <v>2.0604747200825204</v>
      </c>
      <c r="N68" s="59">
        <f t="shared" si="29"/>
        <v>2.0381473548366369</v>
      </c>
      <c r="O68" s="59">
        <f t="shared" si="29"/>
        <v>2.0381473548366369</v>
      </c>
      <c r="P68" s="59">
        <f t="shared" si="29"/>
        <v>2.0157521398153802</v>
      </c>
      <c r="Q68" s="59">
        <f t="shared" si="29"/>
        <v>5.5327937837843226</v>
      </c>
      <c r="R68" s="59">
        <f t="shared" si="29"/>
        <v>2.0157521398153802</v>
      </c>
      <c r="S68" s="59">
        <f t="shared" si="29"/>
        <v>1.9254635942521867</v>
      </c>
      <c r="T68" s="59">
        <f t="shared" si="29"/>
        <v>1.902706743963404</v>
      </c>
      <c r="U68" s="59">
        <f t="shared" si="29"/>
        <v>1.902706743963404</v>
      </c>
      <c r="V68" s="59">
        <f t="shared" ref="V68:AB68" si="30">(V50-V51)/LN(1+(V50-V51)/V49)</f>
        <v>2.2802957162478492</v>
      </c>
      <c r="W68" s="59">
        <f t="shared" si="30"/>
        <v>2.3526385425761163</v>
      </c>
      <c r="X68" s="59">
        <f t="shared" si="30"/>
        <v>2.4222213199475116</v>
      </c>
      <c r="Y68" s="59">
        <f t="shared" si="30"/>
        <v>2.6050715660667714</v>
      </c>
      <c r="Z68" s="59">
        <f t="shared" si="30"/>
        <v>2.4308231908533457</v>
      </c>
      <c r="AA68" s="59">
        <f t="shared" si="30"/>
        <v>2.4521245353011598</v>
      </c>
      <c r="AB68" s="59">
        <f t="shared" si="30"/>
        <v>2.6502140546051289</v>
      </c>
      <c r="AC68" s="54">
        <f t="shared" si="22"/>
        <v>2.5053593289980753</v>
      </c>
    </row>
  </sheetData>
  <mergeCells count="33">
    <mergeCell ref="A45:D45"/>
    <mergeCell ref="E46:AB46"/>
    <mergeCell ref="E64:AB64"/>
    <mergeCell ref="A12:A13"/>
    <mergeCell ref="A46:A47"/>
    <mergeCell ref="B12:B13"/>
    <mergeCell ref="B46:B47"/>
    <mergeCell ref="C12:C13"/>
    <mergeCell ref="C46:C47"/>
    <mergeCell ref="D12:D13"/>
    <mergeCell ref="D46:D47"/>
    <mergeCell ref="E39:AB45"/>
    <mergeCell ref="A40:D40"/>
    <mergeCell ref="A41:D41"/>
    <mergeCell ref="A42:D42"/>
    <mergeCell ref="A43:D43"/>
    <mergeCell ref="A44:D44"/>
    <mergeCell ref="E30:AB30"/>
    <mergeCell ref="A36:AB36"/>
    <mergeCell ref="A37:AB37"/>
    <mergeCell ref="A38:AB38"/>
    <mergeCell ref="A39:D39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108" priority="1" operator="greaterThan">
      <formula>90</formula>
    </cfRule>
  </conditionalFormatting>
  <conditionalFormatting sqref="E62:AB62">
    <cfRule type="cellIs" dxfId="107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66"/>
  <sheetViews>
    <sheetView topLeftCell="A34"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1" width="8.7109375" style="1" customWidth="1"/>
    <col min="12" max="12" width="10.5703125" style="1" customWidth="1"/>
    <col min="13" max="28" width="8.7109375" style="1" customWidth="1"/>
    <col min="29" max="29" width="12.42578125" style="1" customWidth="1"/>
    <col min="30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79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 customHeight="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18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600000000000001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16.149999999999999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>
      <c r="A11" s="246"/>
      <c r="B11" s="246"/>
      <c r="C11" s="248"/>
      <c r="D11" s="246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25.15" customHeight="1">
      <c r="A12" s="4">
        <v>1</v>
      </c>
      <c r="B12" s="5" t="s">
        <v>46</v>
      </c>
      <c r="C12" s="6" t="s">
        <v>47</v>
      </c>
      <c r="D12" s="7"/>
      <c r="E12" s="35"/>
      <c r="F12" s="35"/>
      <c r="G12" s="35">
        <v>2.5</v>
      </c>
      <c r="H12" s="35">
        <v>1.9</v>
      </c>
      <c r="I12" s="35">
        <v>2</v>
      </c>
      <c r="J12" s="35">
        <v>2.1</v>
      </c>
      <c r="K12" s="35">
        <v>2.1</v>
      </c>
      <c r="L12" s="35">
        <v>2.1</v>
      </c>
      <c r="M12" s="35">
        <v>2.1</v>
      </c>
      <c r="N12" s="35">
        <v>2.6</v>
      </c>
      <c r="O12" s="35">
        <v>2.6</v>
      </c>
      <c r="P12" s="35">
        <v>2.6</v>
      </c>
      <c r="Q12" s="35">
        <v>2.4</v>
      </c>
      <c r="R12" s="35">
        <v>2.2000000000000002</v>
      </c>
      <c r="S12" s="35">
        <v>2.2999999999999998</v>
      </c>
      <c r="T12" s="35">
        <v>2.2999999999999998</v>
      </c>
      <c r="U12" s="35">
        <v>2.2999999999999998</v>
      </c>
      <c r="V12" s="35">
        <v>2.2000000000000002</v>
      </c>
      <c r="W12" s="35">
        <v>2.2999999999999998</v>
      </c>
      <c r="X12" s="35">
        <v>2.2999999999999998</v>
      </c>
      <c r="Y12" s="35">
        <v>2.2999999999999998</v>
      </c>
      <c r="Z12" s="35">
        <v>2.2999999999999998</v>
      </c>
      <c r="AA12" s="35">
        <v>2.4</v>
      </c>
      <c r="AB12" s="35">
        <v>2.5</v>
      </c>
      <c r="AC12" s="120">
        <f t="shared" ref="AC12:AC24" si="0">AVERAGE(E12:AB12)</f>
        <v>2.2909090909090906</v>
      </c>
    </row>
    <row r="13" spans="1:29" ht="25.15" customHeight="1">
      <c r="A13" s="4">
        <v>2</v>
      </c>
      <c r="B13" s="5" t="s">
        <v>48</v>
      </c>
      <c r="C13" s="6" t="s">
        <v>47</v>
      </c>
      <c r="D13" s="7"/>
      <c r="E13" s="35"/>
      <c r="F13" s="35"/>
      <c r="G13" s="35">
        <v>0.6</v>
      </c>
      <c r="H13" s="35">
        <v>0.3</v>
      </c>
      <c r="I13" s="35">
        <v>0.3</v>
      </c>
      <c r="J13" s="35">
        <v>0.3</v>
      </c>
      <c r="K13" s="35">
        <v>0.3</v>
      </c>
      <c r="L13" s="35">
        <v>0.3</v>
      </c>
      <c r="M13" s="35">
        <v>0.4</v>
      </c>
      <c r="N13" s="35">
        <v>0.3</v>
      </c>
      <c r="O13" s="35">
        <v>0.3</v>
      </c>
      <c r="P13" s="35">
        <v>0.4</v>
      </c>
      <c r="Q13" s="35">
        <v>0.3</v>
      </c>
      <c r="R13" s="35">
        <v>0.2</v>
      </c>
      <c r="S13" s="35">
        <v>0.4</v>
      </c>
      <c r="T13" s="35">
        <v>0.3</v>
      </c>
      <c r="U13" s="35">
        <v>0.3</v>
      </c>
      <c r="V13" s="35">
        <v>0.4</v>
      </c>
      <c r="W13" s="35">
        <v>0.6</v>
      </c>
      <c r="X13" s="35">
        <v>0.6</v>
      </c>
      <c r="Y13" s="35">
        <v>0.6</v>
      </c>
      <c r="Z13" s="35">
        <v>0.8</v>
      </c>
      <c r="AA13" s="35">
        <v>0.9</v>
      </c>
      <c r="AB13" s="35">
        <v>0.9</v>
      </c>
      <c r="AC13" s="120">
        <f t="shared" si="0"/>
        <v>0.44545454545454538</v>
      </c>
    </row>
    <row r="14" spans="1:29" ht="25.15" customHeight="1">
      <c r="A14" s="4">
        <v>3</v>
      </c>
      <c r="B14" s="5" t="s">
        <v>49</v>
      </c>
      <c r="C14" s="6" t="s">
        <v>47</v>
      </c>
      <c r="D14" s="6"/>
      <c r="E14" s="55"/>
      <c r="F14" s="55"/>
      <c r="G14" s="55">
        <v>14.3</v>
      </c>
      <c r="H14" s="55">
        <v>14.3</v>
      </c>
      <c r="I14" s="55">
        <v>12.8</v>
      </c>
      <c r="J14" s="55">
        <v>13</v>
      </c>
      <c r="K14" s="55">
        <v>13.2</v>
      </c>
      <c r="L14" s="55">
        <v>13.3</v>
      </c>
      <c r="M14" s="55">
        <v>13.6</v>
      </c>
      <c r="N14" s="55">
        <v>13.7</v>
      </c>
      <c r="O14" s="55">
        <v>13.8</v>
      </c>
      <c r="P14" s="55">
        <v>13.9</v>
      </c>
      <c r="Q14" s="55">
        <v>14.1</v>
      </c>
      <c r="R14" s="55">
        <v>14.2</v>
      </c>
      <c r="S14" s="55">
        <v>14.2</v>
      </c>
      <c r="T14" s="55">
        <v>14.1</v>
      </c>
      <c r="U14" s="55">
        <v>13.6</v>
      </c>
      <c r="V14" s="55">
        <v>13</v>
      </c>
      <c r="W14" s="55">
        <v>12.3</v>
      </c>
      <c r="X14" s="55">
        <v>13.1</v>
      </c>
      <c r="Y14" s="55">
        <v>13.6</v>
      </c>
      <c r="Z14" s="55">
        <v>13.8</v>
      </c>
      <c r="AA14" s="55">
        <v>14</v>
      </c>
      <c r="AB14" s="55">
        <v>14.1</v>
      </c>
      <c r="AC14" s="120">
        <f t="shared" si="0"/>
        <v>13.636363636363637</v>
      </c>
    </row>
    <row r="15" spans="1:29" ht="25.15" customHeight="1">
      <c r="A15" s="4">
        <v>4</v>
      </c>
      <c r="B15" s="5" t="s">
        <v>50</v>
      </c>
      <c r="C15" s="6" t="s">
        <v>47</v>
      </c>
      <c r="D15" s="6"/>
      <c r="E15" s="55"/>
      <c r="F15" s="55"/>
      <c r="G15" s="55">
        <v>8</v>
      </c>
      <c r="H15" s="55">
        <v>8</v>
      </c>
      <c r="I15" s="55">
        <v>7.9</v>
      </c>
      <c r="J15" s="55">
        <v>8</v>
      </c>
      <c r="K15" s="55">
        <v>8</v>
      </c>
      <c r="L15" s="55">
        <v>8.1</v>
      </c>
      <c r="M15" s="55">
        <v>8.1</v>
      </c>
      <c r="N15" s="55">
        <v>8.1</v>
      </c>
      <c r="O15" s="55">
        <v>8.1</v>
      </c>
      <c r="P15" s="55">
        <v>8</v>
      </c>
      <c r="Q15" s="55">
        <v>8</v>
      </c>
      <c r="R15" s="55">
        <v>8</v>
      </c>
      <c r="S15" s="55">
        <v>8</v>
      </c>
      <c r="T15" s="55">
        <v>7.2</v>
      </c>
      <c r="U15" s="55">
        <v>7</v>
      </c>
      <c r="V15" s="55">
        <v>6.1</v>
      </c>
      <c r="W15" s="55">
        <v>5.5</v>
      </c>
      <c r="X15" s="55">
        <v>5.7</v>
      </c>
      <c r="Y15" s="55">
        <v>6</v>
      </c>
      <c r="Z15" s="55">
        <v>6.2</v>
      </c>
      <c r="AA15" s="55">
        <v>6.3</v>
      </c>
      <c r="AB15" s="55">
        <v>6.4</v>
      </c>
      <c r="AC15" s="120">
        <f t="shared" si="0"/>
        <v>7.3045454545454538</v>
      </c>
    </row>
    <row r="16" spans="1:29" ht="25.15" customHeight="1">
      <c r="A16" s="4">
        <v>5</v>
      </c>
      <c r="B16" s="5" t="s">
        <v>51</v>
      </c>
      <c r="C16" s="6" t="s">
        <v>47</v>
      </c>
      <c r="D16" s="6"/>
      <c r="E16" s="55"/>
      <c r="F16" s="55"/>
      <c r="G16" s="55">
        <v>23.8</v>
      </c>
      <c r="H16" s="55">
        <v>23.8</v>
      </c>
      <c r="I16" s="55">
        <v>24.1</v>
      </c>
      <c r="J16" s="55">
        <v>24.2</v>
      </c>
      <c r="K16" s="55">
        <v>24.5</v>
      </c>
      <c r="L16" s="55">
        <v>24.7</v>
      </c>
      <c r="M16" s="55">
        <v>25.3</v>
      </c>
      <c r="N16" s="55">
        <v>25.2</v>
      </c>
      <c r="O16" s="55">
        <v>26.9</v>
      </c>
      <c r="P16" s="55">
        <v>27.1</v>
      </c>
      <c r="Q16" s="55">
        <v>27.2</v>
      </c>
      <c r="R16" s="55">
        <v>27.2</v>
      </c>
      <c r="S16" s="55">
        <v>27</v>
      </c>
      <c r="T16" s="55">
        <v>27.2</v>
      </c>
      <c r="U16" s="55">
        <v>27.2</v>
      </c>
      <c r="V16" s="55">
        <v>27.3</v>
      </c>
      <c r="W16" s="55">
        <v>26</v>
      </c>
      <c r="X16" s="55">
        <v>24.2</v>
      </c>
      <c r="Y16" s="55">
        <v>23.9</v>
      </c>
      <c r="Z16" s="55">
        <v>23.8</v>
      </c>
      <c r="AA16" s="55">
        <v>23.6</v>
      </c>
      <c r="AB16" s="55">
        <v>23.5</v>
      </c>
      <c r="AC16" s="120">
        <f t="shared" si="0"/>
        <v>25.349999999999998</v>
      </c>
    </row>
    <row r="17" spans="1:29" ht="25.15" customHeight="1">
      <c r="A17" s="4">
        <v>6</v>
      </c>
      <c r="B17" s="5" t="s">
        <v>52</v>
      </c>
      <c r="C17" s="6" t="s">
        <v>47</v>
      </c>
      <c r="D17" s="6"/>
      <c r="E17" s="55"/>
      <c r="F17" s="55"/>
      <c r="G17" s="55">
        <v>28.5</v>
      </c>
      <c r="H17" s="55">
        <v>28.5</v>
      </c>
      <c r="I17" s="55">
        <v>27.8</v>
      </c>
      <c r="J17" s="55">
        <v>28.1</v>
      </c>
      <c r="K17" s="55">
        <v>28.3</v>
      </c>
      <c r="L17" s="55">
        <v>28.7</v>
      </c>
      <c r="M17" s="55">
        <v>29.5</v>
      </c>
      <c r="N17" s="55">
        <v>29.5</v>
      </c>
      <c r="O17" s="55">
        <v>31.3</v>
      </c>
      <c r="P17" s="55">
        <v>31.8</v>
      </c>
      <c r="Q17" s="55">
        <v>31.8</v>
      </c>
      <c r="R17" s="55">
        <v>31.8</v>
      </c>
      <c r="S17" s="55">
        <v>31.7</v>
      </c>
      <c r="T17" s="55">
        <v>32.4</v>
      </c>
      <c r="U17" s="55">
        <v>32.200000000000003</v>
      </c>
      <c r="V17" s="55">
        <v>32.5</v>
      </c>
      <c r="W17" s="55">
        <v>31.1</v>
      </c>
      <c r="X17" s="55">
        <v>29.7</v>
      </c>
      <c r="Y17" s="55">
        <v>29.6</v>
      </c>
      <c r="Z17" s="55">
        <v>29.5</v>
      </c>
      <c r="AA17" s="55">
        <v>29.3</v>
      </c>
      <c r="AB17" s="55">
        <v>29.3</v>
      </c>
      <c r="AC17" s="120">
        <f t="shared" si="0"/>
        <v>30.131818181818179</v>
      </c>
    </row>
    <row r="18" spans="1:29" ht="25.15" customHeight="1">
      <c r="A18" s="4">
        <v>7</v>
      </c>
      <c r="B18" s="5" t="s">
        <v>53</v>
      </c>
      <c r="C18" s="6" t="s">
        <v>54</v>
      </c>
      <c r="D18" s="6"/>
      <c r="E18" s="57"/>
      <c r="F18" s="57"/>
      <c r="G18" s="57">
        <v>4.3</v>
      </c>
      <c r="H18" s="57">
        <v>4.3</v>
      </c>
      <c r="I18" s="57">
        <v>4.3</v>
      </c>
      <c r="J18" s="57">
        <v>4.3</v>
      </c>
      <c r="K18" s="57">
        <v>4.3</v>
      </c>
      <c r="L18" s="57">
        <v>4.3</v>
      </c>
      <c r="M18" s="57">
        <v>4.3</v>
      </c>
      <c r="N18" s="57">
        <v>4.3</v>
      </c>
      <c r="O18" s="57">
        <v>4.3</v>
      </c>
      <c r="P18" s="57">
        <v>4.3</v>
      </c>
      <c r="Q18" s="57">
        <v>4.3</v>
      </c>
      <c r="R18" s="57">
        <v>4.3</v>
      </c>
      <c r="S18" s="57">
        <v>4.3</v>
      </c>
      <c r="T18" s="57">
        <v>4.3</v>
      </c>
      <c r="U18" s="57">
        <v>4.3</v>
      </c>
      <c r="V18" s="57">
        <v>4.3</v>
      </c>
      <c r="W18" s="57">
        <v>4.3</v>
      </c>
      <c r="X18" s="57">
        <v>4.3</v>
      </c>
      <c r="Y18" s="57">
        <v>4.3</v>
      </c>
      <c r="Z18" s="57">
        <v>4.3</v>
      </c>
      <c r="AA18" s="57">
        <v>4.3</v>
      </c>
      <c r="AB18" s="57">
        <v>4.3</v>
      </c>
      <c r="AC18" s="120">
        <f t="shared" si="0"/>
        <v>4.299999999999998</v>
      </c>
    </row>
    <row r="19" spans="1:29" ht="25.15" customHeight="1">
      <c r="A19" s="4">
        <v>8</v>
      </c>
      <c r="B19" s="5" t="s">
        <v>55</v>
      </c>
      <c r="C19" s="6" t="s">
        <v>54</v>
      </c>
      <c r="D19" s="6"/>
      <c r="E19" s="57"/>
      <c r="F19" s="57"/>
      <c r="G19" s="57">
        <v>3.8</v>
      </c>
      <c r="H19" s="57">
        <v>3.8</v>
      </c>
      <c r="I19" s="57">
        <v>3.8</v>
      </c>
      <c r="J19" s="57">
        <v>3.8</v>
      </c>
      <c r="K19" s="57">
        <v>3.8</v>
      </c>
      <c r="L19" s="57">
        <v>3.8</v>
      </c>
      <c r="M19" s="57">
        <v>3.8</v>
      </c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>
        <v>3.8</v>
      </c>
      <c r="W19" s="57">
        <v>3.8</v>
      </c>
      <c r="X19" s="57">
        <v>3.8</v>
      </c>
      <c r="Y19" s="57">
        <v>3.8</v>
      </c>
      <c r="Z19" s="57">
        <v>3.8</v>
      </c>
      <c r="AA19" s="57">
        <v>3.8</v>
      </c>
      <c r="AB19" s="57">
        <v>3.8</v>
      </c>
      <c r="AC19" s="120">
        <f t="shared" si="0"/>
        <v>3.7999999999999985</v>
      </c>
    </row>
    <row r="20" spans="1:29" ht="25.15" customHeight="1">
      <c r="A20" s="4">
        <v>9</v>
      </c>
      <c r="B20" s="5" t="s">
        <v>56</v>
      </c>
      <c r="C20" s="6" t="s">
        <v>54</v>
      </c>
      <c r="D20" s="6"/>
      <c r="E20" s="57"/>
      <c r="F20" s="57"/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120">
        <f t="shared" si="0"/>
        <v>3.7999999999999985</v>
      </c>
    </row>
    <row r="21" spans="1:29" ht="25.15" customHeight="1">
      <c r="A21" s="4">
        <v>10</v>
      </c>
      <c r="B21" s="5" t="s">
        <v>57</v>
      </c>
      <c r="C21" s="6" t="s">
        <v>54</v>
      </c>
      <c r="D21" s="6"/>
      <c r="E21" s="57"/>
      <c r="F21" s="57"/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>
        <v>3</v>
      </c>
      <c r="U21" s="57">
        <v>3</v>
      </c>
      <c r="V21" s="57">
        <v>3</v>
      </c>
      <c r="W21" s="57">
        <v>3</v>
      </c>
      <c r="X21" s="57">
        <v>3</v>
      </c>
      <c r="Y21" s="57">
        <v>3</v>
      </c>
      <c r="Z21" s="57">
        <v>3</v>
      </c>
      <c r="AA21" s="57">
        <v>3</v>
      </c>
      <c r="AB21" s="57">
        <v>3</v>
      </c>
      <c r="AC21" s="120">
        <f t="shared" si="0"/>
        <v>3</v>
      </c>
    </row>
    <row r="22" spans="1:29" ht="25.15" customHeight="1">
      <c r="A22" s="4">
        <v>11</v>
      </c>
      <c r="B22" s="5" t="s">
        <v>58</v>
      </c>
      <c r="C22" s="6" t="s">
        <v>54</v>
      </c>
      <c r="D22" s="28"/>
      <c r="E22" s="57"/>
      <c r="F22" s="57"/>
      <c r="G22" s="57">
        <v>0.5</v>
      </c>
      <c r="H22" s="57">
        <v>0.5</v>
      </c>
      <c r="I22" s="57">
        <v>0.5</v>
      </c>
      <c r="J22" s="57">
        <v>0.5</v>
      </c>
      <c r="K22" s="57">
        <v>0.5</v>
      </c>
      <c r="L22" s="57">
        <v>0.5</v>
      </c>
      <c r="M22" s="57">
        <v>0.5</v>
      </c>
      <c r="N22" s="57">
        <v>0.5</v>
      </c>
      <c r="O22" s="57">
        <v>0.5</v>
      </c>
      <c r="P22" s="57">
        <v>0.5</v>
      </c>
      <c r="Q22" s="57">
        <v>0.5</v>
      </c>
      <c r="R22" s="57">
        <v>0.5</v>
      </c>
      <c r="S22" s="57">
        <v>0.5</v>
      </c>
      <c r="T22" s="57">
        <v>0.5</v>
      </c>
      <c r="U22" s="57">
        <v>0.5</v>
      </c>
      <c r="V22" s="57">
        <v>0.5</v>
      </c>
      <c r="W22" s="57">
        <v>0.5</v>
      </c>
      <c r="X22" s="57">
        <v>0.5</v>
      </c>
      <c r="Y22" s="57">
        <v>0.5</v>
      </c>
      <c r="Z22" s="57">
        <v>0.5</v>
      </c>
      <c r="AA22" s="57">
        <v>0.5</v>
      </c>
      <c r="AB22" s="57">
        <v>0.5</v>
      </c>
      <c r="AC22" s="120">
        <f t="shared" si="0"/>
        <v>0.5</v>
      </c>
    </row>
    <row r="23" spans="1:29" ht="25.15" customHeight="1">
      <c r="A23" s="4">
        <v>12</v>
      </c>
      <c r="B23" s="5" t="s">
        <v>59</v>
      </c>
      <c r="C23" s="6" t="s">
        <v>60</v>
      </c>
      <c r="D23" s="28"/>
      <c r="E23" s="57"/>
      <c r="F23" s="57"/>
      <c r="G23" s="57">
        <v>0.8</v>
      </c>
      <c r="H23" s="57">
        <v>0.8</v>
      </c>
      <c r="I23" s="57">
        <v>0.8</v>
      </c>
      <c r="J23" s="57">
        <v>0.8</v>
      </c>
      <c r="K23" s="57">
        <v>0.8</v>
      </c>
      <c r="L23" s="57">
        <v>0.8</v>
      </c>
      <c r="M23" s="57">
        <v>0.8</v>
      </c>
      <c r="N23" s="57">
        <v>0.8</v>
      </c>
      <c r="O23" s="57">
        <v>0.8</v>
      </c>
      <c r="P23" s="57">
        <v>0.8</v>
      </c>
      <c r="Q23" s="57">
        <v>0.8</v>
      </c>
      <c r="R23" s="57">
        <v>0.8</v>
      </c>
      <c r="S23" s="57">
        <v>0.8</v>
      </c>
      <c r="T23" s="57">
        <v>0.8</v>
      </c>
      <c r="U23" s="57">
        <v>0.8</v>
      </c>
      <c r="V23" s="57">
        <v>0.8</v>
      </c>
      <c r="W23" s="57">
        <v>0.8</v>
      </c>
      <c r="X23" s="57">
        <v>0.8</v>
      </c>
      <c r="Y23" s="57">
        <v>0.8</v>
      </c>
      <c r="Z23" s="57">
        <v>0.8</v>
      </c>
      <c r="AA23" s="57">
        <v>0.8</v>
      </c>
      <c r="AB23" s="57">
        <v>0.8</v>
      </c>
      <c r="AC23" s="120">
        <f t="shared" si="0"/>
        <v>0.80000000000000027</v>
      </c>
    </row>
    <row r="24" spans="1:29" ht="25.15" customHeight="1">
      <c r="A24" s="4">
        <v>13</v>
      </c>
      <c r="B24" s="5" t="s">
        <v>61</v>
      </c>
      <c r="C24" s="6" t="s">
        <v>62</v>
      </c>
      <c r="D24" s="28"/>
      <c r="E24" s="58"/>
      <c r="F24" s="58"/>
      <c r="G24" s="58">
        <v>971</v>
      </c>
      <c r="H24" s="58">
        <v>971</v>
      </c>
      <c r="I24" s="58">
        <v>971</v>
      </c>
      <c r="J24" s="58">
        <v>971</v>
      </c>
      <c r="K24" s="58">
        <v>971</v>
      </c>
      <c r="L24" s="58">
        <v>971</v>
      </c>
      <c r="M24" s="58">
        <v>971</v>
      </c>
      <c r="N24" s="58">
        <v>971</v>
      </c>
      <c r="O24" s="58">
        <v>971</v>
      </c>
      <c r="P24" s="58">
        <v>971</v>
      </c>
      <c r="Q24" s="58">
        <v>971</v>
      </c>
      <c r="R24" s="58">
        <v>971</v>
      </c>
      <c r="S24" s="58">
        <v>971</v>
      </c>
      <c r="T24" s="58">
        <v>971</v>
      </c>
      <c r="U24" s="58">
        <v>971</v>
      </c>
      <c r="V24" s="58">
        <v>971</v>
      </c>
      <c r="W24" s="58">
        <v>971</v>
      </c>
      <c r="X24" s="58">
        <v>971</v>
      </c>
      <c r="Y24" s="58">
        <v>971</v>
      </c>
      <c r="Z24" s="58">
        <v>971</v>
      </c>
      <c r="AA24" s="58">
        <v>971</v>
      </c>
      <c r="AB24" s="58">
        <v>971</v>
      </c>
      <c r="AC24" s="120">
        <f t="shared" si="0"/>
        <v>971</v>
      </c>
    </row>
    <row r="25" spans="1:29" ht="25.15" customHeight="1">
      <c r="A25" s="4">
        <v>14</v>
      </c>
      <c r="B25" s="5" t="s">
        <v>63</v>
      </c>
      <c r="C25" s="6" t="s">
        <v>64</v>
      </c>
      <c r="D25" s="28"/>
      <c r="E25" s="112"/>
      <c r="F25" s="112"/>
      <c r="G25" s="112">
        <f t="shared" ref="G25:O25" si="1">G24*1000*1*(G14-G15)/3024</f>
        <v>2022.916666666667</v>
      </c>
      <c r="H25" s="112">
        <f t="shared" si="1"/>
        <v>2022.916666666667</v>
      </c>
      <c r="I25" s="112">
        <f t="shared" si="1"/>
        <v>1573.3796296296296</v>
      </c>
      <c r="J25" s="112">
        <f t="shared" si="1"/>
        <v>1605.4894179894179</v>
      </c>
      <c r="K25" s="112">
        <f t="shared" si="1"/>
        <v>1669.7089947089944</v>
      </c>
      <c r="L25" s="112">
        <f t="shared" si="1"/>
        <v>1669.7089947089951</v>
      </c>
      <c r="M25" s="112">
        <f t="shared" si="1"/>
        <v>1766.0383597883597</v>
      </c>
      <c r="N25" s="112">
        <f t="shared" si="1"/>
        <v>1798.148148148148</v>
      </c>
      <c r="O25" s="112">
        <f t="shared" si="1"/>
        <v>1830.2579365079368</v>
      </c>
      <c r="P25" s="112">
        <f t="shared" ref="P25:AB25" si="2">P24*1000*1*(P14-P15)/3024</f>
        <v>1894.4775132275133</v>
      </c>
      <c r="Q25" s="112">
        <f t="shared" si="2"/>
        <v>1958.69708994709</v>
      </c>
      <c r="R25" s="112">
        <f t="shared" si="2"/>
        <v>1990.8068783068779</v>
      </c>
      <c r="S25" s="112">
        <f t="shared" si="2"/>
        <v>1990.8068783068779</v>
      </c>
      <c r="T25" s="112">
        <f t="shared" si="2"/>
        <v>2215.5753968253966</v>
      </c>
      <c r="U25" s="112">
        <f t="shared" si="2"/>
        <v>2119.2460317460318</v>
      </c>
      <c r="V25" s="112">
        <f t="shared" si="2"/>
        <v>2215.5753968253966</v>
      </c>
      <c r="W25" s="112">
        <f t="shared" si="2"/>
        <v>2183.465608465609</v>
      </c>
      <c r="X25" s="112">
        <f t="shared" si="2"/>
        <v>2376.1243386243382</v>
      </c>
      <c r="Y25" s="112">
        <f t="shared" si="2"/>
        <v>2440.3439153439153</v>
      </c>
      <c r="Z25" s="112">
        <f t="shared" si="2"/>
        <v>2440.3439153439158</v>
      </c>
      <c r="AA25" s="112">
        <f t="shared" si="2"/>
        <v>2472.4537037037039</v>
      </c>
      <c r="AB25" s="112">
        <f t="shared" si="2"/>
        <v>2472.4537037037035</v>
      </c>
      <c r="AC25" s="54">
        <f>SUM(E25:AB25)</f>
        <v>44728.935185185182</v>
      </c>
    </row>
    <row r="26" spans="1:29" ht="25.15" customHeight="1">
      <c r="A26" s="4">
        <v>15</v>
      </c>
      <c r="B26" s="5" t="s">
        <v>65</v>
      </c>
      <c r="C26" s="6" t="s">
        <v>66</v>
      </c>
      <c r="D26" s="28"/>
      <c r="E26" s="56"/>
      <c r="F26" s="56"/>
      <c r="G26" s="56">
        <v>1500</v>
      </c>
      <c r="H26" s="56">
        <v>1600</v>
      </c>
      <c r="I26" s="56">
        <v>1000</v>
      </c>
      <c r="J26" s="56">
        <v>700</v>
      </c>
      <c r="K26" s="56">
        <v>1200</v>
      </c>
      <c r="L26" s="56">
        <v>1200</v>
      </c>
      <c r="M26" s="56">
        <v>1300</v>
      </c>
      <c r="N26" s="56">
        <v>1300</v>
      </c>
      <c r="O26" s="56">
        <v>1400</v>
      </c>
      <c r="P26" s="56">
        <v>1300</v>
      </c>
      <c r="Q26" s="56">
        <v>1600</v>
      </c>
      <c r="R26" s="56">
        <v>1400</v>
      </c>
      <c r="S26" s="56">
        <v>1600</v>
      </c>
      <c r="T26" s="56">
        <v>1600</v>
      </c>
      <c r="U26" s="56">
        <v>1500</v>
      </c>
      <c r="V26" s="56">
        <v>1400</v>
      </c>
      <c r="W26" s="56">
        <v>1700</v>
      </c>
      <c r="X26" s="56">
        <v>1600</v>
      </c>
      <c r="Y26" s="56">
        <v>1600</v>
      </c>
      <c r="Z26" s="56">
        <v>1600</v>
      </c>
      <c r="AA26" s="56">
        <v>1600</v>
      </c>
      <c r="AB26" s="56">
        <v>1700</v>
      </c>
      <c r="AC26" s="54">
        <f>SUM(E26:AB26)</f>
        <v>31400</v>
      </c>
    </row>
    <row r="27" spans="1:29" ht="25.15" customHeight="1">
      <c r="A27" s="4">
        <v>16</v>
      </c>
      <c r="B27" s="5" t="s">
        <v>67</v>
      </c>
      <c r="C27" s="6" t="s">
        <v>68</v>
      </c>
      <c r="D27" s="28"/>
      <c r="E27" s="113"/>
      <c r="F27" s="113"/>
      <c r="G27" s="113">
        <f t="shared" ref="G27:O27" si="3">G26/G25</f>
        <v>0.74150360453141084</v>
      </c>
      <c r="H27" s="113">
        <f t="shared" si="3"/>
        <v>0.79093717816683817</v>
      </c>
      <c r="I27" s="113">
        <f t="shared" si="3"/>
        <v>0.63557451816978083</v>
      </c>
      <c r="J27" s="113">
        <f t="shared" si="3"/>
        <v>0.43600411946446965</v>
      </c>
      <c r="K27" s="113">
        <f t="shared" si="3"/>
        <v>0.71868810900736768</v>
      </c>
      <c r="L27" s="113">
        <f t="shared" si="3"/>
        <v>0.71868810900736735</v>
      </c>
      <c r="M27" s="113">
        <f t="shared" si="3"/>
        <v>0.73611085104390983</v>
      </c>
      <c r="N27" s="113">
        <f t="shared" si="3"/>
        <v>0.72296601441812569</v>
      </c>
      <c r="O27" s="113">
        <f t="shared" si="3"/>
        <v>0.7649195078324027</v>
      </c>
      <c r="P27" s="113">
        <f t="shared" ref="P27:AB27" si="4">P26/P25</f>
        <v>0.68620503063415317</v>
      </c>
      <c r="Q27" s="113">
        <f t="shared" si="4"/>
        <v>0.81686954466411166</v>
      </c>
      <c r="R27" s="113">
        <f t="shared" si="4"/>
        <v>0.70323245074914464</v>
      </c>
      <c r="S27" s="113">
        <f t="shared" si="4"/>
        <v>0.80369422942759394</v>
      </c>
      <c r="T27" s="113">
        <f t="shared" si="4"/>
        <v>0.72216003223928726</v>
      </c>
      <c r="U27" s="113">
        <f t="shared" si="4"/>
        <v>0.70779889523452855</v>
      </c>
      <c r="V27" s="113">
        <f t="shared" si="4"/>
        <v>0.63189002820937634</v>
      </c>
      <c r="W27" s="113">
        <f t="shared" si="4"/>
        <v>0.77857878475798126</v>
      </c>
      <c r="X27" s="113">
        <f t="shared" si="4"/>
        <v>0.67336543546636252</v>
      </c>
      <c r="Y27" s="113">
        <f t="shared" si="4"/>
        <v>0.65564529242777392</v>
      </c>
      <c r="Z27" s="113">
        <f t="shared" si="4"/>
        <v>0.6556452924277737</v>
      </c>
      <c r="AA27" s="113">
        <f t="shared" si="4"/>
        <v>0.64713041850014041</v>
      </c>
      <c r="AB27" s="113">
        <f t="shared" si="4"/>
        <v>0.68757606965639928</v>
      </c>
      <c r="AC27" s="120">
        <f t="shared" ref="AC27:AC32" si="5">AVERAGE(E27:AB27)</f>
        <v>0.70159925072892271</v>
      </c>
    </row>
    <row r="28" spans="1:29" ht="25.15" customHeight="1">
      <c r="A28" s="4">
        <v>17</v>
      </c>
      <c r="B28" s="5" t="s">
        <v>69</v>
      </c>
      <c r="C28" s="28"/>
      <c r="D28" s="28"/>
      <c r="E28" s="250">
        <f>AVERAGE(E27:AB27)</f>
        <v>0.70159925072892271</v>
      </c>
      <c r="F28" s="251"/>
      <c r="G28" s="251"/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/>
      <c r="T28" s="251"/>
      <c r="U28" s="251"/>
      <c r="V28" s="251"/>
      <c r="W28" s="251"/>
      <c r="X28" s="251"/>
      <c r="Y28" s="251"/>
      <c r="Z28" s="251"/>
      <c r="AA28" s="251"/>
      <c r="AB28" s="251"/>
      <c r="AC28" s="120">
        <f t="shared" si="5"/>
        <v>0.70159925072892271</v>
      </c>
    </row>
    <row r="29" spans="1:29" ht="25.15" customHeight="1">
      <c r="A29" s="4">
        <v>18</v>
      </c>
      <c r="B29" s="5" t="s">
        <v>70</v>
      </c>
      <c r="C29" s="28"/>
      <c r="D29" s="28"/>
      <c r="E29" s="113"/>
      <c r="F29" s="113"/>
      <c r="G29" s="113">
        <f t="shared" ref="G29:R29" si="6">3.516/G27</f>
        <v>4.741716666666667</v>
      </c>
      <c r="H29" s="113">
        <f t="shared" si="6"/>
        <v>4.4453593750000007</v>
      </c>
      <c r="I29" s="113">
        <f t="shared" si="6"/>
        <v>5.5320027777777776</v>
      </c>
      <c r="J29" s="113">
        <f t="shared" si="6"/>
        <v>8.0641439909297041</v>
      </c>
      <c r="K29" s="113">
        <f t="shared" si="6"/>
        <v>4.8922473544973535</v>
      </c>
      <c r="L29" s="113">
        <f t="shared" si="6"/>
        <v>4.8922473544973553</v>
      </c>
      <c r="M29" s="113">
        <f t="shared" si="6"/>
        <v>4.7764545177045168</v>
      </c>
      <c r="N29" s="113">
        <f t="shared" si="6"/>
        <v>4.8632991452991448</v>
      </c>
      <c r="O29" s="113">
        <f t="shared" si="6"/>
        <v>4.596562074829933</v>
      </c>
      <c r="P29" s="113">
        <f t="shared" si="6"/>
        <v>5.1238330280830278</v>
      </c>
      <c r="Q29" s="113">
        <f t="shared" si="6"/>
        <v>4.30423685515873</v>
      </c>
      <c r="R29" s="113">
        <f t="shared" si="6"/>
        <v>4.9997692743764164</v>
      </c>
      <c r="S29" s="113">
        <f t="shared" ref="S29:AB29" si="7">3.516/S27</f>
        <v>4.374798115079364</v>
      </c>
      <c r="T29" s="113">
        <f t="shared" si="7"/>
        <v>4.8687269345238091</v>
      </c>
      <c r="U29" s="113">
        <f t="shared" si="7"/>
        <v>4.9675126984126985</v>
      </c>
      <c r="V29" s="113">
        <f t="shared" si="7"/>
        <v>5.5642593537414955</v>
      </c>
      <c r="W29" s="113">
        <f t="shared" si="7"/>
        <v>4.5159206349206364</v>
      </c>
      <c r="X29" s="113">
        <f t="shared" si="7"/>
        <v>5.2215332341269827</v>
      </c>
      <c r="Y29" s="113">
        <f t="shared" si="7"/>
        <v>5.3626557539682533</v>
      </c>
      <c r="Z29" s="113">
        <f t="shared" si="7"/>
        <v>5.3626557539682551</v>
      </c>
      <c r="AA29" s="113">
        <f t="shared" si="7"/>
        <v>5.4332170138888891</v>
      </c>
      <c r="AB29" s="113">
        <f t="shared" si="7"/>
        <v>5.1136160130718951</v>
      </c>
      <c r="AC29" s="120">
        <f t="shared" si="5"/>
        <v>5.091671269114677</v>
      </c>
    </row>
    <row r="30" spans="1:29" ht="25.15" customHeight="1">
      <c r="A30" s="4">
        <v>19</v>
      </c>
      <c r="B30" s="5" t="s">
        <v>71</v>
      </c>
      <c r="C30" s="28"/>
      <c r="D30" s="28"/>
      <c r="E30" s="113"/>
      <c r="F30" s="113"/>
      <c r="G30" s="113">
        <f t="shared" ref="G30:R30" si="8">3.413*G29</f>
        <v>16.183478983333334</v>
      </c>
      <c r="H30" s="113">
        <f t="shared" si="8"/>
        <v>15.172011546875002</v>
      </c>
      <c r="I30" s="113">
        <f t="shared" si="8"/>
        <v>18.880725480555554</v>
      </c>
      <c r="J30" s="113">
        <f t="shared" si="8"/>
        <v>27.52292344104308</v>
      </c>
      <c r="K30" s="113">
        <f t="shared" si="8"/>
        <v>16.697240220899467</v>
      </c>
      <c r="L30" s="113">
        <f t="shared" si="8"/>
        <v>16.697240220899474</v>
      </c>
      <c r="M30" s="113">
        <f t="shared" si="8"/>
        <v>16.302039268925515</v>
      </c>
      <c r="N30" s="113">
        <f t="shared" si="8"/>
        <v>16.59843998290598</v>
      </c>
      <c r="O30" s="113">
        <f t="shared" si="8"/>
        <v>15.68806636139456</v>
      </c>
      <c r="P30" s="113">
        <f t="shared" si="8"/>
        <v>17.487642124847373</v>
      </c>
      <c r="Q30" s="113">
        <f t="shared" si="8"/>
        <v>14.690360386656744</v>
      </c>
      <c r="R30" s="113">
        <f t="shared" si="8"/>
        <v>17.064212533446707</v>
      </c>
      <c r="S30" s="113">
        <f t="shared" ref="S30:AB30" si="9">3.413*S29</f>
        <v>14.931185966765868</v>
      </c>
      <c r="T30" s="113">
        <f t="shared" si="9"/>
        <v>16.616965027529758</v>
      </c>
      <c r="U30" s="113">
        <f t="shared" si="9"/>
        <v>16.954120839682538</v>
      </c>
      <c r="V30" s="113">
        <f t="shared" si="9"/>
        <v>18.990817174319723</v>
      </c>
      <c r="W30" s="113">
        <f t="shared" si="9"/>
        <v>15.412837126984131</v>
      </c>
      <c r="X30" s="113">
        <f t="shared" si="9"/>
        <v>17.821092928075391</v>
      </c>
      <c r="Y30" s="113">
        <f t="shared" si="9"/>
        <v>18.302744088293647</v>
      </c>
      <c r="Z30" s="113">
        <f t="shared" si="9"/>
        <v>18.302744088293654</v>
      </c>
      <c r="AA30" s="113">
        <f t="shared" si="9"/>
        <v>18.543569668402778</v>
      </c>
      <c r="AB30" s="113">
        <f t="shared" si="9"/>
        <v>17.452771452614378</v>
      </c>
      <c r="AC30" s="120">
        <f t="shared" si="5"/>
        <v>17.377874041488397</v>
      </c>
    </row>
    <row r="31" spans="1:29" ht="25.15" customHeight="1">
      <c r="A31" s="4">
        <v>20</v>
      </c>
      <c r="B31" s="98" t="s">
        <v>72</v>
      </c>
      <c r="C31" s="99" t="s">
        <v>47</v>
      </c>
      <c r="D31" s="114"/>
      <c r="E31" s="113"/>
      <c r="F31" s="113"/>
      <c r="G31" s="113">
        <f t="shared" ref="G31:R31" si="10">(G17-G16)/LN(1+(G17-G16)/G12)</f>
        <v>4.4432247355665835</v>
      </c>
      <c r="H31" s="113">
        <f t="shared" si="10"/>
        <v>3.7744462768485518</v>
      </c>
      <c r="I31" s="113">
        <f t="shared" si="10"/>
        <v>3.5328300357444222</v>
      </c>
      <c r="J31" s="113">
        <f t="shared" si="10"/>
        <v>3.7149150403573086</v>
      </c>
      <c r="K31" s="113">
        <f t="shared" si="10"/>
        <v>3.6785525643462083</v>
      </c>
      <c r="L31" s="113">
        <f t="shared" si="10"/>
        <v>3.7511085940184423</v>
      </c>
      <c r="M31" s="113">
        <f t="shared" si="10"/>
        <v>3.823004751832717</v>
      </c>
      <c r="N31" s="113">
        <f t="shared" si="10"/>
        <v>4.4056927155017416</v>
      </c>
      <c r="O31" s="113">
        <f t="shared" si="10"/>
        <v>4.4426552479375543</v>
      </c>
      <c r="P31" s="113">
        <f t="shared" si="10"/>
        <v>4.5526626206387668</v>
      </c>
      <c r="Q31" s="113">
        <f t="shared" si="10"/>
        <v>4.2972926399479716</v>
      </c>
      <c r="R31" s="113">
        <f t="shared" si="10"/>
        <v>4.0763328712072262</v>
      </c>
      <c r="S31" s="113">
        <f t="shared" ref="S31:AB31" si="11">(S17-S16)/LN(1+(S17-S16)/S12)</f>
        <v>4.2228173107653344</v>
      </c>
      <c r="T31" s="113">
        <f t="shared" si="11"/>
        <v>4.3993458938552283</v>
      </c>
      <c r="U31" s="113">
        <f t="shared" si="11"/>
        <v>4.329134670743767</v>
      </c>
      <c r="V31" s="113">
        <f t="shared" si="11"/>
        <v>4.2868119927759922</v>
      </c>
      <c r="W31" s="113">
        <f t="shared" si="11"/>
        <v>4.3643052374303943</v>
      </c>
      <c r="X31" s="113">
        <f t="shared" si="11"/>
        <v>4.5037129031523673</v>
      </c>
      <c r="Y31" s="113">
        <f t="shared" si="11"/>
        <v>4.5726849252263708</v>
      </c>
      <c r="Z31" s="113">
        <f t="shared" si="11"/>
        <v>4.572684925226369</v>
      </c>
      <c r="AA31" s="113">
        <f t="shared" si="11"/>
        <v>4.6859765785152199</v>
      </c>
      <c r="AB31" s="113">
        <f t="shared" si="11"/>
        <v>4.8334751840347057</v>
      </c>
      <c r="AC31" s="120">
        <f t="shared" si="5"/>
        <v>4.239257623439693</v>
      </c>
    </row>
    <row r="32" spans="1:29" ht="25.15" customHeight="1">
      <c r="A32" s="4">
        <v>21</v>
      </c>
      <c r="B32" s="5" t="s">
        <v>73</v>
      </c>
      <c r="C32" s="6" t="s">
        <v>47</v>
      </c>
      <c r="D32" s="115"/>
      <c r="E32" s="113"/>
      <c r="F32" s="113"/>
      <c r="G32" s="113">
        <f t="shared" ref="G32:R32" si="12">(G14-G15)/LN(1+(G14-G15)/G13)</f>
        <v>2.5794860061922535</v>
      </c>
      <c r="H32" s="113">
        <f t="shared" si="12"/>
        <v>2.0381473548366369</v>
      </c>
      <c r="I32" s="113">
        <f t="shared" si="12"/>
        <v>1.7177122668626332</v>
      </c>
      <c r="J32" s="113">
        <f t="shared" si="12"/>
        <v>1.7411413016526698</v>
      </c>
      <c r="K32" s="113">
        <f t="shared" si="12"/>
        <v>1.7877273842746428</v>
      </c>
      <c r="L32" s="113">
        <f t="shared" si="12"/>
        <v>1.7877273842746431</v>
      </c>
      <c r="M32" s="113">
        <f t="shared" si="12"/>
        <v>2.0436652620419178</v>
      </c>
      <c r="N32" s="113">
        <f t="shared" si="12"/>
        <v>1.8798726749324199</v>
      </c>
      <c r="O32" s="113">
        <f t="shared" si="12"/>
        <v>1.9027067439634042</v>
      </c>
      <c r="P32" s="113">
        <f t="shared" si="12"/>
        <v>2.1401311712942257</v>
      </c>
      <c r="Q32" s="113">
        <f t="shared" si="12"/>
        <v>1.9932876563019337</v>
      </c>
      <c r="R32" s="113">
        <f t="shared" si="12"/>
        <v>1.7889418507023145</v>
      </c>
      <c r="S32" s="113">
        <f t="shared" ref="S32:AB32" si="13">(S14-S15)/LN(1+(S14-S15)/S13)</f>
        <v>2.21163145567288</v>
      </c>
      <c r="T32" s="113">
        <f t="shared" si="13"/>
        <v>2.1711400650644612</v>
      </c>
      <c r="U32" s="113">
        <f t="shared" si="13"/>
        <v>2.1049313267650867</v>
      </c>
      <c r="V32" s="113">
        <f t="shared" si="13"/>
        <v>2.375897998171745</v>
      </c>
      <c r="W32" s="113">
        <f t="shared" si="13"/>
        <v>2.706677059950191</v>
      </c>
      <c r="X32" s="113">
        <f t="shared" si="13"/>
        <v>2.8568481655931195</v>
      </c>
      <c r="Y32" s="113">
        <f t="shared" si="13"/>
        <v>2.9063544547929929</v>
      </c>
      <c r="Z32" s="113">
        <f t="shared" si="13"/>
        <v>3.2321510472845874</v>
      </c>
      <c r="AA32" s="113">
        <f t="shared" si="13"/>
        <v>3.4114228417733474</v>
      </c>
      <c r="AB32" s="113">
        <f t="shared" si="13"/>
        <v>3.411422841773347</v>
      </c>
      <c r="AC32" s="120">
        <f t="shared" si="5"/>
        <v>2.3085920142805203</v>
      </c>
    </row>
    <row r="33" spans="1:32" ht="15.75">
      <c r="A33" s="116"/>
      <c r="B33" s="117"/>
      <c r="C33" s="118"/>
      <c r="D33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64"/>
    </row>
    <row r="34" spans="1:32" ht="18" customHeight="1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7"/>
      <c r="AC34"/>
    </row>
    <row r="35" spans="1:32" ht="18" customHeight="1">
      <c r="A35" s="218" t="s">
        <v>79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  <c r="AC35"/>
    </row>
    <row r="36" spans="1:32" ht="18.600000000000001" customHeight="1">
      <c r="A36" s="221"/>
      <c r="B36" s="222"/>
      <c r="C36" s="222"/>
      <c r="D36" s="223"/>
      <c r="E36" s="233" t="s">
        <v>78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  <c r="AC36"/>
    </row>
    <row r="37" spans="1:32" ht="18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  <c r="AC37"/>
    </row>
    <row r="38" spans="1:32" ht="16.149999999999999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32" ht="18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32" ht="18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32" ht="18.600000000000001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32" ht="18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  <c r="AC42"/>
    </row>
    <row r="43" spans="1:32" ht="16.149999999999999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32" ht="15.75">
      <c r="A44" s="246"/>
      <c r="B44" s="246"/>
      <c r="C44" s="248"/>
      <c r="D44" s="246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32" ht="25.15" customHeight="1">
      <c r="A45" s="4">
        <v>1</v>
      </c>
      <c r="B45" s="5" t="s">
        <v>46</v>
      </c>
      <c r="C45" s="6" t="s">
        <v>47</v>
      </c>
      <c r="D45" s="7"/>
      <c r="E45" s="35">
        <v>3.2</v>
      </c>
      <c r="F45" s="35">
        <v>3.2</v>
      </c>
      <c r="G45" s="35">
        <v>2.6</v>
      </c>
      <c r="H45" s="35">
        <v>2.1</v>
      </c>
      <c r="I45" s="35">
        <v>2.2000000000000002</v>
      </c>
      <c r="J45" s="35">
        <v>2.2999999999999998</v>
      </c>
      <c r="K45" s="35">
        <v>2.2999999999999998</v>
      </c>
      <c r="L45" s="35">
        <v>2.2000000000000002</v>
      </c>
      <c r="M45" s="35">
        <v>2.4</v>
      </c>
      <c r="N45" s="35">
        <v>2.5</v>
      </c>
      <c r="O45" s="35">
        <v>2.5</v>
      </c>
      <c r="P45" s="35">
        <v>2.5</v>
      </c>
      <c r="Q45" s="35">
        <v>2.6</v>
      </c>
      <c r="R45" s="35">
        <v>2.6</v>
      </c>
      <c r="S45" s="35">
        <v>2.2999999999999998</v>
      </c>
      <c r="T45" s="35">
        <v>2.2999999999999998</v>
      </c>
      <c r="U45" s="35"/>
      <c r="V45" s="35"/>
      <c r="W45" s="35"/>
      <c r="X45" s="35"/>
      <c r="Y45" s="35"/>
      <c r="Z45" s="35"/>
      <c r="AA45" s="35"/>
      <c r="AB45" s="35"/>
      <c r="AC45" s="35">
        <f>AVERAGE(E45:AB45)</f>
        <v>2.4874999999999998</v>
      </c>
    </row>
    <row r="46" spans="1:32" ht="25.15" customHeight="1">
      <c r="A46" s="4">
        <v>2</v>
      </c>
      <c r="B46" s="5" t="s">
        <v>48</v>
      </c>
      <c r="C46" s="6" t="s">
        <v>47</v>
      </c>
      <c r="D46" s="7"/>
      <c r="E46" s="35">
        <v>0.4</v>
      </c>
      <c r="F46" s="35">
        <v>0.4</v>
      </c>
      <c r="G46" s="35">
        <v>0.2</v>
      </c>
      <c r="H46" s="35">
        <v>0.2</v>
      </c>
      <c r="I46" s="35">
        <v>0.3</v>
      </c>
      <c r="J46" s="35">
        <v>0.2</v>
      </c>
      <c r="K46" s="35">
        <v>0.3</v>
      </c>
      <c r="L46" s="35">
        <v>0.3</v>
      </c>
      <c r="M46" s="35">
        <v>0.3</v>
      </c>
      <c r="N46" s="35">
        <v>0.3</v>
      </c>
      <c r="O46" s="35">
        <v>0.3</v>
      </c>
      <c r="P46" s="35">
        <v>0.3</v>
      </c>
      <c r="Q46" s="35">
        <v>0.3</v>
      </c>
      <c r="R46" s="35">
        <v>0.3</v>
      </c>
      <c r="S46" s="35">
        <v>0.2</v>
      </c>
      <c r="T46" s="35">
        <v>0.3</v>
      </c>
      <c r="U46" s="35"/>
      <c r="V46" s="35"/>
      <c r="W46" s="35"/>
      <c r="X46" s="35"/>
      <c r="Y46" s="35"/>
      <c r="Z46" s="35"/>
      <c r="AA46" s="35"/>
      <c r="AB46" s="35"/>
      <c r="AC46" s="35">
        <f t="shared" ref="AC46:AC57" si="14">AVERAGE(E46:AB46)</f>
        <v>0.28749999999999992</v>
      </c>
      <c r="AF46" s="1">
        <v>1</v>
      </c>
    </row>
    <row r="47" spans="1:32" ht="25.15" customHeight="1">
      <c r="A47" s="4">
        <v>3</v>
      </c>
      <c r="B47" s="5" t="s">
        <v>49</v>
      </c>
      <c r="C47" s="6" t="s">
        <v>47</v>
      </c>
      <c r="D47" s="6"/>
      <c r="E47" s="27">
        <v>13.8</v>
      </c>
      <c r="F47" s="27">
        <v>14</v>
      </c>
      <c r="G47" s="27">
        <v>14.4</v>
      </c>
      <c r="H47" s="27">
        <v>14.6</v>
      </c>
      <c r="I47" s="27">
        <v>12.9</v>
      </c>
      <c r="J47" s="27">
        <v>13.1</v>
      </c>
      <c r="K47" s="27">
        <v>13.4</v>
      </c>
      <c r="L47" s="27">
        <v>13.5</v>
      </c>
      <c r="M47" s="27">
        <v>13.7</v>
      </c>
      <c r="N47" s="27">
        <v>13.8</v>
      </c>
      <c r="O47" s="27">
        <v>13.8</v>
      </c>
      <c r="P47" s="27">
        <v>14</v>
      </c>
      <c r="Q47" s="27">
        <v>14.2</v>
      </c>
      <c r="R47" s="27">
        <v>14.3</v>
      </c>
      <c r="S47" s="27">
        <v>14.3</v>
      </c>
      <c r="T47" s="27">
        <v>14.2</v>
      </c>
      <c r="U47" s="27"/>
      <c r="V47" s="27"/>
      <c r="W47" s="27"/>
      <c r="X47" s="27"/>
      <c r="Y47" s="27"/>
      <c r="Z47" s="27"/>
      <c r="AA47" s="27"/>
      <c r="AB47" s="27"/>
      <c r="AC47" s="35">
        <f t="shared" si="14"/>
        <v>13.875000000000002</v>
      </c>
    </row>
    <row r="48" spans="1:32" ht="25.15" customHeight="1">
      <c r="A48" s="4">
        <v>4</v>
      </c>
      <c r="B48" s="5" t="s">
        <v>50</v>
      </c>
      <c r="C48" s="6" t="s">
        <v>47</v>
      </c>
      <c r="D48" s="6"/>
      <c r="E48" s="27">
        <v>5.6</v>
      </c>
      <c r="F48" s="27">
        <v>5.6</v>
      </c>
      <c r="G48" s="27">
        <v>5.9</v>
      </c>
      <c r="H48" s="27">
        <v>8.1</v>
      </c>
      <c r="I48" s="27">
        <v>8</v>
      </c>
      <c r="J48" s="27">
        <v>7.8</v>
      </c>
      <c r="K48" s="27">
        <v>8.1</v>
      </c>
      <c r="L48" s="27">
        <v>8</v>
      </c>
      <c r="M48" s="27">
        <v>8</v>
      </c>
      <c r="N48" s="27">
        <v>8</v>
      </c>
      <c r="O48" s="27">
        <v>8.1</v>
      </c>
      <c r="P48" s="27">
        <v>8.1</v>
      </c>
      <c r="Q48" s="27">
        <v>7.9</v>
      </c>
      <c r="R48" s="27">
        <v>8</v>
      </c>
      <c r="S48" s="27">
        <v>8</v>
      </c>
      <c r="T48" s="27">
        <v>7.1</v>
      </c>
      <c r="U48" s="27"/>
      <c r="V48" s="27"/>
      <c r="W48" s="27"/>
      <c r="X48" s="27"/>
      <c r="Y48" s="27"/>
      <c r="Z48" s="27"/>
      <c r="AA48" s="27"/>
      <c r="AB48" s="27"/>
      <c r="AC48" s="35">
        <f t="shared" si="14"/>
        <v>7.5187499999999989</v>
      </c>
    </row>
    <row r="49" spans="1:29" ht="25.15" customHeight="1">
      <c r="A49" s="4">
        <v>5</v>
      </c>
      <c r="B49" s="5" t="s">
        <v>51</v>
      </c>
      <c r="C49" s="6" t="s">
        <v>47</v>
      </c>
      <c r="D49" s="6"/>
      <c r="E49" s="27">
        <v>21.9</v>
      </c>
      <c r="F49" s="27">
        <v>22</v>
      </c>
      <c r="G49" s="27">
        <v>21.7</v>
      </c>
      <c r="H49" s="27">
        <v>23.7</v>
      </c>
      <c r="I49" s="27">
        <v>24.2</v>
      </c>
      <c r="J49" s="27">
        <v>24.3</v>
      </c>
      <c r="K49" s="27">
        <v>24.6</v>
      </c>
      <c r="L49" s="27">
        <v>24.7</v>
      </c>
      <c r="M49" s="27">
        <v>25.2</v>
      </c>
      <c r="N49" s="27">
        <v>25.3</v>
      </c>
      <c r="O49" s="27">
        <v>26.5</v>
      </c>
      <c r="P49" s="27">
        <v>27.2</v>
      </c>
      <c r="Q49" s="27">
        <v>27.2</v>
      </c>
      <c r="R49" s="27">
        <v>27.2</v>
      </c>
      <c r="S49" s="27">
        <v>27.1</v>
      </c>
      <c r="T49" s="27">
        <v>27.3</v>
      </c>
      <c r="U49" s="27"/>
      <c r="V49" s="27"/>
      <c r="W49" s="27"/>
      <c r="X49" s="27"/>
      <c r="Y49" s="27"/>
      <c r="Z49" s="27"/>
      <c r="AA49" s="27"/>
      <c r="AB49" s="27"/>
      <c r="AC49" s="35">
        <f t="shared" si="14"/>
        <v>25.006250000000001</v>
      </c>
    </row>
    <row r="50" spans="1:29" ht="25.15" customHeight="1">
      <c r="A50" s="4">
        <v>6</v>
      </c>
      <c r="B50" s="5" t="s">
        <v>52</v>
      </c>
      <c r="C50" s="6" t="s">
        <v>47</v>
      </c>
      <c r="D50" s="6"/>
      <c r="E50" s="55">
        <v>27.4</v>
      </c>
      <c r="F50" s="55">
        <v>27.3</v>
      </c>
      <c r="G50" s="55">
        <v>27.3</v>
      </c>
      <c r="H50" s="55">
        <v>28.2</v>
      </c>
      <c r="I50" s="55">
        <v>27.7</v>
      </c>
      <c r="J50" s="55">
        <v>28</v>
      </c>
      <c r="K50" s="55">
        <v>28.2</v>
      </c>
      <c r="L50" s="55">
        <v>28.6</v>
      </c>
      <c r="M50" s="55">
        <v>29.2</v>
      </c>
      <c r="N50" s="55">
        <v>29.5</v>
      </c>
      <c r="O50" s="55">
        <v>30.8</v>
      </c>
      <c r="P50" s="55">
        <v>31.8</v>
      </c>
      <c r="Q50" s="55">
        <v>31.6</v>
      </c>
      <c r="R50" s="55">
        <v>31.7</v>
      </c>
      <c r="S50" s="55">
        <v>31.5</v>
      </c>
      <c r="T50" s="55">
        <v>32.299999999999997</v>
      </c>
      <c r="U50" s="55"/>
      <c r="V50" s="55"/>
      <c r="W50" s="55"/>
      <c r="X50" s="55"/>
      <c r="Y50" s="55"/>
      <c r="Z50" s="55"/>
      <c r="AA50" s="55"/>
      <c r="AB50" s="55"/>
      <c r="AC50" s="54">
        <f t="shared" si="14"/>
        <v>29.443750000000001</v>
      </c>
    </row>
    <row r="51" spans="1:29" ht="25.15" customHeight="1">
      <c r="A51" s="4">
        <v>7</v>
      </c>
      <c r="B51" s="5" t="s">
        <v>53</v>
      </c>
      <c r="C51" s="6" t="s">
        <v>54</v>
      </c>
      <c r="D51" s="6"/>
      <c r="E51" s="56">
        <v>4.3</v>
      </c>
      <c r="F51" s="56">
        <v>4.3</v>
      </c>
      <c r="G51" s="56">
        <v>4.3</v>
      </c>
      <c r="H51" s="56">
        <v>4.3</v>
      </c>
      <c r="I51" s="56">
        <v>4.3</v>
      </c>
      <c r="J51" s="56">
        <v>4.3</v>
      </c>
      <c r="K51" s="56">
        <v>4.3</v>
      </c>
      <c r="L51" s="56">
        <v>4.3</v>
      </c>
      <c r="M51" s="56">
        <v>4.3</v>
      </c>
      <c r="N51" s="56">
        <v>4.3</v>
      </c>
      <c r="O51" s="56">
        <v>4.3</v>
      </c>
      <c r="P51" s="56">
        <v>4.3</v>
      </c>
      <c r="Q51" s="56">
        <v>4.3</v>
      </c>
      <c r="R51" s="56">
        <v>4.3</v>
      </c>
      <c r="S51" s="56">
        <v>4.3</v>
      </c>
      <c r="T51" s="56">
        <v>4.3</v>
      </c>
      <c r="U51" s="56"/>
      <c r="V51" s="56"/>
      <c r="W51" s="56"/>
      <c r="X51" s="56"/>
      <c r="Y51" s="56"/>
      <c r="Z51" s="56"/>
      <c r="AA51" s="56"/>
      <c r="AB51" s="56"/>
      <c r="AC51" s="54">
        <f t="shared" si="14"/>
        <v>4.2999999999999989</v>
      </c>
    </row>
    <row r="52" spans="1:29" ht="25.15" customHeight="1">
      <c r="A52" s="4">
        <v>8</v>
      </c>
      <c r="B52" s="5" t="s">
        <v>55</v>
      </c>
      <c r="C52" s="6" t="s">
        <v>54</v>
      </c>
      <c r="D52" s="6"/>
      <c r="E52" s="57">
        <v>3.8</v>
      </c>
      <c r="F52" s="57">
        <v>3.8</v>
      </c>
      <c r="G52" s="57">
        <v>3.8</v>
      </c>
      <c r="H52" s="57">
        <v>3.8</v>
      </c>
      <c r="I52" s="57">
        <v>3.8</v>
      </c>
      <c r="J52" s="57">
        <v>3.8</v>
      </c>
      <c r="K52" s="57">
        <v>3.8</v>
      </c>
      <c r="L52" s="57">
        <v>3.8</v>
      </c>
      <c r="M52" s="57">
        <v>3.8</v>
      </c>
      <c r="N52" s="57">
        <v>3.8</v>
      </c>
      <c r="O52" s="57">
        <v>3.8</v>
      </c>
      <c r="P52" s="57">
        <v>3.8</v>
      </c>
      <c r="Q52" s="57">
        <v>3.8</v>
      </c>
      <c r="R52" s="57">
        <v>3.8</v>
      </c>
      <c r="S52" s="57">
        <v>3.8</v>
      </c>
      <c r="T52" s="57">
        <v>3.8</v>
      </c>
      <c r="U52" s="57"/>
      <c r="V52" s="57"/>
      <c r="W52" s="57"/>
      <c r="X52" s="57"/>
      <c r="Y52" s="57"/>
      <c r="Z52" s="57"/>
      <c r="AA52" s="57"/>
      <c r="AB52" s="57"/>
      <c r="AC52" s="54">
        <f t="shared" si="14"/>
        <v>3.7999999999999989</v>
      </c>
    </row>
    <row r="53" spans="1:29" ht="25.15" customHeight="1">
      <c r="A53" s="4">
        <v>9</v>
      </c>
      <c r="B53" s="5" t="s">
        <v>56</v>
      </c>
      <c r="C53" s="6" t="s">
        <v>54</v>
      </c>
      <c r="D53" s="6"/>
      <c r="E53" s="57">
        <v>3.8</v>
      </c>
      <c r="F53" s="57">
        <v>3.8</v>
      </c>
      <c r="G53" s="57">
        <v>3.8</v>
      </c>
      <c r="H53" s="57">
        <v>3.8</v>
      </c>
      <c r="I53" s="57">
        <v>3.8</v>
      </c>
      <c r="J53" s="57">
        <v>3.8</v>
      </c>
      <c r="K53" s="57">
        <v>3.8</v>
      </c>
      <c r="L53" s="57">
        <v>3.8</v>
      </c>
      <c r="M53" s="57">
        <v>3.8</v>
      </c>
      <c r="N53" s="57">
        <v>3.8</v>
      </c>
      <c r="O53" s="57">
        <v>3.8</v>
      </c>
      <c r="P53" s="57">
        <v>3.8</v>
      </c>
      <c r="Q53" s="57">
        <v>3.8</v>
      </c>
      <c r="R53" s="57">
        <v>3.8</v>
      </c>
      <c r="S53" s="57">
        <v>3.8</v>
      </c>
      <c r="T53" s="57">
        <v>3.8</v>
      </c>
      <c r="U53" s="57"/>
      <c r="V53" s="57"/>
      <c r="W53" s="57"/>
      <c r="X53" s="57"/>
      <c r="Y53" s="57"/>
      <c r="Z53" s="57"/>
      <c r="AA53" s="57"/>
      <c r="AB53" s="57"/>
      <c r="AC53" s="54">
        <f t="shared" si="14"/>
        <v>3.7999999999999989</v>
      </c>
    </row>
    <row r="54" spans="1:29" ht="25.15" customHeight="1">
      <c r="A54" s="4">
        <v>10</v>
      </c>
      <c r="B54" s="5" t="s">
        <v>57</v>
      </c>
      <c r="C54" s="6" t="s">
        <v>54</v>
      </c>
      <c r="D54" s="6"/>
      <c r="E54" s="57">
        <v>3</v>
      </c>
      <c r="F54" s="57">
        <v>3</v>
      </c>
      <c r="G54" s="57">
        <v>3</v>
      </c>
      <c r="H54" s="57">
        <v>3</v>
      </c>
      <c r="I54" s="57">
        <v>3</v>
      </c>
      <c r="J54" s="57">
        <v>3</v>
      </c>
      <c r="K54" s="57">
        <v>3</v>
      </c>
      <c r="L54" s="57">
        <v>3</v>
      </c>
      <c r="M54" s="57">
        <v>3</v>
      </c>
      <c r="N54" s="57">
        <v>3</v>
      </c>
      <c r="O54" s="57">
        <v>3</v>
      </c>
      <c r="P54" s="57">
        <v>3</v>
      </c>
      <c r="Q54" s="57">
        <v>3</v>
      </c>
      <c r="R54" s="57">
        <v>3</v>
      </c>
      <c r="S54" s="57">
        <v>3</v>
      </c>
      <c r="T54" s="57">
        <v>3</v>
      </c>
      <c r="U54" s="57"/>
      <c r="V54" s="57"/>
      <c r="W54" s="57"/>
      <c r="X54" s="57"/>
      <c r="Y54" s="57"/>
      <c r="Z54" s="57"/>
      <c r="AA54" s="57"/>
      <c r="AB54" s="57"/>
      <c r="AC54" s="54">
        <f t="shared" si="14"/>
        <v>3</v>
      </c>
    </row>
    <row r="55" spans="1:29" ht="25.15" customHeight="1">
      <c r="A55" s="4">
        <v>11</v>
      </c>
      <c r="B55" s="5" t="s">
        <v>58</v>
      </c>
      <c r="C55" s="6" t="s">
        <v>54</v>
      </c>
      <c r="D55" s="13"/>
      <c r="E55" s="56">
        <f t="shared" ref="E55:L55" si="15">E51-E52</f>
        <v>0.5</v>
      </c>
      <c r="F55" s="56">
        <f t="shared" si="15"/>
        <v>0.5</v>
      </c>
      <c r="G55" s="56">
        <f t="shared" si="15"/>
        <v>0.5</v>
      </c>
      <c r="H55" s="56">
        <f t="shared" si="15"/>
        <v>0.5</v>
      </c>
      <c r="I55" s="56">
        <f t="shared" si="15"/>
        <v>0.5</v>
      </c>
      <c r="J55" s="56">
        <f t="shared" si="15"/>
        <v>0.5</v>
      </c>
      <c r="K55" s="56">
        <f t="shared" si="15"/>
        <v>0.5</v>
      </c>
      <c r="L55" s="56">
        <f t="shared" si="15"/>
        <v>0.5</v>
      </c>
      <c r="M55" s="56">
        <f t="shared" ref="M55:T55" si="16">M51-M52</f>
        <v>0.5</v>
      </c>
      <c r="N55" s="56">
        <f t="shared" si="16"/>
        <v>0.5</v>
      </c>
      <c r="O55" s="56">
        <f t="shared" si="16"/>
        <v>0.5</v>
      </c>
      <c r="P55" s="56">
        <f t="shared" si="16"/>
        <v>0.5</v>
      </c>
      <c r="Q55" s="56">
        <f t="shared" si="16"/>
        <v>0.5</v>
      </c>
      <c r="R55" s="56">
        <f t="shared" si="16"/>
        <v>0.5</v>
      </c>
      <c r="S55" s="56">
        <f t="shared" si="16"/>
        <v>0.5</v>
      </c>
      <c r="T55" s="56">
        <f t="shared" si="16"/>
        <v>0.5</v>
      </c>
      <c r="U55" s="56"/>
      <c r="V55" s="56"/>
      <c r="W55" s="56"/>
      <c r="X55" s="56"/>
      <c r="Y55" s="56"/>
      <c r="Z55" s="56"/>
      <c r="AA55" s="56"/>
      <c r="AB55" s="56"/>
      <c r="AC55" s="54">
        <f t="shared" si="14"/>
        <v>0.5</v>
      </c>
    </row>
    <row r="56" spans="1:29" ht="25.15" customHeight="1">
      <c r="A56" s="4">
        <v>12</v>
      </c>
      <c r="B56" s="5" t="s">
        <v>59</v>
      </c>
      <c r="C56" s="6" t="s">
        <v>60</v>
      </c>
      <c r="D56" s="13"/>
      <c r="E56" s="56">
        <f t="shared" ref="E56:L56" si="17">E53-E54</f>
        <v>0.79999999999999982</v>
      </c>
      <c r="F56" s="56">
        <f t="shared" si="17"/>
        <v>0.79999999999999982</v>
      </c>
      <c r="G56" s="56">
        <f t="shared" si="17"/>
        <v>0.79999999999999982</v>
      </c>
      <c r="H56" s="56">
        <f t="shared" si="17"/>
        <v>0.79999999999999982</v>
      </c>
      <c r="I56" s="56">
        <f t="shared" si="17"/>
        <v>0.79999999999999982</v>
      </c>
      <c r="J56" s="56">
        <f t="shared" si="17"/>
        <v>0.79999999999999982</v>
      </c>
      <c r="K56" s="56">
        <f t="shared" si="17"/>
        <v>0.79999999999999982</v>
      </c>
      <c r="L56" s="56">
        <f t="shared" si="17"/>
        <v>0.79999999999999982</v>
      </c>
      <c r="M56" s="56">
        <f t="shared" ref="M56:T56" si="18">M53-M54</f>
        <v>0.79999999999999982</v>
      </c>
      <c r="N56" s="56">
        <f t="shared" si="18"/>
        <v>0.79999999999999982</v>
      </c>
      <c r="O56" s="56">
        <f t="shared" si="18"/>
        <v>0.79999999999999982</v>
      </c>
      <c r="P56" s="56">
        <f t="shared" si="18"/>
        <v>0.79999999999999982</v>
      </c>
      <c r="Q56" s="56">
        <f t="shared" si="18"/>
        <v>0.79999999999999982</v>
      </c>
      <c r="R56" s="56">
        <f t="shared" si="18"/>
        <v>0.79999999999999982</v>
      </c>
      <c r="S56" s="56">
        <f t="shared" si="18"/>
        <v>0.79999999999999982</v>
      </c>
      <c r="T56" s="56">
        <f t="shared" si="18"/>
        <v>0.79999999999999982</v>
      </c>
      <c r="U56" s="56"/>
      <c r="V56" s="56"/>
      <c r="W56" s="56"/>
      <c r="X56" s="56"/>
      <c r="Y56" s="56"/>
      <c r="Z56" s="56"/>
      <c r="AA56" s="56"/>
      <c r="AB56" s="56"/>
      <c r="AC56" s="54">
        <f t="shared" si="14"/>
        <v>0.8</v>
      </c>
    </row>
    <row r="57" spans="1:29" ht="25.15" customHeight="1">
      <c r="A57" s="4">
        <v>13</v>
      </c>
      <c r="B57" s="5" t="s">
        <v>61</v>
      </c>
      <c r="C57" s="6" t="s">
        <v>62</v>
      </c>
      <c r="D57" s="13"/>
      <c r="E57" s="58">
        <f t="shared" ref="E57:L57" si="19">SQRT(E55/0.5)*971</f>
        <v>971</v>
      </c>
      <c r="F57" s="58">
        <f t="shared" si="19"/>
        <v>971</v>
      </c>
      <c r="G57" s="58">
        <f t="shared" si="19"/>
        <v>971</v>
      </c>
      <c r="H57" s="58">
        <f t="shared" si="19"/>
        <v>971</v>
      </c>
      <c r="I57" s="58">
        <f t="shared" si="19"/>
        <v>971</v>
      </c>
      <c r="J57" s="58">
        <f t="shared" si="19"/>
        <v>971</v>
      </c>
      <c r="K57" s="58">
        <f t="shared" si="19"/>
        <v>971</v>
      </c>
      <c r="L57" s="58">
        <f t="shared" si="19"/>
        <v>971</v>
      </c>
      <c r="M57" s="58">
        <f t="shared" ref="M57:T57" si="20">SQRT(M55/0.5)*971</f>
        <v>971</v>
      </c>
      <c r="N57" s="58">
        <f t="shared" si="20"/>
        <v>971</v>
      </c>
      <c r="O57" s="58">
        <f t="shared" si="20"/>
        <v>971</v>
      </c>
      <c r="P57" s="58">
        <f t="shared" si="20"/>
        <v>971</v>
      </c>
      <c r="Q57" s="58">
        <f t="shared" si="20"/>
        <v>971</v>
      </c>
      <c r="R57" s="58">
        <f t="shared" si="20"/>
        <v>971</v>
      </c>
      <c r="S57" s="58">
        <f t="shared" si="20"/>
        <v>971</v>
      </c>
      <c r="T57" s="58">
        <f t="shared" si="20"/>
        <v>971</v>
      </c>
      <c r="U57" s="58"/>
      <c r="V57" s="58"/>
      <c r="W57" s="58"/>
      <c r="X57" s="58"/>
      <c r="Y57" s="58"/>
      <c r="Z57" s="58"/>
      <c r="AA57" s="58"/>
      <c r="AB57" s="58"/>
      <c r="AC57" s="54">
        <f t="shared" si="14"/>
        <v>971</v>
      </c>
    </row>
    <row r="58" spans="1:29" ht="25.15" customHeight="1">
      <c r="A58" s="4">
        <v>14</v>
      </c>
      <c r="B58" s="5" t="s">
        <v>63</v>
      </c>
      <c r="C58" s="6" t="s">
        <v>64</v>
      </c>
      <c r="D58" s="13"/>
      <c r="E58" s="55">
        <f t="shared" ref="E58:L58" si="21">E57*1000*1*(E47-E48)/3024</f>
        <v>2633.0026455026459</v>
      </c>
      <c r="F58" s="55">
        <f t="shared" si="21"/>
        <v>2697.2222222222222</v>
      </c>
      <c r="G58" s="55">
        <f t="shared" si="21"/>
        <v>2729.3320105820108</v>
      </c>
      <c r="H58" s="55">
        <f t="shared" si="21"/>
        <v>2087.1362433862432</v>
      </c>
      <c r="I58" s="55">
        <f t="shared" si="21"/>
        <v>1573.3796296296296</v>
      </c>
      <c r="J58" s="55">
        <f t="shared" si="21"/>
        <v>1701.818783068783</v>
      </c>
      <c r="K58" s="55">
        <f t="shared" si="21"/>
        <v>1701.8187830687834</v>
      </c>
      <c r="L58" s="55">
        <f t="shared" si="21"/>
        <v>1766.0383597883597</v>
      </c>
      <c r="M58" s="55">
        <f t="shared" ref="M58:T58" si="22">M57*1000*1*(M47-M48)/3024</f>
        <v>1830.2579365079362</v>
      </c>
      <c r="N58" s="55">
        <f t="shared" si="22"/>
        <v>1862.3677248677252</v>
      </c>
      <c r="O58" s="55">
        <f t="shared" si="22"/>
        <v>1830.2579365079368</v>
      </c>
      <c r="P58" s="55">
        <f t="shared" si="22"/>
        <v>1894.4775132275133</v>
      </c>
      <c r="Q58" s="55">
        <f t="shared" si="22"/>
        <v>2022.9166666666663</v>
      </c>
      <c r="R58" s="55">
        <f t="shared" si="22"/>
        <v>2022.916666666667</v>
      </c>
      <c r="S58" s="55">
        <f t="shared" si="22"/>
        <v>2022.916666666667</v>
      </c>
      <c r="T58" s="55">
        <f t="shared" si="22"/>
        <v>2279.7949735449733</v>
      </c>
      <c r="U58" s="55"/>
      <c r="V58" s="55"/>
      <c r="W58" s="55"/>
      <c r="X58" s="55"/>
      <c r="Y58" s="55"/>
      <c r="Z58" s="55"/>
      <c r="AA58" s="55"/>
      <c r="AB58" s="55"/>
      <c r="AC58" s="54">
        <f>SUM(E58:AB58)</f>
        <v>32655.654761904771</v>
      </c>
    </row>
    <row r="59" spans="1:29" ht="25.15" customHeight="1">
      <c r="A59" s="4">
        <v>15</v>
      </c>
      <c r="B59" s="5" t="s">
        <v>65</v>
      </c>
      <c r="C59" s="6" t="s">
        <v>66</v>
      </c>
      <c r="D59" s="13"/>
      <c r="E59" s="56">
        <v>1400</v>
      </c>
      <c r="F59" s="56">
        <v>1200</v>
      </c>
      <c r="G59" s="56">
        <v>1100</v>
      </c>
      <c r="H59" s="56">
        <v>1100</v>
      </c>
      <c r="I59" s="56">
        <v>1100</v>
      </c>
      <c r="J59" s="56">
        <v>1000</v>
      </c>
      <c r="K59" s="56">
        <v>1100</v>
      </c>
      <c r="L59" s="56">
        <v>1100</v>
      </c>
      <c r="M59" s="56">
        <v>1100</v>
      </c>
      <c r="N59" s="56">
        <v>1300</v>
      </c>
      <c r="O59" s="56">
        <v>1400</v>
      </c>
      <c r="P59" s="56">
        <v>1200</v>
      </c>
      <c r="Q59" s="56">
        <v>1500</v>
      </c>
      <c r="R59" s="56">
        <v>1300</v>
      </c>
      <c r="S59" s="56">
        <v>1500</v>
      </c>
      <c r="T59" s="56">
        <v>1500</v>
      </c>
      <c r="U59" s="56">
        <v>300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4">
        <f>SUM(E59:AB59)</f>
        <v>20200</v>
      </c>
    </row>
    <row r="60" spans="1:29" ht="25.15" customHeight="1">
      <c r="A60" s="4">
        <v>16</v>
      </c>
      <c r="B60" s="5" t="s">
        <v>67</v>
      </c>
      <c r="C60" s="6" t="s">
        <v>68</v>
      </c>
      <c r="D60" s="13"/>
      <c r="E60" s="59">
        <f t="shared" ref="E60:L60" si="23">E59/E58</f>
        <v>0.5317123408103287</v>
      </c>
      <c r="F60" s="59">
        <f t="shared" si="23"/>
        <v>0.44490216271884658</v>
      </c>
      <c r="G60" s="59">
        <f t="shared" si="23"/>
        <v>0.40302901799236684</v>
      </c>
      <c r="H60" s="59">
        <f t="shared" si="23"/>
        <v>0.52703794660540293</v>
      </c>
      <c r="I60" s="59">
        <f t="shared" si="23"/>
        <v>0.69913196998675886</v>
      </c>
      <c r="J60" s="59">
        <f t="shared" si="23"/>
        <v>0.58760663000602376</v>
      </c>
      <c r="K60" s="59">
        <f t="shared" si="23"/>
        <v>0.64636729300662599</v>
      </c>
      <c r="L60" s="59">
        <f t="shared" si="23"/>
        <v>0.62286302780638525</v>
      </c>
      <c r="M60" s="59">
        <f t="shared" ref="M60:T60" si="24">M59/M58</f>
        <v>0.60100818472545947</v>
      </c>
      <c r="N60" s="59">
        <f t="shared" si="24"/>
        <v>0.6980361518519832</v>
      </c>
      <c r="O60" s="59">
        <f t="shared" si="24"/>
        <v>0.7649195078324027</v>
      </c>
      <c r="P60" s="59">
        <f t="shared" si="24"/>
        <v>0.63342002827767985</v>
      </c>
      <c r="Q60" s="59">
        <f t="shared" si="24"/>
        <v>0.74150360453141106</v>
      </c>
      <c r="R60" s="59">
        <f t="shared" si="24"/>
        <v>0.64263645726055607</v>
      </c>
      <c r="S60" s="59">
        <f t="shared" si="24"/>
        <v>0.74150360453141084</v>
      </c>
      <c r="T60" s="59">
        <f t="shared" si="24"/>
        <v>0.65795390261237874</v>
      </c>
      <c r="U60" s="59"/>
      <c r="V60" s="59"/>
      <c r="W60" s="59"/>
      <c r="X60" s="59"/>
      <c r="Y60" s="59"/>
      <c r="Z60" s="59"/>
      <c r="AA60" s="59"/>
      <c r="AB60" s="59"/>
      <c r="AC60" s="54">
        <f t="shared" ref="AC60:AC65" si="25">AVERAGE(E60:AB60)</f>
        <v>0.62147698940975138</v>
      </c>
    </row>
    <row r="61" spans="1:29" ht="25.15" customHeight="1">
      <c r="A61" s="4">
        <v>17</v>
      </c>
      <c r="B61" s="5" t="s">
        <v>69</v>
      </c>
      <c r="C61" s="13"/>
      <c r="D61" s="13"/>
      <c r="E61" s="242">
        <f>AVERAGE(E60:AB60)</f>
        <v>0.62147698940975138</v>
      </c>
      <c r="F61" s="243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3"/>
      <c r="AA61" s="243"/>
      <c r="AB61" s="244"/>
      <c r="AC61" s="54">
        <f t="shared" si="25"/>
        <v>0.62147698940975138</v>
      </c>
    </row>
    <row r="62" spans="1:29" ht="25.15" customHeight="1">
      <c r="A62" s="4">
        <v>18</v>
      </c>
      <c r="B62" s="5" t="s">
        <v>70</v>
      </c>
      <c r="C62" s="13"/>
      <c r="D62" s="13"/>
      <c r="E62" s="59">
        <f t="shared" ref="E62:L62" si="26">3.516/E60</f>
        <v>6.6125980725623599</v>
      </c>
      <c r="F62" s="59">
        <f t="shared" si="26"/>
        <v>7.9028611111111102</v>
      </c>
      <c r="G62" s="59">
        <f t="shared" si="26"/>
        <v>8.7239375901875906</v>
      </c>
      <c r="H62" s="59">
        <f t="shared" si="26"/>
        <v>6.671246392496391</v>
      </c>
      <c r="I62" s="59">
        <f t="shared" si="26"/>
        <v>5.0290934343434346</v>
      </c>
      <c r="J62" s="59">
        <f t="shared" si="26"/>
        <v>5.9835948412698414</v>
      </c>
      <c r="K62" s="59">
        <f t="shared" si="26"/>
        <v>5.4396316738816752</v>
      </c>
      <c r="L62" s="59">
        <f t="shared" si="26"/>
        <v>5.6449007936507929</v>
      </c>
      <c r="M62" s="59">
        <f t="shared" ref="M62:T62" si="27">3.516/M60</f>
        <v>5.8501699134199123</v>
      </c>
      <c r="N62" s="59">
        <f t="shared" si="27"/>
        <v>5.0369884004884016</v>
      </c>
      <c r="O62" s="59">
        <f t="shared" si="27"/>
        <v>4.596562074829933</v>
      </c>
      <c r="P62" s="59">
        <f t="shared" si="27"/>
        <v>5.5508191137566136</v>
      </c>
      <c r="Q62" s="59">
        <f t="shared" si="27"/>
        <v>4.7417166666666661</v>
      </c>
      <c r="R62" s="59">
        <f t="shared" si="27"/>
        <v>5.4712115384615387</v>
      </c>
      <c r="S62" s="59">
        <f t="shared" si="27"/>
        <v>4.741716666666667</v>
      </c>
      <c r="T62" s="59">
        <f t="shared" si="27"/>
        <v>5.3438394179894173</v>
      </c>
      <c r="U62" s="59"/>
      <c r="V62" s="59"/>
      <c r="W62" s="59"/>
      <c r="X62" s="59"/>
      <c r="Y62" s="59"/>
      <c r="Z62" s="59"/>
      <c r="AA62" s="59"/>
      <c r="AB62" s="59"/>
      <c r="AC62" s="54">
        <f t="shared" si="25"/>
        <v>5.8338054813613969</v>
      </c>
    </row>
    <row r="63" spans="1:29" ht="25.15" customHeight="1">
      <c r="A63" s="4">
        <v>19</v>
      </c>
      <c r="B63" s="5" t="s">
        <v>71</v>
      </c>
      <c r="C63" s="13"/>
      <c r="D63" s="13"/>
      <c r="E63" s="59">
        <f t="shared" ref="E63:L63" si="28">3.413*E62</f>
        <v>22.568797221655334</v>
      </c>
      <c r="F63" s="59">
        <f t="shared" si="28"/>
        <v>26.972464972222216</v>
      </c>
      <c r="G63" s="59">
        <f t="shared" si="28"/>
        <v>29.774798995310245</v>
      </c>
      <c r="H63" s="59">
        <f t="shared" si="28"/>
        <v>22.768963937590183</v>
      </c>
      <c r="I63" s="59">
        <f t="shared" si="28"/>
        <v>17.164295891414142</v>
      </c>
      <c r="J63" s="59">
        <f t="shared" si="28"/>
        <v>20.422009193253967</v>
      </c>
      <c r="K63" s="59">
        <f t="shared" si="28"/>
        <v>18.565462902958156</v>
      </c>
      <c r="L63" s="59">
        <f t="shared" si="28"/>
        <v>19.266046408730155</v>
      </c>
      <c r="M63" s="59">
        <f t="shared" ref="M63:T63" si="29">3.413*M62</f>
        <v>19.96662991450216</v>
      </c>
      <c r="N63" s="59">
        <f t="shared" si="29"/>
        <v>17.191241410866915</v>
      </c>
      <c r="O63" s="59">
        <f t="shared" si="29"/>
        <v>15.68806636139456</v>
      </c>
      <c r="P63" s="59">
        <f t="shared" si="29"/>
        <v>18.944945635251322</v>
      </c>
      <c r="Q63" s="59">
        <f t="shared" si="29"/>
        <v>16.18347898333333</v>
      </c>
      <c r="R63" s="59">
        <f t="shared" si="29"/>
        <v>18.67324498076923</v>
      </c>
      <c r="S63" s="59">
        <f t="shared" si="29"/>
        <v>16.183478983333334</v>
      </c>
      <c r="T63" s="59">
        <f t="shared" si="29"/>
        <v>18.238523933597879</v>
      </c>
      <c r="U63" s="59"/>
      <c r="V63" s="59"/>
      <c r="W63" s="59"/>
      <c r="X63" s="59"/>
      <c r="Y63" s="59"/>
      <c r="Z63" s="59"/>
      <c r="AA63" s="59"/>
      <c r="AB63" s="59"/>
      <c r="AC63" s="54">
        <f t="shared" si="25"/>
        <v>19.910778107886447</v>
      </c>
    </row>
    <row r="64" spans="1:29" ht="25.15" customHeight="1">
      <c r="A64" s="4">
        <v>20</v>
      </c>
      <c r="B64" s="5" t="s">
        <v>72</v>
      </c>
      <c r="C64" s="6" t="s">
        <v>47</v>
      </c>
      <c r="D64" s="13"/>
      <c r="E64" s="59">
        <f t="shared" ref="E64:L64" si="30">(E50-E49)/LN(1+(E50-E49)/E45)</f>
        <v>5.4990529758908524</v>
      </c>
      <c r="F64" s="59">
        <f t="shared" si="30"/>
        <v>5.4252397405544563</v>
      </c>
      <c r="G64" s="59">
        <f t="shared" si="30"/>
        <v>4.8754042166655385</v>
      </c>
      <c r="H64" s="59">
        <f t="shared" si="30"/>
        <v>3.9296769317314602</v>
      </c>
      <c r="I64" s="59">
        <f t="shared" si="30"/>
        <v>3.676436548463673</v>
      </c>
      <c r="J64" s="59">
        <f t="shared" si="30"/>
        <v>3.8587877809135858</v>
      </c>
      <c r="K64" s="59">
        <f t="shared" si="30"/>
        <v>3.8214806848434111</v>
      </c>
      <c r="L64" s="59">
        <f t="shared" si="30"/>
        <v>3.8241614826153736</v>
      </c>
      <c r="M64" s="59">
        <f t="shared" ref="M64:T64" si="31">(M50-M49)/LN(1+(M50-M49)/M45)</f>
        <v>4.0781817912930638</v>
      </c>
      <c r="N64" s="59">
        <f t="shared" si="31"/>
        <v>4.2604265045344691</v>
      </c>
      <c r="O64" s="59">
        <f t="shared" si="31"/>
        <v>4.2972846304645431</v>
      </c>
      <c r="P64" s="59">
        <f t="shared" si="31"/>
        <v>4.4069574077847049</v>
      </c>
      <c r="Q64" s="59">
        <f t="shared" si="31"/>
        <v>4.4426552479375543</v>
      </c>
      <c r="R64" s="59">
        <f t="shared" si="31"/>
        <v>4.479469074602239</v>
      </c>
      <c r="S64" s="59">
        <f t="shared" si="31"/>
        <v>4.1152324823473547</v>
      </c>
      <c r="T64" s="59">
        <f t="shared" si="31"/>
        <v>4.3291346707437643</v>
      </c>
      <c r="U64" s="59"/>
      <c r="V64" s="59"/>
      <c r="W64" s="59"/>
      <c r="X64" s="59"/>
      <c r="Y64" s="59"/>
      <c r="Z64" s="59"/>
      <c r="AA64" s="59"/>
      <c r="AB64" s="59"/>
      <c r="AC64" s="54">
        <f t="shared" si="25"/>
        <v>4.3324738857116278</v>
      </c>
    </row>
    <row r="65" spans="1:29" ht="25.15" customHeight="1">
      <c r="A65" s="4">
        <v>21</v>
      </c>
      <c r="B65" s="5" t="s">
        <v>73</v>
      </c>
      <c r="C65" s="6" t="s">
        <v>47</v>
      </c>
      <c r="D65" s="17"/>
      <c r="E65" s="59">
        <f t="shared" ref="E65:L65" si="32">(E47-E48)/LN(1+(E47-E48)/E46)</f>
        <v>2.6727048631065689</v>
      </c>
      <c r="F65" s="59">
        <f t="shared" si="32"/>
        <v>2.7175298064488489</v>
      </c>
      <c r="G65" s="59">
        <f t="shared" si="32"/>
        <v>2.2529919439562383</v>
      </c>
      <c r="H65" s="59">
        <f t="shared" si="32"/>
        <v>1.8510368477999315</v>
      </c>
      <c r="I65" s="59">
        <f t="shared" si="32"/>
        <v>1.7177122668626332</v>
      </c>
      <c r="J65" s="59">
        <f t="shared" si="32"/>
        <v>1.5991860422220607</v>
      </c>
      <c r="K65" s="59">
        <f t="shared" si="32"/>
        <v>1.8108889353991755</v>
      </c>
      <c r="L65" s="59">
        <f t="shared" si="32"/>
        <v>1.8569596025096444</v>
      </c>
      <c r="M65" s="59">
        <f t="shared" ref="M65:T65" si="33">(M47-M48)/LN(1+(M47-M48)/M46)</f>
        <v>1.902706743963404</v>
      </c>
      <c r="N65" s="59">
        <f t="shared" si="33"/>
        <v>1.9254635942521867</v>
      </c>
      <c r="O65" s="59">
        <f t="shared" si="33"/>
        <v>1.9027067439634042</v>
      </c>
      <c r="P65" s="59">
        <f t="shared" si="33"/>
        <v>1.9481449407478864</v>
      </c>
      <c r="Q65" s="59">
        <f t="shared" si="33"/>
        <v>2.0381473548366369</v>
      </c>
      <c r="R65" s="59">
        <f t="shared" si="33"/>
        <v>2.0381473548366369</v>
      </c>
      <c r="S65" s="59">
        <f t="shared" si="33"/>
        <v>1.8096999455163114</v>
      </c>
      <c r="T65" s="59">
        <f t="shared" si="33"/>
        <v>2.2149756783043997</v>
      </c>
      <c r="U65" s="59"/>
      <c r="V65" s="59"/>
      <c r="W65" s="59"/>
      <c r="X65" s="59"/>
      <c r="Y65" s="59"/>
      <c r="Z65" s="59"/>
      <c r="AA65" s="59"/>
      <c r="AB65" s="59"/>
      <c r="AC65" s="54">
        <f t="shared" si="25"/>
        <v>2.0161876665453731</v>
      </c>
    </row>
    <row r="66" spans="1:29"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106" priority="12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6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81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 customHeight="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18.75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9.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.7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15.75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>
      <c r="A11" s="246"/>
      <c r="B11" s="246"/>
      <c r="C11" s="248"/>
      <c r="D11" s="246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46</v>
      </c>
      <c r="C12" s="6" t="s">
        <v>47</v>
      </c>
      <c r="D12" s="7"/>
      <c r="E12" s="35">
        <v>2.5</v>
      </c>
      <c r="F12" s="35">
        <v>2.5</v>
      </c>
      <c r="G12" s="35">
        <v>2.5</v>
      </c>
      <c r="H12" s="35">
        <v>2.6</v>
      </c>
      <c r="I12" s="35">
        <v>2.1</v>
      </c>
      <c r="J12" s="35">
        <v>1.8</v>
      </c>
      <c r="K12" s="35">
        <v>1.8</v>
      </c>
      <c r="L12" s="35">
        <v>1.8</v>
      </c>
      <c r="M12" s="35">
        <v>1.8</v>
      </c>
      <c r="N12" s="35">
        <v>1.8</v>
      </c>
      <c r="O12" s="35">
        <v>2</v>
      </c>
      <c r="P12" s="35">
        <v>1.9</v>
      </c>
      <c r="Q12" s="35">
        <v>1.9</v>
      </c>
      <c r="R12" s="35">
        <v>1.8</v>
      </c>
      <c r="S12" s="35">
        <v>1.8</v>
      </c>
      <c r="T12" s="35">
        <v>1.8</v>
      </c>
      <c r="U12" s="35">
        <v>1.7</v>
      </c>
      <c r="V12" s="35"/>
      <c r="W12" s="35"/>
      <c r="X12" s="35"/>
      <c r="Y12" s="35"/>
      <c r="Z12" s="35"/>
      <c r="AA12" s="35"/>
      <c r="AB12" s="35"/>
      <c r="AC12" s="35">
        <f>AVERAGE(E12:AB12)</f>
        <v>2.0058823529411764</v>
      </c>
    </row>
    <row r="13" spans="1:29" ht="31.5">
      <c r="A13" s="4">
        <v>2</v>
      </c>
      <c r="B13" s="5" t="s">
        <v>48</v>
      </c>
      <c r="C13" s="6" t="s">
        <v>47</v>
      </c>
      <c r="D13" s="7"/>
      <c r="E13" s="26">
        <v>1.1000000000000001</v>
      </c>
      <c r="F13" s="26">
        <v>1.2</v>
      </c>
      <c r="G13" s="26">
        <v>1.2</v>
      </c>
      <c r="H13" s="26">
        <v>1.3</v>
      </c>
      <c r="I13" s="26">
        <v>0.7</v>
      </c>
      <c r="J13" s="26">
        <v>0.5</v>
      </c>
      <c r="K13" s="26">
        <v>0.5</v>
      </c>
      <c r="L13" s="26">
        <v>0.4</v>
      </c>
      <c r="M13" s="26">
        <v>0.3</v>
      </c>
      <c r="N13" s="26">
        <v>0.3</v>
      </c>
      <c r="O13" s="26">
        <v>0.4</v>
      </c>
      <c r="P13" s="26">
        <v>0.4</v>
      </c>
      <c r="Q13" s="26">
        <v>0.3</v>
      </c>
      <c r="R13" s="26">
        <v>0.3</v>
      </c>
      <c r="S13" s="26">
        <v>0.3</v>
      </c>
      <c r="T13" s="26">
        <v>0.4</v>
      </c>
      <c r="U13" s="26">
        <v>0.4</v>
      </c>
      <c r="V13" s="26"/>
      <c r="W13" s="26"/>
      <c r="X13" s="26"/>
      <c r="Y13" s="26"/>
      <c r="Z13" s="26"/>
      <c r="AA13" s="26"/>
      <c r="AB13" s="26"/>
      <c r="AC13" s="35">
        <f t="shared" ref="AC13:AC24" si="0">AVERAGE(E13:AB13)</f>
        <v>0.5882352941176473</v>
      </c>
    </row>
    <row r="14" spans="1:29" ht="18.75">
      <c r="A14" s="4">
        <v>3</v>
      </c>
      <c r="B14" s="5" t="s">
        <v>49</v>
      </c>
      <c r="C14" s="6" t="s">
        <v>47</v>
      </c>
      <c r="D14" s="6"/>
      <c r="E14" s="27">
        <v>14.1</v>
      </c>
      <c r="F14" s="27">
        <v>14.1</v>
      </c>
      <c r="G14" s="27">
        <v>14.6</v>
      </c>
      <c r="H14" s="27">
        <v>14.7</v>
      </c>
      <c r="I14" s="27">
        <v>15</v>
      </c>
      <c r="J14" s="27">
        <v>15</v>
      </c>
      <c r="K14" s="27">
        <v>14</v>
      </c>
      <c r="L14" s="27">
        <v>13.7</v>
      </c>
      <c r="M14" s="27">
        <v>13.9</v>
      </c>
      <c r="N14" s="27">
        <v>14.1</v>
      </c>
      <c r="O14" s="27">
        <v>14.3</v>
      </c>
      <c r="P14" s="27">
        <v>14.4</v>
      </c>
      <c r="Q14" s="27">
        <v>14.1</v>
      </c>
      <c r="R14" s="27">
        <v>14</v>
      </c>
      <c r="S14" s="27">
        <v>13.7</v>
      </c>
      <c r="T14" s="27">
        <v>13.6</v>
      </c>
      <c r="U14" s="27">
        <v>13.3</v>
      </c>
      <c r="V14" s="27"/>
      <c r="W14" s="27"/>
      <c r="X14" s="27"/>
      <c r="Y14" s="27"/>
      <c r="Z14" s="27"/>
      <c r="AA14" s="27"/>
      <c r="AB14" s="27"/>
      <c r="AC14" s="35">
        <f t="shared" si="0"/>
        <v>14.152941176470588</v>
      </c>
    </row>
    <row r="15" spans="1:29" ht="18.75">
      <c r="A15" s="4">
        <v>4</v>
      </c>
      <c r="B15" s="5" t="s">
        <v>50</v>
      </c>
      <c r="C15" s="6" t="s">
        <v>47</v>
      </c>
      <c r="D15" s="6"/>
      <c r="E15" s="27">
        <v>6.5</v>
      </c>
      <c r="F15" s="27">
        <v>6.5</v>
      </c>
      <c r="G15" s="27">
        <v>6.8</v>
      </c>
      <c r="H15" s="27">
        <v>7</v>
      </c>
      <c r="I15" s="27">
        <v>7.1</v>
      </c>
      <c r="J15" s="27">
        <v>8</v>
      </c>
      <c r="K15" s="27">
        <v>7.8</v>
      </c>
      <c r="L15" s="27">
        <v>8</v>
      </c>
      <c r="M15" s="27">
        <v>8</v>
      </c>
      <c r="N15" s="27">
        <v>8</v>
      </c>
      <c r="O15" s="27">
        <v>7.2</v>
      </c>
      <c r="P15" s="27">
        <v>7.2</v>
      </c>
      <c r="Q15" s="27">
        <v>7</v>
      </c>
      <c r="R15" s="27">
        <v>7</v>
      </c>
      <c r="S15" s="27">
        <v>7</v>
      </c>
      <c r="T15" s="27">
        <v>6.6</v>
      </c>
      <c r="U15" s="27">
        <v>6.4</v>
      </c>
      <c r="V15" s="27"/>
      <c r="W15" s="27"/>
      <c r="X15" s="27"/>
      <c r="Y15" s="27"/>
      <c r="Z15" s="27"/>
      <c r="AA15" s="27"/>
      <c r="AB15" s="27"/>
      <c r="AC15" s="35">
        <f t="shared" si="0"/>
        <v>7.1823529411764699</v>
      </c>
    </row>
    <row r="16" spans="1:29" ht="27" customHeight="1">
      <c r="A16" s="4">
        <v>5</v>
      </c>
      <c r="B16" s="5" t="s">
        <v>51</v>
      </c>
      <c r="C16" s="6" t="s">
        <v>47</v>
      </c>
      <c r="D16" s="6"/>
      <c r="E16" s="27">
        <v>23.4</v>
      </c>
      <c r="F16" s="27">
        <v>22.8</v>
      </c>
      <c r="G16" s="27">
        <v>22.4</v>
      </c>
      <c r="H16" s="27">
        <v>22.4</v>
      </c>
      <c r="I16" s="27">
        <v>22.5</v>
      </c>
      <c r="J16" s="27">
        <v>25</v>
      </c>
      <c r="K16" s="27">
        <v>25.5</v>
      </c>
      <c r="L16" s="27">
        <v>25</v>
      </c>
      <c r="M16" s="27">
        <v>26.8</v>
      </c>
      <c r="N16" s="27">
        <v>27.1</v>
      </c>
      <c r="O16" s="27">
        <v>27.4</v>
      </c>
      <c r="P16" s="27">
        <v>27.2</v>
      </c>
      <c r="Q16" s="27">
        <v>27.4</v>
      </c>
      <c r="R16" s="27">
        <v>27.5</v>
      </c>
      <c r="S16" s="27">
        <v>27.3</v>
      </c>
      <c r="T16" s="27">
        <v>27.4</v>
      </c>
      <c r="U16" s="27">
        <v>27.7</v>
      </c>
      <c r="V16" s="27"/>
      <c r="W16" s="27"/>
      <c r="X16" s="27"/>
      <c r="Y16" s="27"/>
      <c r="Z16" s="27"/>
      <c r="AA16" s="27"/>
      <c r="AB16" s="27"/>
      <c r="AC16" s="35">
        <f t="shared" si="0"/>
        <v>25.576470588235292</v>
      </c>
    </row>
    <row r="17" spans="1:29" ht="18.75">
      <c r="A17" s="4">
        <v>6</v>
      </c>
      <c r="B17" s="5" t="s">
        <v>52</v>
      </c>
      <c r="C17" s="6" t="s">
        <v>47</v>
      </c>
      <c r="D17" s="6"/>
      <c r="E17" s="27">
        <v>29.2</v>
      </c>
      <c r="F17" s="27">
        <v>28.6</v>
      </c>
      <c r="G17" s="27">
        <v>28.3</v>
      </c>
      <c r="H17" s="27">
        <v>28.3</v>
      </c>
      <c r="I17" s="27">
        <v>28.5</v>
      </c>
      <c r="J17" s="27">
        <v>30.2</v>
      </c>
      <c r="K17" s="27">
        <v>30</v>
      </c>
      <c r="L17" s="27">
        <v>29.5</v>
      </c>
      <c r="M17" s="27">
        <v>31.3</v>
      </c>
      <c r="N17" s="27">
        <v>31.7</v>
      </c>
      <c r="O17" s="27">
        <v>32.799999999999997</v>
      </c>
      <c r="P17" s="27">
        <v>32.6</v>
      </c>
      <c r="Q17" s="27">
        <v>32.700000000000003</v>
      </c>
      <c r="R17" s="27">
        <v>32.700000000000003</v>
      </c>
      <c r="S17" s="27">
        <v>32.4</v>
      </c>
      <c r="T17" s="27">
        <v>32.700000000000003</v>
      </c>
      <c r="U17" s="27">
        <v>32.9</v>
      </c>
      <c r="V17" s="27"/>
      <c r="W17" s="27"/>
      <c r="X17" s="27"/>
      <c r="Y17" s="27"/>
      <c r="Z17" s="27"/>
      <c r="AA17" s="27"/>
      <c r="AB17" s="27"/>
      <c r="AC17" s="35">
        <f t="shared" si="0"/>
        <v>30.847058823529409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57">
        <v>3</v>
      </c>
      <c r="F21" s="57">
        <v>3</v>
      </c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>
        <v>3</v>
      </c>
      <c r="U21" s="57">
        <v>3</v>
      </c>
      <c r="V21" s="57"/>
      <c r="W21" s="57"/>
      <c r="X21" s="57"/>
      <c r="Y21" s="57"/>
      <c r="Z21" s="57"/>
      <c r="AA21" s="57"/>
      <c r="AB21" s="57"/>
      <c r="AC21" s="54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56">
        <f t="shared" ref="E22:N22" si="1">E18-E19</f>
        <v>0.5</v>
      </c>
      <c r="F22" s="56">
        <f t="shared" si="1"/>
        <v>0.5</v>
      </c>
      <c r="G22" s="56">
        <f t="shared" si="1"/>
        <v>0.5</v>
      </c>
      <c r="H22" s="56">
        <f t="shared" si="1"/>
        <v>0.5</v>
      </c>
      <c r="I22" s="56">
        <f t="shared" si="1"/>
        <v>0.5</v>
      </c>
      <c r="J22" s="56">
        <f t="shared" si="1"/>
        <v>0.5</v>
      </c>
      <c r="K22" s="56">
        <f t="shared" si="1"/>
        <v>0.5</v>
      </c>
      <c r="L22" s="56">
        <f t="shared" si="1"/>
        <v>0.5</v>
      </c>
      <c r="M22" s="56">
        <f t="shared" si="1"/>
        <v>0.5</v>
      </c>
      <c r="N22" s="56">
        <f t="shared" si="1"/>
        <v>0.5</v>
      </c>
      <c r="O22" s="56">
        <f t="shared" ref="O22:U22" si="2">O18-O19</f>
        <v>0.5</v>
      </c>
      <c r="P22" s="56">
        <f t="shared" si="2"/>
        <v>0.5</v>
      </c>
      <c r="Q22" s="56">
        <f t="shared" si="2"/>
        <v>0.5</v>
      </c>
      <c r="R22" s="56">
        <f t="shared" si="2"/>
        <v>0.5</v>
      </c>
      <c r="S22" s="56">
        <f t="shared" si="2"/>
        <v>0.5</v>
      </c>
      <c r="T22" s="56">
        <f t="shared" si="2"/>
        <v>0.5</v>
      </c>
      <c r="U22" s="56">
        <f t="shared" si="2"/>
        <v>0.5</v>
      </c>
      <c r="V22" s="56"/>
      <c r="W22" s="56"/>
      <c r="X22" s="56"/>
      <c r="Y22" s="56"/>
      <c r="Z22" s="56"/>
      <c r="AA22" s="56"/>
      <c r="AB22" s="56"/>
      <c r="AC22" s="54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56">
        <f t="shared" ref="E23:N23" si="3">E20-E21</f>
        <v>0.79999999999999982</v>
      </c>
      <c r="F23" s="56">
        <f t="shared" si="3"/>
        <v>0.79999999999999982</v>
      </c>
      <c r="G23" s="56">
        <f t="shared" si="3"/>
        <v>0.79999999999999982</v>
      </c>
      <c r="H23" s="56">
        <f t="shared" si="3"/>
        <v>0.79999999999999982</v>
      </c>
      <c r="I23" s="56">
        <f t="shared" si="3"/>
        <v>0.79999999999999982</v>
      </c>
      <c r="J23" s="56">
        <f t="shared" si="3"/>
        <v>0.79999999999999982</v>
      </c>
      <c r="K23" s="56">
        <f t="shared" si="3"/>
        <v>0.79999999999999982</v>
      </c>
      <c r="L23" s="56">
        <f t="shared" si="3"/>
        <v>0.79999999999999982</v>
      </c>
      <c r="M23" s="56">
        <f t="shared" si="3"/>
        <v>0.79999999999999982</v>
      </c>
      <c r="N23" s="56">
        <f t="shared" si="3"/>
        <v>0.79999999999999982</v>
      </c>
      <c r="O23" s="56">
        <f t="shared" ref="O23:U23" si="4">O20-O21</f>
        <v>0.79999999999999982</v>
      </c>
      <c r="P23" s="56">
        <f t="shared" si="4"/>
        <v>0.79999999999999982</v>
      </c>
      <c r="Q23" s="56">
        <f t="shared" si="4"/>
        <v>0.79999999999999982</v>
      </c>
      <c r="R23" s="56">
        <f t="shared" si="4"/>
        <v>0.79999999999999982</v>
      </c>
      <c r="S23" s="56">
        <f t="shared" si="4"/>
        <v>0.79999999999999982</v>
      </c>
      <c r="T23" s="56">
        <f t="shared" si="4"/>
        <v>0.79999999999999982</v>
      </c>
      <c r="U23" s="56">
        <f t="shared" si="4"/>
        <v>0.79999999999999982</v>
      </c>
      <c r="V23" s="56"/>
      <c r="W23" s="56"/>
      <c r="X23" s="56"/>
      <c r="Y23" s="56"/>
      <c r="Z23" s="56"/>
      <c r="AA23" s="56"/>
      <c r="AB23" s="56"/>
      <c r="AC23" s="54">
        <f t="shared" si="0"/>
        <v>0.8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58">
        <f t="shared" ref="E24:N24" si="5">SQRT(E22/0.5)*971</f>
        <v>971</v>
      </c>
      <c r="F24" s="58">
        <f t="shared" si="5"/>
        <v>971</v>
      </c>
      <c r="G24" s="58">
        <f t="shared" si="5"/>
        <v>971</v>
      </c>
      <c r="H24" s="58">
        <f t="shared" si="5"/>
        <v>971</v>
      </c>
      <c r="I24" s="58">
        <f t="shared" si="5"/>
        <v>971</v>
      </c>
      <c r="J24" s="58">
        <f t="shared" si="5"/>
        <v>971</v>
      </c>
      <c r="K24" s="58">
        <f t="shared" si="5"/>
        <v>971</v>
      </c>
      <c r="L24" s="58">
        <f t="shared" si="5"/>
        <v>971</v>
      </c>
      <c r="M24" s="58">
        <f t="shared" si="5"/>
        <v>971</v>
      </c>
      <c r="N24" s="58">
        <f t="shared" si="5"/>
        <v>971</v>
      </c>
      <c r="O24" s="58">
        <f t="shared" ref="O24:U24" si="6">SQRT(O22/0.5)*971</f>
        <v>971</v>
      </c>
      <c r="P24" s="58">
        <f t="shared" si="6"/>
        <v>971</v>
      </c>
      <c r="Q24" s="58">
        <f t="shared" si="6"/>
        <v>971</v>
      </c>
      <c r="R24" s="58">
        <f t="shared" si="6"/>
        <v>971</v>
      </c>
      <c r="S24" s="58">
        <f t="shared" si="6"/>
        <v>971</v>
      </c>
      <c r="T24" s="58">
        <f t="shared" si="6"/>
        <v>971</v>
      </c>
      <c r="U24" s="58">
        <f t="shared" si="6"/>
        <v>971</v>
      </c>
      <c r="V24" s="58"/>
      <c r="W24" s="58"/>
      <c r="X24" s="58"/>
      <c r="Y24" s="58"/>
      <c r="Z24" s="58"/>
      <c r="AA24" s="58"/>
      <c r="AB24" s="58"/>
      <c r="AC24" s="54">
        <f t="shared" si="0"/>
        <v>971</v>
      </c>
    </row>
    <row r="25" spans="1:29" ht="15.75">
      <c r="A25" s="4">
        <v>14</v>
      </c>
      <c r="B25" s="5" t="s">
        <v>63</v>
      </c>
      <c r="C25" s="6" t="s">
        <v>64</v>
      </c>
      <c r="D25" s="13"/>
      <c r="E25" s="55">
        <f t="shared" ref="E25:N25" si="7">E24*1000*1*(E14-E15)/3024</f>
        <v>2440.3439153439153</v>
      </c>
      <c r="F25" s="55">
        <f t="shared" si="7"/>
        <v>2440.3439153439153</v>
      </c>
      <c r="G25" s="55">
        <f t="shared" si="7"/>
        <v>2504.563492063492</v>
      </c>
      <c r="H25" s="55">
        <f t="shared" si="7"/>
        <v>2472.4537037037035</v>
      </c>
      <c r="I25" s="55">
        <f t="shared" si="7"/>
        <v>2536.6732804232806</v>
      </c>
      <c r="J25" s="55">
        <f t="shared" si="7"/>
        <v>2247.6851851851852</v>
      </c>
      <c r="K25" s="55">
        <f t="shared" si="7"/>
        <v>1990.8068783068784</v>
      </c>
      <c r="L25" s="55">
        <f t="shared" si="7"/>
        <v>1830.2579365079362</v>
      </c>
      <c r="M25" s="55">
        <f t="shared" si="7"/>
        <v>1894.4775132275133</v>
      </c>
      <c r="N25" s="55">
        <f t="shared" si="7"/>
        <v>1958.69708994709</v>
      </c>
      <c r="O25" s="55">
        <f t="shared" ref="O25:U25" si="8">O24*1000*1*(O14-O15)/3024</f>
        <v>2279.7949735449738</v>
      </c>
      <c r="P25" s="55">
        <f t="shared" si="8"/>
        <v>2311.9047619047619</v>
      </c>
      <c r="Q25" s="55">
        <f t="shared" si="8"/>
        <v>2279.7949735449733</v>
      </c>
      <c r="R25" s="55">
        <f t="shared" si="8"/>
        <v>2247.6851851851852</v>
      </c>
      <c r="S25" s="55">
        <f t="shared" si="8"/>
        <v>2151.3558201058199</v>
      </c>
      <c r="T25" s="55">
        <f t="shared" si="8"/>
        <v>2247.6851851851852</v>
      </c>
      <c r="U25" s="55">
        <f t="shared" si="8"/>
        <v>2215.5753968253966</v>
      </c>
      <c r="V25" s="55"/>
      <c r="W25" s="55"/>
      <c r="X25" s="55"/>
      <c r="Y25" s="55"/>
      <c r="Z25" s="55"/>
      <c r="AA25" s="55"/>
      <c r="AB25" s="55"/>
      <c r="AC25" s="54">
        <f>SUM(E25:AB25)</f>
        <v>38050.099206349209</v>
      </c>
    </row>
    <row r="26" spans="1:29" ht="15.75">
      <c r="A26" s="4">
        <v>15</v>
      </c>
      <c r="B26" s="5" t="s">
        <v>65</v>
      </c>
      <c r="C26" s="6" t="s">
        <v>66</v>
      </c>
      <c r="D26" s="13"/>
      <c r="E26" s="56">
        <v>1500</v>
      </c>
      <c r="F26" s="56">
        <v>1500</v>
      </c>
      <c r="G26" s="56">
        <v>1500</v>
      </c>
      <c r="H26" s="56">
        <v>1500</v>
      </c>
      <c r="I26" s="56">
        <v>1500</v>
      </c>
      <c r="J26" s="56">
        <v>1500</v>
      </c>
      <c r="K26" s="56">
        <v>1500</v>
      </c>
      <c r="L26" s="56">
        <v>1500</v>
      </c>
      <c r="M26" s="56">
        <v>1500</v>
      </c>
      <c r="N26" s="56">
        <v>1500</v>
      </c>
      <c r="O26" s="56">
        <v>1500</v>
      </c>
      <c r="P26" s="56">
        <v>1400</v>
      </c>
      <c r="Q26" s="56">
        <v>1300</v>
      </c>
      <c r="R26" s="56">
        <v>1600</v>
      </c>
      <c r="S26" s="56">
        <v>1500</v>
      </c>
      <c r="T26" s="56">
        <v>1800</v>
      </c>
      <c r="U26" s="56">
        <v>1600</v>
      </c>
      <c r="V26" s="56"/>
      <c r="W26" s="56"/>
      <c r="X26" s="56"/>
      <c r="Y26" s="56"/>
      <c r="Z26" s="56"/>
      <c r="AA26" s="56"/>
      <c r="AB26" s="56"/>
      <c r="AC26" s="54">
        <f>SUM(E26:AB26)</f>
        <v>25700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59">
        <f t="shared" ref="E27:N27" si="9">E26/E25</f>
        <v>0.61466746165103803</v>
      </c>
      <c r="F27" s="59">
        <f t="shared" si="9"/>
        <v>0.61466746165103803</v>
      </c>
      <c r="G27" s="59">
        <f t="shared" si="9"/>
        <v>0.59890675750613964</v>
      </c>
      <c r="H27" s="59">
        <f t="shared" si="9"/>
        <v>0.60668476734388177</v>
      </c>
      <c r="I27" s="59">
        <f t="shared" si="9"/>
        <v>0.59132565930985925</v>
      </c>
      <c r="J27" s="59">
        <f t="shared" si="9"/>
        <v>0.66735324407826979</v>
      </c>
      <c r="K27" s="59">
        <f t="shared" si="9"/>
        <v>0.75346334008836913</v>
      </c>
      <c r="L27" s="59">
        <f t="shared" si="9"/>
        <v>0.81955661553471748</v>
      </c>
      <c r="M27" s="59">
        <f t="shared" si="9"/>
        <v>0.7917750353470997</v>
      </c>
      <c r="N27" s="59">
        <f t="shared" si="9"/>
        <v>0.76581519812260468</v>
      </c>
      <c r="O27" s="59">
        <f t="shared" ref="O27:U27" si="10">O26/O25</f>
        <v>0.65795390261237863</v>
      </c>
      <c r="P27" s="59">
        <f t="shared" si="10"/>
        <v>0.60556127703398555</v>
      </c>
      <c r="Q27" s="59">
        <f t="shared" si="10"/>
        <v>0.57022671559739491</v>
      </c>
      <c r="R27" s="59">
        <f t="shared" si="10"/>
        <v>0.71184346035015444</v>
      </c>
      <c r="S27" s="59">
        <f t="shared" si="10"/>
        <v>0.69723473261908797</v>
      </c>
      <c r="T27" s="59">
        <f t="shared" si="10"/>
        <v>0.80082389289392375</v>
      </c>
      <c r="U27" s="59">
        <f t="shared" si="10"/>
        <v>0.72216003223928726</v>
      </c>
      <c r="V27" s="59"/>
      <c r="W27" s="59"/>
      <c r="X27" s="59"/>
      <c r="Y27" s="59"/>
      <c r="Z27" s="59"/>
      <c r="AA27" s="59"/>
      <c r="AB27" s="59"/>
      <c r="AC27" s="54">
        <f t="shared" ref="AC27:AC32" si="11">AVERAGE(E27:AB27)</f>
        <v>0.68176585611642526</v>
      </c>
    </row>
    <row r="28" spans="1:29" ht="15.75">
      <c r="A28" s="4">
        <v>17</v>
      </c>
      <c r="B28" s="5" t="s">
        <v>69</v>
      </c>
      <c r="C28" s="13"/>
      <c r="D28" s="13"/>
      <c r="E28" s="242">
        <f>AVERAGE(E27:AB27)</f>
        <v>0.68176585611642526</v>
      </c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4"/>
      <c r="AC28" s="54">
        <f t="shared" si="11"/>
        <v>0.68176585611642526</v>
      </c>
    </row>
    <row r="29" spans="1:29" ht="15.75">
      <c r="A29" s="4">
        <v>18</v>
      </c>
      <c r="B29" s="5" t="s">
        <v>70</v>
      </c>
      <c r="C29" s="13"/>
      <c r="D29" s="13"/>
      <c r="E29" s="59">
        <f t="shared" ref="E29:N29" si="12">3.516/E27</f>
        <v>5.720166137566137</v>
      </c>
      <c r="F29" s="59">
        <f t="shared" si="12"/>
        <v>5.720166137566137</v>
      </c>
      <c r="G29" s="59">
        <f t="shared" si="12"/>
        <v>5.8706968253968252</v>
      </c>
      <c r="H29" s="59">
        <f t="shared" si="12"/>
        <v>5.7954314814814802</v>
      </c>
      <c r="I29" s="59">
        <f t="shared" si="12"/>
        <v>5.9459621693121703</v>
      </c>
      <c r="J29" s="59">
        <f t="shared" si="12"/>
        <v>5.2685740740740741</v>
      </c>
      <c r="K29" s="59">
        <f t="shared" si="12"/>
        <v>4.6664513227513229</v>
      </c>
      <c r="L29" s="59">
        <f t="shared" si="12"/>
        <v>4.2901246031746023</v>
      </c>
      <c r="M29" s="59">
        <f t="shared" si="12"/>
        <v>4.4406552910052914</v>
      </c>
      <c r="N29" s="59">
        <f t="shared" si="12"/>
        <v>4.5911859788359788</v>
      </c>
      <c r="O29" s="59">
        <f t="shared" ref="O29:U29" si="13">3.516/O27</f>
        <v>5.3438394179894182</v>
      </c>
      <c r="P29" s="59">
        <f t="shared" si="13"/>
        <v>5.8061836734693877</v>
      </c>
      <c r="Q29" s="59">
        <f t="shared" si="13"/>
        <v>6.1659685592185589</v>
      </c>
      <c r="R29" s="59">
        <f t="shared" si="13"/>
        <v>4.9392881944444449</v>
      </c>
      <c r="S29" s="59">
        <f t="shared" si="13"/>
        <v>5.0427780423280417</v>
      </c>
      <c r="T29" s="59">
        <f t="shared" si="13"/>
        <v>4.390478395061729</v>
      </c>
      <c r="U29" s="59">
        <f t="shared" si="13"/>
        <v>4.8687269345238091</v>
      </c>
      <c r="V29" s="59"/>
      <c r="W29" s="59"/>
      <c r="X29" s="59"/>
      <c r="Y29" s="59"/>
      <c r="Z29" s="59"/>
      <c r="AA29" s="59"/>
      <c r="AB29" s="59"/>
      <c r="AC29" s="54">
        <f t="shared" si="11"/>
        <v>5.2274516022470232</v>
      </c>
    </row>
    <row r="30" spans="1:29" ht="15.75">
      <c r="A30" s="4">
        <v>19</v>
      </c>
      <c r="B30" s="5" t="s">
        <v>71</v>
      </c>
      <c r="C30" s="13"/>
      <c r="D30" s="13"/>
      <c r="E30" s="59">
        <f t="shared" ref="E30:N30" si="14">3.413*E29</f>
        <v>19.522927027513223</v>
      </c>
      <c r="F30" s="59">
        <f t="shared" si="14"/>
        <v>19.522927027513223</v>
      </c>
      <c r="G30" s="59">
        <f t="shared" si="14"/>
        <v>20.036688265079363</v>
      </c>
      <c r="H30" s="59">
        <f t="shared" si="14"/>
        <v>19.779807646296291</v>
      </c>
      <c r="I30" s="59">
        <f t="shared" si="14"/>
        <v>20.293568883862434</v>
      </c>
      <c r="J30" s="59">
        <f t="shared" si="14"/>
        <v>17.981643314814814</v>
      </c>
      <c r="K30" s="59">
        <f t="shared" si="14"/>
        <v>15.926598364550264</v>
      </c>
      <c r="L30" s="59">
        <f t="shared" si="14"/>
        <v>14.642195270634916</v>
      </c>
      <c r="M30" s="59">
        <f t="shared" si="14"/>
        <v>15.15595650820106</v>
      </c>
      <c r="N30" s="59">
        <f t="shared" si="14"/>
        <v>15.669717745767194</v>
      </c>
      <c r="O30" s="59">
        <f t="shared" ref="O30:U30" si="15">3.413*O29</f>
        <v>18.238523933597882</v>
      </c>
      <c r="P30" s="59">
        <f t="shared" si="15"/>
        <v>19.816504877551019</v>
      </c>
      <c r="Q30" s="59">
        <f t="shared" si="15"/>
        <v>21.044450692612941</v>
      </c>
      <c r="R30" s="59">
        <f t="shared" si="15"/>
        <v>16.85779060763889</v>
      </c>
      <c r="S30" s="59">
        <f t="shared" si="15"/>
        <v>17.211001458465606</v>
      </c>
      <c r="T30" s="59">
        <f t="shared" si="15"/>
        <v>14.98470276234568</v>
      </c>
      <c r="U30" s="59">
        <f t="shared" si="15"/>
        <v>16.616965027529758</v>
      </c>
      <c r="V30" s="59"/>
      <c r="W30" s="59"/>
      <c r="X30" s="59"/>
      <c r="Y30" s="59"/>
      <c r="Z30" s="59"/>
      <c r="AA30" s="59"/>
      <c r="AB30" s="59"/>
      <c r="AC30" s="54">
        <f t="shared" si="11"/>
        <v>17.841292318469097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59">
        <f t="shared" ref="E31:N31" si="16">(E17-E16)/LN(1+(E17-E16)/E12)</f>
        <v>4.8334751840347057</v>
      </c>
      <c r="F31" s="59">
        <f t="shared" si="16"/>
        <v>4.8334751840347057</v>
      </c>
      <c r="G31" s="59">
        <f t="shared" si="16"/>
        <v>4.8682238877098625</v>
      </c>
      <c r="H31" s="59">
        <f t="shared" si="16"/>
        <v>4.9807745543628332</v>
      </c>
      <c r="I31" s="59">
        <f t="shared" si="16"/>
        <v>4.4446857186149078</v>
      </c>
      <c r="J31" s="59">
        <f t="shared" si="16"/>
        <v>3.8288123728618535</v>
      </c>
      <c r="K31" s="59">
        <f t="shared" si="16"/>
        <v>3.5920602006656761</v>
      </c>
      <c r="L31" s="59">
        <f t="shared" si="16"/>
        <v>3.5920602006656761</v>
      </c>
      <c r="M31" s="59">
        <f t="shared" si="16"/>
        <v>3.5920602006656761</v>
      </c>
      <c r="N31" s="59">
        <f t="shared" si="16"/>
        <v>3.6262979349586684</v>
      </c>
      <c r="O31" s="59">
        <f t="shared" ref="O31:U31" si="17">(O17-O16)/LN(1+(O17-O16)/O12)</f>
        <v>4.127390155544556</v>
      </c>
      <c r="P31" s="59">
        <f t="shared" si="17"/>
        <v>4.0118260847600782</v>
      </c>
      <c r="Q31" s="59">
        <f t="shared" si="17"/>
        <v>3.9783005776314382</v>
      </c>
      <c r="R31" s="59">
        <f t="shared" si="17"/>
        <v>3.8288123728618544</v>
      </c>
      <c r="S31" s="59">
        <f t="shared" si="17"/>
        <v>3.7953919198120301</v>
      </c>
      <c r="T31" s="59">
        <f t="shared" si="17"/>
        <v>3.8621064220632322</v>
      </c>
      <c r="U31" s="59">
        <f t="shared" si="17"/>
        <v>3.7119176154673288</v>
      </c>
      <c r="V31" s="59"/>
      <c r="W31" s="59"/>
      <c r="X31" s="59"/>
      <c r="Y31" s="59"/>
      <c r="Z31" s="59"/>
      <c r="AA31" s="59"/>
      <c r="AB31" s="59"/>
      <c r="AC31" s="54">
        <f t="shared" si="11"/>
        <v>4.0886865051008883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59">
        <f t="shared" ref="E32:N32" si="18">(E14-E15)/LN(1+(E14-E15)/E13)</f>
        <v>3.6750255276356345</v>
      </c>
      <c r="F32" s="59">
        <f t="shared" si="18"/>
        <v>3.8144373311983504</v>
      </c>
      <c r="G32" s="59">
        <f t="shared" si="18"/>
        <v>3.8711540557921293</v>
      </c>
      <c r="H32" s="59">
        <f t="shared" si="18"/>
        <v>3.9796154527473684</v>
      </c>
      <c r="I32" s="59">
        <f t="shared" si="18"/>
        <v>3.1493713162492138</v>
      </c>
      <c r="J32" s="59">
        <f t="shared" si="18"/>
        <v>2.5848856114819854</v>
      </c>
      <c r="K32" s="59">
        <f t="shared" si="18"/>
        <v>2.388975534224143</v>
      </c>
      <c r="L32" s="59">
        <f t="shared" si="18"/>
        <v>2.0920659476488179</v>
      </c>
      <c r="M32" s="59">
        <f t="shared" si="18"/>
        <v>1.9481449407478864</v>
      </c>
      <c r="N32" s="59">
        <f t="shared" si="18"/>
        <v>1.9932876563019337</v>
      </c>
      <c r="O32" s="59">
        <f t="shared" ref="O32:U32" si="19">(O14-O15)/LN(1+(O14-O15)/O13)</f>
        <v>2.422221319947512</v>
      </c>
      <c r="P32" s="59">
        <f t="shared" si="19"/>
        <v>2.4452875576447819</v>
      </c>
      <c r="Q32" s="59">
        <f t="shared" si="19"/>
        <v>2.2149756783043997</v>
      </c>
      <c r="R32" s="59">
        <f t="shared" si="19"/>
        <v>2.1930874711718342</v>
      </c>
      <c r="S32" s="59">
        <f t="shared" si="19"/>
        <v>2.1270631636670401</v>
      </c>
      <c r="T32" s="59">
        <f t="shared" si="19"/>
        <v>2.3990918556509144</v>
      </c>
      <c r="U32" s="59">
        <f t="shared" si="19"/>
        <v>2.375897998171745</v>
      </c>
      <c r="V32" s="59"/>
      <c r="W32" s="59"/>
      <c r="X32" s="59"/>
      <c r="Y32" s="59"/>
      <c r="Z32" s="59"/>
      <c r="AA32" s="59"/>
      <c r="AB32" s="59"/>
      <c r="AC32" s="54">
        <f t="shared" si="11"/>
        <v>2.6867404952109233</v>
      </c>
    </row>
    <row r="33" spans="1:29" ht="15">
      <c r="A33"/>
      <c r="B33"/>
      <c r="C33"/>
      <c r="D33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</row>
    <row r="34" spans="1:29" ht="23.25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7"/>
      <c r="AC34"/>
    </row>
    <row r="35" spans="1:29" ht="18.75">
      <c r="A35" s="218" t="s">
        <v>81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  <c r="AC35"/>
    </row>
    <row r="36" spans="1:29" ht="21" customHeight="1">
      <c r="A36" s="221"/>
      <c r="B36" s="222"/>
      <c r="C36" s="222"/>
      <c r="D36" s="223"/>
      <c r="E36" s="233" t="s">
        <v>77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  <c r="AC36"/>
    </row>
    <row r="37" spans="1:29" ht="18.75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  <c r="AC37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9.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.7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  <c r="AC42"/>
    </row>
    <row r="43" spans="1:29" ht="15.75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29" ht="15.75">
      <c r="A44" s="246"/>
      <c r="B44" s="246"/>
      <c r="C44" s="248"/>
      <c r="D44" s="246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46</v>
      </c>
      <c r="C45" s="6" t="s">
        <v>47</v>
      </c>
      <c r="D45" s="7"/>
      <c r="E45" s="26"/>
      <c r="F45" s="26"/>
      <c r="G45" s="26"/>
      <c r="H45" s="26"/>
      <c r="I45" s="26">
        <v>2.4</v>
      </c>
      <c r="J45" s="26">
        <v>2.1</v>
      </c>
      <c r="K45" s="26">
        <v>2.1</v>
      </c>
      <c r="L45" s="26">
        <v>2.1</v>
      </c>
      <c r="M45" s="26">
        <v>2.1</v>
      </c>
      <c r="N45" s="26">
        <v>2.2999999999999998</v>
      </c>
      <c r="O45" s="26">
        <v>2.2999999999999998</v>
      </c>
      <c r="P45" s="26">
        <v>2.1</v>
      </c>
      <c r="Q45" s="26">
        <v>2.2999999999999998</v>
      </c>
      <c r="R45" s="26">
        <v>2.4</v>
      </c>
      <c r="S45" s="26">
        <v>2.4</v>
      </c>
      <c r="T45" s="26">
        <v>2.1</v>
      </c>
      <c r="U45" s="26">
        <v>2.2999999999999998</v>
      </c>
      <c r="V45" s="26">
        <v>2.4</v>
      </c>
      <c r="W45" s="26">
        <v>2.6</v>
      </c>
      <c r="X45" s="26">
        <v>2.6</v>
      </c>
      <c r="Y45" s="26">
        <v>2.5</v>
      </c>
      <c r="Z45" s="26">
        <v>2.6</v>
      </c>
      <c r="AA45" s="26">
        <v>2.7</v>
      </c>
      <c r="AB45" s="26">
        <v>2.6</v>
      </c>
      <c r="AC45" s="35">
        <f>AVERAGE(E45:AB45)</f>
        <v>2.3500000000000005</v>
      </c>
    </row>
    <row r="46" spans="1:29" ht="31.5">
      <c r="A46" s="4">
        <v>2</v>
      </c>
      <c r="B46" s="5" t="s">
        <v>48</v>
      </c>
      <c r="C46" s="6" t="s">
        <v>47</v>
      </c>
      <c r="D46" s="7"/>
      <c r="E46" s="26"/>
      <c r="F46" s="26"/>
      <c r="G46" s="26"/>
      <c r="H46" s="26"/>
      <c r="I46" s="26">
        <v>0.3</v>
      </c>
      <c r="J46" s="26">
        <v>0.2</v>
      </c>
      <c r="K46" s="26">
        <v>0.2</v>
      </c>
      <c r="L46" s="26">
        <v>0.3</v>
      </c>
      <c r="M46" s="26">
        <v>0.4</v>
      </c>
      <c r="N46" s="26">
        <v>0.4</v>
      </c>
      <c r="O46" s="26">
        <v>0.3</v>
      </c>
      <c r="P46" s="26">
        <v>0.3</v>
      </c>
      <c r="Q46" s="26">
        <v>0.3</v>
      </c>
      <c r="R46" s="26">
        <v>0.3</v>
      </c>
      <c r="S46" s="26">
        <v>0.4</v>
      </c>
      <c r="T46" s="26">
        <v>0.3</v>
      </c>
      <c r="U46" s="26">
        <v>0.4</v>
      </c>
      <c r="V46" s="26">
        <v>0.4</v>
      </c>
      <c r="W46" s="26">
        <v>0.4</v>
      </c>
      <c r="X46" s="26">
        <v>0.4</v>
      </c>
      <c r="Y46" s="26">
        <v>0.4</v>
      </c>
      <c r="Z46" s="26">
        <v>0.3</v>
      </c>
      <c r="AA46" s="26">
        <v>0.4</v>
      </c>
      <c r="AB46" s="26">
        <v>0.4</v>
      </c>
      <c r="AC46" s="35">
        <f t="shared" ref="AC46:AC57" si="20">AVERAGE(E46:AB46)</f>
        <v>0.34</v>
      </c>
    </row>
    <row r="47" spans="1:29" ht="18.75">
      <c r="A47" s="4">
        <v>3</v>
      </c>
      <c r="B47" s="5" t="s">
        <v>49</v>
      </c>
      <c r="C47" s="6" t="s">
        <v>47</v>
      </c>
      <c r="D47" s="6"/>
      <c r="E47" s="27"/>
      <c r="F47" s="27"/>
      <c r="G47" s="27"/>
      <c r="H47" s="27"/>
      <c r="I47" s="27">
        <v>14.4</v>
      </c>
      <c r="J47" s="27">
        <v>15.1</v>
      </c>
      <c r="K47" s="27">
        <v>14.1</v>
      </c>
      <c r="L47" s="27">
        <v>13.9</v>
      </c>
      <c r="M47" s="27">
        <v>14</v>
      </c>
      <c r="N47" s="27">
        <v>14.3</v>
      </c>
      <c r="O47" s="27">
        <v>14.4</v>
      </c>
      <c r="P47" s="27">
        <v>14.5</v>
      </c>
      <c r="Q47" s="27">
        <v>14.3</v>
      </c>
      <c r="R47" s="27">
        <v>14.2</v>
      </c>
      <c r="S47" s="27">
        <v>14</v>
      </c>
      <c r="T47" s="27">
        <v>13.8</v>
      </c>
      <c r="U47" s="27">
        <v>13.4</v>
      </c>
      <c r="V47" s="27">
        <v>12.8</v>
      </c>
      <c r="W47" s="27">
        <v>13.2</v>
      </c>
      <c r="X47" s="27">
        <v>14.1</v>
      </c>
      <c r="Y47" s="27">
        <v>14.5</v>
      </c>
      <c r="Z47" s="27">
        <v>14.8</v>
      </c>
      <c r="AA47" s="27">
        <v>15</v>
      </c>
      <c r="AB47" s="27">
        <v>15.1</v>
      </c>
      <c r="AC47" s="35">
        <f t="shared" si="20"/>
        <v>14.195000000000002</v>
      </c>
    </row>
    <row r="48" spans="1:29" ht="18.75">
      <c r="A48" s="4">
        <v>4</v>
      </c>
      <c r="B48" s="5" t="s">
        <v>50</v>
      </c>
      <c r="C48" s="6" t="s">
        <v>47</v>
      </c>
      <c r="D48" s="6"/>
      <c r="E48" s="27"/>
      <c r="F48" s="27"/>
      <c r="G48" s="27"/>
      <c r="H48" s="27"/>
      <c r="I48" s="27">
        <v>10</v>
      </c>
      <c r="J48" s="27">
        <v>8.1</v>
      </c>
      <c r="K48" s="27">
        <v>8</v>
      </c>
      <c r="L48" s="27">
        <v>8</v>
      </c>
      <c r="M48" s="27">
        <v>8.1</v>
      </c>
      <c r="N48" s="27">
        <v>8</v>
      </c>
      <c r="O48" s="27">
        <v>8.1</v>
      </c>
      <c r="P48" s="27">
        <v>7.5</v>
      </c>
      <c r="Q48" s="27">
        <v>7.3</v>
      </c>
      <c r="R48" s="27">
        <v>7.2</v>
      </c>
      <c r="S48" s="27">
        <v>7.1</v>
      </c>
      <c r="T48" s="27">
        <v>6.7</v>
      </c>
      <c r="U48" s="27">
        <v>6.5</v>
      </c>
      <c r="V48" s="27">
        <v>6.1</v>
      </c>
      <c r="W48" s="27">
        <v>5.8</v>
      </c>
      <c r="X48" s="27">
        <v>6.3</v>
      </c>
      <c r="Y48" s="27">
        <v>6.6</v>
      </c>
      <c r="Z48" s="27">
        <v>6.7</v>
      </c>
      <c r="AA48" s="27">
        <v>6.7</v>
      </c>
      <c r="AB48" s="27">
        <v>6.7</v>
      </c>
      <c r="AC48" s="35">
        <f t="shared" si="20"/>
        <v>7.2749999999999986</v>
      </c>
    </row>
    <row r="49" spans="1:32" ht="24" customHeight="1">
      <c r="A49" s="4">
        <v>5</v>
      </c>
      <c r="B49" s="5" t="s">
        <v>51</v>
      </c>
      <c r="C49" s="6" t="s">
        <v>47</v>
      </c>
      <c r="D49" s="6"/>
      <c r="E49" s="27"/>
      <c r="F49" s="27"/>
      <c r="G49" s="27"/>
      <c r="H49" s="27"/>
      <c r="I49" s="27">
        <v>21.1</v>
      </c>
      <c r="J49" s="27">
        <v>25.2</v>
      </c>
      <c r="K49" s="27">
        <v>25.6</v>
      </c>
      <c r="L49" s="27">
        <v>25.3</v>
      </c>
      <c r="M49" s="27">
        <v>27.1</v>
      </c>
      <c r="N49" s="27">
        <v>27.3</v>
      </c>
      <c r="O49" s="27">
        <v>27.5</v>
      </c>
      <c r="P49" s="27">
        <v>27.3</v>
      </c>
      <c r="Q49" s="27">
        <v>27.6</v>
      </c>
      <c r="R49" s="27">
        <v>27.7</v>
      </c>
      <c r="S49" s="27">
        <v>27.5</v>
      </c>
      <c r="T49" s="27">
        <v>27.6</v>
      </c>
      <c r="U49" s="27">
        <v>27.9</v>
      </c>
      <c r="V49" s="27">
        <v>27.8</v>
      </c>
      <c r="W49" s="27">
        <v>25.2</v>
      </c>
      <c r="X49" s="27">
        <v>24.7</v>
      </c>
      <c r="Y49" s="27">
        <v>24.4</v>
      </c>
      <c r="Z49" s="27">
        <v>24.1</v>
      </c>
      <c r="AA49" s="27">
        <v>24.2</v>
      </c>
      <c r="AB49" s="27">
        <v>24</v>
      </c>
      <c r="AC49" s="35">
        <f t="shared" si="20"/>
        <v>25.955000000000002</v>
      </c>
    </row>
    <row r="50" spans="1:32" ht="18.75">
      <c r="A50" s="4">
        <v>6</v>
      </c>
      <c r="B50" s="5" t="s">
        <v>52</v>
      </c>
      <c r="C50" s="6" t="s">
        <v>47</v>
      </c>
      <c r="D50" s="6"/>
      <c r="E50" s="27"/>
      <c r="F50" s="27"/>
      <c r="G50" s="27"/>
      <c r="H50" s="27"/>
      <c r="I50" s="27">
        <v>26.8</v>
      </c>
      <c r="J50" s="27">
        <v>29.6</v>
      </c>
      <c r="K50" s="27">
        <v>29.5</v>
      </c>
      <c r="L50" s="27">
        <v>29.1</v>
      </c>
      <c r="M50" s="27">
        <v>30.7</v>
      </c>
      <c r="N50" s="27">
        <v>31.3</v>
      </c>
      <c r="O50" s="27">
        <v>31.6</v>
      </c>
      <c r="P50" s="27">
        <v>31.9</v>
      </c>
      <c r="Q50" s="27">
        <v>32.1</v>
      </c>
      <c r="R50" s="27">
        <v>32.1</v>
      </c>
      <c r="S50" s="27">
        <v>32</v>
      </c>
      <c r="T50" s="27">
        <v>32.200000000000003</v>
      </c>
      <c r="U50" s="27">
        <v>32.299999999999997</v>
      </c>
      <c r="V50" s="27">
        <v>32.200000000000003</v>
      </c>
      <c r="W50" s="27">
        <v>29.8</v>
      </c>
      <c r="X50" s="27">
        <v>29.5</v>
      </c>
      <c r="Y50" s="27">
        <v>29.3</v>
      </c>
      <c r="Z50" s="27">
        <v>29.2</v>
      </c>
      <c r="AA50" s="27">
        <v>29.4</v>
      </c>
      <c r="AB50" s="27">
        <v>29.1</v>
      </c>
      <c r="AC50" s="35">
        <f t="shared" si="20"/>
        <v>30.485000000000003</v>
      </c>
    </row>
    <row r="51" spans="1:32" ht="30">
      <c r="A51" s="4">
        <v>7</v>
      </c>
      <c r="B51" s="5" t="s">
        <v>53</v>
      </c>
      <c r="C51" s="6" t="s">
        <v>54</v>
      </c>
      <c r="D51" s="6"/>
      <c r="E51" s="13"/>
      <c r="F51" s="13"/>
      <c r="G51" s="13"/>
      <c r="H51" s="13"/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20"/>
        <v>4.2999999999999989</v>
      </c>
      <c r="AF51" s="1">
        <f>1440*3</f>
        <v>4320</v>
      </c>
    </row>
    <row r="52" spans="1:32" ht="30">
      <c r="A52" s="4">
        <v>8</v>
      </c>
      <c r="B52" s="5" t="s">
        <v>55</v>
      </c>
      <c r="C52" s="6" t="s">
        <v>54</v>
      </c>
      <c r="D52" s="6"/>
      <c r="E52" s="28"/>
      <c r="F52" s="28"/>
      <c r="G52" s="28"/>
      <c r="H52" s="28"/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20"/>
        <v>3.7999999999999985</v>
      </c>
    </row>
    <row r="53" spans="1:32" ht="30">
      <c r="A53" s="4">
        <v>9</v>
      </c>
      <c r="B53" s="5" t="s">
        <v>56</v>
      </c>
      <c r="C53" s="6" t="s">
        <v>54</v>
      </c>
      <c r="D53" s="6"/>
      <c r="E53" s="28"/>
      <c r="F53" s="28"/>
      <c r="G53" s="28"/>
      <c r="H53" s="28"/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20"/>
        <v>3.7999999999999985</v>
      </c>
    </row>
    <row r="54" spans="1:32" ht="30">
      <c r="A54" s="4">
        <v>10</v>
      </c>
      <c r="B54" s="5" t="s">
        <v>57</v>
      </c>
      <c r="C54" s="6" t="s">
        <v>54</v>
      </c>
      <c r="D54" s="6"/>
      <c r="E54" s="28"/>
      <c r="F54" s="28"/>
      <c r="G54" s="28"/>
      <c r="H54" s="28"/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20"/>
        <v>3</v>
      </c>
    </row>
    <row r="55" spans="1:32" ht="34.5">
      <c r="A55" s="4">
        <v>11</v>
      </c>
      <c r="B55" s="5" t="s">
        <v>58</v>
      </c>
      <c r="C55" s="6" t="s">
        <v>54</v>
      </c>
      <c r="D55" s="13"/>
      <c r="E55" s="56"/>
      <c r="F55" s="56"/>
      <c r="G55" s="56"/>
      <c r="H55" s="56"/>
      <c r="I55" s="56">
        <f t="shared" ref="I55:P55" si="21">I51-I52</f>
        <v>0.5</v>
      </c>
      <c r="J55" s="56">
        <f t="shared" si="21"/>
        <v>0.5</v>
      </c>
      <c r="K55" s="56">
        <f t="shared" si="21"/>
        <v>0.5</v>
      </c>
      <c r="L55" s="56">
        <f t="shared" si="21"/>
        <v>0.5</v>
      </c>
      <c r="M55" s="56">
        <f t="shared" si="21"/>
        <v>0.5</v>
      </c>
      <c r="N55" s="56">
        <f t="shared" si="21"/>
        <v>0.5</v>
      </c>
      <c r="O55" s="56">
        <f t="shared" si="21"/>
        <v>0.5</v>
      </c>
      <c r="P55" s="56">
        <f t="shared" si="21"/>
        <v>0.5</v>
      </c>
      <c r="Q55" s="56">
        <f t="shared" ref="Q55:AB55" si="22">Q51-Q52</f>
        <v>0.5</v>
      </c>
      <c r="R55" s="56">
        <f t="shared" si="22"/>
        <v>0.5</v>
      </c>
      <c r="S55" s="56">
        <f t="shared" si="22"/>
        <v>0.5</v>
      </c>
      <c r="T55" s="56">
        <f t="shared" si="22"/>
        <v>0.5</v>
      </c>
      <c r="U55" s="56">
        <f t="shared" si="22"/>
        <v>0.5</v>
      </c>
      <c r="V55" s="56">
        <f t="shared" si="22"/>
        <v>0.5</v>
      </c>
      <c r="W55" s="56">
        <f t="shared" si="22"/>
        <v>0.5</v>
      </c>
      <c r="X55" s="56">
        <f t="shared" si="22"/>
        <v>0.5</v>
      </c>
      <c r="Y55" s="56">
        <f t="shared" si="22"/>
        <v>0.5</v>
      </c>
      <c r="Z55" s="56">
        <f t="shared" si="22"/>
        <v>0.5</v>
      </c>
      <c r="AA55" s="56">
        <f t="shared" si="22"/>
        <v>0.5</v>
      </c>
      <c r="AB55" s="56">
        <f t="shared" si="22"/>
        <v>0.5</v>
      </c>
      <c r="AC55" s="54">
        <f t="shared" si="20"/>
        <v>0.5</v>
      </c>
    </row>
    <row r="56" spans="1:32" ht="34.5">
      <c r="A56" s="4">
        <v>12</v>
      </c>
      <c r="B56" s="5" t="s">
        <v>59</v>
      </c>
      <c r="C56" s="6" t="s">
        <v>60</v>
      </c>
      <c r="D56" s="13"/>
      <c r="E56" s="56"/>
      <c r="F56" s="56"/>
      <c r="G56" s="56"/>
      <c r="H56" s="56"/>
      <c r="I56" s="56">
        <f t="shared" ref="I56:P56" si="23">I53-I54</f>
        <v>0.79999999999999982</v>
      </c>
      <c r="J56" s="56">
        <f t="shared" si="23"/>
        <v>0.79999999999999982</v>
      </c>
      <c r="K56" s="56">
        <f t="shared" si="23"/>
        <v>0.79999999999999982</v>
      </c>
      <c r="L56" s="56">
        <f t="shared" si="23"/>
        <v>0.79999999999999982</v>
      </c>
      <c r="M56" s="56">
        <f t="shared" si="23"/>
        <v>0.79999999999999982</v>
      </c>
      <c r="N56" s="56">
        <f t="shared" si="23"/>
        <v>0.79999999999999982</v>
      </c>
      <c r="O56" s="56">
        <f t="shared" si="23"/>
        <v>0.79999999999999982</v>
      </c>
      <c r="P56" s="56">
        <f t="shared" si="23"/>
        <v>0.79999999999999982</v>
      </c>
      <c r="Q56" s="56">
        <f t="shared" ref="Q56:AB56" si="24">Q53-Q54</f>
        <v>0.79999999999999982</v>
      </c>
      <c r="R56" s="56">
        <f t="shared" si="24"/>
        <v>0.79999999999999982</v>
      </c>
      <c r="S56" s="56">
        <f t="shared" si="24"/>
        <v>0.79999999999999982</v>
      </c>
      <c r="T56" s="56">
        <f t="shared" si="24"/>
        <v>0.79999999999999982</v>
      </c>
      <c r="U56" s="56">
        <f t="shared" si="24"/>
        <v>0.79999999999999982</v>
      </c>
      <c r="V56" s="56">
        <f t="shared" si="24"/>
        <v>0.79999999999999982</v>
      </c>
      <c r="W56" s="56">
        <f t="shared" si="24"/>
        <v>0.79999999999999982</v>
      </c>
      <c r="X56" s="56">
        <f t="shared" si="24"/>
        <v>0.79999999999999982</v>
      </c>
      <c r="Y56" s="56">
        <f t="shared" si="24"/>
        <v>0.79999999999999982</v>
      </c>
      <c r="Z56" s="56">
        <f t="shared" si="24"/>
        <v>0.79999999999999982</v>
      </c>
      <c r="AA56" s="56">
        <f t="shared" si="24"/>
        <v>0.79999999999999982</v>
      </c>
      <c r="AB56" s="56">
        <f t="shared" si="24"/>
        <v>0.79999999999999982</v>
      </c>
      <c r="AC56" s="54">
        <f t="shared" si="20"/>
        <v>0.80000000000000016</v>
      </c>
    </row>
    <row r="57" spans="1:32" ht="37.5">
      <c r="A57" s="4">
        <v>13</v>
      </c>
      <c r="B57" s="5" t="s">
        <v>61</v>
      </c>
      <c r="C57" s="6" t="s">
        <v>62</v>
      </c>
      <c r="D57" s="13"/>
      <c r="E57" s="58"/>
      <c r="F57" s="58"/>
      <c r="G57" s="58"/>
      <c r="H57" s="58"/>
      <c r="I57" s="58">
        <f t="shared" ref="I57:P57" si="25">SQRT(I55/0.5)*971</f>
        <v>971</v>
      </c>
      <c r="J57" s="58">
        <f t="shared" si="25"/>
        <v>971</v>
      </c>
      <c r="K57" s="58">
        <f t="shared" si="25"/>
        <v>971</v>
      </c>
      <c r="L57" s="58">
        <f t="shared" si="25"/>
        <v>971</v>
      </c>
      <c r="M57" s="58">
        <f t="shared" si="25"/>
        <v>971</v>
      </c>
      <c r="N57" s="58">
        <f t="shared" si="25"/>
        <v>971</v>
      </c>
      <c r="O57" s="58">
        <f t="shared" si="25"/>
        <v>971</v>
      </c>
      <c r="P57" s="58">
        <f t="shared" si="25"/>
        <v>971</v>
      </c>
      <c r="Q57" s="58">
        <f t="shared" ref="Q57:AB57" si="26">SQRT(Q55/0.5)*971</f>
        <v>971</v>
      </c>
      <c r="R57" s="58">
        <f t="shared" si="26"/>
        <v>971</v>
      </c>
      <c r="S57" s="58">
        <f t="shared" si="26"/>
        <v>971</v>
      </c>
      <c r="T57" s="58">
        <f t="shared" si="26"/>
        <v>971</v>
      </c>
      <c r="U57" s="58">
        <f t="shared" si="26"/>
        <v>971</v>
      </c>
      <c r="V57" s="58">
        <f t="shared" si="26"/>
        <v>971</v>
      </c>
      <c r="W57" s="58">
        <f t="shared" si="26"/>
        <v>971</v>
      </c>
      <c r="X57" s="58">
        <f t="shared" si="26"/>
        <v>971</v>
      </c>
      <c r="Y57" s="58">
        <f t="shared" si="26"/>
        <v>971</v>
      </c>
      <c r="Z57" s="58">
        <f t="shared" si="26"/>
        <v>971</v>
      </c>
      <c r="AA57" s="58">
        <f t="shared" si="26"/>
        <v>971</v>
      </c>
      <c r="AB57" s="58">
        <f t="shared" si="26"/>
        <v>971</v>
      </c>
      <c r="AC57" s="54">
        <f t="shared" si="20"/>
        <v>971</v>
      </c>
    </row>
    <row r="58" spans="1:32" ht="15.75">
      <c r="A58" s="4">
        <v>14</v>
      </c>
      <c r="B58" s="5" t="s">
        <v>63</v>
      </c>
      <c r="C58" s="6" t="s">
        <v>64</v>
      </c>
      <c r="D58" s="13"/>
      <c r="E58" s="55"/>
      <c r="F58" s="55"/>
      <c r="G58" s="55"/>
      <c r="H58" s="55"/>
      <c r="I58" s="55">
        <f t="shared" ref="I58:P58" si="27">I57*1000*1*(I47-I48)/3024</f>
        <v>1412.8306878306878</v>
      </c>
      <c r="J58" s="55">
        <f t="shared" si="27"/>
        <v>2247.6851851851852</v>
      </c>
      <c r="K58" s="55">
        <f t="shared" si="27"/>
        <v>1958.69708994709</v>
      </c>
      <c r="L58" s="55">
        <f t="shared" si="27"/>
        <v>1894.4775132275133</v>
      </c>
      <c r="M58" s="55">
        <f t="shared" si="27"/>
        <v>1894.4775132275133</v>
      </c>
      <c r="N58" s="55">
        <f t="shared" si="27"/>
        <v>2022.916666666667</v>
      </c>
      <c r="O58" s="55">
        <f t="shared" si="27"/>
        <v>2022.916666666667</v>
      </c>
      <c r="P58" s="55">
        <f t="shared" si="27"/>
        <v>2247.6851851851852</v>
      </c>
      <c r="Q58" s="55">
        <f t="shared" ref="Q58:AB58" si="28">Q57*1000*1*(Q47-Q48)/3024</f>
        <v>2247.6851851851857</v>
      </c>
      <c r="R58" s="55">
        <f t="shared" si="28"/>
        <v>2247.6851851851848</v>
      </c>
      <c r="S58" s="55">
        <f t="shared" si="28"/>
        <v>2215.5753968253966</v>
      </c>
      <c r="T58" s="55">
        <f t="shared" si="28"/>
        <v>2279.7949735449738</v>
      </c>
      <c r="U58" s="55">
        <f t="shared" si="28"/>
        <v>2215.5753968253966</v>
      </c>
      <c r="V58" s="55">
        <f t="shared" si="28"/>
        <v>2151.3558201058204</v>
      </c>
      <c r="W58" s="55">
        <f t="shared" si="28"/>
        <v>2376.1243386243382</v>
      </c>
      <c r="X58" s="55">
        <f t="shared" si="28"/>
        <v>2504.563492063492</v>
      </c>
      <c r="Y58" s="55">
        <f t="shared" si="28"/>
        <v>2536.6732804232806</v>
      </c>
      <c r="Z58" s="55">
        <f t="shared" si="28"/>
        <v>2600.8928571428573</v>
      </c>
      <c r="AA58" s="55">
        <f t="shared" si="28"/>
        <v>2665.112433862434</v>
      </c>
      <c r="AB58" s="55">
        <f t="shared" si="28"/>
        <v>2697.2222222222217</v>
      </c>
      <c r="AC58" s="54">
        <f>SUM(E58:AB58)</f>
        <v>44439.947089947083</v>
      </c>
    </row>
    <row r="59" spans="1:32" ht="15.75">
      <c r="A59" s="4">
        <v>15</v>
      </c>
      <c r="B59" s="5" t="s">
        <v>65</v>
      </c>
      <c r="C59" s="6" t="s">
        <v>66</v>
      </c>
      <c r="D59" s="13"/>
      <c r="E59" s="56"/>
      <c r="F59" s="56"/>
      <c r="G59" s="56"/>
      <c r="H59" s="56"/>
      <c r="I59" s="56">
        <v>1400</v>
      </c>
      <c r="J59" s="56">
        <v>1500</v>
      </c>
      <c r="K59" s="56">
        <v>1500</v>
      </c>
      <c r="L59" s="56">
        <v>1500</v>
      </c>
      <c r="M59" s="56">
        <v>1600</v>
      </c>
      <c r="N59" s="56">
        <v>1600</v>
      </c>
      <c r="O59" s="56">
        <v>1400</v>
      </c>
      <c r="P59" s="56">
        <v>1500</v>
      </c>
      <c r="Q59" s="56">
        <v>1500</v>
      </c>
      <c r="R59" s="56">
        <v>1500</v>
      </c>
      <c r="S59" s="56">
        <v>1500</v>
      </c>
      <c r="T59" s="56">
        <v>1500</v>
      </c>
      <c r="U59" s="56">
        <v>1500</v>
      </c>
      <c r="V59" s="56">
        <v>1500</v>
      </c>
      <c r="W59" s="56">
        <v>1500</v>
      </c>
      <c r="X59" s="56">
        <v>1500</v>
      </c>
      <c r="Y59" s="56">
        <v>1500</v>
      </c>
      <c r="Z59" s="56">
        <v>1500</v>
      </c>
      <c r="AA59" s="56">
        <v>1500</v>
      </c>
      <c r="AB59" s="56">
        <v>1500</v>
      </c>
      <c r="AC59" s="54">
        <f>SUM(E59:AB59)</f>
        <v>30000</v>
      </c>
    </row>
    <row r="60" spans="1:32" ht="15.75">
      <c r="A60" s="4">
        <v>16</v>
      </c>
      <c r="B60" s="5" t="s">
        <v>67</v>
      </c>
      <c r="C60" s="6" t="s">
        <v>68</v>
      </c>
      <c r="D60" s="13"/>
      <c r="E60" s="59"/>
      <c r="F60" s="59"/>
      <c r="G60" s="59"/>
      <c r="H60" s="59"/>
      <c r="I60" s="59">
        <f t="shared" ref="I60:P60" si="29">I59/I58</f>
        <v>0.99091845332834005</v>
      </c>
      <c r="J60" s="59">
        <f t="shared" si="29"/>
        <v>0.66735324407826979</v>
      </c>
      <c r="K60" s="59">
        <f t="shared" si="29"/>
        <v>0.76581519812260468</v>
      </c>
      <c r="L60" s="59">
        <f t="shared" si="29"/>
        <v>0.7917750353470997</v>
      </c>
      <c r="M60" s="59">
        <f t="shared" si="29"/>
        <v>0.84456003770357302</v>
      </c>
      <c r="N60" s="59">
        <f t="shared" si="29"/>
        <v>0.79093717816683817</v>
      </c>
      <c r="O60" s="59">
        <f t="shared" si="29"/>
        <v>0.6920700308959834</v>
      </c>
      <c r="P60" s="59">
        <f t="shared" si="29"/>
        <v>0.66735324407826979</v>
      </c>
      <c r="Q60" s="59">
        <f t="shared" ref="Q60:AB60" si="30">Q59/Q58</f>
        <v>0.66735324407826968</v>
      </c>
      <c r="R60" s="59">
        <f t="shared" si="30"/>
        <v>0.6673532440782699</v>
      </c>
      <c r="S60" s="59">
        <f t="shared" si="30"/>
        <v>0.6770250302243318</v>
      </c>
      <c r="T60" s="59">
        <f t="shared" si="30"/>
        <v>0.65795390261237863</v>
      </c>
      <c r="U60" s="59">
        <f t="shared" si="30"/>
        <v>0.6770250302243318</v>
      </c>
      <c r="V60" s="59">
        <f t="shared" si="30"/>
        <v>0.69723473261908775</v>
      </c>
      <c r="W60" s="59">
        <f t="shared" si="30"/>
        <v>0.63128009574971478</v>
      </c>
      <c r="X60" s="59">
        <f t="shared" si="30"/>
        <v>0.59890675750613964</v>
      </c>
      <c r="Y60" s="59">
        <f t="shared" si="30"/>
        <v>0.59132565930985925</v>
      </c>
      <c r="Z60" s="59">
        <f t="shared" si="30"/>
        <v>0.57672502574665285</v>
      </c>
      <c r="AA60" s="59">
        <f t="shared" si="30"/>
        <v>0.56282803717444441</v>
      </c>
      <c r="AB60" s="59">
        <f t="shared" si="30"/>
        <v>0.55612770339855833</v>
      </c>
      <c r="AC60" s="54">
        <f t="shared" ref="AC60:AC65" si="31">AVERAGE(E60:AB60)</f>
        <v>0.68859604422215082</v>
      </c>
    </row>
    <row r="61" spans="1:32" ht="15.75">
      <c r="A61" s="4">
        <v>17</v>
      </c>
      <c r="B61" s="5" t="s">
        <v>69</v>
      </c>
      <c r="C61" s="13"/>
      <c r="D61" s="13"/>
      <c r="E61" s="242">
        <f>AVERAGE(E60:AB60)</f>
        <v>0.68859604422215082</v>
      </c>
      <c r="F61" s="243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3"/>
      <c r="AA61" s="243"/>
      <c r="AB61" s="244"/>
      <c r="AC61" s="54">
        <f t="shared" si="31"/>
        <v>0.68859604422215082</v>
      </c>
    </row>
    <row r="62" spans="1:32" ht="15.75">
      <c r="A62" s="4">
        <v>18</v>
      </c>
      <c r="B62" s="5" t="s">
        <v>70</v>
      </c>
      <c r="C62" s="13"/>
      <c r="D62" s="13"/>
      <c r="E62" s="59"/>
      <c r="F62" s="59"/>
      <c r="G62" s="59"/>
      <c r="H62" s="59"/>
      <c r="I62" s="59">
        <f t="shared" ref="I62:P62" si="32">3.516/I60</f>
        <v>3.5482233560090704</v>
      </c>
      <c r="J62" s="59">
        <f t="shared" si="32"/>
        <v>5.2685740740740741</v>
      </c>
      <c r="K62" s="59">
        <f t="shared" si="32"/>
        <v>4.5911859788359788</v>
      </c>
      <c r="L62" s="59">
        <f t="shared" si="32"/>
        <v>4.4406552910052914</v>
      </c>
      <c r="M62" s="59">
        <f t="shared" si="32"/>
        <v>4.1631143353174611</v>
      </c>
      <c r="N62" s="59">
        <f t="shared" si="32"/>
        <v>4.4453593750000007</v>
      </c>
      <c r="O62" s="59">
        <f t="shared" si="32"/>
        <v>5.0804107142857156</v>
      </c>
      <c r="P62" s="59">
        <f t="shared" si="32"/>
        <v>5.2685740740740741</v>
      </c>
      <c r="Q62" s="59">
        <f t="shared" ref="Q62:AB62" si="33">3.516/Q60</f>
        <v>5.268574074074075</v>
      </c>
      <c r="R62" s="59">
        <f t="shared" si="33"/>
        <v>5.2685740740740732</v>
      </c>
      <c r="S62" s="59">
        <f t="shared" si="33"/>
        <v>5.1933087301587291</v>
      </c>
      <c r="T62" s="59">
        <f t="shared" si="33"/>
        <v>5.3438394179894182</v>
      </c>
      <c r="U62" s="59">
        <f t="shared" si="33"/>
        <v>5.1933087301587291</v>
      </c>
      <c r="V62" s="59">
        <f t="shared" si="33"/>
        <v>5.0427780423280435</v>
      </c>
      <c r="W62" s="59">
        <f t="shared" si="33"/>
        <v>5.5696354497354488</v>
      </c>
      <c r="X62" s="59">
        <f t="shared" si="33"/>
        <v>5.8706968253968252</v>
      </c>
      <c r="Y62" s="59">
        <f t="shared" si="33"/>
        <v>5.9459621693121703</v>
      </c>
      <c r="Z62" s="59">
        <f t="shared" si="33"/>
        <v>6.0964928571428576</v>
      </c>
      <c r="AA62" s="59">
        <f t="shared" si="33"/>
        <v>6.247023544973545</v>
      </c>
      <c r="AB62" s="59">
        <f t="shared" si="33"/>
        <v>6.3222888888888873</v>
      </c>
      <c r="AC62" s="54">
        <f t="shared" si="31"/>
        <v>5.2084290001417228</v>
      </c>
    </row>
    <row r="63" spans="1:32" ht="15.75">
      <c r="A63" s="4">
        <v>19</v>
      </c>
      <c r="B63" s="5" t="s">
        <v>71</v>
      </c>
      <c r="C63" s="13"/>
      <c r="D63" s="13"/>
      <c r="E63" s="59"/>
      <c r="F63" s="59"/>
      <c r="G63" s="59"/>
      <c r="H63" s="59"/>
      <c r="I63" s="59">
        <f t="shared" ref="I63:P63" si="34">3.413*I62</f>
        <v>12.110086314058956</v>
      </c>
      <c r="J63" s="59">
        <f t="shared" si="34"/>
        <v>17.981643314814814</v>
      </c>
      <c r="K63" s="59">
        <f t="shared" si="34"/>
        <v>15.669717745767194</v>
      </c>
      <c r="L63" s="59">
        <f t="shared" si="34"/>
        <v>15.15595650820106</v>
      </c>
      <c r="M63" s="59">
        <f t="shared" si="34"/>
        <v>14.208709226438494</v>
      </c>
      <c r="N63" s="59">
        <f t="shared" si="34"/>
        <v>15.172011546875002</v>
      </c>
      <c r="O63" s="59">
        <f t="shared" si="34"/>
        <v>17.339441767857146</v>
      </c>
      <c r="P63" s="59">
        <f t="shared" si="34"/>
        <v>17.981643314814814</v>
      </c>
      <c r="Q63" s="59">
        <f t="shared" ref="Q63:AB63" si="35">3.413*Q62</f>
        <v>17.981643314814818</v>
      </c>
      <c r="R63" s="59">
        <f t="shared" si="35"/>
        <v>17.981643314814811</v>
      </c>
      <c r="S63" s="59">
        <f t="shared" si="35"/>
        <v>17.724762696031743</v>
      </c>
      <c r="T63" s="59">
        <f t="shared" si="35"/>
        <v>18.238523933597882</v>
      </c>
      <c r="U63" s="59">
        <f t="shared" si="35"/>
        <v>17.724762696031743</v>
      </c>
      <c r="V63" s="59">
        <f t="shared" si="35"/>
        <v>17.21100145846561</v>
      </c>
      <c r="W63" s="59">
        <f t="shared" si="35"/>
        <v>19.009165789947087</v>
      </c>
      <c r="X63" s="59">
        <f t="shared" si="35"/>
        <v>20.036688265079363</v>
      </c>
      <c r="Y63" s="59">
        <f t="shared" si="35"/>
        <v>20.293568883862434</v>
      </c>
      <c r="Z63" s="59">
        <f t="shared" si="35"/>
        <v>20.807330121428571</v>
      </c>
      <c r="AA63" s="59">
        <f t="shared" si="35"/>
        <v>21.321091358994707</v>
      </c>
      <c r="AB63" s="59">
        <f t="shared" si="35"/>
        <v>21.577971977777771</v>
      </c>
      <c r="AC63" s="54">
        <f t="shared" si="31"/>
        <v>17.7763681774837</v>
      </c>
    </row>
    <row r="64" spans="1:32" ht="15.75">
      <c r="A64" s="4">
        <v>20</v>
      </c>
      <c r="B64" s="5" t="s">
        <v>72</v>
      </c>
      <c r="C64" s="6" t="s">
        <v>47</v>
      </c>
      <c r="D64" s="13"/>
      <c r="E64" s="59"/>
      <c r="F64" s="59"/>
      <c r="G64" s="59"/>
      <c r="H64" s="59"/>
      <c r="I64" s="59">
        <f t="shared" ref="I64:P64" si="36">(I50-I49)/LN(1+(I50-I49)/I45)</f>
        <v>4.6859765785152199</v>
      </c>
      <c r="J64" s="59">
        <f t="shared" si="36"/>
        <v>3.8942711328936666</v>
      </c>
      <c r="K64" s="59">
        <f t="shared" si="36"/>
        <v>3.7149150403573077</v>
      </c>
      <c r="L64" s="59">
        <f t="shared" si="36"/>
        <v>3.6785525643462083</v>
      </c>
      <c r="M64" s="59">
        <f t="shared" si="36"/>
        <v>3.6053040147066677</v>
      </c>
      <c r="N64" s="59">
        <f t="shared" si="36"/>
        <v>3.9696696971467449</v>
      </c>
      <c r="O64" s="59">
        <f t="shared" si="36"/>
        <v>4.0062972448528704</v>
      </c>
      <c r="P64" s="59">
        <f t="shared" si="36"/>
        <v>3.9649355522896634</v>
      </c>
      <c r="Q64" s="59">
        <f t="shared" ref="Q64:AB64" si="37">(Q50-Q49)/LN(1+(Q50-Q49)/Q45)</f>
        <v>4.1512398550741851</v>
      </c>
      <c r="R64" s="59">
        <f t="shared" si="37"/>
        <v>4.22486305572198</v>
      </c>
      <c r="S64" s="59">
        <f t="shared" si="37"/>
        <v>4.2611510862360991</v>
      </c>
      <c r="T64" s="59">
        <f t="shared" si="37"/>
        <v>3.9649355522896643</v>
      </c>
      <c r="U64" s="59">
        <f t="shared" si="37"/>
        <v>4.1152324823473547</v>
      </c>
      <c r="V64" s="59">
        <f t="shared" si="37"/>
        <v>4.22486305572198</v>
      </c>
      <c r="W64" s="59">
        <f t="shared" si="37"/>
        <v>4.5161372240356634</v>
      </c>
      <c r="X64" s="59">
        <f t="shared" si="37"/>
        <v>4.5890480896547006</v>
      </c>
      <c r="Y64" s="59">
        <f t="shared" si="37"/>
        <v>4.5153413722139621</v>
      </c>
      <c r="Z64" s="59">
        <f t="shared" si="37"/>
        <v>4.6973917925389408</v>
      </c>
      <c r="AA64" s="59">
        <f t="shared" si="37"/>
        <v>4.8434675739793178</v>
      </c>
      <c r="AB64" s="59">
        <f t="shared" si="37"/>
        <v>4.6973917925389426</v>
      </c>
      <c r="AC64" s="54">
        <f t="shared" si="31"/>
        <v>4.2160492378730572</v>
      </c>
    </row>
    <row r="65" spans="1:29" ht="15.75">
      <c r="A65" s="4">
        <v>21</v>
      </c>
      <c r="B65" s="5" t="s">
        <v>73</v>
      </c>
      <c r="C65" s="6" t="s">
        <v>47</v>
      </c>
      <c r="D65" s="17"/>
      <c r="E65" s="59"/>
      <c r="F65" s="59"/>
      <c r="G65" s="59"/>
      <c r="H65" s="59"/>
      <c r="I65" s="59">
        <f t="shared" ref="I65:P65" si="38">(I47-I48)/LN(1+(I47-I48)/I46)</f>
        <v>1.5991072253895946</v>
      </c>
      <c r="J65" s="59">
        <f t="shared" si="38"/>
        <v>1.9533871929293654</v>
      </c>
      <c r="K65" s="59">
        <f t="shared" si="38"/>
        <v>1.7681223247806397</v>
      </c>
      <c r="L65" s="59">
        <f t="shared" si="38"/>
        <v>1.9481449407478864</v>
      </c>
      <c r="M65" s="59">
        <f t="shared" si="38"/>
        <v>2.1401311712942257</v>
      </c>
      <c r="N65" s="59">
        <f t="shared" si="38"/>
        <v>2.2353121960360163</v>
      </c>
      <c r="O65" s="59">
        <f t="shared" si="38"/>
        <v>2.0381473548366369</v>
      </c>
      <c r="P65" s="59">
        <f t="shared" si="38"/>
        <v>2.1930874711718342</v>
      </c>
      <c r="Q65" s="59">
        <f t="shared" ref="Q65:AB65" si="39">(Q47-Q48)/LN(1+(Q47-Q48)/Q46)</f>
        <v>2.1930874711718342</v>
      </c>
      <c r="R65" s="59">
        <f t="shared" si="39"/>
        <v>2.1930874711718338</v>
      </c>
      <c r="S65" s="59">
        <f t="shared" si="39"/>
        <v>2.375897998171745</v>
      </c>
      <c r="T65" s="59">
        <f t="shared" si="39"/>
        <v>2.2149756783043997</v>
      </c>
      <c r="U65" s="59">
        <f t="shared" si="39"/>
        <v>2.375897998171745</v>
      </c>
      <c r="V65" s="59">
        <f t="shared" si="39"/>
        <v>2.3293122437566285</v>
      </c>
      <c r="W65" s="59">
        <f t="shared" si="39"/>
        <v>2.4912348380247806</v>
      </c>
      <c r="X65" s="59">
        <f t="shared" si="39"/>
        <v>2.5824181345416166</v>
      </c>
      <c r="Y65" s="59">
        <f t="shared" si="39"/>
        <v>2.6050715660667714</v>
      </c>
      <c r="Z65" s="59">
        <f t="shared" si="39"/>
        <v>2.4308231908533462</v>
      </c>
      <c r="AA65" s="59">
        <f t="shared" si="39"/>
        <v>2.6951431749169599</v>
      </c>
      <c r="AB65" s="59">
        <f t="shared" si="39"/>
        <v>2.7175298064488489</v>
      </c>
      <c r="AC65" s="54">
        <f t="shared" si="31"/>
        <v>2.253995972439335</v>
      </c>
    </row>
    <row r="66" spans="1:29"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105" priority="2" operator="greaterThan">
      <formula>90</formula>
    </cfRule>
  </conditionalFormatting>
  <conditionalFormatting sqref="E59:AB59">
    <cfRule type="cellIs" dxfId="104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6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6" width="8.7109375" style="1" customWidth="1"/>
    <col min="7" max="7" width="10.28515625" style="1" customWidth="1"/>
    <col min="8" max="28" width="8.7109375" style="1" customWidth="1"/>
    <col min="29" max="29" width="12.42578125" style="1" customWidth="1"/>
    <col min="30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82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 customHeight="1">
      <c r="A3" s="221"/>
      <c r="B3" s="222"/>
      <c r="C3" s="222"/>
      <c r="D3" s="223"/>
      <c r="E3" s="233" t="s">
        <v>77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18.75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9.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.7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15.75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>
      <c r="A11" s="246"/>
      <c r="B11" s="246"/>
      <c r="C11" s="248"/>
      <c r="D11" s="246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46</v>
      </c>
      <c r="C12" s="6" t="s">
        <v>47</v>
      </c>
      <c r="D12" s="7"/>
      <c r="E12" s="35">
        <v>2.7</v>
      </c>
      <c r="F12" s="35">
        <v>2.6</v>
      </c>
      <c r="G12" s="35">
        <v>2.4</v>
      </c>
      <c r="H12" s="35">
        <v>2.1</v>
      </c>
      <c r="I12" s="35">
        <v>1.9</v>
      </c>
      <c r="J12" s="35">
        <v>1.7</v>
      </c>
      <c r="K12" s="35">
        <v>1.9</v>
      </c>
      <c r="L12" s="35">
        <v>1.8</v>
      </c>
      <c r="M12" s="35">
        <v>1.8</v>
      </c>
      <c r="N12" s="35">
        <v>1.9</v>
      </c>
      <c r="O12" s="35">
        <v>1.9</v>
      </c>
      <c r="P12" s="35">
        <v>2.1</v>
      </c>
      <c r="Q12" s="35">
        <v>1.9</v>
      </c>
      <c r="R12" s="35">
        <v>1.9</v>
      </c>
      <c r="S12" s="35">
        <v>2</v>
      </c>
      <c r="T12" s="35"/>
      <c r="U12" s="35"/>
      <c r="V12" s="35"/>
      <c r="W12" s="35"/>
      <c r="X12" s="35"/>
      <c r="Y12" s="35"/>
      <c r="Z12" s="35"/>
      <c r="AA12" s="35"/>
      <c r="AB12" s="35"/>
      <c r="AC12" s="35">
        <f>AVERAGE(E12:AB12)</f>
        <v>2.04</v>
      </c>
    </row>
    <row r="13" spans="1:29" ht="31.5">
      <c r="A13" s="4">
        <v>2</v>
      </c>
      <c r="B13" s="5" t="s">
        <v>48</v>
      </c>
      <c r="C13" s="6" t="s">
        <v>47</v>
      </c>
      <c r="D13" s="7"/>
      <c r="E13" s="26">
        <v>0.4</v>
      </c>
      <c r="F13" s="26">
        <v>0.4</v>
      </c>
      <c r="G13" s="26">
        <v>0.4</v>
      </c>
      <c r="H13" s="26">
        <v>0.3</v>
      </c>
      <c r="I13" s="26">
        <v>0.3</v>
      </c>
      <c r="J13" s="26">
        <v>0.3</v>
      </c>
      <c r="K13" s="26">
        <v>0.4</v>
      </c>
      <c r="L13" s="26">
        <v>0.3</v>
      </c>
      <c r="M13" s="26">
        <v>0.3</v>
      </c>
      <c r="N13" s="26">
        <v>0.3</v>
      </c>
      <c r="O13" s="26">
        <v>0.4</v>
      </c>
      <c r="P13" s="26">
        <v>0.4</v>
      </c>
      <c r="Q13" s="26">
        <v>0.3</v>
      </c>
      <c r="R13" s="26">
        <v>0.3</v>
      </c>
      <c r="S13" s="26">
        <v>0.3</v>
      </c>
      <c r="T13" s="26"/>
      <c r="U13" s="26"/>
      <c r="V13" s="26"/>
      <c r="W13" s="26"/>
      <c r="X13" s="26"/>
      <c r="Y13" s="26"/>
      <c r="Z13" s="26"/>
      <c r="AA13" s="26"/>
      <c r="AB13" s="26"/>
      <c r="AC13" s="35">
        <f t="shared" ref="AC13:AC24" si="0">AVERAGE(E13:AB13)</f>
        <v>0.33999999999999991</v>
      </c>
    </row>
    <row r="14" spans="1:29" ht="18.75">
      <c r="A14" s="4">
        <v>3</v>
      </c>
      <c r="B14" s="5" t="s">
        <v>49</v>
      </c>
      <c r="C14" s="6" t="s">
        <v>47</v>
      </c>
      <c r="D14" s="6"/>
      <c r="E14" s="32">
        <v>15.084490000000001</v>
      </c>
      <c r="F14" s="32">
        <v>15.3932</v>
      </c>
      <c r="G14" s="32">
        <v>15.544560000000001</v>
      </c>
      <c r="H14" s="32">
        <v>14.449680000000001</v>
      </c>
      <c r="I14" s="32">
        <v>13.9903</v>
      </c>
      <c r="J14" s="32">
        <v>13.9903</v>
      </c>
      <c r="K14" s="32">
        <v>14.139799999999999</v>
      </c>
      <c r="L14" s="32">
        <v>14.293369999999999</v>
      </c>
      <c r="M14" s="32">
        <v>14.442220000000001</v>
      </c>
      <c r="N14" s="32">
        <v>14.442220000000001</v>
      </c>
      <c r="O14" s="32">
        <v>14.442220000000001</v>
      </c>
      <c r="P14" s="32">
        <v>14.289960000000001</v>
      </c>
      <c r="Q14" s="32">
        <v>13.690329999999999</v>
      </c>
      <c r="R14" s="32">
        <v>13.39212</v>
      </c>
      <c r="S14" s="32">
        <v>13.09117</v>
      </c>
      <c r="T14" s="27"/>
      <c r="U14" s="27"/>
      <c r="V14" s="27"/>
      <c r="W14" s="27"/>
      <c r="X14" s="27"/>
      <c r="Y14" s="27"/>
      <c r="Z14" s="27"/>
      <c r="AA14" s="27"/>
      <c r="AB14" s="27"/>
      <c r="AC14" s="35">
        <f t="shared" si="0"/>
        <v>14.311729333333334</v>
      </c>
    </row>
    <row r="15" spans="1:29" ht="18.75">
      <c r="A15" s="4">
        <v>4</v>
      </c>
      <c r="B15" s="5" t="s">
        <v>50</v>
      </c>
      <c r="C15" s="6" t="s">
        <v>47</v>
      </c>
      <c r="D15" s="6"/>
      <c r="E15" s="32">
        <v>9.8000000000000007</v>
      </c>
      <c r="F15" s="32">
        <v>9.8000000000000007</v>
      </c>
      <c r="G15" s="32">
        <v>9.7697489999999991</v>
      </c>
      <c r="H15" s="32">
        <v>9.3068679999999997</v>
      </c>
      <c r="I15" s="32">
        <v>9.3068679999999997</v>
      </c>
      <c r="J15" s="32">
        <v>9.3068679999999997</v>
      </c>
      <c r="K15" s="32">
        <v>9.3068679999999997</v>
      </c>
      <c r="L15" s="32">
        <v>9.4557889999999993</v>
      </c>
      <c r="M15" s="32">
        <v>9.4557889999999993</v>
      </c>
      <c r="N15" s="32">
        <v>9.4557889999999993</v>
      </c>
      <c r="O15" s="32">
        <v>9.4557889999999993</v>
      </c>
      <c r="P15" s="32">
        <v>8.8295949999999994</v>
      </c>
      <c r="Q15" s="32">
        <v>8.6767439999999993</v>
      </c>
      <c r="R15" s="32">
        <v>8.5248010000000001</v>
      </c>
      <c r="S15" s="32">
        <v>7.7152289999999999</v>
      </c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9.2111163999999999</v>
      </c>
    </row>
    <row r="16" spans="1:29" ht="27" customHeight="1">
      <c r="A16" s="4">
        <v>5</v>
      </c>
      <c r="B16" s="5" t="s">
        <v>51</v>
      </c>
      <c r="C16" s="6" t="s">
        <v>47</v>
      </c>
      <c r="D16" s="6"/>
      <c r="E16" s="27">
        <v>23.366579999999999</v>
      </c>
      <c r="F16" s="27">
        <v>23.364070000000002</v>
      </c>
      <c r="G16" s="27">
        <v>24.411809999999999</v>
      </c>
      <c r="H16" s="27">
        <v>25.350210000000001</v>
      </c>
      <c r="I16" s="27">
        <v>25.346830000000001</v>
      </c>
      <c r="J16" s="27">
        <v>25.965330000000002</v>
      </c>
      <c r="K16" s="27">
        <v>26.27533</v>
      </c>
      <c r="L16" s="27">
        <v>26.4268</v>
      </c>
      <c r="M16" s="27">
        <v>26.108499999999999</v>
      </c>
      <c r="N16" s="27">
        <v>25.024419999999999</v>
      </c>
      <c r="O16" s="27">
        <v>24.247440000000001</v>
      </c>
      <c r="P16" s="27">
        <v>24.24372</v>
      </c>
      <c r="Q16" s="27">
        <v>23.929639999999999</v>
      </c>
      <c r="R16" s="27">
        <v>23.621749999999999</v>
      </c>
      <c r="S16" s="27">
        <v>23.77139</v>
      </c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24.763588000000002</v>
      </c>
    </row>
    <row r="17" spans="1:29" ht="18.75">
      <c r="A17" s="4">
        <v>6</v>
      </c>
      <c r="B17" s="5" t="s">
        <v>52</v>
      </c>
      <c r="C17" s="6" t="s">
        <v>47</v>
      </c>
      <c r="D17" s="6"/>
      <c r="E17" s="27">
        <v>28.78969</v>
      </c>
      <c r="F17" s="27">
        <v>28.630050000000001</v>
      </c>
      <c r="G17" s="27">
        <v>29.317019999999999</v>
      </c>
      <c r="H17" s="27">
        <v>29.802510000000002</v>
      </c>
      <c r="I17" s="27">
        <v>29.185310000000001</v>
      </c>
      <c r="J17" s="27">
        <v>29.805720000000001</v>
      </c>
      <c r="K17" s="27">
        <v>30.418990000000001</v>
      </c>
      <c r="L17" s="27">
        <v>30.574349999999999</v>
      </c>
      <c r="M17" s="27">
        <v>30.415780000000002</v>
      </c>
      <c r="N17" s="27">
        <v>29.17353</v>
      </c>
      <c r="O17" s="27">
        <v>28.569040000000001</v>
      </c>
      <c r="P17" s="27">
        <v>29.025870000000001</v>
      </c>
      <c r="Q17" s="27">
        <v>28.26031</v>
      </c>
      <c r="R17" s="27">
        <v>27.80424</v>
      </c>
      <c r="S17" s="27">
        <v>28.2803</v>
      </c>
      <c r="T17" s="27"/>
      <c r="U17" s="27"/>
      <c r="V17" s="27"/>
      <c r="W17" s="27"/>
      <c r="X17" s="27"/>
      <c r="Y17" s="27"/>
      <c r="Z17" s="27"/>
      <c r="AA17" s="27"/>
      <c r="AB17" s="27"/>
      <c r="AC17" s="35">
        <f t="shared" si="0"/>
        <v>29.203514000000002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/>
      <c r="U18" s="13"/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/>
      <c r="U19" s="28"/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/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57">
        <v>3</v>
      </c>
      <c r="F21" s="57">
        <v>3</v>
      </c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56">
        <f t="shared" ref="E22:S22" si="1">E18-E19</f>
        <v>0.5</v>
      </c>
      <c r="F22" s="56">
        <f t="shared" si="1"/>
        <v>0.5</v>
      </c>
      <c r="G22" s="56">
        <f t="shared" si="1"/>
        <v>0.5</v>
      </c>
      <c r="H22" s="56">
        <f t="shared" si="1"/>
        <v>0.5</v>
      </c>
      <c r="I22" s="56">
        <f t="shared" si="1"/>
        <v>0.5</v>
      </c>
      <c r="J22" s="56">
        <f t="shared" si="1"/>
        <v>0.5</v>
      </c>
      <c r="K22" s="56">
        <f t="shared" si="1"/>
        <v>0.5</v>
      </c>
      <c r="L22" s="56">
        <f t="shared" si="1"/>
        <v>0.5</v>
      </c>
      <c r="M22" s="56">
        <f t="shared" si="1"/>
        <v>0.5</v>
      </c>
      <c r="N22" s="56">
        <f t="shared" si="1"/>
        <v>0.5</v>
      </c>
      <c r="O22" s="56">
        <f t="shared" si="1"/>
        <v>0.5</v>
      </c>
      <c r="P22" s="56">
        <f t="shared" si="1"/>
        <v>0.5</v>
      </c>
      <c r="Q22" s="56">
        <f t="shared" si="1"/>
        <v>0.5</v>
      </c>
      <c r="R22" s="56">
        <f t="shared" si="1"/>
        <v>0.5</v>
      </c>
      <c r="S22" s="56">
        <f t="shared" si="1"/>
        <v>0.5</v>
      </c>
      <c r="T22" s="56"/>
      <c r="U22" s="56"/>
      <c r="V22" s="56"/>
      <c r="W22" s="56"/>
      <c r="X22" s="56"/>
      <c r="Y22" s="56"/>
      <c r="Z22" s="56"/>
      <c r="AA22" s="56"/>
      <c r="AB22" s="56"/>
      <c r="AC22" s="54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56">
        <f t="shared" ref="E23:S23" si="2">E20-E21</f>
        <v>0.79999999999999982</v>
      </c>
      <c r="F23" s="56">
        <f t="shared" si="2"/>
        <v>0.79999999999999982</v>
      </c>
      <c r="G23" s="56">
        <f t="shared" si="2"/>
        <v>0.79999999999999982</v>
      </c>
      <c r="H23" s="56">
        <f t="shared" si="2"/>
        <v>0.79999999999999982</v>
      </c>
      <c r="I23" s="56">
        <f t="shared" si="2"/>
        <v>0.79999999999999982</v>
      </c>
      <c r="J23" s="56">
        <f t="shared" si="2"/>
        <v>0.79999999999999982</v>
      </c>
      <c r="K23" s="56">
        <f t="shared" si="2"/>
        <v>0.79999999999999982</v>
      </c>
      <c r="L23" s="56">
        <f t="shared" si="2"/>
        <v>0.79999999999999982</v>
      </c>
      <c r="M23" s="56">
        <f t="shared" si="2"/>
        <v>0.79999999999999982</v>
      </c>
      <c r="N23" s="56">
        <f t="shared" si="2"/>
        <v>0.79999999999999982</v>
      </c>
      <c r="O23" s="56">
        <f t="shared" si="2"/>
        <v>0.79999999999999982</v>
      </c>
      <c r="P23" s="56">
        <f t="shared" si="2"/>
        <v>0.79999999999999982</v>
      </c>
      <c r="Q23" s="56">
        <f t="shared" si="2"/>
        <v>0.79999999999999982</v>
      </c>
      <c r="R23" s="56">
        <f t="shared" si="2"/>
        <v>0.79999999999999982</v>
      </c>
      <c r="S23" s="56">
        <f t="shared" si="2"/>
        <v>0.79999999999999982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0.8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58">
        <f t="shared" ref="E24:S24" si="3">SQRT(E22/0.5)*971</f>
        <v>971</v>
      </c>
      <c r="F24" s="58">
        <f t="shared" si="3"/>
        <v>971</v>
      </c>
      <c r="G24" s="58">
        <f t="shared" si="3"/>
        <v>971</v>
      </c>
      <c r="H24" s="58">
        <f t="shared" si="3"/>
        <v>971</v>
      </c>
      <c r="I24" s="58">
        <f t="shared" si="3"/>
        <v>971</v>
      </c>
      <c r="J24" s="58">
        <f t="shared" si="3"/>
        <v>971</v>
      </c>
      <c r="K24" s="58">
        <f t="shared" si="3"/>
        <v>971</v>
      </c>
      <c r="L24" s="58">
        <f t="shared" si="3"/>
        <v>971</v>
      </c>
      <c r="M24" s="58">
        <f t="shared" si="3"/>
        <v>971</v>
      </c>
      <c r="N24" s="58">
        <f t="shared" si="3"/>
        <v>971</v>
      </c>
      <c r="O24" s="58">
        <f t="shared" si="3"/>
        <v>971</v>
      </c>
      <c r="P24" s="58">
        <f t="shared" si="3"/>
        <v>971</v>
      </c>
      <c r="Q24" s="58">
        <f t="shared" si="3"/>
        <v>971</v>
      </c>
      <c r="R24" s="58">
        <f t="shared" si="3"/>
        <v>971</v>
      </c>
      <c r="S24" s="58">
        <f t="shared" si="3"/>
        <v>971</v>
      </c>
      <c r="T24" s="58"/>
      <c r="U24" s="58"/>
      <c r="V24" s="58"/>
      <c r="W24" s="58"/>
      <c r="X24" s="58"/>
      <c r="Y24" s="58"/>
      <c r="Z24" s="58"/>
      <c r="AA24" s="58"/>
      <c r="AB24" s="58"/>
      <c r="AC24" s="54">
        <f t="shared" si="0"/>
        <v>971</v>
      </c>
    </row>
    <row r="25" spans="1:29" ht="15.75">
      <c r="A25" s="4">
        <v>14</v>
      </c>
      <c r="B25" s="5" t="s">
        <v>63</v>
      </c>
      <c r="C25" s="6" t="s">
        <v>64</v>
      </c>
      <c r="D25" s="13"/>
      <c r="E25" s="55">
        <f>E24*1000*1*(E14-E15)/3024</f>
        <v>1696.8385548941799</v>
      </c>
      <c r="F25" s="55">
        <f t="shared" ref="F25:S25" si="4">F24*1000*1*(F14-F15)/3024</f>
        <v>1795.9646825396824</v>
      </c>
      <c r="G25" s="55">
        <f t="shared" si="4"/>
        <v>1854.2795902777782</v>
      </c>
      <c r="H25" s="55">
        <f t="shared" si="4"/>
        <v>1651.3460489417994</v>
      </c>
      <c r="I25" s="55">
        <f t="shared" si="4"/>
        <v>1503.8401031746032</v>
      </c>
      <c r="J25" s="55">
        <f t="shared" si="4"/>
        <v>1503.8401031746032</v>
      </c>
      <c r="K25" s="55">
        <f t="shared" si="4"/>
        <v>1551.8442367724865</v>
      </c>
      <c r="L25" s="55">
        <f t="shared" si="4"/>
        <v>1553.3370208333336</v>
      </c>
      <c r="M25" s="55">
        <f t="shared" si="4"/>
        <v>1601.1324408068788</v>
      </c>
      <c r="N25" s="55">
        <f t="shared" si="4"/>
        <v>1601.1324408068788</v>
      </c>
      <c r="O25" s="55">
        <f t="shared" si="4"/>
        <v>1601.1324408068788</v>
      </c>
      <c r="P25" s="55">
        <f t="shared" si="4"/>
        <v>1753.3116451719579</v>
      </c>
      <c r="Q25" s="55">
        <f t="shared" si="4"/>
        <v>1609.8518538359788</v>
      </c>
      <c r="R25" s="55">
        <f t="shared" si="4"/>
        <v>1562.8858296957671</v>
      </c>
      <c r="S25" s="55">
        <f t="shared" si="4"/>
        <v>1726.2032774470899</v>
      </c>
      <c r="T25" s="55"/>
      <c r="U25" s="55"/>
      <c r="V25" s="55"/>
      <c r="W25" s="55"/>
      <c r="X25" s="55"/>
      <c r="Y25" s="55"/>
      <c r="Z25" s="55"/>
      <c r="AA25" s="55"/>
      <c r="AB25" s="55"/>
      <c r="AC25" s="54">
        <f>SUM(E25:AB25)</f>
        <v>24566.940269179897</v>
      </c>
    </row>
    <row r="26" spans="1:29" ht="15.75">
      <c r="A26" s="4">
        <v>15</v>
      </c>
      <c r="B26" s="5" t="s">
        <v>65</v>
      </c>
      <c r="C26" s="6" t="s">
        <v>66</v>
      </c>
      <c r="D26" s="13"/>
      <c r="E26" s="56">
        <v>1273</v>
      </c>
      <c r="F26" s="56">
        <v>1273</v>
      </c>
      <c r="G26" s="56">
        <v>1273</v>
      </c>
      <c r="H26" s="56">
        <v>1273</v>
      </c>
      <c r="I26" s="56">
        <v>1273</v>
      </c>
      <c r="J26" s="56">
        <v>1273</v>
      </c>
      <c r="K26" s="56">
        <v>1273</v>
      </c>
      <c r="L26" s="56">
        <v>1273</v>
      </c>
      <c r="M26" s="56">
        <v>1273</v>
      </c>
      <c r="N26" s="56">
        <v>1273</v>
      </c>
      <c r="O26" s="56">
        <v>1273</v>
      </c>
      <c r="P26" s="56">
        <v>1273</v>
      </c>
      <c r="Q26" s="56">
        <v>1273</v>
      </c>
      <c r="R26" s="56">
        <v>1273</v>
      </c>
      <c r="S26" s="56">
        <v>1273</v>
      </c>
      <c r="T26" s="56"/>
      <c r="U26" s="56"/>
      <c r="V26" s="56"/>
      <c r="W26" s="56"/>
      <c r="X26" s="56"/>
      <c r="Y26" s="56"/>
      <c r="Z26" s="56"/>
      <c r="AA26" s="56"/>
      <c r="AB26" s="56"/>
      <c r="AC26" s="54">
        <f>SUM(E26:AB26)</f>
        <v>19095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59">
        <f>E26/E25</f>
        <v>0.75021869129994412</v>
      </c>
      <c r="F27" s="59">
        <f t="shared" ref="F27:S27" si="5">F26/F25</f>
        <v>0.7088112658205753</v>
      </c>
      <c r="G27" s="59">
        <f t="shared" si="5"/>
        <v>0.68651998688574234</v>
      </c>
      <c r="H27" s="59">
        <f t="shared" si="5"/>
        <v>0.77088627233265394</v>
      </c>
      <c r="I27" s="59">
        <f t="shared" si="5"/>
        <v>0.84649956954379646</v>
      </c>
      <c r="J27" s="59">
        <f t="shared" si="5"/>
        <v>0.84649956954379646</v>
      </c>
      <c r="K27" s="59">
        <f t="shared" si="5"/>
        <v>0.82031428788727878</v>
      </c>
      <c r="L27" s="59">
        <f t="shared" si="5"/>
        <v>0.81952595150089291</v>
      </c>
      <c r="M27" s="59">
        <f t="shared" si="5"/>
        <v>0.79506227439778876</v>
      </c>
      <c r="N27" s="59">
        <f t="shared" si="5"/>
        <v>0.79506227439778876</v>
      </c>
      <c r="O27" s="59">
        <f t="shared" si="5"/>
        <v>0.79506227439778876</v>
      </c>
      <c r="P27" s="59">
        <f t="shared" si="5"/>
        <v>0.72605460843508463</v>
      </c>
      <c r="Q27" s="59">
        <f t="shared" si="5"/>
        <v>0.79075599221548043</v>
      </c>
      <c r="R27" s="59">
        <f t="shared" si="5"/>
        <v>0.8145188700365934</v>
      </c>
      <c r="S27" s="59">
        <f t="shared" si="5"/>
        <v>0.73745660006083436</v>
      </c>
      <c r="T27" s="59"/>
      <c r="U27" s="59"/>
      <c r="V27" s="59"/>
      <c r="W27" s="59"/>
      <c r="X27" s="59"/>
      <c r="Y27" s="59"/>
      <c r="Z27" s="59"/>
      <c r="AA27" s="59"/>
      <c r="AB27" s="59"/>
      <c r="AC27" s="54">
        <f t="shared" ref="AC27:AC32" si="6">AVERAGE(E27:AB27)</f>
        <v>0.78021656591706934</v>
      </c>
    </row>
    <row r="28" spans="1:29" ht="15.75">
      <c r="A28" s="4">
        <v>17</v>
      </c>
      <c r="B28" s="5" t="s">
        <v>69</v>
      </c>
      <c r="C28" s="13"/>
      <c r="D28" s="13"/>
      <c r="E28" s="242">
        <f>AVERAGE(E27:AB27)</f>
        <v>0.78021656591706934</v>
      </c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4"/>
      <c r="AC28" s="54">
        <f t="shared" si="6"/>
        <v>0.78021656591706934</v>
      </c>
    </row>
    <row r="29" spans="1:29" ht="15.75">
      <c r="A29" s="4">
        <v>18</v>
      </c>
      <c r="B29" s="5" t="s">
        <v>70</v>
      </c>
      <c r="C29" s="13"/>
      <c r="D29" s="13"/>
      <c r="E29" s="59">
        <f t="shared" ref="E29:S29" si="7">3.516/E27</f>
        <v>4.6866334320565093</v>
      </c>
      <c r="F29" s="59">
        <f t="shared" si="7"/>
        <v>4.960417772042045</v>
      </c>
      <c r="G29" s="59">
        <f t="shared" si="7"/>
        <v>5.1214823561796292</v>
      </c>
      <c r="H29" s="59">
        <f t="shared" si="7"/>
        <v>4.5609840597638387</v>
      </c>
      <c r="I29" s="59">
        <f t="shared" si="7"/>
        <v>4.1535756502450152</v>
      </c>
      <c r="J29" s="59">
        <f t="shared" si="7"/>
        <v>4.1535756502450152</v>
      </c>
      <c r="K29" s="59">
        <f t="shared" si="7"/>
        <v>4.2861620867965931</v>
      </c>
      <c r="L29" s="59">
        <f t="shared" si="7"/>
        <v>4.2902851258837398</v>
      </c>
      <c r="M29" s="59">
        <f t="shared" si="7"/>
        <v>4.4222950996677035</v>
      </c>
      <c r="N29" s="59">
        <f t="shared" si="7"/>
        <v>4.4222950996677035</v>
      </c>
      <c r="O29" s="59">
        <f t="shared" si="7"/>
        <v>4.4222950996677035</v>
      </c>
      <c r="P29" s="59">
        <f t="shared" si="7"/>
        <v>4.8426109539863349</v>
      </c>
      <c r="Q29" s="59">
        <f t="shared" si="7"/>
        <v>4.4463779403670864</v>
      </c>
      <c r="R29" s="59">
        <f t="shared" si="7"/>
        <v>4.3166587409350488</v>
      </c>
      <c r="S29" s="59">
        <f t="shared" si="7"/>
        <v>4.7677381959968326</v>
      </c>
      <c r="T29" s="59"/>
      <c r="U29" s="59"/>
      <c r="V29" s="59"/>
      <c r="W29" s="59"/>
      <c r="X29" s="59"/>
      <c r="Y29" s="59"/>
      <c r="Z29" s="59"/>
      <c r="AA29" s="59"/>
      <c r="AB29" s="59"/>
      <c r="AC29" s="54">
        <f t="shared" si="6"/>
        <v>4.5235591509000539</v>
      </c>
    </row>
    <row r="30" spans="1:29" ht="15.75">
      <c r="A30" s="4">
        <v>19</v>
      </c>
      <c r="B30" s="5" t="s">
        <v>71</v>
      </c>
      <c r="C30" s="13"/>
      <c r="D30" s="13"/>
      <c r="E30" s="59">
        <f t="shared" ref="E30:S30" si="8">3.413*E29</f>
        <v>15.995479903608866</v>
      </c>
      <c r="F30" s="59">
        <f t="shared" si="8"/>
        <v>16.929905855979499</v>
      </c>
      <c r="G30" s="59">
        <f t="shared" si="8"/>
        <v>17.479619281641074</v>
      </c>
      <c r="H30" s="59">
        <f t="shared" si="8"/>
        <v>15.566638595973981</v>
      </c>
      <c r="I30" s="59">
        <f t="shared" si="8"/>
        <v>14.176153694286237</v>
      </c>
      <c r="J30" s="59">
        <f t="shared" si="8"/>
        <v>14.176153694286237</v>
      </c>
      <c r="K30" s="59">
        <f t="shared" si="8"/>
        <v>14.628671202236772</v>
      </c>
      <c r="L30" s="59">
        <f t="shared" si="8"/>
        <v>14.642743134641202</v>
      </c>
      <c r="M30" s="59">
        <f t="shared" si="8"/>
        <v>15.093293175165872</v>
      </c>
      <c r="N30" s="59">
        <f t="shared" si="8"/>
        <v>15.093293175165872</v>
      </c>
      <c r="O30" s="59">
        <f t="shared" si="8"/>
        <v>15.093293175165872</v>
      </c>
      <c r="P30" s="59">
        <f t="shared" si="8"/>
        <v>16.52783118595536</v>
      </c>
      <c r="Q30" s="59">
        <f t="shared" si="8"/>
        <v>15.175487910472865</v>
      </c>
      <c r="R30" s="59">
        <f t="shared" si="8"/>
        <v>14.732756282811321</v>
      </c>
      <c r="S30" s="59">
        <f t="shared" si="8"/>
        <v>16.272290462937189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15.438907382021885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59">
        <f t="shared" ref="E31:S31" si="9">(E17-E16)/LN(1+(E17-E16)/E12)</f>
        <v>4.9235592182555852</v>
      </c>
      <c r="F31" s="59">
        <f t="shared" si="9"/>
        <v>4.7568294904469868</v>
      </c>
      <c r="G31" s="59">
        <f t="shared" si="9"/>
        <v>4.4067253889369793</v>
      </c>
      <c r="H31" s="59">
        <f t="shared" si="9"/>
        <v>3.9128069225875826</v>
      </c>
      <c r="I31" s="59">
        <f t="shared" si="9"/>
        <v>3.4726675326946954</v>
      </c>
      <c r="J31" s="59">
        <f t="shared" si="9"/>
        <v>3.2506101943148118</v>
      </c>
      <c r="K31" s="59">
        <f t="shared" si="9"/>
        <v>3.5809003704497653</v>
      </c>
      <c r="L31" s="59">
        <f t="shared" si="9"/>
        <v>3.4701935362594138</v>
      </c>
      <c r="M31" s="59">
        <f t="shared" si="9"/>
        <v>3.5256594924076952</v>
      </c>
      <c r="N31" s="59">
        <f t="shared" si="9"/>
        <v>3.5828193613943058</v>
      </c>
      <c r="O31" s="59">
        <f t="shared" si="9"/>
        <v>3.6433127295600642</v>
      </c>
      <c r="P31" s="59">
        <f t="shared" si="9"/>
        <v>4.0287911930172626</v>
      </c>
      <c r="Q31" s="59">
        <f t="shared" si="9"/>
        <v>3.646480852411214</v>
      </c>
      <c r="R31" s="59">
        <f t="shared" si="9"/>
        <v>3.5945624169410144</v>
      </c>
      <c r="S31" s="59">
        <f t="shared" si="9"/>
        <v>3.8210297759124456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3.8411298983726554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59">
        <f t="shared" ref="E32:S32" si="10">(E14-E15)/LN(1+(E14-E15)/E13)</f>
        <v>1.9911175564991717</v>
      </c>
      <c r="F32" s="59">
        <f t="shared" si="10"/>
        <v>2.0662626897047556</v>
      </c>
      <c r="G32" s="59">
        <f t="shared" si="10"/>
        <v>2.110083454615725</v>
      </c>
      <c r="H32" s="59">
        <f t="shared" si="10"/>
        <v>1.7744428252713342</v>
      </c>
      <c r="I32" s="59">
        <f t="shared" si="10"/>
        <v>1.6666474415344963</v>
      </c>
      <c r="J32" s="59">
        <f t="shared" si="10"/>
        <v>1.6666474415344963</v>
      </c>
      <c r="K32" s="59">
        <f t="shared" si="10"/>
        <v>1.8795949718510632</v>
      </c>
      <c r="L32" s="59">
        <f t="shared" si="10"/>
        <v>1.7030406888027263</v>
      </c>
      <c r="M32" s="59">
        <f t="shared" si="10"/>
        <v>1.7379676295902473</v>
      </c>
      <c r="N32" s="59">
        <f t="shared" si="10"/>
        <v>1.7379676295902473</v>
      </c>
      <c r="O32" s="59">
        <f t="shared" si="10"/>
        <v>1.9177299243686738</v>
      </c>
      <c r="P32" s="59">
        <f t="shared" si="10"/>
        <v>2.0340322854917678</v>
      </c>
      <c r="Q32" s="59">
        <f t="shared" si="10"/>
        <v>1.7443172634868584</v>
      </c>
      <c r="R32" s="59">
        <f t="shared" si="10"/>
        <v>1.7100351996304699</v>
      </c>
      <c r="S32" s="59">
        <f t="shared" si="10"/>
        <v>1.8284212758796581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1.8378872185234463</v>
      </c>
    </row>
    <row r="33" spans="1:29" ht="15">
      <c r="A33"/>
      <c r="B33"/>
      <c r="C33"/>
      <c r="D33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</row>
    <row r="34" spans="1:29" ht="23.25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7"/>
      <c r="AC34"/>
    </row>
    <row r="35" spans="1:29" ht="18.75">
      <c r="A35" s="218" t="s">
        <v>82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  <c r="AC35"/>
    </row>
    <row r="36" spans="1:29" ht="21" customHeight="1">
      <c r="A36" s="221"/>
      <c r="B36" s="222"/>
      <c r="C36" s="222"/>
      <c r="D36" s="223"/>
      <c r="E36" s="233" t="s">
        <v>78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  <c r="AC36"/>
    </row>
    <row r="37" spans="1:29" ht="18.75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  <c r="AC37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9.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.7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  <c r="AC42"/>
    </row>
    <row r="43" spans="1:29" ht="15.75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29" ht="15.75">
      <c r="A44" s="246"/>
      <c r="B44" s="246"/>
      <c r="C44" s="248"/>
      <c r="D44" s="246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46</v>
      </c>
      <c r="C45" s="6" t="s">
        <v>47</v>
      </c>
      <c r="D45" s="7"/>
      <c r="E45" s="26"/>
      <c r="F45" s="26"/>
      <c r="G45" s="26">
        <v>2.2999999999999998</v>
      </c>
      <c r="H45" s="26">
        <v>1.9</v>
      </c>
      <c r="I45" s="26">
        <v>2.1</v>
      </c>
      <c r="J45" s="26">
        <v>1.7</v>
      </c>
      <c r="K45" s="26">
        <v>2</v>
      </c>
      <c r="L45" s="26">
        <v>2.1</v>
      </c>
      <c r="M45" s="26">
        <v>2.1</v>
      </c>
      <c r="N45" s="26">
        <v>1.7</v>
      </c>
      <c r="O45" s="26">
        <v>1.7</v>
      </c>
      <c r="P45" s="26">
        <v>1.8</v>
      </c>
      <c r="Q45" s="26">
        <v>1.8</v>
      </c>
      <c r="R45" s="26">
        <v>1.7</v>
      </c>
      <c r="S45" s="26">
        <v>1.8</v>
      </c>
      <c r="T45" s="26">
        <v>1.7</v>
      </c>
      <c r="U45" s="26">
        <v>1.9</v>
      </c>
      <c r="V45" s="26">
        <v>2</v>
      </c>
      <c r="W45" s="26">
        <v>2.1</v>
      </c>
      <c r="X45" s="26">
        <v>2.1</v>
      </c>
      <c r="Y45" s="26">
        <v>2</v>
      </c>
      <c r="Z45" s="26">
        <v>2</v>
      </c>
      <c r="AA45" s="26">
        <v>2.1</v>
      </c>
      <c r="AB45" s="26">
        <v>2.1</v>
      </c>
      <c r="AC45" s="35">
        <f>AVERAGE(E45:AB45)</f>
        <v>1.9409090909090911</v>
      </c>
    </row>
    <row r="46" spans="1:29" ht="31.5">
      <c r="A46" s="4">
        <v>2</v>
      </c>
      <c r="B46" s="5" t="s">
        <v>48</v>
      </c>
      <c r="C46" s="6" t="s">
        <v>47</v>
      </c>
      <c r="D46" s="7"/>
      <c r="E46" s="26"/>
      <c r="F46" s="26"/>
      <c r="G46" s="26">
        <v>0.3</v>
      </c>
      <c r="H46" s="26">
        <v>0.3</v>
      </c>
      <c r="I46" s="26">
        <v>0.3</v>
      </c>
      <c r="J46" s="26">
        <v>0.3</v>
      </c>
      <c r="K46" s="26">
        <v>0.1</v>
      </c>
      <c r="L46" s="26">
        <v>0.3</v>
      </c>
      <c r="M46" s="26">
        <v>0.3</v>
      </c>
      <c r="N46" s="26">
        <v>0.3</v>
      </c>
      <c r="O46" s="26">
        <v>0.3</v>
      </c>
      <c r="P46" s="26">
        <v>0.4</v>
      </c>
      <c r="Q46" s="26">
        <v>0.3</v>
      </c>
      <c r="R46" s="26">
        <v>0.3</v>
      </c>
      <c r="S46" s="26">
        <v>0.2</v>
      </c>
      <c r="T46" s="26">
        <v>0.3</v>
      </c>
      <c r="U46" s="26">
        <v>0.3</v>
      </c>
      <c r="V46" s="26">
        <v>0.4</v>
      </c>
      <c r="W46" s="26">
        <v>0.4</v>
      </c>
      <c r="X46" s="26">
        <v>0.4</v>
      </c>
      <c r="Y46" s="26">
        <v>0.4</v>
      </c>
      <c r="Z46" s="26">
        <v>0.4</v>
      </c>
      <c r="AA46" s="26">
        <v>0.4</v>
      </c>
      <c r="AB46" s="26">
        <v>0.4</v>
      </c>
      <c r="AC46" s="35">
        <f t="shared" ref="AC46:AC57" si="11">AVERAGE(E46:AB46)</f>
        <v>0.32272727272727281</v>
      </c>
    </row>
    <row r="47" spans="1:29" ht="18.75">
      <c r="A47" s="4">
        <v>3</v>
      </c>
      <c r="B47" s="5" t="s">
        <v>49</v>
      </c>
      <c r="C47" s="6" t="s">
        <v>47</v>
      </c>
      <c r="D47" s="6"/>
      <c r="E47" s="27"/>
      <c r="F47" s="27"/>
      <c r="G47" s="32">
        <v>15.544560000000001</v>
      </c>
      <c r="H47" s="32">
        <v>14.449680000000001</v>
      </c>
      <c r="I47" s="32">
        <v>13.9903</v>
      </c>
      <c r="J47" s="32">
        <v>13.9903</v>
      </c>
      <c r="K47" s="32">
        <v>14.139799999999999</v>
      </c>
      <c r="L47" s="32">
        <v>14.293369999999999</v>
      </c>
      <c r="M47" s="32">
        <v>14.442220000000001</v>
      </c>
      <c r="N47" s="32">
        <v>14.442220000000001</v>
      </c>
      <c r="O47" s="32">
        <v>14.442220000000001</v>
      </c>
      <c r="P47" s="32">
        <v>14.289960000000001</v>
      </c>
      <c r="Q47" s="32">
        <v>13.690329999999999</v>
      </c>
      <c r="R47" s="32">
        <v>13.39212</v>
      </c>
      <c r="S47" s="32">
        <v>13.09117</v>
      </c>
      <c r="T47" s="32">
        <v>12.48089</v>
      </c>
      <c r="U47" s="32">
        <v>13.10102</v>
      </c>
      <c r="V47" s="32">
        <v>13.55294</v>
      </c>
      <c r="W47" s="32">
        <v>13.857139999999999</v>
      </c>
      <c r="X47" s="32">
        <v>14.00956</v>
      </c>
      <c r="Y47" s="32">
        <v>14.00956</v>
      </c>
      <c r="Z47" s="32">
        <v>14.00956</v>
      </c>
      <c r="AA47" s="32">
        <v>14.00956</v>
      </c>
      <c r="AB47" s="32">
        <v>14.00956</v>
      </c>
      <c r="AC47" s="35">
        <f t="shared" si="11"/>
        <v>13.965365454545458</v>
      </c>
    </row>
    <row r="48" spans="1:29" ht="18.75">
      <c r="A48" s="4">
        <v>4</v>
      </c>
      <c r="B48" s="5" t="s">
        <v>50</v>
      </c>
      <c r="C48" s="6" t="s">
        <v>47</v>
      </c>
      <c r="D48" s="6"/>
      <c r="E48" s="27"/>
      <c r="F48" s="27"/>
      <c r="G48" s="32">
        <v>9.7697489999999991</v>
      </c>
      <c r="H48" s="32">
        <v>9.3068679999999997</v>
      </c>
      <c r="I48" s="32">
        <v>9.3068679999999997</v>
      </c>
      <c r="J48" s="32">
        <v>9.3068679999999997</v>
      </c>
      <c r="K48" s="32">
        <v>9.3068679999999997</v>
      </c>
      <c r="L48" s="32">
        <v>9.4557889999999993</v>
      </c>
      <c r="M48" s="32">
        <v>9.4557889999999993</v>
      </c>
      <c r="N48" s="32">
        <v>9.4557889999999993</v>
      </c>
      <c r="O48" s="32">
        <v>9.4557889999999993</v>
      </c>
      <c r="P48" s="32">
        <v>8.8295949999999994</v>
      </c>
      <c r="Q48" s="32">
        <v>8.6767439999999993</v>
      </c>
      <c r="R48" s="32">
        <v>8.5248010000000001</v>
      </c>
      <c r="S48" s="32">
        <v>7.7152289999999999</v>
      </c>
      <c r="T48" s="32">
        <v>8.9153369999999992</v>
      </c>
      <c r="U48" s="32">
        <v>9.2206209999999995</v>
      </c>
      <c r="V48" s="32">
        <v>9.5321289999999994</v>
      </c>
      <c r="W48" s="32">
        <v>9.6842900000000007</v>
      </c>
      <c r="X48" s="32">
        <v>9.8339300000000005</v>
      </c>
      <c r="Y48" s="32">
        <v>9.8339300000000005</v>
      </c>
      <c r="Z48" s="32">
        <v>9.8339300000000005</v>
      </c>
      <c r="AA48" s="32">
        <v>9.8339300000000005</v>
      </c>
      <c r="AB48" s="32">
        <v>9.8339300000000005</v>
      </c>
      <c r="AC48" s="35">
        <f t="shared" si="11"/>
        <v>9.3222169545454552</v>
      </c>
    </row>
    <row r="49" spans="1:29" ht="24" customHeight="1">
      <c r="A49" s="4">
        <v>5</v>
      </c>
      <c r="B49" s="5" t="s">
        <v>51</v>
      </c>
      <c r="C49" s="6" t="s">
        <v>47</v>
      </c>
      <c r="D49" s="6"/>
      <c r="E49" s="27"/>
      <c r="F49" s="27"/>
      <c r="G49" s="32">
        <v>24.411809999999999</v>
      </c>
      <c r="H49" s="32">
        <v>25.350210000000001</v>
      </c>
      <c r="I49" s="32">
        <v>25.346830000000001</v>
      </c>
      <c r="J49" s="32">
        <v>25.965330000000002</v>
      </c>
      <c r="K49" s="32">
        <v>26.27533</v>
      </c>
      <c r="L49" s="32">
        <v>26.4268</v>
      </c>
      <c r="M49" s="32">
        <v>26.108499999999999</v>
      </c>
      <c r="N49" s="32">
        <v>25.024419999999999</v>
      </c>
      <c r="O49" s="32">
        <v>24.247440000000001</v>
      </c>
      <c r="P49" s="32">
        <v>24.24372</v>
      </c>
      <c r="Q49" s="32">
        <v>23.929639999999999</v>
      </c>
      <c r="R49" s="32">
        <v>23.621749999999999</v>
      </c>
      <c r="S49" s="32">
        <v>23.77139</v>
      </c>
      <c r="T49" s="32">
        <v>22.68675</v>
      </c>
      <c r="U49" s="32">
        <v>21.245699999999999</v>
      </c>
      <c r="V49" s="32">
        <v>21.85783</v>
      </c>
      <c r="W49" s="32">
        <v>22.009399999999999</v>
      </c>
      <c r="X49" s="32">
        <v>22.31711</v>
      </c>
      <c r="Y49" s="32">
        <v>22.31711</v>
      </c>
      <c r="Z49" s="32">
        <v>22.31711</v>
      </c>
      <c r="AA49" s="32">
        <v>22.31711</v>
      </c>
      <c r="AB49" s="32">
        <v>22.475439999999999</v>
      </c>
      <c r="AC49" s="35">
        <f t="shared" si="11"/>
        <v>23.830305909090917</v>
      </c>
    </row>
    <row r="50" spans="1:29" ht="18.75">
      <c r="A50" s="4">
        <v>6</v>
      </c>
      <c r="B50" s="5" t="s">
        <v>52</v>
      </c>
      <c r="C50" s="6" t="s">
        <v>47</v>
      </c>
      <c r="D50" s="6"/>
      <c r="E50" s="27"/>
      <c r="F50" s="27"/>
      <c r="G50" s="32">
        <v>29.317019999999999</v>
      </c>
      <c r="H50" s="32">
        <v>29.802510000000002</v>
      </c>
      <c r="I50" s="32">
        <v>29.185310000000001</v>
      </c>
      <c r="J50" s="32">
        <v>29.805720000000001</v>
      </c>
      <c r="K50" s="32">
        <v>30.418990000000001</v>
      </c>
      <c r="L50" s="32">
        <v>30.574349999999999</v>
      </c>
      <c r="M50" s="32">
        <v>30.415780000000002</v>
      </c>
      <c r="N50" s="32">
        <v>29.17353</v>
      </c>
      <c r="O50" s="32">
        <v>28.569040000000001</v>
      </c>
      <c r="P50" s="32">
        <v>29.025870000000001</v>
      </c>
      <c r="Q50" s="32">
        <v>28.26031</v>
      </c>
      <c r="R50" s="32">
        <v>27.80424</v>
      </c>
      <c r="S50" s="32">
        <v>28.2803</v>
      </c>
      <c r="T50" s="32">
        <v>27.92698</v>
      </c>
      <c r="U50" s="32">
        <v>25.810009999999998</v>
      </c>
      <c r="V50" s="32">
        <v>26.736519999999999</v>
      </c>
      <c r="W50" s="32">
        <v>27.19173</v>
      </c>
      <c r="X50" s="32">
        <v>27.66817</v>
      </c>
      <c r="Y50" s="32">
        <v>27.516220000000001</v>
      </c>
      <c r="Z50" s="32">
        <v>27.516220000000001</v>
      </c>
      <c r="AA50" s="32">
        <v>27.66628</v>
      </c>
      <c r="AB50" s="32">
        <v>27.825700000000001</v>
      </c>
      <c r="AC50" s="35">
        <f t="shared" si="11"/>
        <v>28.476854545454543</v>
      </c>
    </row>
    <row r="51" spans="1:29" ht="30">
      <c r="A51" s="4">
        <v>7</v>
      </c>
      <c r="B51" s="5" t="s">
        <v>53</v>
      </c>
      <c r="C51" s="6" t="s">
        <v>54</v>
      </c>
      <c r="D51" s="6"/>
      <c r="E51" s="13"/>
      <c r="F51" s="13"/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11"/>
        <v>4.299999999999998</v>
      </c>
    </row>
    <row r="52" spans="1:29" ht="30">
      <c r="A52" s="4">
        <v>8</v>
      </c>
      <c r="B52" s="5" t="s">
        <v>55</v>
      </c>
      <c r="C52" s="6" t="s">
        <v>54</v>
      </c>
      <c r="D52" s="6"/>
      <c r="E52" s="28"/>
      <c r="F52" s="28"/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>
      <c r="A53" s="4">
        <v>9</v>
      </c>
      <c r="B53" s="5" t="s">
        <v>56</v>
      </c>
      <c r="C53" s="6" t="s">
        <v>54</v>
      </c>
      <c r="D53" s="6"/>
      <c r="E53" s="28"/>
      <c r="F53" s="28"/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1"/>
        <v>3.7999999999999985</v>
      </c>
    </row>
    <row r="54" spans="1:29" ht="30">
      <c r="A54" s="4">
        <v>10</v>
      </c>
      <c r="B54" s="5" t="s">
        <v>57</v>
      </c>
      <c r="C54" s="6" t="s">
        <v>54</v>
      </c>
      <c r="D54" s="6"/>
      <c r="E54" s="28"/>
      <c r="F54" s="28"/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11"/>
        <v>3</v>
      </c>
    </row>
    <row r="55" spans="1:29" ht="34.5">
      <c r="A55" s="4">
        <v>11</v>
      </c>
      <c r="B55" s="5" t="s">
        <v>58</v>
      </c>
      <c r="C55" s="6" t="s">
        <v>54</v>
      </c>
      <c r="D55" s="13"/>
      <c r="E55" s="56"/>
      <c r="F55" s="56"/>
      <c r="G55" s="56">
        <f t="shared" ref="G55:AB55" si="12">G51-G52</f>
        <v>0.5</v>
      </c>
      <c r="H55" s="56">
        <f t="shared" si="12"/>
        <v>0.5</v>
      </c>
      <c r="I55" s="56">
        <f t="shared" si="12"/>
        <v>0.5</v>
      </c>
      <c r="J55" s="56">
        <f t="shared" si="12"/>
        <v>0.5</v>
      </c>
      <c r="K55" s="56">
        <f t="shared" si="12"/>
        <v>0.5</v>
      </c>
      <c r="L55" s="56">
        <f t="shared" si="12"/>
        <v>0.5</v>
      </c>
      <c r="M55" s="56">
        <f t="shared" si="12"/>
        <v>0.5</v>
      </c>
      <c r="N55" s="56">
        <f t="shared" si="12"/>
        <v>0.5</v>
      </c>
      <c r="O55" s="56">
        <f t="shared" si="12"/>
        <v>0.5</v>
      </c>
      <c r="P55" s="56">
        <f t="shared" si="12"/>
        <v>0.5</v>
      </c>
      <c r="Q55" s="56">
        <f t="shared" si="12"/>
        <v>0.5</v>
      </c>
      <c r="R55" s="56">
        <f t="shared" si="12"/>
        <v>0.5</v>
      </c>
      <c r="S55" s="56">
        <f t="shared" si="12"/>
        <v>0.5</v>
      </c>
      <c r="T55" s="56">
        <f t="shared" si="12"/>
        <v>0.5</v>
      </c>
      <c r="U55" s="56">
        <f t="shared" si="12"/>
        <v>0.5</v>
      </c>
      <c r="V55" s="56">
        <f t="shared" si="12"/>
        <v>0.5</v>
      </c>
      <c r="W55" s="56">
        <f t="shared" si="12"/>
        <v>0.5</v>
      </c>
      <c r="X55" s="56">
        <f t="shared" si="12"/>
        <v>0.5</v>
      </c>
      <c r="Y55" s="56">
        <f t="shared" si="12"/>
        <v>0.5</v>
      </c>
      <c r="Z55" s="56">
        <f t="shared" si="12"/>
        <v>0.5</v>
      </c>
      <c r="AA55" s="56">
        <f t="shared" si="12"/>
        <v>0.5</v>
      </c>
      <c r="AB55" s="56">
        <f t="shared" si="12"/>
        <v>0.5</v>
      </c>
      <c r="AC55" s="54">
        <f t="shared" si="11"/>
        <v>0.5</v>
      </c>
    </row>
    <row r="56" spans="1:29" ht="34.5">
      <c r="A56" s="4">
        <v>12</v>
      </c>
      <c r="B56" s="5" t="s">
        <v>59</v>
      </c>
      <c r="C56" s="6" t="s">
        <v>60</v>
      </c>
      <c r="D56" s="13"/>
      <c r="E56" s="56"/>
      <c r="F56" s="56"/>
      <c r="G56" s="56">
        <f t="shared" ref="G56:AB56" si="13">G53-G54</f>
        <v>0.79999999999999982</v>
      </c>
      <c r="H56" s="56">
        <f t="shared" si="13"/>
        <v>0.79999999999999982</v>
      </c>
      <c r="I56" s="56">
        <f t="shared" si="13"/>
        <v>0.79999999999999982</v>
      </c>
      <c r="J56" s="56">
        <f t="shared" si="13"/>
        <v>0.79999999999999982</v>
      </c>
      <c r="K56" s="56">
        <f t="shared" si="13"/>
        <v>0.79999999999999982</v>
      </c>
      <c r="L56" s="56">
        <f t="shared" si="13"/>
        <v>0.79999999999999982</v>
      </c>
      <c r="M56" s="56">
        <f t="shared" si="13"/>
        <v>0.79999999999999982</v>
      </c>
      <c r="N56" s="56">
        <f t="shared" si="13"/>
        <v>0.79999999999999982</v>
      </c>
      <c r="O56" s="56">
        <f t="shared" si="13"/>
        <v>0.79999999999999982</v>
      </c>
      <c r="P56" s="56">
        <f t="shared" si="13"/>
        <v>0.79999999999999982</v>
      </c>
      <c r="Q56" s="56">
        <f t="shared" si="13"/>
        <v>0.79999999999999982</v>
      </c>
      <c r="R56" s="56">
        <f t="shared" si="13"/>
        <v>0.79999999999999982</v>
      </c>
      <c r="S56" s="56">
        <f t="shared" si="13"/>
        <v>0.79999999999999982</v>
      </c>
      <c r="T56" s="56">
        <f t="shared" si="13"/>
        <v>0.79999999999999982</v>
      </c>
      <c r="U56" s="56">
        <f t="shared" si="13"/>
        <v>0.79999999999999982</v>
      </c>
      <c r="V56" s="56">
        <f t="shared" si="13"/>
        <v>0.79999999999999982</v>
      </c>
      <c r="W56" s="56">
        <f t="shared" si="13"/>
        <v>0.79999999999999982</v>
      </c>
      <c r="X56" s="56">
        <f t="shared" si="13"/>
        <v>0.79999999999999982</v>
      </c>
      <c r="Y56" s="56">
        <f t="shared" si="13"/>
        <v>0.79999999999999982</v>
      </c>
      <c r="Z56" s="56">
        <f t="shared" si="13"/>
        <v>0.79999999999999982</v>
      </c>
      <c r="AA56" s="56">
        <f t="shared" si="13"/>
        <v>0.79999999999999982</v>
      </c>
      <c r="AB56" s="56">
        <f t="shared" si="13"/>
        <v>0.79999999999999982</v>
      </c>
      <c r="AC56" s="54">
        <f t="shared" si="11"/>
        <v>0.80000000000000027</v>
      </c>
    </row>
    <row r="57" spans="1:29" ht="37.5">
      <c r="A57" s="4">
        <v>13</v>
      </c>
      <c r="B57" s="5" t="s">
        <v>61</v>
      </c>
      <c r="C57" s="6" t="s">
        <v>62</v>
      </c>
      <c r="D57" s="13"/>
      <c r="E57" s="58"/>
      <c r="F57" s="58"/>
      <c r="G57" s="58">
        <f t="shared" ref="G57:AB57" si="14">SQRT(G55/0.5)*971</f>
        <v>971</v>
      </c>
      <c r="H57" s="58">
        <f t="shared" si="14"/>
        <v>971</v>
      </c>
      <c r="I57" s="58">
        <f t="shared" si="14"/>
        <v>971</v>
      </c>
      <c r="J57" s="58">
        <f t="shared" si="14"/>
        <v>971</v>
      </c>
      <c r="K57" s="58">
        <f t="shared" si="14"/>
        <v>971</v>
      </c>
      <c r="L57" s="58">
        <f t="shared" si="14"/>
        <v>971</v>
      </c>
      <c r="M57" s="58">
        <f t="shared" si="14"/>
        <v>971</v>
      </c>
      <c r="N57" s="58">
        <f t="shared" si="14"/>
        <v>971</v>
      </c>
      <c r="O57" s="58">
        <f t="shared" si="14"/>
        <v>971</v>
      </c>
      <c r="P57" s="58">
        <f t="shared" si="14"/>
        <v>971</v>
      </c>
      <c r="Q57" s="58">
        <f t="shared" si="14"/>
        <v>971</v>
      </c>
      <c r="R57" s="58">
        <f t="shared" si="14"/>
        <v>971</v>
      </c>
      <c r="S57" s="58">
        <f t="shared" si="14"/>
        <v>971</v>
      </c>
      <c r="T57" s="58">
        <f t="shared" si="14"/>
        <v>971</v>
      </c>
      <c r="U57" s="58">
        <f t="shared" si="14"/>
        <v>971</v>
      </c>
      <c r="V57" s="58">
        <f t="shared" si="14"/>
        <v>971</v>
      </c>
      <c r="W57" s="58">
        <f t="shared" si="14"/>
        <v>971</v>
      </c>
      <c r="X57" s="58">
        <f t="shared" si="14"/>
        <v>971</v>
      </c>
      <c r="Y57" s="58">
        <f t="shared" si="14"/>
        <v>971</v>
      </c>
      <c r="Z57" s="58">
        <f t="shared" si="14"/>
        <v>971</v>
      </c>
      <c r="AA57" s="58">
        <f t="shared" si="14"/>
        <v>971</v>
      </c>
      <c r="AB57" s="58">
        <f t="shared" si="14"/>
        <v>971</v>
      </c>
      <c r="AC57" s="54">
        <f t="shared" si="11"/>
        <v>971</v>
      </c>
    </row>
    <row r="58" spans="1:29" ht="15.75">
      <c r="A58" s="4">
        <v>14</v>
      </c>
      <c r="B58" s="5" t="s">
        <v>63</v>
      </c>
      <c r="C58" s="6" t="s">
        <v>64</v>
      </c>
      <c r="D58" s="13"/>
      <c r="E58" s="55"/>
      <c r="F58" s="55"/>
      <c r="G58" s="55">
        <f t="shared" ref="G58:AB58" si="15">G57*1000*1*(G47-G48)/3024</f>
        <v>1854.2795902777782</v>
      </c>
      <c r="H58" s="55">
        <f t="shared" si="15"/>
        <v>1651.3460489417994</v>
      </c>
      <c r="I58" s="55">
        <f t="shared" si="15"/>
        <v>1503.8401031746032</v>
      </c>
      <c r="J58" s="55">
        <f t="shared" si="15"/>
        <v>1503.8401031746032</v>
      </c>
      <c r="K58" s="55">
        <f t="shared" si="15"/>
        <v>1551.8442367724865</v>
      </c>
      <c r="L58" s="55">
        <f t="shared" si="15"/>
        <v>1553.3370208333336</v>
      </c>
      <c r="M58" s="55">
        <f t="shared" si="15"/>
        <v>1601.1324408068788</v>
      </c>
      <c r="N58" s="55">
        <f t="shared" si="15"/>
        <v>1601.1324408068788</v>
      </c>
      <c r="O58" s="55">
        <f t="shared" si="15"/>
        <v>1601.1324408068788</v>
      </c>
      <c r="P58" s="55">
        <f t="shared" si="15"/>
        <v>1753.3116451719579</v>
      </c>
      <c r="Q58" s="55">
        <f t="shared" si="15"/>
        <v>1609.8518538359788</v>
      </c>
      <c r="R58" s="55">
        <f t="shared" si="15"/>
        <v>1562.8858296957671</v>
      </c>
      <c r="S58" s="55">
        <f t="shared" si="15"/>
        <v>1726.2032774470899</v>
      </c>
      <c r="T58" s="55">
        <f t="shared" si="15"/>
        <v>1144.8915221560851</v>
      </c>
      <c r="U58" s="55">
        <f t="shared" si="15"/>
        <v>1245.987906415344</v>
      </c>
      <c r="V58" s="55">
        <f t="shared" si="15"/>
        <v>1291.0739024470899</v>
      </c>
      <c r="W58" s="55">
        <f t="shared" si="15"/>
        <v>1339.8933035714281</v>
      </c>
      <c r="X58" s="55">
        <f t="shared" si="15"/>
        <v>1340.7859556878307</v>
      </c>
      <c r="Y58" s="55">
        <f t="shared" si="15"/>
        <v>1340.7859556878307</v>
      </c>
      <c r="Z58" s="55">
        <f t="shared" si="15"/>
        <v>1340.7859556878307</v>
      </c>
      <c r="AA58" s="55">
        <f t="shared" si="15"/>
        <v>1340.7859556878307</v>
      </c>
      <c r="AB58" s="55">
        <f t="shared" si="15"/>
        <v>1340.7859556878307</v>
      </c>
      <c r="AC58" s="54">
        <f>SUM(E58:AB58)</f>
        <v>32799.913444775142</v>
      </c>
    </row>
    <row r="59" spans="1:29" ht="15.75">
      <c r="A59" s="4">
        <v>15</v>
      </c>
      <c r="B59" s="5" t="s">
        <v>65</v>
      </c>
      <c r="C59" s="6" t="s">
        <v>66</v>
      </c>
      <c r="D59" s="13"/>
      <c r="E59" s="56"/>
      <c r="F59" s="56"/>
      <c r="G59" s="56">
        <v>1390.91</v>
      </c>
      <c r="H59" s="56">
        <v>1390.91</v>
      </c>
      <c r="I59" s="56">
        <v>1390.91</v>
      </c>
      <c r="J59" s="56">
        <v>1390.91</v>
      </c>
      <c r="K59" s="56">
        <v>1390.91</v>
      </c>
      <c r="L59" s="56">
        <v>1390.91</v>
      </c>
      <c r="M59" s="56">
        <v>1390.91</v>
      </c>
      <c r="N59" s="56">
        <v>1390.91</v>
      </c>
      <c r="O59" s="56">
        <v>1390.91</v>
      </c>
      <c r="P59" s="56">
        <v>1390.91</v>
      </c>
      <c r="Q59" s="56">
        <v>1390.91</v>
      </c>
      <c r="R59" s="56">
        <v>1390.91</v>
      </c>
      <c r="S59" s="56">
        <v>1390.91</v>
      </c>
      <c r="T59" s="56">
        <v>1390.91</v>
      </c>
      <c r="U59" s="56">
        <v>1390.91</v>
      </c>
      <c r="V59" s="56">
        <v>1390.91</v>
      </c>
      <c r="W59" s="56">
        <v>1390.91</v>
      </c>
      <c r="X59" s="56">
        <v>1390.91</v>
      </c>
      <c r="Y59" s="56">
        <v>1390.91</v>
      </c>
      <c r="Z59" s="56">
        <v>1390.91</v>
      </c>
      <c r="AA59" s="56">
        <v>1390.91</v>
      </c>
      <c r="AB59" s="56">
        <v>1390.91</v>
      </c>
      <c r="AC59" s="54">
        <f>SUM(E59:AB59)</f>
        <v>30600.02</v>
      </c>
    </row>
    <row r="60" spans="1:29" ht="15.75">
      <c r="A60" s="4">
        <v>16</v>
      </c>
      <c r="B60" s="5" t="s">
        <v>67</v>
      </c>
      <c r="C60" s="6" t="s">
        <v>68</v>
      </c>
      <c r="D60" s="13"/>
      <c r="E60" s="59"/>
      <c r="F60" s="59"/>
      <c r="G60" s="59">
        <f t="shared" ref="G60:AB60" si="16">G59/G58</f>
        <v>0.75010802431991197</v>
      </c>
      <c r="H60" s="59">
        <f t="shared" si="16"/>
        <v>0.84228862926175307</v>
      </c>
      <c r="I60" s="59">
        <f t="shared" si="16"/>
        <v>0.92490551160578316</v>
      </c>
      <c r="J60" s="59">
        <f t="shared" si="16"/>
        <v>0.92490551160578316</v>
      </c>
      <c r="K60" s="59">
        <f t="shared" si="16"/>
        <v>0.89629485166166145</v>
      </c>
      <c r="L60" s="59">
        <f t="shared" si="16"/>
        <v>0.89543349662380756</v>
      </c>
      <c r="M60" s="59">
        <f t="shared" si="16"/>
        <v>0.86870390265721009</v>
      </c>
      <c r="N60" s="59">
        <f t="shared" si="16"/>
        <v>0.86870390265721009</v>
      </c>
      <c r="O60" s="59">
        <f t="shared" si="16"/>
        <v>0.86870390265721009</v>
      </c>
      <c r="P60" s="59">
        <f t="shared" si="16"/>
        <v>0.79330448972383638</v>
      </c>
      <c r="Q60" s="59">
        <f t="shared" si="16"/>
        <v>0.86399875658478709</v>
      </c>
      <c r="R60" s="59">
        <f t="shared" si="16"/>
        <v>0.88996264063047781</v>
      </c>
      <c r="S60" s="59">
        <f t="shared" si="16"/>
        <v>0.80576257626913994</v>
      </c>
      <c r="T60" s="59">
        <f t="shared" si="16"/>
        <v>1.214883657606799</v>
      </c>
      <c r="U60" s="59">
        <f t="shared" si="16"/>
        <v>1.1163109953463279</v>
      </c>
      <c r="V60" s="59">
        <f t="shared" si="16"/>
        <v>1.0773279495183674</v>
      </c>
      <c r="W60" s="59">
        <f t="shared" si="16"/>
        <v>1.038075193220676</v>
      </c>
      <c r="X60" s="59">
        <f t="shared" si="16"/>
        <v>1.0373840761827309</v>
      </c>
      <c r="Y60" s="59">
        <f t="shared" si="16"/>
        <v>1.0373840761827309</v>
      </c>
      <c r="Z60" s="59">
        <f t="shared" si="16"/>
        <v>1.0373840761827309</v>
      </c>
      <c r="AA60" s="59">
        <f t="shared" si="16"/>
        <v>1.0373840761827309</v>
      </c>
      <c r="AB60" s="59">
        <f t="shared" si="16"/>
        <v>1.0373840761827309</v>
      </c>
      <c r="AC60" s="54">
        <f t="shared" ref="AC60:AC65" si="17">AVERAGE(E60:AB60)</f>
        <v>0.94666338058474553</v>
      </c>
    </row>
    <row r="61" spans="1:29" ht="15.75">
      <c r="A61" s="4">
        <v>17</v>
      </c>
      <c r="B61" s="5" t="s">
        <v>69</v>
      </c>
      <c r="C61" s="13"/>
      <c r="D61" s="13"/>
      <c r="E61" s="242">
        <f>AVERAGE(E60:AB60)</f>
        <v>0.94666338058474553</v>
      </c>
      <c r="F61" s="243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3"/>
      <c r="AA61" s="243"/>
      <c r="AB61" s="244"/>
      <c r="AC61" s="54">
        <f t="shared" si="17"/>
        <v>0.94666338058474553</v>
      </c>
    </row>
    <row r="62" spans="1:29" ht="15.75">
      <c r="A62" s="4">
        <v>18</v>
      </c>
      <c r="B62" s="5" t="s">
        <v>70</v>
      </c>
      <c r="C62" s="13"/>
      <c r="D62" s="13"/>
      <c r="E62" s="59"/>
      <c r="F62" s="59"/>
      <c r="G62" s="59">
        <f t="shared" ref="G62:AB62" si="18">3.516/G60</f>
        <v>4.687324873224485</v>
      </c>
      <c r="H62" s="59">
        <f t="shared" si="18"/>
        <v>4.1743410487230426</v>
      </c>
      <c r="I62" s="59">
        <f t="shared" si="18"/>
        <v>3.8014693997181013</v>
      </c>
      <c r="J62" s="59">
        <f t="shared" si="18"/>
        <v>3.8014693997181013</v>
      </c>
      <c r="K62" s="59">
        <f t="shared" si="18"/>
        <v>3.9228162400817181</v>
      </c>
      <c r="L62" s="59">
        <f t="shared" si="18"/>
        <v>3.9265897615589798</v>
      </c>
      <c r="M62" s="59">
        <f t="shared" si="18"/>
        <v>4.0474090069644948</v>
      </c>
      <c r="N62" s="59">
        <f t="shared" si="18"/>
        <v>4.0474090069644948</v>
      </c>
      <c r="O62" s="59">
        <f t="shared" si="18"/>
        <v>4.0474090069644948</v>
      </c>
      <c r="P62" s="59">
        <f t="shared" si="18"/>
        <v>4.4320939129236283</v>
      </c>
      <c r="Q62" s="59">
        <f t="shared" si="18"/>
        <v>4.0694503009449221</v>
      </c>
      <c r="R62" s="59">
        <f t="shared" si="18"/>
        <v>3.9507276367344519</v>
      </c>
      <c r="S62" s="59">
        <f t="shared" si="18"/>
        <v>4.3635682563961486</v>
      </c>
      <c r="T62" s="59">
        <f t="shared" si="18"/>
        <v>2.8941042856121495</v>
      </c>
      <c r="U62" s="59">
        <f t="shared" si="18"/>
        <v>3.1496599197333759</v>
      </c>
      <c r="V62" s="59">
        <f t="shared" si="18"/>
        <v>3.2636301708981659</v>
      </c>
      <c r="W62" s="59">
        <f t="shared" si="18"/>
        <v>3.387037878336586</v>
      </c>
      <c r="X62" s="59">
        <f t="shared" si="18"/>
        <v>3.3892943613881648</v>
      </c>
      <c r="Y62" s="59">
        <f t="shared" si="18"/>
        <v>3.3892943613881648</v>
      </c>
      <c r="Z62" s="59">
        <f t="shared" si="18"/>
        <v>3.3892943613881648</v>
      </c>
      <c r="AA62" s="59">
        <f t="shared" si="18"/>
        <v>3.3892943613881648</v>
      </c>
      <c r="AB62" s="59">
        <f t="shared" si="18"/>
        <v>3.3892943613881648</v>
      </c>
      <c r="AC62" s="54">
        <f t="shared" si="17"/>
        <v>3.7687719051108259</v>
      </c>
    </row>
    <row r="63" spans="1:29" ht="15.75">
      <c r="A63" s="4">
        <v>19</v>
      </c>
      <c r="B63" s="5" t="s">
        <v>71</v>
      </c>
      <c r="C63" s="13"/>
      <c r="D63" s="13"/>
      <c r="E63" s="59"/>
      <c r="F63" s="59"/>
      <c r="G63" s="59">
        <f t="shared" ref="G63:AB63" si="19">3.413*G62</f>
        <v>15.997839792315167</v>
      </c>
      <c r="H63" s="59">
        <f t="shared" si="19"/>
        <v>14.247025999291743</v>
      </c>
      <c r="I63" s="59">
        <f t="shared" si="19"/>
        <v>12.974415061237879</v>
      </c>
      <c r="J63" s="59">
        <f t="shared" si="19"/>
        <v>12.974415061237879</v>
      </c>
      <c r="K63" s="59">
        <f t="shared" si="19"/>
        <v>13.388571827398904</v>
      </c>
      <c r="L63" s="59">
        <f t="shared" si="19"/>
        <v>13.401450856200798</v>
      </c>
      <c r="M63" s="59">
        <f t="shared" si="19"/>
        <v>13.813806940769821</v>
      </c>
      <c r="N63" s="59">
        <f t="shared" si="19"/>
        <v>13.813806940769821</v>
      </c>
      <c r="O63" s="59">
        <f t="shared" si="19"/>
        <v>13.813806940769821</v>
      </c>
      <c r="P63" s="59">
        <f t="shared" si="19"/>
        <v>15.126736524808342</v>
      </c>
      <c r="Q63" s="59">
        <f t="shared" si="19"/>
        <v>13.889033877125019</v>
      </c>
      <c r="R63" s="59">
        <f t="shared" si="19"/>
        <v>13.483833424174684</v>
      </c>
      <c r="S63" s="59">
        <f t="shared" si="19"/>
        <v>14.892858459080054</v>
      </c>
      <c r="T63" s="59">
        <f t="shared" si="19"/>
        <v>9.8775779267942649</v>
      </c>
      <c r="U63" s="59">
        <f t="shared" si="19"/>
        <v>10.749789306050012</v>
      </c>
      <c r="V63" s="59">
        <f t="shared" si="19"/>
        <v>11.13876977327544</v>
      </c>
      <c r="W63" s="59">
        <f t="shared" si="19"/>
        <v>11.559960278762768</v>
      </c>
      <c r="X63" s="59">
        <f t="shared" si="19"/>
        <v>11.567661655417806</v>
      </c>
      <c r="Y63" s="59">
        <f t="shared" si="19"/>
        <v>11.567661655417806</v>
      </c>
      <c r="Z63" s="59">
        <f t="shared" si="19"/>
        <v>11.567661655417806</v>
      </c>
      <c r="AA63" s="59">
        <f t="shared" si="19"/>
        <v>11.567661655417806</v>
      </c>
      <c r="AB63" s="59">
        <f t="shared" si="19"/>
        <v>11.567661655417806</v>
      </c>
      <c r="AC63" s="54">
        <f t="shared" si="17"/>
        <v>12.862818512143246</v>
      </c>
    </row>
    <row r="64" spans="1:29" ht="15.75">
      <c r="A64" s="4">
        <v>20</v>
      </c>
      <c r="B64" s="5" t="s">
        <v>72</v>
      </c>
      <c r="C64" s="6" t="s">
        <v>47</v>
      </c>
      <c r="D64" s="13"/>
      <c r="E64" s="59"/>
      <c r="F64" s="59"/>
      <c r="G64" s="59">
        <f t="shared" ref="G64:AB64" si="20">(G50-G49)/LN(1+(G50-G49)/G45)</f>
        <v>4.2956742215931545</v>
      </c>
      <c r="H64" s="59">
        <f t="shared" si="20"/>
        <v>3.6888452727982988</v>
      </c>
      <c r="I64" s="59">
        <f t="shared" si="20"/>
        <v>3.6925651009759228</v>
      </c>
      <c r="J64" s="59">
        <f t="shared" si="20"/>
        <v>3.2506101943148118</v>
      </c>
      <c r="K64" s="59">
        <f t="shared" si="20"/>
        <v>3.6922016705556664</v>
      </c>
      <c r="L64" s="59">
        <f t="shared" si="20"/>
        <v>3.8042120900382352</v>
      </c>
      <c r="M64" s="59">
        <f t="shared" si="20"/>
        <v>3.861308522154554</v>
      </c>
      <c r="N64" s="59">
        <f t="shared" si="20"/>
        <v>3.3578053533616736</v>
      </c>
      <c r="O64" s="59">
        <f t="shared" si="20"/>
        <v>3.4170280825444066</v>
      </c>
      <c r="P64" s="59">
        <f t="shared" si="20"/>
        <v>3.6882948002692402</v>
      </c>
      <c r="Q64" s="59">
        <f t="shared" si="20"/>
        <v>3.533748341017207</v>
      </c>
      <c r="R64" s="59">
        <f t="shared" si="20"/>
        <v>3.3693024771439046</v>
      </c>
      <c r="S64" s="59">
        <f t="shared" si="20"/>
        <v>3.5951167005803346</v>
      </c>
      <c r="T64" s="59">
        <f t="shared" si="20"/>
        <v>3.7251760680941262</v>
      </c>
      <c r="U64" s="59">
        <f t="shared" si="20"/>
        <v>3.7276641436972073</v>
      </c>
      <c r="V64" s="59">
        <f t="shared" si="20"/>
        <v>3.9494575058012193</v>
      </c>
      <c r="W64" s="59">
        <f t="shared" si="20"/>
        <v>4.1674898676820229</v>
      </c>
      <c r="X64" s="59">
        <f t="shared" si="20"/>
        <v>4.2253473545989442</v>
      </c>
      <c r="Y64" s="59">
        <f t="shared" si="20"/>
        <v>4.0592352337418287</v>
      </c>
      <c r="Z64" s="59">
        <f t="shared" si="20"/>
        <v>4.0592352337418287</v>
      </c>
      <c r="AA64" s="59">
        <f t="shared" si="20"/>
        <v>4.2247012440158613</v>
      </c>
      <c r="AB64" s="59">
        <f t="shared" si="20"/>
        <v>4.2250738740268439</v>
      </c>
      <c r="AC64" s="54">
        <f t="shared" si="17"/>
        <v>3.8004587887612407</v>
      </c>
    </row>
    <row r="65" spans="1:29" ht="15.75">
      <c r="A65" s="4">
        <v>21</v>
      </c>
      <c r="B65" s="5" t="s">
        <v>73</v>
      </c>
      <c r="C65" s="6" t="s">
        <v>47</v>
      </c>
      <c r="D65" s="17"/>
      <c r="E65" s="59"/>
      <c r="F65" s="59"/>
      <c r="G65" s="59">
        <f>(G47-G48)/LN(1+(G47-G48)/G46)</f>
        <v>1.9197385515219767</v>
      </c>
      <c r="H65" s="59">
        <f t="shared" ref="H65:AB65" si="21">(H47-H48)/LN(1+(H47-H48)/H46)</f>
        <v>1.7744428252713342</v>
      </c>
      <c r="I65" s="59">
        <f t="shared" si="21"/>
        <v>1.6666474415344963</v>
      </c>
      <c r="J65" s="59">
        <f t="shared" si="21"/>
        <v>1.6666474415344963</v>
      </c>
      <c r="K65" s="59">
        <f t="shared" si="21"/>
        <v>1.239684212939153</v>
      </c>
      <c r="L65" s="59">
        <f t="shared" si="21"/>
        <v>1.7030406888027263</v>
      </c>
      <c r="M65" s="59">
        <f t="shared" si="21"/>
        <v>1.7379676295902473</v>
      </c>
      <c r="N65" s="59">
        <f t="shared" si="21"/>
        <v>1.7379676295902473</v>
      </c>
      <c r="O65" s="59">
        <f t="shared" si="21"/>
        <v>1.7379676295902473</v>
      </c>
      <c r="P65" s="59">
        <f t="shared" si="21"/>
        <v>2.0340322854917678</v>
      </c>
      <c r="Q65" s="59">
        <f t="shared" si="21"/>
        <v>1.7443172634868584</v>
      </c>
      <c r="R65" s="59">
        <f t="shared" si="21"/>
        <v>1.7100351996304699</v>
      </c>
      <c r="S65" s="59">
        <f t="shared" si="21"/>
        <v>1.6154159102445578</v>
      </c>
      <c r="T65" s="59">
        <f t="shared" si="21"/>
        <v>1.3949314616703226</v>
      </c>
      <c r="U65" s="59">
        <f t="shared" si="21"/>
        <v>1.4729840551614499</v>
      </c>
      <c r="V65" s="59">
        <f t="shared" si="21"/>
        <v>1.6735152526475674</v>
      </c>
      <c r="W65" s="59">
        <f t="shared" si="21"/>
        <v>1.7126921340571082</v>
      </c>
      <c r="X65" s="59">
        <f t="shared" si="21"/>
        <v>1.7134057508585943</v>
      </c>
      <c r="Y65" s="59">
        <f t="shared" si="21"/>
        <v>1.7134057508585943</v>
      </c>
      <c r="Z65" s="59">
        <f t="shared" si="21"/>
        <v>1.7134057508585943</v>
      </c>
      <c r="AA65" s="59">
        <f t="shared" si="21"/>
        <v>1.7134057508585943</v>
      </c>
      <c r="AB65" s="59">
        <f t="shared" si="21"/>
        <v>1.7134057508585943</v>
      </c>
      <c r="AC65" s="54">
        <f t="shared" si="17"/>
        <v>1.6867752894117272</v>
      </c>
    </row>
    <row r="66" spans="1:29"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103" priority="2" operator="greaterThan">
      <formula>90</formula>
    </cfRule>
  </conditionalFormatting>
  <conditionalFormatting sqref="E59:AB59">
    <cfRule type="cellIs" dxfId="102" priority="4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9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8" width="8.7109375" style="1" customWidth="1"/>
    <col min="19" max="19" width="10" style="1" customWidth="1"/>
    <col min="20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215" t="s">
        <v>31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7"/>
      <c r="AC2"/>
    </row>
    <row r="3" spans="1:29" ht="18.75">
      <c r="A3" s="218" t="s">
        <v>83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20"/>
      <c r="AC3"/>
    </row>
    <row r="4" spans="1:29" ht="21" customHeight="1">
      <c r="A4" s="221"/>
      <c r="B4" s="222"/>
      <c r="C4" s="222"/>
      <c r="D4" s="223"/>
      <c r="E4" s="233" t="s">
        <v>78</v>
      </c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5"/>
      <c r="AC4"/>
    </row>
    <row r="5" spans="1:29" ht="18.75" customHeight="1">
      <c r="A5" s="224" t="s">
        <v>34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35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36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4" t="s">
        <v>37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7" t="s">
        <v>38</v>
      </c>
      <c r="B9" s="228"/>
      <c r="C9" s="228"/>
      <c r="D9" s="229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8.75" customHeight="1">
      <c r="A10" s="227" t="s">
        <v>39</v>
      </c>
      <c r="B10" s="228"/>
      <c r="C10" s="228"/>
      <c r="D10" s="229"/>
      <c r="E10" s="239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1"/>
      <c r="AC10"/>
    </row>
    <row r="11" spans="1:29" ht="15.75" customHeight="1">
      <c r="A11" s="245" t="s">
        <v>40</v>
      </c>
      <c r="B11" s="245" t="s">
        <v>41</v>
      </c>
      <c r="C11" s="247" t="s">
        <v>42</v>
      </c>
      <c r="D11" s="245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34" t="s">
        <v>45</v>
      </c>
    </row>
    <row r="12" spans="1:29" ht="15.75">
      <c r="A12" s="246"/>
      <c r="B12" s="246"/>
      <c r="C12" s="248"/>
      <c r="D12" s="246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31.5">
      <c r="A13" s="4">
        <v>1</v>
      </c>
      <c r="B13" s="5" t="s">
        <v>46</v>
      </c>
      <c r="C13" s="6" t="s">
        <v>47</v>
      </c>
      <c r="D13" s="7"/>
      <c r="E13" s="26">
        <v>2</v>
      </c>
      <c r="F13" s="26">
        <v>1.9</v>
      </c>
      <c r="G13" s="26">
        <v>2</v>
      </c>
      <c r="H13" s="26">
        <v>2.1</v>
      </c>
      <c r="I13" s="26">
        <v>2.1</v>
      </c>
      <c r="J13" s="26">
        <v>2</v>
      </c>
      <c r="K13" s="26">
        <v>2</v>
      </c>
      <c r="L13" s="26">
        <v>1.9</v>
      </c>
      <c r="M13" s="26">
        <v>1.8</v>
      </c>
      <c r="N13" s="26">
        <v>1.8</v>
      </c>
      <c r="O13" s="26">
        <v>1.9</v>
      </c>
      <c r="P13" s="26">
        <v>1.9</v>
      </c>
      <c r="Q13" s="26">
        <v>1.9</v>
      </c>
      <c r="R13" s="26">
        <v>1.9</v>
      </c>
      <c r="S13" s="26">
        <v>1.8</v>
      </c>
      <c r="T13" s="26">
        <v>1.8</v>
      </c>
      <c r="U13" s="26">
        <v>1.8</v>
      </c>
      <c r="V13" s="26">
        <v>1.9</v>
      </c>
      <c r="W13" s="26">
        <v>1.9</v>
      </c>
      <c r="X13" s="26">
        <v>1.8</v>
      </c>
      <c r="Y13" s="26">
        <v>1.9</v>
      </c>
      <c r="Z13" s="26">
        <v>1.9</v>
      </c>
      <c r="AA13" s="26">
        <v>1.8</v>
      </c>
      <c r="AB13" s="26">
        <v>1.7</v>
      </c>
      <c r="AC13" s="35">
        <f>AVERAGE(E13:AB13)</f>
        <v>1.8958333333333328</v>
      </c>
    </row>
    <row r="14" spans="1:29" ht="31.5">
      <c r="A14" s="4">
        <v>2</v>
      </c>
      <c r="B14" s="5" t="s">
        <v>48</v>
      </c>
      <c r="C14" s="6" t="s">
        <v>47</v>
      </c>
      <c r="D14" s="7"/>
      <c r="E14" s="26">
        <v>0.4</v>
      </c>
      <c r="F14" s="26">
        <v>0.4</v>
      </c>
      <c r="G14" s="26">
        <v>0.4</v>
      </c>
      <c r="H14" s="26">
        <v>0.5</v>
      </c>
      <c r="I14" s="26">
        <v>0.5</v>
      </c>
      <c r="J14" s="26">
        <v>0.4</v>
      </c>
      <c r="K14" s="26">
        <v>0.4</v>
      </c>
      <c r="L14" s="26">
        <v>0.4</v>
      </c>
      <c r="M14" s="26">
        <v>0.4</v>
      </c>
      <c r="N14" s="26">
        <v>0.5</v>
      </c>
      <c r="O14" s="26">
        <v>0.5</v>
      </c>
      <c r="P14" s="26">
        <v>0.5</v>
      </c>
      <c r="Q14" s="26">
        <v>0.4</v>
      </c>
      <c r="R14" s="26">
        <v>0.4</v>
      </c>
      <c r="S14" s="26">
        <v>0.4</v>
      </c>
      <c r="T14" s="26">
        <v>0.5</v>
      </c>
      <c r="U14" s="26">
        <v>0.4</v>
      </c>
      <c r="V14" s="26">
        <v>0.4</v>
      </c>
      <c r="W14" s="26">
        <v>0.4</v>
      </c>
      <c r="X14" s="26">
        <v>0.5</v>
      </c>
      <c r="Y14" s="26">
        <v>0.4</v>
      </c>
      <c r="Z14" s="26">
        <v>0.4</v>
      </c>
      <c r="AA14" s="26">
        <v>0.3</v>
      </c>
      <c r="AB14" s="26">
        <v>0.3</v>
      </c>
      <c r="AC14" s="35">
        <f t="shared" ref="AC14:AC25" si="0">AVERAGE(E14:AB14)</f>
        <v>0.42083333333333345</v>
      </c>
    </row>
    <row r="15" spans="1:29" ht="33" customHeight="1">
      <c r="A15" s="4">
        <v>3</v>
      </c>
      <c r="B15" s="5" t="s">
        <v>49</v>
      </c>
      <c r="C15" s="6" t="s">
        <v>47</v>
      </c>
      <c r="D15" s="6"/>
      <c r="E15" s="27">
        <v>14.00956</v>
      </c>
      <c r="F15" s="27">
        <v>14.00956</v>
      </c>
      <c r="G15" s="27">
        <v>14.462809999999999</v>
      </c>
      <c r="H15" s="27">
        <v>14.61134</v>
      </c>
      <c r="I15" s="27">
        <v>14.759449999999999</v>
      </c>
      <c r="J15" s="27">
        <v>14.448600000000001</v>
      </c>
      <c r="K15" s="27">
        <v>14.14181</v>
      </c>
      <c r="L15" s="27">
        <v>13.833640000000001</v>
      </c>
      <c r="M15" s="27">
        <v>13.6815</v>
      </c>
      <c r="N15" s="27">
        <v>13.9903</v>
      </c>
      <c r="O15" s="27">
        <v>14.6091</v>
      </c>
      <c r="P15" s="27">
        <v>15.22227</v>
      </c>
      <c r="Q15" s="27">
        <v>15.68207</v>
      </c>
      <c r="R15" s="27">
        <v>15.68207</v>
      </c>
      <c r="S15" s="27">
        <v>15.83067</v>
      </c>
      <c r="T15" s="27">
        <v>15.83067</v>
      </c>
      <c r="U15" s="27">
        <v>15.67252</v>
      </c>
      <c r="V15" s="27">
        <v>15.367000000000001</v>
      </c>
      <c r="W15" s="27">
        <v>15.068379999999999</v>
      </c>
      <c r="X15" s="27">
        <v>14.765510000000001</v>
      </c>
      <c r="Y15" s="27">
        <v>14.461029999999999</v>
      </c>
      <c r="Z15" s="27">
        <v>14.153370000000001</v>
      </c>
      <c r="AA15" s="27">
        <v>13.853160000000001</v>
      </c>
      <c r="AB15" s="27">
        <v>13.70246</v>
      </c>
      <c r="AC15" s="35">
        <f t="shared" si="0"/>
        <v>14.660368749999998</v>
      </c>
    </row>
    <row r="16" spans="1:29" ht="31.5" customHeight="1">
      <c r="A16" s="4">
        <v>4</v>
      </c>
      <c r="B16" s="5" t="s">
        <v>50</v>
      </c>
      <c r="C16" s="6" t="s">
        <v>47</v>
      </c>
      <c r="D16" s="6"/>
      <c r="E16" s="27">
        <v>9.8339300000000005</v>
      </c>
      <c r="F16" s="27">
        <v>9.8339300000000005</v>
      </c>
      <c r="G16" s="27">
        <v>10.138540000000001</v>
      </c>
      <c r="H16" s="27">
        <v>10.28726</v>
      </c>
      <c r="I16" s="27">
        <v>10.43623</v>
      </c>
      <c r="J16" s="27">
        <v>10.28472</v>
      </c>
      <c r="K16" s="27">
        <v>9.9761380000000006</v>
      </c>
      <c r="L16" s="27">
        <v>9.8238459999999996</v>
      </c>
      <c r="M16" s="27">
        <v>9.6746990000000004</v>
      </c>
      <c r="N16" s="27">
        <v>9.8301459999999992</v>
      </c>
      <c r="O16" s="27">
        <v>10.29547</v>
      </c>
      <c r="P16" s="27">
        <v>10.74536</v>
      </c>
      <c r="Q16" s="27">
        <v>11.04406</v>
      </c>
      <c r="R16" s="27">
        <v>11.20196</v>
      </c>
      <c r="S16" s="27">
        <v>11.35483</v>
      </c>
      <c r="T16" s="27">
        <v>11.35483</v>
      </c>
      <c r="U16" s="27">
        <v>11.198460000000001</v>
      </c>
      <c r="V16" s="27">
        <v>10.89226</v>
      </c>
      <c r="W16" s="27">
        <v>10.58671</v>
      </c>
      <c r="X16" s="27">
        <v>10.28274</v>
      </c>
      <c r="Y16" s="27">
        <v>10.13377</v>
      </c>
      <c r="Z16" s="27">
        <v>9.8330970000000004</v>
      </c>
      <c r="AA16" s="27">
        <v>9.6816910000000007</v>
      </c>
      <c r="AB16" s="27">
        <v>9.6816910000000007</v>
      </c>
      <c r="AC16" s="35">
        <f t="shared" si="0"/>
        <v>10.350265333333335</v>
      </c>
    </row>
    <row r="17" spans="1:29" ht="26.25" customHeight="1">
      <c r="A17" s="4">
        <v>5</v>
      </c>
      <c r="B17" s="5" t="s">
        <v>51</v>
      </c>
      <c r="C17" s="6" t="s">
        <v>47</v>
      </c>
      <c r="D17" s="6"/>
      <c r="E17" s="27">
        <v>22.1739</v>
      </c>
      <c r="F17" s="27">
        <v>22.024719999999999</v>
      </c>
      <c r="G17" s="27">
        <v>21.86712</v>
      </c>
      <c r="H17" s="27">
        <v>21.717030000000001</v>
      </c>
      <c r="I17" s="27">
        <v>21.252289999999999</v>
      </c>
      <c r="J17" s="27">
        <v>21.40982</v>
      </c>
      <c r="K17" s="27">
        <v>21.40982</v>
      </c>
      <c r="L17" s="27">
        <v>21.40982</v>
      </c>
      <c r="M17" s="27">
        <v>21.558440000000001</v>
      </c>
      <c r="N17" s="27">
        <v>21.401499999999999</v>
      </c>
      <c r="O17" s="27">
        <v>21.401499999999999</v>
      </c>
      <c r="P17" s="27">
        <v>21.551570000000002</v>
      </c>
      <c r="Q17" s="27">
        <v>21.241389999999999</v>
      </c>
      <c r="R17" s="27">
        <v>21.08399</v>
      </c>
      <c r="S17" s="27">
        <v>21.2332</v>
      </c>
      <c r="T17" s="27">
        <v>21.220040000000001</v>
      </c>
      <c r="U17" s="27">
        <v>20.60942</v>
      </c>
      <c r="V17" s="27">
        <v>20.47287</v>
      </c>
      <c r="W17" s="27">
        <v>19.857040000000001</v>
      </c>
      <c r="X17" s="27">
        <v>19.2453</v>
      </c>
      <c r="Y17" s="27">
        <v>19.395350000000001</v>
      </c>
      <c r="Z17" s="27">
        <v>18.617979999999999</v>
      </c>
      <c r="AA17" s="27">
        <v>19.24165</v>
      </c>
      <c r="AB17" s="27">
        <v>19.3903</v>
      </c>
      <c r="AC17" s="35">
        <f t="shared" si="0"/>
        <v>20.866085833333333</v>
      </c>
    </row>
    <row r="18" spans="1:29" ht="18.75">
      <c r="A18" s="4">
        <v>6</v>
      </c>
      <c r="B18" s="5" t="s">
        <v>52</v>
      </c>
      <c r="C18" s="6" t="s">
        <v>47</v>
      </c>
      <c r="D18" s="6"/>
      <c r="E18" s="27">
        <v>27.516919999999999</v>
      </c>
      <c r="F18" s="27">
        <v>27.216349999999998</v>
      </c>
      <c r="G18" s="27">
        <v>27.216349999999998</v>
      </c>
      <c r="H18" s="27">
        <v>27.36544</v>
      </c>
      <c r="I18" s="27">
        <v>26.90314</v>
      </c>
      <c r="J18" s="27">
        <v>26.901029999999999</v>
      </c>
      <c r="K18" s="27">
        <v>26.901029999999999</v>
      </c>
      <c r="L18" s="27">
        <v>26.588699999999999</v>
      </c>
      <c r="M18" s="27">
        <v>26.73302</v>
      </c>
      <c r="N18" s="27">
        <v>26.420629999999999</v>
      </c>
      <c r="O18" s="27">
        <v>26.87724</v>
      </c>
      <c r="P18" s="27">
        <v>27.028390000000002</v>
      </c>
      <c r="Q18" s="27">
        <v>27.010179999999998</v>
      </c>
      <c r="R18" s="27">
        <v>26.854970000000002</v>
      </c>
      <c r="S18" s="27">
        <v>27.007459999999998</v>
      </c>
      <c r="T18" s="27">
        <v>27.156559999999999</v>
      </c>
      <c r="U18" s="27">
        <v>26.544440000000002</v>
      </c>
      <c r="V18" s="27">
        <v>26.383579999999998</v>
      </c>
      <c r="W18" s="27">
        <v>25.76604</v>
      </c>
      <c r="X18" s="27">
        <v>25.009879999999999</v>
      </c>
      <c r="Y18" s="27">
        <v>24.87133</v>
      </c>
      <c r="Z18" s="27">
        <v>24.080410000000001</v>
      </c>
      <c r="AA18" s="27">
        <v>24.389220000000002</v>
      </c>
      <c r="AB18" s="27">
        <v>24.389220000000002</v>
      </c>
      <c r="AC18" s="35">
        <f t="shared" si="0"/>
        <v>26.380480416666671</v>
      </c>
    </row>
    <row r="19" spans="1:29" ht="30">
      <c r="A19" s="4">
        <v>7</v>
      </c>
      <c r="B19" s="5" t="s">
        <v>53</v>
      </c>
      <c r="C19" s="6" t="s">
        <v>54</v>
      </c>
      <c r="D19" s="6"/>
      <c r="E19" s="13">
        <v>4.3</v>
      </c>
      <c r="F19" s="13">
        <v>4.3</v>
      </c>
      <c r="G19" s="13">
        <v>4.3</v>
      </c>
      <c r="H19" s="13">
        <v>4.3</v>
      </c>
      <c r="I19" s="13">
        <v>4.3</v>
      </c>
      <c r="J19" s="13">
        <v>4.3</v>
      </c>
      <c r="K19" s="13">
        <v>4.3</v>
      </c>
      <c r="L19" s="13">
        <v>4.3</v>
      </c>
      <c r="M19" s="13">
        <v>4.3</v>
      </c>
      <c r="N19" s="13">
        <v>4.3</v>
      </c>
      <c r="O19" s="13">
        <v>4.3</v>
      </c>
      <c r="P19" s="13">
        <v>4.3</v>
      </c>
      <c r="Q19" s="13">
        <v>4.3</v>
      </c>
      <c r="R19" s="13">
        <v>4.3</v>
      </c>
      <c r="S19" s="13">
        <v>4.3</v>
      </c>
      <c r="T19" s="13">
        <v>4.3</v>
      </c>
      <c r="U19" s="13">
        <v>4.3</v>
      </c>
      <c r="V19" s="13">
        <v>4.3</v>
      </c>
      <c r="W19" s="13">
        <v>4.3</v>
      </c>
      <c r="X19" s="13">
        <v>4.3</v>
      </c>
      <c r="Y19" s="13">
        <v>4.3</v>
      </c>
      <c r="Z19" s="13">
        <v>4.3</v>
      </c>
      <c r="AA19" s="13">
        <v>4.3</v>
      </c>
      <c r="AB19" s="13">
        <v>4.3</v>
      </c>
      <c r="AC19" s="35">
        <f t="shared" si="0"/>
        <v>4.299999999999998</v>
      </c>
    </row>
    <row r="20" spans="1:29" ht="30">
      <c r="A20" s="4">
        <v>8</v>
      </c>
      <c r="B20" s="5" t="s">
        <v>55</v>
      </c>
      <c r="C20" s="6" t="s">
        <v>54</v>
      </c>
      <c r="D20" s="6"/>
      <c r="E20" s="57">
        <v>3.8</v>
      </c>
      <c r="F20" s="57">
        <v>3.8</v>
      </c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54">
        <f t="shared" si="0"/>
        <v>3.7999999999999985</v>
      </c>
    </row>
    <row r="21" spans="1:29" ht="30">
      <c r="A21" s="4">
        <v>9</v>
      </c>
      <c r="B21" s="5" t="s">
        <v>56</v>
      </c>
      <c r="C21" s="6" t="s">
        <v>54</v>
      </c>
      <c r="D21" s="6"/>
      <c r="E21" s="57">
        <v>3.8</v>
      </c>
      <c r="F21" s="57">
        <v>3.8</v>
      </c>
      <c r="G21" s="57">
        <v>3.8</v>
      </c>
      <c r="H21" s="57">
        <v>3.8</v>
      </c>
      <c r="I21" s="57">
        <v>3.8</v>
      </c>
      <c r="J21" s="57">
        <v>3.8</v>
      </c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>
        <v>3.8</v>
      </c>
      <c r="W21" s="57">
        <v>3.8</v>
      </c>
      <c r="X21" s="57">
        <v>3.8</v>
      </c>
      <c r="Y21" s="57">
        <v>3.8</v>
      </c>
      <c r="Z21" s="57">
        <v>3.8</v>
      </c>
      <c r="AA21" s="57">
        <v>3.8</v>
      </c>
      <c r="AB21" s="57">
        <v>3.8</v>
      </c>
      <c r="AC21" s="54">
        <f t="shared" si="0"/>
        <v>3.7999999999999985</v>
      </c>
    </row>
    <row r="22" spans="1:29" ht="30">
      <c r="A22" s="4">
        <v>10</v>
      </c>
      <c r="B22" s="5" t="s">
        <v>57</v>
      </c>
      <c r="C22" s="6" t="s">
        <v>54</v>
      </c>
      <c r="D22" s="6"/>
      <c r="E22" s="57">
        <v>3</v>
      </c>
      <c r="F22" s="57">
        <v>3</v>
      </c>
      <c r="G22" s="57">
        <v>3</v>
      </c>
      <c r="H22" s="57">
        <v>3</v>
      </c>
      <c r="I22" s="57">
        <v>3</v>
      </c>
      <c r="J22" s="57">
        <v>3</v>
      </c>
      <c r="K22" s="57">
        <v>3</v>
      </c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>
        <v>3</v>
      </c>
      <c r="U22" s="57">
        <v>3</v>
      </c>
      <c r="V22" s="57">
        <v>3</v>
      </c>
      <c r="W22" s="57">
        <v>3</v>
      </c>
      <c r="X22" s="57">
        <v>3</v>
      </c>
      <c r="Y22" s="57">
        <v>3</v>
      </c>
      <c r="Z22" s="57">
        <v>3</v>
      </c>
      <c r="AA22" s="57">
        <v>3</v>
      </c>
      <c r="AB22" s="57">
        <v>3</v>
      </c>
      <c r="AC22" s="54">
        <f t="shared" si="0"/>
        <v>3</v>
      </c>
    </row>
    <row r="23" spans="1:29" ht="34.5">
      <c r="A23" s="4">
        <v>11</v>
      </c>
      <c r="B23" s="5" t="s">
        <v>58</v>
      </c>
      <c r="C23" s="6" t="s">
        <v>54</v>
      </c>
      <c r="D23" s="13"/>
      <c r="E23" s="56">
        <f t="shared" ref="E23:R23" si="1">E19-E20</f>
        <v>0.5</v>
      </c>
      <c r="F23" s="56">
        <f t="shared" si="1"/>
        <v>0.5</v>
      </c>
      <c r="G23" s="56">
        <f t="shared" si="1"/>
        <v>0.5</v>
      </c>
      <c r="H23" s="56">
        <f t="shared" si="1"/>
        <v>0.5</v>
      </c>
      <c r="I23" s="56">
        <f t="shared" si="1"/>
        <v>0.5</v>
      </c>
      <c r="J23" s="56">
        <f t="shared" si="1"/>
        <v>0.5</v>
      </c>
      <c r="K23" s="56">
        <f t="shared" si="1"/>
        <v>0.5</v>
      </c>
      <c r="L23" s="56">
        <f t="shared" si="1"/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ref="S23:AB23" si="2">S19-S20</f>
        <v>0.5</v>
      </c>
      <c r="T23" s="56">
        <f t="shared" si="2"/>
        <v>0.5</v>
      </c>
      <c r="U23" s="56">
        <f t="shared" si="2"/>
        <v>0.5</v>
      </c>
      <c r="V23" s="56">
        <f t="shared" si="2"/>
        <v>0.5</v>
      </c>
      <c r="W23" s="56">
        <f t="shared" si="2"/>
        <v>0.5</v>
      </c>
      <c r="X23" s="56">
        <f t="shared" si="2"/>
        <v>0.5</v>
      </c>
      <c r="Y23" s="56">
        <f t="shared" si="2"/>
        <v>0.5</v>
      </c>
      <c r="Z23" s="56">
        <f t="shared" si="2"/>
        <v>0.5</v>
      </c>
      <c r="AA23" s="56">
        <f t="shared" si="2"/>
        <v>0.5</v>
      </c>
      <c r="AB23" s="56">
        <f t="shared" si="2"/>
        <v>0.5</v>
      </c>
      <c r="AC23" s="54">
        <f t="shared" si="0"/>
        <v>0.5</v>
      </c>
    </row>
    <row r="24" spans="1:29" ht="34.5">
      <c r="A24" s="4">
        <v>12</v>
      </c>
      <c r="B24" s="5" t="s">
        <v>59</v>
      </c>
      <c r="C24" s="6" t="s">
        <v>60</v>
      </c>
      <c r="D24" s="13"/>
      <c r="E24" s="56">
        <f t="shared" ref="E24:R24" si="3">E21-E22</f>
        <v>0.79999999999999982</v>
      </c>
      <c r="F24" s="56">
        <f t="shared" si="3"/>
        <v>0.79999999999999982</v>
      </c>
      <c r="G24" s="56">
        <f t="shared" si="3"/>
        <v>0.79999999999999982</v>
      </c>
      <c r="H24" s="56">
        <f t="shared" si="3"/>
        <v>0.79999999999999982</v>
      </c>
      <c r="I24" s="56">
        <f t="shared" si="3"/>
        <v>0.79999999999999982</v>
      </c>
      <c r="J24" s="56">
        <f t="shared" si="3"/>
        <v>0.79999999999999982</v>
      </c>
      <c r="K24" s="56">
        <f t="shared" si="3"/>
        <v>0.79999999999999982</v>
      </c>
      <c r="L24" s="56">
        <f t="shared" si="3"/>
        <v>0.79999999999999982</v>
      </c>
      <c r="M24" s="56">
        <f t="shared" si="3"/>
        <v>0.79999999999999982</v>
      </c>
      <c r="N24" s="56">
        <f t="shared" si="3"/>
        <v>0.79999999999999982</v>
      </c>
      <c r="O24" s="56">
        <f t="shared" si="3"/>
        <v>0.79999999999999982</v>
      </c>
      <c r="P24" s="56">
        <f t="shared" si="3"/>
        <v>0.79999999999999982</v>
      </c>
      <c r="Q24" s="56">
        <f t="shared" si="3"/>
        <v>0.79999999999999982</v>
      </c>
      <c r="R24" s="56">
        <f t="shared" si="3"/>
        <v>0.79999999999999982</v>
      </c>
      <c r="S24" s="56">
        <f t="shared" ref="S24:AB24" si="4">S21-S22</f>
        <v>0.79999999999999982</v>
      </c>
      <c r="T24" s="56">
        <f t="shared" si="4"/>
        <v>0.79999999999999982</v>
      </c>
      <c r="U24" s="56">
        <f t="shared" si="4"/>
        <v>0.79999999999999982</v>
      </c>
      <c r="V24" s="56">
        <f t="shared" si="4"/>
        <v>0.79999999999999982</v>
      </c>
      <c r="W24" s="56">
        <f t="shared" si="4"/>
        <v>0.79999999999999982</v>
      </c>
      <c r="X24" s="56">
        <f t="shared" si="4"/>
        <v>0.79999999999999982</v>
      </c>
      <c r="Y24" s="56">
        <f t="shared" si="4"/>
        <v>0.79999999999999982</v>
      </c>
      <c r="Z24" s="56">
        <f t="shared" si="4"/>
        <v>0.79999999999999982</v>
      </c>
      <c r="AA24" s="56">
        <f t="shared" si="4"/>
        <v>0.79999999999999982</v>
      </c>
      <c r="AB24" s="56">
        <f t="shared" si="4"/>
        <v>0.79999999999999982</v>
      </c>
      <c r="AC24" s="54">
        <f t="shared" si="0"/>
        <v>0.80000000000000027</v>
      </c>
    </row>
    <row r="25" spans="1:29" ht="37.5">
      <c r="A25" s="4">
        <v>13</v>
      </c>
      <c r="B25" s="5" t="s">
        <v>61</v>
      </c>
      <c r="C25" s="6" t="s">
        <v>62</v>
      </c>
      <c r="D25" s="13"/>
      <c r="E25" s="58">
        <f t="shared" ref="E25:R25" si="5">SQRT(E23/0.5)*971</f>
        <v>971</v>
      </c>
      <c r="F25" s="58">
        <f t="shared" si="5"/>
        <v>971</v>
      </c>
      <c r="G25" s="58">
        <f t="shared" si="5"/>
        <v>971</v>
      </c>
      <c r="H25" s="58">
        <f t="shared" si="5"/>
        <v>971</v>
      </c>
      <c r="I25" s="58">
        <f t="shared" si="5"/>
        <v>971</v>
      </c>
      <c r="J25" s="58">
        <f t="shared" si="5"/>
        <v>971</v>
      </c>
      <c r="K25" s="58">
        <f t="shared" si="5"/>
        <v>971</v>
      </c>
      <c r="L25" s="58">
        <f t="shared" si="5"/>
        <v>971</v>
      </c>
      <c r="M25" s="58">
        <f t="shared" si="5"/>
        <v>971</v>
      </c>
      <c r="N25" s="58">
        <f t="shared" si="5"/>
        <v>971</v>
      </c>
      <c r="O25" s="58">
        <f t="shared" si="5"/>
        <v>971</v>
      </c>
      <c r="P25" s="58">
        <f t="shared" si="5"/>
        <v>971</v>
      </c>
      <c r="Q25" s="58">
        <f t="shared" si="5"/>
        <v>971</v>
      </c>
      <c r="R25" s="58">
        <f t="shared" si="5"/>
        <v>971</v>
      </c>
      <c r="S25" s="58">
        <f t="shared" ref="S25:AB25" si="6">SQRT(S23/0.5)*971</f>
        <v>971</v>
      </c>
      <c r="T25" s="58">
        <f t="shared" si="6"/>
        <v>971</v>
      </c>
      <c r="U25" s="58">
        <f t="shared" si="6"/>
        <v>971</v>
      </c>
      <c r="V25" s="58">
        <f t="shared" si="6"/>
        <v>971</v>
      </c>
      <c r="W25" s="58">
        <f t="shared" si="6"/>
        <v>971</v>
      </c>
      <c r="X25" s="58">
        <f t="shared" si="6"/>
        <v>971</v>
      </c>
      <c r="Y25" s="58">
        <f t="shared" si="6"/>
        <v>971</v>
      </c>
      <c r="Z25" s="58">
        <f t="shared" si="6"/>
        <v>971</v>
      </c>
      <c r="AA25" s="58">
        <f t="shared" si="6"/>
        <v>971</v>
      </c>
      <c r="AB25" s="58">
        <f t="shared" si="6"/>
        <v>971</v>
      </c>
      <c r="AC25" s="54">
        <f t="shared" si="0"/>
        <v>971</v>
      </c>
    </row>
    <row r="26" spans="1:29" ht="15.75">
      <c r="A26" s="4">
        <v>14</v>
      </c>
      <c r="B26" s="5" t="s">
        <v>63</v>
      </c>
      <c r="C26" s="6" t="s">
        <v>64</v>
      </c>
      <c r="D26" s="13"/>
      <c r="E26" s="55">
        <v>2704.7950000000001</v>
      </c>
      <c r="F26" s="55">
        <v>2747.326</v>
      </c>
      <c r="G26" s="55">
        <v>2766.03</v>
      </c>
      <c r="H26" s="55">
        <v>2887.04</v>
      </c>
      <c r="I26" s="55">
        <v>2820.556</v>
      </c>
      <c r="J26" s="55">
        <v>2737.6529999999998</v>
      </c>
      <c r="K26" s="55">
        <v>2729.0949999999998</v>
      </c>
      <c r="L26" s="55">
        <v>2614.2620000000002</v>
      </c>
      <c r="M26" s="55">
        <v>2639.5210000000002</v>
      </c>
      <c r="N26" s="55">
        <v>2768.2350000000001</v>
      </c>
      <c r="O26" s="55">
        <v>2842.1689999999999</v>
      </c>
      <c r="P26" s="55">
        <v>3028.0070000000001</v>
      </c>
      <c r="Q26" s="55">
        <v>3096.1689999999999</v>
      </c>
      <c r="R26" s="55">
        <v>2988.2829999999999</v>
      </c>
      <c r="S26" s="55">
        <v>2957.8690000000001</v>
      </c>
      <c r="T26" s="55">
        <v>2947.8249999999998</v>
      </c>
      <c r="U26" s="55">
        <v>2971.645</v>
      </c>
      <c r="V26" s="55">
        <v>2943.6509999999998</v>
      </c>
      <c r="W26" s="55">
        <v>2981.607</v>
      </c>
      <c r="X26" s="55">
        <v>2949.21</v>
      </c>
      <c r="Y26" s="55">
        <v>2801.4690000000001</v>
      </c>
      <c r="Z26" s="55">
        <v>2811.9949999999999</v>
      </c>
      <c r="AA26" s="55">
        <v>2707.8989999999999</v>
      </c>
      <c r="AB26" s="55">
        <v>2631.616</v>
      </c>
      <c r="AC26" s="54">
        <f>SUM(E26:AB26)</f>
        <v>68073.926999999996</v>
      </c>
    </row>
    <row r="27" spans="1:29" ht="21">
      <c r="A27" s="4">
        <v>15</v>
      </c>
      <c r="B27" s="5" t="s">
        <v>65</v>
      </c>
      <c r="C27" s="6" t="s">
        <v>66</v>
      </c>
      <c r="D27" s="13"/>
      <c r="E27" s="109">
        <v>1479.1669999994299</v>
      </c>
      <c r="F27" s="109">
        <v>1479.1669999994299</v>
      </c>
      <c r="G27" s="109">
        <v>1479.1669999994299</v>
      </c>
      <c r="H27" s="109">
        <v>1479.1669999994299</v>
      </c>
      <c r="I27" s="109">
        <v>1479.1669999994299</v>
      </c>
      <c r="J27" s="109">
        <v>1479.1669999994299</v>
      </c>
      <c r="K27" s="109">
        <v>1479.1669999994299</v>
      </c>
      <c r="L27" s="109">
        <v>1479.1669999994299</v>
      </c>
      <c r="M27" s="109">
        <v>1479.1669999994299</v>
      </c>
      <c r="N27" s="109">
        <v>1479.1669999994299</v>
      </c>
      <c r="O27" s="109">
        <v>1479.1669999994299</v>
      </c>
      <c r="P27" s="109">
        <v>1479.1669999994299</v>
      </c>
      <c r="Q27" s="109">
        <v>1479.1669999994299</v>
      </c>
      <c r="R27" s="109">
        <v>1479.1669999994299</v>
      </c>
      <c r="S27" s="110">
        <v>1479.1669999994299</v>
      </c>
      <c r="T27" s="109">
        <v>1479.1669999994299</v>
      </c>
      <c r="U27" s="109">
        <v>1479.1669999994299</v>
      </c>
      <c r="V27" s="109">
        <v>1479.1669999994299</v>
      </c>
      <c r="W27" s="109">
        <v>1479.1669999994299</v>
      </c>
      <c r="X27" s="109">
        <v>1479.1669999994299</v>
      </c>
      <c r="Y27" s="109">
        <v>1479.1669999994299</v>
      </c>
      <c r="Z27" s="109">
        <v>1479.1669999994299</v>
      </c>
      <c r="AA27" s="109">
        <v>1479.1669999994299</v>
      </c>
      <c r="AB27" s="109">
        <v>1479.15900001302</v>
      </c>
      <c r="AC27" s="54">
        <f>SUM(E27:AB27)</f>
        <v>35499.999999999913</v>
      </c>
    </row>
    <row r="28" spans="1:29" ht="15.75">
      <c r="A28" s="4">
        <v>16</v>
      </c>
      <c r="B28" s="5" t="s">
        <v>67</v>
      </c>
      <c r="C28" s="6" t="s">
        <v>68</v>
      </c>
      <c r="D28" s="13"/>
      <c r="E28" s="59">
        <f t="shared" ref="E28:R28" si="7">E27/E26</f>
        <v>0.54686843180330846</v>
      </c>
      <c r="F28" s="59">
        <f t="shared" si="7"/>
        <v>0.53840243203734461</v>
      </c>
      <c r="G28" s="59">
        <f t="shared" si="7"/>
        <v>0.53476173432660878</v>
      </c>
      <c r="H28" s="59">
        <f t="shared" si="7"/>
        <v>0.51234724839262014</v>
      </c>
      <c r="I28" s="59">
        <f t="shared" si="7"/>
        <v>0.52442390791015314</v>
      </c>
      <c r="J28" s="59">
        <f t="shared" si="7"/>
        <v>0.54030477931258269</v>
      </c>
      <c r="K28" s="59">
        <f t="shared" si="7"/>
        <v>0.54199908760941995</v>
      </c>
      <c r="L28" s="59">
        <f t="shared" si="7"/>
        <v>0.56580671715360964</v>
      </c>
      <c r="M28" s="59">
        <f t="shared" si="7"/>
        <v>0.56039220752531604</v>
      </c>
      <c r="N28" s="59">
        <f t="shared" si="7"/>
        <v>0.53433577712854208</v>
      </c>
      <c r="O28" s="59">
        <f t="shared" si="7"/>
        <v>0.52043597688928067</v>
      </c>
      <c r="P28" s="59">
        <f t="shared" si="7"/>
        <v>0.48849523795665922</v>
      </c>
      <c r="Q28" s="59">
        <f t="shared" si="7"/>
        <v>0.47774104062130651</v>
      </c>
      <c r="R28" s="59">
        <f t="shared" si="7"/>
        <v>0.49498892842459363</v>
      </c>
      <c r="S28" s="59">
        <f t="shared" ref="S28:AB28" si="8">S27/S26</f>
        <v>0.50007860388659198</v>
      </c>
      <c r="T28" s="59">
        <f t="shared" si="8"/>
        <v>0.50178250065707086</v>
      </c>
      <c r="U28" s="59">
        <f t="shared" si="8"/>
        <v>0.49776033139874715</v>
      </c>
      <c r="V28" s="59">
        <f t="shared" si="8"/>
        <v>0.50249401168801255</v>
      </c>
      <c r="W28" s="59">
        <f t="shared" si="8"/>
        <v>0.49609723883779111</v>
      </c>
      <c r="X28" s="59">
        <f t="shared" si="8"/>
        <v>0.50154685492027695</v>
      </c>
      <c r="Y28" s="59">
        <f t="shared" si="8"/>
        <v>0.52799691875920451</v>
      </c>
      <c r="Z28" s="59">
        <f t="shared" si="8"/>
        <v>0.52602049434633769</v>
      </c>
      <c r="AA28" s="59">
        <f t="shared" si="8"/>
        <v>0.54624156957088499</v>
      </c>
      <c r="AB28" s="59">
        <f t="shared" si="8"/>
        <v>0.56207250602406278</v>
      </c>
      <c r="AC28" s="54">
        <f t="shared" ref="AC28:AC33" si="9">AVERAGE(E28:AB28)</f>
        <v>0.52264143904918015</v>
      </c>
    </row>
    <row r="29" spans="1:29" ht="15.75">
      <c r="A29" s="4">
        <v>17</v>
      </c>
      <c r="B29" s="5" t="s">
        <v>69</v>
      </c>
      <c r="C29" s="13"/>
      <c r="D29" s="13"/>
      <c r="E29" s="242">
        <f>AVERAGE(E28:AB28)</f>
        <v>0.52264143904918015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4"/>
      <c r="AC29" s="54">
        <f t="shared" si="9"/>
        <v>0.52264143904918015</v>
      </c>
    </row>
    <row r="30" spans="1:29" ht="15.75">
      <c r="A30" s="4">
        <v>18</v>
      </c>
      <c r="B30" s="5" t="s">
        <v>70</v>
      </c>
      <c r="C30" s="13"/>
      <c r="D30" s="13"/>
      <c r="E30" s="59">
        <f t="shared" ref="E30:S30" si="10">3.516/E28</f>
        <v>6.4293343618426224</v>
      </c>
      <c r="F30" s="59">
        <f t="shared" si="10"/>
        <v>6.5304311250884606</v>
      </c>
      <c r="G30" s="59">
        <f t="shared" si="10"/>
        <v>6.5748907865060193</v>
      </c>
      <c r="H30" s="59">
        <f t="shared" si="10"/>
        <v>6.8625331960515012</v>
      </c>
      <c r="I30" s="59">
        <f t="shared" si="10"/>
        <v>6.7044998272702285</v>
      </c>
      <c r="J30" s="59">
        <f t="shared" si="10"/>
        <v>6.5074382730305027</v>
      </c>
      <c r="K30" s="59">
        <f t="shared" si="10"/>
        <v>6.4870957910795051</v>
      </c>
      <c r="L30" s="59">
        <f t="shared" si="10"/>
        <v>6.2141361942252251</v>
      </c>
      <c r="M30" s="59">
        <f t="shared" si="10"/>
        <v>6.2741771794554486</v>
      </c>
      <c r="N30" s="59">
        <f t="shared" si="10"/>
        <v>6.5801321013812188</v>
      </c>
      <c r="O30" s="59">
        <f t="shared" si="10"/>
        <v>6.7558742211013705</v>
      </c>
      <c r="P30" s="59">
        <f t="shared" si="10"/>
        <v>7.1976136649912448</v>
      </c>
      <c r="Q30" s="59">
        <f t="shared" si="10"/>
        <v>7.3596356625074755</v>
      </c>
      <c r="R30" s="59">
        <f t="shared" si="10"/>
        <v>7.103189178777007</v>
      </c>
      <c r="S30" s="59">
        <f t="shared" si="10"/>
        <v>7.0308946887024986</v>
      </c>
      <c r="T30" s="59">
        <f t="shared" ref="T30:AB30" si="11">3.516/T28</f>
        <v>7.0070199646179194</v>
      </c>
      <c r="U30" s="59">
        <f t="shared" si="11"/>
        <v>7.0636404273513582</v>
      </c>
      <c r="V30" s="59">
        <f t="shared" si="11"/>
        <v>6.9970983100650495</v>
      </c>
      <c r="W30" s="59">
        <f t="shared" si="11"/>
        <v>7.0873202363249321</v>
      </c>
      <c r="X30" s="59">
        <f t="shared" si="11"/>
        <v>7.0103121283830667</v>
      </c>
      <c r="Y30" s="59">
        <f t="shared" si="11"/>
        <v>6.6591297696634637</v>
      </c>
      <c r="Z30" s="59">
        <f t="shared" si="11"/>
        <v>6.6841502142785849</v>
      </c>
      <c r="AA30" s="59">
        <f t="shared" si="11"/>
        <v>6.4367126118982307</v>
      </c>
      <c r="AB30" s="59">
        <f t="shared" si="11"/>
        <v>6.2554207194213429</v>
      </c>
      <c r="AC30" s="54">
        <f t="shared" si="9"/>
        <v>6.7421950264172628</v>
      </c>
    </row>
    <row r="31" spans="1:29" ht="15.75">
      <c r="A31" s="4">
        <v>19</v>
      </c>
      <c r="B31" s="5" t="s">
        <v>71</v>
      </c>
      <c r="C31" s="13"/>
      <c r="D31" s="13"/>
      <c r="E31" s="59">
        <f t="shared" ref="E31:S31" si="12">3.413*E30</f>
        <v>21.943318176968869</v>
      </c>
      <c r="F31" s="59">
        <f t="shared" si="12"/>
        <v>22.288361429926915</v>
      </c>
      <c r="G31" s="59">
        <f t="shared" si="12"/>
        <v>22.440102254345042</v>
      </c>
      <c r="H31" s="59">
        <f t="shared" si="12"/>
        <v>23.421825798123773</v>
      </c>
      <c r="I31" s="59">
        <f t="shared" si="12"/>
        <v>22.882457910473288</v>
      </c>
      <c r="J31" s="59">
        <f t="shared" si="12"/>
        <v>22.209886825853104</v>
      </c>
      <c r="K31" s="59">
        <f t="shared" si="12"/>
        <v>22.140457934954348</v>
      </c>
      <c r="L31" s="59">
        <f t="shared" si="12"/>
        <v>21.208846830890693</v>
      </c>
      <c r="M31" s="59">
        <f t="shared" si="12"/>
        <v>21.413766713481444</v>
      </c>
      <c r="N31" s="59">
        <f t="shared" si="12"/>
        <v>22.4579908620141</v>
      </c>
      <c r="O31" s="59">
        <f t="shared" si="12"/>
        <v>23.057798716618976</v>
      </c>
      <c r="P31" s="59">
        <f t="shared" si="12"/>
        <v>24.565455438615118</v>
      </c>
      <c r="Q31" s="59">
        <f t="shared" si="12"/>
        <v>25.118436516138011</v>
      </c>
      <c r="R31" s="59">
        <f t="shared" si="12"/>
        <v>24.243184667165924</v>
      </c>
      <c r="S31" s="59">
        <f t="shared" si="12"/>
        <v>23.996443572541626</v>
      </c>
      <c r="T31" s="59">
        <f t="shared" ref="T31:AB31" si="13">3.413*T30</f>
        <v>23.914959139240956</v>
      </c>
      <c r="U31" s="59">
        <f t="shared" si="13"/>
        <v>24.108204778550185</v>
      </c>
      <c r="V31" s="59">
        <f t="shared" si="13"/>
        <v>23.881096532252013</v>
      </c>
      <c r="W31" s="59">
        <f t="shared" si="13"/>
        <v>24.189023966576993</v>
      </c>
      <c r="X31" s="59">
        <f t="shared" si="13"/>
        <v>23.926195294171407</v>
      </c>
      <c r="Y31" s="59">
        <f t="shared" si="13"/>
        <v>22.727609903861399</v>
      </c>
      <c r="Z31" s="59">
        <f t="shared" si="13"/>
        <v>22.81300468133281</v>
      </c>
      <c r="AA31" s="59">
        <f t="shared" si="13"/>
        <v>21.968500144408662</v>
      </c>
      <c r="AB31" s="59">
        <f t="shared" si="13"/>
        <v>21.349750915385041</v>
      </c>
      <c r="AC31" s="54">
        <f t="shared" si="9"/>
        <v>23.011111625162112</v>
      </c>
    </row>
    <row r="32" spans="1:29" ht="15.75">
      <c r="A32" s="4">
        <v>20</v>
      </c>
      <c r="B32" s="5" t="s">
        <v>72</v>
      </c>
      <c r="C32" s="6" t="s">
        <v>47</v>
      </c>
      <c r="D32" s="13"/>
      <c r="E32" s="59">
        <f t="shared" ref="E32:S32" si="14">(E18-E17)/LN(1+(E18-E17)/E13)</f>
        <v>4.1081097854711626</v>
      </c>
      <c r="F32" s="59">
        <f t="shared" si="14"/>
        <v>3.9418285882581845</v>
      </c>
      <c r="G32" s="59">
        <f t="shared" si="14"/>
        <v>4.1102130078602865</v>
      </c>
      <c r="H32" s="59">
        <f t="shared" si="14"/>
        <v>4.3264590644200123</v>
      </c>
      <c r="I32" s="59">
        <f t="shared" si="14"/>
        <v>4.3272844162174326</v>
      </c>
      <c r="J32" s="59">
        <f t="shared" si="14"/>
        <v>4.1581705695452804</v>
      </c>
      <c r="K32" s="59">
        <f t="shared" si="14"/>
        <v>4.1581705695452804</v>
      </c>
      <c r="L32" s="59">
        <f t="shared" si="14"/>
        <v>3.9375278239974745</v>
      </c>
      <c r="M32" s="59">
        <f t="shared" si="14"/>
        <v>3.8203289784442376</v>
      </c>
      <c r="N32" s="59">
        <f t="shared" si="14"/>
        <v>3.7682705536789767</v>
      </c>
      <c r="O32" s="59">
        <f t="shared" si="14"/>
        <v>4.0371370841500376</v>
      </c>
      <c r="P32" s="59">
        <f t="shared" si="14"/>
        <v>4.0374975010664702</v>
      </c>
      <c r="Q32" s="59">
        <f t="shared" si="14"/>
        <v>4.1344295106918976</v>
      </c>
      <c r="R32" s="59">
        <f t="shared" si="14"/>
        <v>4.1351528509406101</v>
      </c>
      <c r="S32" s="59">
        <f t="shared" si="14"/>
        <v>4.0183608918064602</v>
      </c>
      <c r="T32" s="59">
        <f t="shared" ref="T32:AB32" si="15">(T18-T17)/LN(1+(T18-T17)/T13)</f>
        <v>4.071225644022384</v>
      </c>
      <c r="U32" s="59">
        <f t="shared" si="15"/>
        <v>4.0707382741429532</v>
      </c>
      <c r="V32" s="59">
        <f t="shared" si="15"/>
        <v>4.1811930266597468</v>
      </c>
      <c r="W32" s="59">
        <f t="shared" si="15"/>
        <v>4.1806309086649751</v>
      </c>
      <c r="X32" s="59">
        <f t="shared" si="15"/>
        <v>4.015197814080798</v>
      </c>
      <c r="Y32" s="59">
        <f t="shared" si="15"/>
        <v>4.0372171780081318</v>
      </c>
      <c r="Z32" s="59">
        <f t="shared" si="15"/>
        <v>4.0326941288000517</v>
      </c>
      <c r="AA32" s="59">
        <f t="shared" si="15"/>
        <v>3.8113059572122459</v>
      </c>
      <c r="AB32" s="59">
        <f t="shared" si="15"/>
        <v>3.6453395572584135</v>
      </c>
      <c r="AC32" s="54">
        <f t="shared" si="9"/>
        <v>4.0443534868726454</v>
      </c>
    </row>
    <row r="33" spans="1:29" ht="15.75">
      <c r="A33" s="4">
        <v>21</v>
      </c>
      <c r="B33" s="5" t="s">
        <v>73</v>
      </c>
      <c r="C33" s="6" t="s">
        <v>47</v>
      </c>
      <c r="D33" s="17"/>
      <c r="E33" s="59">
        <f t="shared" ref="E33:S33" si="16">(E15-E16)/LN(1+(E15-E16)/E14)</f>
        <v>1.7134057508585943</v>
      </c>
      <c r="F33" s="59">
        <f t="shared" si="16"/>
        <v>1.7134057508585943</v>
      </c>
      <c r="G33" s="59">
        <f t="shared" si="16"/>
        <v>1.7514229945077262</v>
      </c>
      <c r="H33" s="59">
        <f t="shared" si="16"/>
        <v>1.9075977255140093</v>
      </c>
      <c r="I33" s="59">
        <f t="shared" si="16"/>
        <v>1.9073683509780641</v>
      </c>
      <c r="J33" s="59">
        <f t="shared" si="16"/>
        <v>1.7103889073642999</v>
      </c>
      <c r="K33" s="59">
        <f t="shared" si="16"/>
        <v>1.7108491194709836</v>
      </c>
      <c r="L33" s="59">
        <f t="shared" si="16"/>
        <v>1.6706648659755479</v>
      </c>
      <c r="M33" s="59">
        <f t="shared" si="16"/>
        <v>1.6698902238173523</v>
      </c>
      <c r="N33" s="59">
        <f t="shared" si="16"/>
        <v>1.8637048919673225</v>
      </c>
      <c r="O33" s="59">
        <f t="shared" si="16"/>
        <v>1.9048099252071091</v>
      </c>
      <c r="P33" s="59">
        <f t="shared" si="16"/>
        <v>1.9482136413331752</v>
      </c>
      <c r="Q33" s="59">
        <f t="shared" si="16"/>
        <v>1.8308161414443891</v>
      </c>
      <c r="R33" s="59">
        <f t="shared" si="16"/>
        <v>1.7909991364991344</v>
      </c>
      <c r="S33" s="59">
        <f t="shared" si="16"/>
        <v>1.7899184985224821</v>
      </c>
      <c r="T33" s="59">
        <f t="shared" ref="T33:AB33" si="17">(T15-T16)/LN(1+(T15-T16)/T14)</f>
        <v>1.9479302748080629</v>
      </c>
      <c r="U33" s="59">
        <f t="shared" si="17"/>
        <v>1.7894679603845447</v>
      </c>
      <c r="V33" s="59">
        <f t="shared" si="17"/>
        <v>1.7896400803457913</v>
      </c>
      <c r="W33" s="59">
        <f t="shared" si="17"/>
        <v>1.7913938844903883</v>
      </c>
      <c r="X33" s="59">
        <f t="shared" si="17"/>
        <v>1.9497652912665624</v>
      </c>
      <c r="Y33" s="59">
        <f t="shared" si="17"/>
        <v>1.7521849979447186</v>
      </c>
      <c r="Z33" s="59">
        <f t="shared" si="17"/>
        <v>1.7504041900423417</v>
      </c>
      <c r="AA33" s="59">
        <f t="shared" si="17"/>
        <v>1.5440221926241899</v>
      </c>
      <c r="AB33" s="59">
        <f t="shared" si="17"/>
        <v>1.5073703435197963</v>
      </c>
      <c r="AC33" s="54">
        <f t="shared" si="9"/>
        <v>1.7794014641560494</v>
      </c>
    </row>
    <row r="36" spans="1:29" ht="18.75">
      <c r="A36" s="252"/>
      <c r="B36" s="252"/>
      <c r="C36" s="252"/>
      <c r="D36" s="252"/>
      <c r="E36" s="252"/>
      <c r="F36" s="252"/>
      <c r="G36" s="252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/>
    </row>
    <row r="37" spans="1:29" ht="21">
      <c r="A37" s="253"/>
      <c r="B37" s="253"/>
      <c r="C37" s="253"/>
      <c r="D37" s="253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7"/>
      <c r="AC37"/>
    </row>
    <row r="38" spans="1:29" ht="15.75">
      <c r="A38" s="254"/>
      <c r="B38" s="254"/>
      <c r="C38" s="254"/>
      <c r="D38" s="254"/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/>
    </row>
    <row r="39" spans="1:29" ht="15.75">
      <c r="A39" s="254"/>
      <c r="B39" s="254"/>
      <c r="C39" s="254"/>
      <c r="D39" s="254"/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7"/>
      <c r="AC39"/>
    </row>
  </sheetData>
  <mergeCells count="21">
    <mergeCell ref="E29:AB29"/>
    <mergeCell ref="A36:AB36"/>
    <mergeCell ref="A37:D37"/>
    <mergeCell ref="A38:D38"/>
    <mergeCell ref="A39:D39"/>
    <mergeCell ref="E37:AB39"/>
    <mergeCell ref="A7:D7"/>
    <mergeCell ref="A8:D8"/>
    <mergeCell ref="A9:D9"/>
    <mergeCell ref="A10:D10"/>
    <mergeCell ref="E11:AB11"/>
    <mergeCell ref="A11:A12"/>
    <mergeCell ref="B11:B12"/>
    <mergeCell ref="C11:C12"/>
    <mergeCell ref="D11:D12"/>
    <mergeCell ref="E4:AB10"/>
    <mergeCell ref="A2:AB2"/>
    <mergeCell ref="A3:AB3"/>
    <mergeCell ref="A4:D4"/>
    <mergeCell ref="A5:D5"/>
    <mergeCell ref="A6:D6"/>
  </mergeCells>
  <conditionalFormatting sqref="E27:AB27">
    <cfRule type="cellIs" dxfId="10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AE68"/>
  <sheetViews>
    <sheetView topLeftCell="A16" zoomScale="77" zoomScaleNormal="77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8" width="8.7109375" style="1" customWidth="1"/>
    <col min="19" max="19" width="10" style="1" customWidth="1"/>
    <col min="20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3" spans="1:29" ht="23.25">
      <c r="A3" s="215" t="s">
        <v>31</v>
      </c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6"/>
      <c r="R3" s="216"/>
      <c r="S3" s="216"/>
      <c r="T3" s="216"/>
      <c r="U3" s="216"/>
      <c r="V3" s="216"/>
      <c r="W3" s="216"/>
      <c r="X3" s="216"/>
      <c r="Y3" s="216"/>
      <c r="Z3" s="216"/>
      <c r="AA3" s="216"/>
      <c r="AB3" s="217"/>
      <c r="AC3"/>
    </row>
    <row r="4" spans="1:29" ht="21" customHeight="1">
      <c r="A4" s="218" t="s">
        <v>84</v>
      </c>
      <c r="B4" s="219"/>
      <c r="C4" s="219"/>
      <c r="D4" s="219"/>
      <c r="E4" s="219"/>
      <c r="F4" s="219"/>
      <c r="G4" s="219"/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20"/>
      <c r="AC4"/>
    </row>
    <row r="5" spans="1:29" ht="18.75" customHeight="1">
      <c r="A5" s="221"/>
      <c r="B5" s="222"/>
      <c r="C5" s="222"/>
      <c r="D5" s="223"/>
      <c r="E5" s="233" t="s">
        <v>85</v>
      </c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234"/>
      <c r="AB5" s="235"/>
      <c r="AC5"/>
    </row>
    <row r="6" spans="1:29" ht="18.75" customHeight="1">
      <c r="A6" s="224" t="s">
        <v>34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35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4" t="s">
        <v>36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4" t="s">
        <v>37</v>
      </c>
      <c r="B9" s="225"/>
      <c r="C9" s="225"/>
      <c r="D9" s="226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8.75" customHeight="1">
      <c r="A10" s="227" t="s">
        <v>38</v>
      </c>
      <c r="B10" s="228"/>
      <c r="C10" s="228"/>
      <c r="D10" s="229"/>
      <c r="E10" s="236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  <c r="AA10" s="237"/>
      <c r="AB10" s="238"/>
      <c r="AC10"/>
    </row>
    <row r="11" spans="1:29" ht="15.75" customHeight="1">
      <c r="A11" s="227" t="s">
        <v>39</v>
      </c>
      <c r="B11" s="228"/>
      <c r="C11" s="228"/>
      <c r="D11" s="229"/>
      <c r="E11" s="239"/>
      <c r="F11" s="240"/>
      <c r="G11" s="240"/>
      <c r="H11" s="240"/>
      <c r="I11" s="240"/>
      <c r="J11" s="240"/>
      <c r="K11" s="240"/>
      <c r="L11" s="240"/>
      <c r="M11" s="240"/>
      <c r="N11" s="240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1"/>
      <c r="AC11"/>
    </row>
    <row r="12" spans="1:29" ht="15.75">
      <c r="A12" s="245" t="s">
        <v>40</v>
      </c>
      <c r="B12" s="245" t="s">
        <v>41</v>
      </c>
      <c r="C12" s="247" t="s">
        <v>42</v>
      </c>
      <c r="D12" s="245" t="s">
        <v>43</v>
      </c>
      <c r="E12" s="230" t="s">
        <v>44</v>
      </c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  <c r="AA12" s="231"/>
      <c r="AB12" s="232"/>
      <c r="AC12" s="34" t="s">
        <v>45</v>
      </c>
    </row>
    <row r="13" spans="1:29" ht="27" customHeight="1">
      <c r="A13" s="246"/>
      <c r="B13" s="246"/>
      <c r="C13" s="248"/>
      <c r="D13" s="246"/>
      <c r="E13" s="108">
        <v>0.29166666666666702</v>
      </c>
      <c r="F13" s="108">
        <v>0.33333333333333298</v>
      </c>
      <c r="G13" s="108">
        <v>0.375</v>
      </c>
      <c r="H13" s="108">
        <v>0.41666666666666702</v>
      </c>
      <c r="I13" s="108">
        <v>0.45833333333333298</v>
      </c>
      <c r="J13" s="108">
        <v>0.5</v>
      </c>
      <c r="K13" s="108">
        <v>0.54166666666666696</v>
      </c>
      <c r="L13" s="108">
        <v>0.58333333333333304</v>
      </c>
      <c r="M13" s="108">
        <v>0.625</v>
      </c>
      <c r="N13" s="108">
        <v>0.66666666666666696</v>
      </c>
      <c r="O13" s="108">
        <v>0.70833333333333304</v>
      </c>
      <c r="P13" s="108">
        <v>0.75</v>
      </c>
      <c r="Q13" s="108">
        <v>0.79166666666666696</v>
      </c>
      <c r="R13" s="108">
        <v>0.83333333333333304</v>
      </c>
      <c r="S13" s="108">
        <v>0.875</v>
      </c>
      <c r="T13" s="108">
        <v>0.91666666666666696</v>
      </c>
      <c r="U13" s="108">
        <v>0.95833333333333304</v>
      </c>
      <c r="V13" s="108">
        <v>1</v>
      </c>
      <c r="W13" s="108">
        <v>1.0416666666666701</v>
      </c>
      <c r="X13" s="108">
        <v>1.0833333333333299</v>
      </c>
      <c r="Y13" s="108">
        <v>1.125</v>
      </c>
      <c r="Z13" s="108">
        <v>1.1666666666666701</v>
      </c>
      <c r="AA13" s="108">
        <v>1.2083333333333299</v>
      </c>
      <c r="AB13" s="108">
        <v>1.25</v>
      </c>
      <c r="AC13" s="17"/>
    </row>
    <row r="14" spans="1:29" ht="31.5">
      <c r="A14" s="4">
        <v>1</v>
      </c>
      <c r="B14" s="5" t="s">
        <v>46</v>
      </c>
      <c r="C14" s="6" t="s">
        <v>47</v>
      </c>
      <c r="D14" s="7"/>
      <c r="E14" s="35"/>
      <c r="F14" s="35"/>
      <c r="G14" s="35"/>
      <c r="H14" s="35"/>
      <c r="I14" s="35"/>
      <c r="J14" s="35">
        <v>1.1000000000000001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>
        <f>AVERAGE(E14:AB14)</f>
        <v>1.1000000000000001</v>
      </c>
    </row>
    <row r="15" spans="1:29" ht="31.5">
      <c r="A15" s="4">
        <v>2</v>
      </c>
      <c r="B15" s="5" t="s">
        <v>48</v>
      </c>
      <c r="C15" s="6" t="s">
        <v>47</v>
      </c>
      <c r="D15" s="7"/>
      <c r="E15" s="54"/>
      <c r="F15" s="54"/>
      <c r="G15" s="54"/>
      <c r="H15" s="54"/>
      <c r="I15" s="54"/>
      <c r="J15" s="35">
        <v>0.2</v>
      </c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>
        <f>AVERAGE(E15:AB15)</f>
        <v>0.2</v>
      </c>
    </row>
    <row r="16" spans="1:29" ht="18.75">
      <c r="A16" s="4">
        <v>3</v>
      </c>
      <c r="B16" s="5" t="s">
        <v>49</v>
      </c>
      <c r="C16" s="6" t="s">
        <v>47</v>
      </c>
      <c r="D16" s="6"/>
      <c r="E16" s="56"/>
      <c r="F16" s="56"/>
      <c r="G16" s="56"/>
      <c r="H16" s="56"/>
      <c r="I16" s="56"/>
      <c r="J16" s="13">
        <v>13.6</v>
      </c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4">
        <f t="shared" ref="AC16:AC26" si="0">AVERAGE(E16:AB16)</f>
        <v>13.6</v>
      </c>
    </row>
    <row r="17" spans="1:29" ht="18.75">
      <c r="A17" s="4">
        <v>4</v>
      </c>
      <c r="B17" s="5" t="s">
        <v>50</v>
      </c>
      <c r="C17" s="6" t="s">
        <v>47</v>
      </c>
      <c r="D17" s="6"/>
      <c r="E17" s="56"/>
      <c r="F17" s="56"/>
      <c r="G17" s="56"/>
      <c r="H17" s="56"/>
      <c r="I17" s="56"/>
      <c r="J17" s="13">
        <v>5.5</v>
      </c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4">
        <f t="shared" si="0"/>
        <v>5.5</v>
      </c>
    </row>
    <row r="18" spans="1:29" ht="34.5">
      <c r="A18" s="4">
        <v>5</v>
      </c>
      <c r="B18" s="5" t="s">
        <v>51</v>
      </c>
      <c r="C18" s="6" t="s">
        <v>47</v>
      </c>
      <c r="D18" s="6"/>
      <c r="E18" s="56"/>
      <c r="F18" s="56"/>
      <c r="G18" s="56"/>
      <c r="H18" s="56"/>
      <c r="I18" s="56"/>
      <c r="J18" s="13">
        <v>19.3</v>
      </c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4">
        <f t="shared" si="0"/>
        <v>19.3</v>
      </c>
    </row>
    <row r="19" spans="1:29" ht="18.75">
      <c r="A19" s="4">
        <v>6</v>
      </c>
      <c r="B19" s="5" t="s">
        <v>52</v>
      </c>
      <c r="C19" s="6" t="s">
        <v>47</v>
      </c>
      <c r="D19" s="6"/>
      <c r="E19" s="56"/>
      <c r="F19" s="56"/>
      <c r="G19" s="56"/>
      <c r="H19" s="56"/>
      <c r="I19" s="56"/>
      <c r="J19" s="13">
        <v>24.6</v>
      </c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24.6</v>
      </c>
    </row>
    <row r="20" spans="1:29" ht="30">
      <c r="A20" s="4">
        <v>7</v>
      </c>
      <c r="B20" s="5" t="s">
        <v>53</v>
      </c>
      <c r="C20" s="6" t="s">
        <v>54</v>
      </c>
      <c r="D20" s="6"/>
      <c r="E20" s="56"/>
      <c r="F20" s="56"/>
      <c r="G20" s="56"/>
      <c r="H20" s="56"/>
      <c r="I20" s="56"/>
      <c r="J20" s="56">
        <v>4.3</v>
      </c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4">
        <f t="shared" si="0"/>
        <v>4.3</v>
      </c>
    </row>
    <row r="21" spans="1:29" ht="30">
      <c r="A21" s="4">
        <v>8</v>
      </c>
      <c r="B21" s="5" t="s">
        <v>55</v>
      </c>
      <c r="C21" s="6" t="s">
        <v>54</v>
      </c>
      <c r="D21" s="6"/>
      <c r="E21" s="57"/>
      <c r="F21" s="57"/>
      <c r="G21" s="57"/>
      <c r="H21" s="57"/>
      <c r="I21" s="57"/>
      <c r="J21" s="57">
        <v>3.8</v>
      </c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3.8</v>
      </c>
    </row>
    <row r="22" spans="1:29" ht="30">
      <c r="A22" s="4">
        <v>9</v>
      </c>
      <c r="B22" s="5" t="s">
        <v>56</v>
      </c>
      <c r="C22" s="6" t="s">
        <v>54</v>
      </c>
      <c r="D22" s="6"/>
      <c r="E22" s="57"/>
      <c r="F22" s="57"/>
      <c r="G22" s="57"/>
      <c r="H22" s="57"/>
      <c r="I22" s="57"/>
      <c r="J22" s="57">
        <v>3.8</v>
      </c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3.8</v>
      </c>
    </row>
    <row r="23" spans="1:29" ht="30">
      <c r="A23" s="4">
        <v>10</v>
      </c>
      <c r="B23" s="5" t="s">
        <v>57</v>
      </c>
      <c r="C23" s="6" t="s">
        <v>54</v>
      </c>
      <c r="D23" s="6"/>
      <c r="E23" s="57"/>
      <c r="F23" s="57"/>
      <c r="G23" s="57"/>
      <c r="H23" s="57"/>
      <c r="I23" s="57"/>
      <c r="J23" s="57">
        <v>3</v>
      </c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4">
        <f t="shared" si="0"/>
        <v>3</v>
      </c>
    </row>
    <row r="24" spans="1:29" ht="34.5">
      <c r="A24" s="4">
        <v>11</v>
      </c>
      <c r="B24" s="5" t="s">
        <v>58</v>
      </c>
      <c r="C24" s="6" t="s">
        <v>54</v>
      </c>
      <c r="D24" s="13"/>
      <c r="E24" s="56"/>
      <c r="F24" s="56"/>
      <c r="G24" s="56"/>
      <c r="H24" s="56"/>
      <c r="I24" s="56"/>
      <c r="J24" s="56">
        <f>J20-J21</f>
        <v>0.5</v>
      </c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0.5</v>
      </c>
    </row>
    <row r="25" spans="1:29" ht="34.5">
      <c r="A25" s="4">
        <v>12</v>
      </c>
      <c r="B25" s="5" t="s">
        <v>59</v>
      </c>
      <c r="C25" s="6" t="s">
        <v>60</v>
      </c>
      <c r="D25" s="13"/>
      <c r="E25" s="56"/>
      <c r="F25" s="56"/>
      <c r="G25" s="56"/>
      <c r="H25" s="56"/>
      <c r="I25" s="56"/>
      <c r="J25" s="56">
        <f>J22-J23</f>
        <v>0.79999999999999982</v>
      </c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4">
        <f t="shared" si="0"/>
        <v>0.79999999999999982</v>
      </c>
    </row>
    <row r="26" spans="1:29" ht="37.5">
      <c r="A26" s="4">
        <v>13</v>
      </c>
      <c r="B26" s="5" t="s">
        <v>61</v>
      </c>
      <c r="C26" s="6" t="s">
        <v>62</v>
      </c>
      <c r="D26" s="13"/>
      <c r="E26" s="58"/>
      <c r="F26" s="58"/>
      <c r="G26" s="58"/>
      <c r="H26" s="58"/>
      <c r="I26" s="58"/>
      <c r="J26" s="58">
        <f>SQRT(J24/0.5)*971</f>
        <v>971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4">
        <f t="shared" si="0"/>
        <v>971</v>
      </c>
    </row>
    <row r="27" spans="1:29" ht="15.75">
      <c r="A27" s="4">
        <v>14</v>
      </c>
      <c r="B27" s="5" t="s">
        <v>63</v>
      </c>
      <c r="C27" s="6" t="s">
        <v>64</v>
      </c>
      <c r="D27" s="13"/>
      <c r="E27" s="55"/>
      <c r="F27" s="55"/>
      <c r="G27" s="55"/>
      <c r="H27" s="55"/>
      <c r="I27" s="55"/>
      <c r="J27" s="55">
        <v>1300</v>
      </c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4">
        <f>SUM(E27:AB27)</f>
        <v>1300</v>
      </c>
    </row>
    <row r="28" spans="1:29" ht="15.75">
      <c r="A28" s="4">
        <v>15</v>
      </c>
      <c r="B28" s="5" t="s">
        <v>65</v>
      </c>
      <c r="C28" s="6" t="s">
        <v>66</v>
      </c>
      <c r="D28" s="13"/>
      <c r="E28" s="56"/>
      <c r="F28" s="56"/>
      <c r="G28" s="56"/>
      <c r="H28" s="56"/>
      <c r="I28" s="56"/>
      <c r="J28" s="56">
        <v>700</v>
      </c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4">
        <f>SUM(E28:AB28)</f>
        <v>700</v>
      </c>
    </row>
    <row r="29" spans="1:29" ht="15.75">
      <c r="A29" s="4">
        <v>16</v>
      </c>
      <c r="B29" s="5" t="s">
        <v>67</v>
      </c>
      <c r="C29" s="6" t="s">
        <v>68</v>
      </c>
      <c r="D29" s="13"/>
      <c r="E29" s="59"/>
      <c r="F29" s="59"/>
      <c r="G29" s="59"/>
      <c r="H29" s="59"/>
      <c r="I29" s="59"/>
      <c r="J29" s="59">
        <f>J28/J27</f>
        <v>0.53846153846153844</v>
      </c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4">
        <f t="shared" ref="AC29:AC34" si="1">AVERAGE(E29:AB29)</f>
        <v>0.53846153846153844</v>
      </c>
    </row>
    <row r="30" spans="1:29" ht="15.75">
      <c r="A30" s="4">
        <v>17</v>
      </c>
      <c r="B30" s="5" t="s">
        <v>69</v>
      </c>
      <c r="C30" s="13"/>
      <c r="D30" s="13"/>
      <c r="E30" s="242">
        <f>AVERAGE(E29:AB29)</f>
        <v>0.53846153846153844</v>
      </c>
      <c r="F30" s="243"/>
      <c r="G30" s="243"/>
      <c r="H30" s="243"/>
      <c r="I30" s="243"/>
      <c r="J30" s="243"/>
      <c r="K30" s="243"/>
      <c r="L30" s="243"/>
      <c r="M30" s="243"/>
      <c r="N30" s="243"/>
      <c r="O30" s="243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4"/>
      <c r="AC30" s="54">
        <f t="shared" si="1"/>
        <v>0.53846153846153844</v>
      </c>
    </row>
    <row r="31" spans="1:29" ht="15.75">
      <c r="A31" s="4">
        <v>18</v>
      </c>
      <c r="B31" s="5" t="s">
        <v>70</v>
      </c>
      <c r="C31" s="13"/>
      <c r="D31" s="13"/>
      <c r="E31" s="59"/>
      <c r="F31" s="59"/>
      <c r="G31" s="59"/>
      <c r="H31" s="59"/>
      <c r="I31" s="59"/>
      <c r="J31" s="59">
        <f>3.516/J29</f>
        <v>6.5297142857142862</v>
      </c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1"/>
        <v>6.5297142857142862</v>
      </c>
    </row>
    <row r="32" spans="1:29" ht="15.75">
      <c r="A32" s="4">
        <v>19</v>
      </c>
      <c r="B32" s="5" t="s">
        <v>71</v>
      </c>
      <c r="C32" s="13"/>
      <c r="D32" s="13"/>
      <c r="E32" s="59"/>
      <c r="F32" s="59"/>
      <c r="G32" s="59"/>
      <c r="H32" s="59"/>
      <c r="I32" s="59"/>
      <c r="J32" s="59">
        <f>3.413*J31</f>
        <v>22.285914857142856</v>
      </c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1"/>
        <v>22.285914857142856</v>
      </c>
    </row>
    <row r="33" spans="1:29" ht="15.75">
      <c r="A33" s="4">
        <v>20</v>
      </c>
      <c r="B33" s="5" t="s">
        <v>72</v>
      </c>
      <c r="C33" s="6" t="s">
        <v>47</v>
      </c>
      <c r="D33" s="13"/>
      <c r="E33" s="59"/>
      <c r="F33" s="59"/>
      <c r="G33" s="59"/>
      <c r="H33" s="59"/>
      <c r="I33" s="59"/>
      <c r="J33" s="59">
        <f>(J19-J18)/LN(1+(J19-J18)/J14)</f>
        <v>3.0096744385247427</v>
      </c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1"/>
        <v>3.0096744385247427</v>
      </c>
    </row>
    <row r="34" spans="1:29" ht="15.75">
      <c r="A34" s="4">
        <v>21</v>
      </c>
      <c r="B34" s="5" t="s">
        <v>73</v>
      </c>
      <c r="C34" s="6" t="s">
        <v>47</v>
      </c>
      <c r="D34" s="17"/>
      <c r="E34" s="59"/>
      <c r="F34" s="59"/>
      <c r="G34" s="59"/>
      <c r="H34" s="59"/>
      <c r="I34" s="59"/>
      <c r="J34" s="59">
        <f>(J16-J17)/LN(1+(J16-J17)/J15)</f>
        <v>2.1740919262935092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4">
        <f t="shared" si="1"/>
        <v>2.1740919262935092</v>
      </c>
    </row>
    <row r="37" spans="1:29" ht="23.25">
      <c r="A37" s="215" t="s">
        <v>31</v>
      </c>
      <c r="B37" s="216"/>
      <c r="C37" s="216"/>
      <c r="D37" s="216"/>
      <c r="E37" s="216"/>
      <c r="F37" s="216"/>
      <c r="G37" s="216"/>
      <c r="H37" s="216"/>
      <c r="I37" s="216"/>
      <c r="J37" s="216"/>
      <c r="K37" s="216"/>
      <c r="L37" s="216"/>
      <c r="M37" s="216"/>
      <c r="N37" s="216"/>
      <c r="O37" s="216"/>
      <c r="P37" s="216"/>
      <c r="Q37" s="216"/>
      <c r="R37" s="216"/>
      <c r="S37" s="216"/>
      <c r="T37" s="216"/>
      <c r="U37" s="216"/>
      <c r="V37" s="216"/>
      <c r="W37" s="216"/>
      <c r="X37" s="216"/>
      <c r="Y37" s="216"/>
      <c r="Z37" s="216"/>
      <c r="AA37" s="216"/>
      <c r="AB37" s="217"/>
      <c r="AC37"/>
    </row>
    <row r="38" spans="1:29" ht="21" customHeight="1">
      <c r="A38" s="218" t="s">
        <v>84</v>
      </c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20"/>
      <c r="AC38"/>
    </row>
    <row r="39" spans="1:29" ht="18.75" customHeight="1">
      <c r="A39" s="221"/>
      <c r="B39" s="222"/>
      <c r="C39" s="222"/>
      <c r="D39" s="223"/>
      <c r="E39" s="233" t="s">
        <v>78</v>
      </c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5"/>
      <c r="AC39"/>
    </row>
    <row r="40" spans="1:29" ht="18.75" customHeight="1">
      <c r="A40" s="224" t="s">
        <v>34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.75" customHeight="1">
      <c r="A41" s="224" t="s">
        <v>35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.75" customHeight="1">
      <c r="A42" s="224" t="s">
        <v>36</v>
      </c>
      <c r="B42" s="225"/>
      <c r="C42" s="225"/>
      <c r="D42" s="226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19.5" customHeight="1">
      <c r="A43" s="224" t="s">
        <v>37</v>
      </c>
      <c r="B43" s="225"/>
      <c r="C43" s="225"/>
      <c r="D43" s="226"/>
      <c r="E43" s="236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8"/>
      <c r="AC43"/>
    </row>
    <row r="44" spans="1:29" ht="18.75" customHeight="1">
      <c r="A44" s="227" t="s">
        <v>38</v>
      </c>
      <c r="B44" s="228"/>
      <c r="C44" s="228"/>
      <c r="D44" s="229"/>
      <c r="E44" s="236"/>
      <c r="F44" s="237"/>
      <c r="G44" s="237"/>
      <c r="H44" s="237"/>
      <c r="I44" s="237"/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  <c r="AA44" s="237"/>
      <c r="AB44" s="238"/>
      <c r="AC44"/>
    </row>
    <row r="45" spans="1:29" ht="15.75" customHeight="1">
      <c r="A45" s="227" t="s">
        <v>39</v>
      </c>
      <c r="B45" s="228"/>
      <c r="C45" s="228"/>
      <c r="D45" s="229"/>
      <c r="E45" s="239"/>
      <c r="F45" s="240"/>
      <c r="G45" s="240"/>
      <c r="H45" s="240"/>
      <c r="I45" s="240"/>
      <c r="J45" s="240"/>
      <c r="K45" s="240"/>
      <c r="L45" s="240"/>
      <c r="M45" s="240"/>
      <c r="N45" s="240"/>
      <c r="O45" s="240"/>
      <c r="P45" s="240"/>
      <c r="Q45" s="240"/>
      <c r="R45" s="240"/>
      <c r="S45" s="240"/>
      <c r="T45" s="240"/>
      <c r="U45" s="240"/>
      <c r="V45" s="240"/>
      <c r="W45" s="240"/>
      <c r="X45" s="240"/>
      <c r="Y45" s="240"/>
      <c r="Z45" s="240"/>
      <c r="AA45" s="240"/>
      <c r="AB45" s="241"/>
      <c r="AC45"/>
    </row>
    <row r="46" spans="1:29" ht="15.75">
      <c r="A46" s="245" t="s">
        <v>40</v>
      </c>
      <c r="B46" s="245" t="s">
        <v>41</v>
      </c>
      <c r="C46" s="247" t="s">
        <v>42</v>
      </c>
      <c r="D46" s="245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34" t="s">
        <v>45</v>
      </c>
    </row>
    <row r="47" spans="1:29" ht="33" customHeight="1">
      <c r="A47" s="246"/>
      <c r="B47" s="246"/>
      <c r="C47" s="248"/>
      <c r="D47" s="246"/>
      <c r="E47" s="108">
        <v>0.29166666666666702</v>
      </c>
      <c r="F47" s="108">
        <v>0.33333333333333298</v>
      </c>
      <c r="G47" s="108">
        <v>0.375</v>
      </c>
      <c r="H47" s="108">
        <v>0.41666666666666702</v>
      </c>
      <c r="I47" s="108">
        <v>0.45833333333333298</v>
      </c>
      <c r="J47" s="108">
        <v>0.5</v>
      </c>
      <c r="K47" s="108">
        <v>0.54166666666666696</v>
      </c>
      <c r="L47" s="108">
        <v>0.58333333333333304</v>
      </c>
      <c r="M47" s="108">
        <v>0.625</v>
      </c>
      <c r="N47" s="108">
        <v>0.66666666666666696</v>
      </c>
      <c r="O47" s="108">
        <v>0.70833333333333304</v>
      </c>
      <c r="P47" s="108">
        <v>0.75</v>
      </c>
      <c r="Q47" s="108">
        <v>0.79166666666666696</v>
      </c>
      <c r="R47" s="108">
        <v>0.83333333333333304</v>
      </c>
      <c r="S47" s="108">
        <v>0.875</v>
      </c>
      <c r="T47" s="108">
        <v>0.91666666666666696</v>
      </c>
      <c r="U47" s="108">
        <v>0.95833333333333304</v>
      </c>
      <c r="V47" s="108">
        <v>1</v>
      </c>
      <c r="W47" s="108">
        <v>1.0416666666666701</v>
      </c>
      <c r="X47" s="108">
        <v>1.0833333333333299</v>
      </c>
      <c r="Y47" s="108">
        <v>1.125</v>
      </c>
      <c r="Z47" s="108">
        <v>1.1666666666666701</v>
      </c>
      <c r="AA47" s="108">
        <v>1.2083333333333299</v>
      </c>
      <c r="AB47" s="108">
        <v>1.25</v>
      </c>
      <c r="AC47" s="17"/>
    </row>
    <row r="48" spans="1:29" ht="31.5">
      <c r="A48" s="4">
        <v>1</v>
      </c>
      <c r="B48" s="5" t="s">
        <v>46</v>
      </c>
      <c r="C48" s="6" t="s">
        <v>47</v>
      </c>
      <c r="D48" s="7"/>
      <c r="E48" s="35">
        <v>1.8</v>
      </c>
      <c r="F48" s="35">
        <v>1.7</v>
      </c>
      <c r="G48" s="35">
        <v>1.7</v>
      </c>
      <c r="H48" s="35">
        <v>1.8</v>
      </c>
      <c r="I48" s="35">
        <v>2</v>
      </c>
      <c r="J48" s="35">
        <v>1.1000000000000001</v>
      </c>
      <c r="K48" s="35">
        <v>1.7</v>
      </c>
      <c r="L48" s="35">
        <v>1.7</v>
      </c>
      <c r="M48" s="35">
        <v>1</v>
      </c>
      <c r="N48" s="35">
        <v>1.8</v>
      </c>
      <c r="O48" s="35">
        <v>1.8</v>
      </c>
      <c r="P48" s="35">
        <v>1.9</v>
      </c>
      <c r="Q48" s="35">
        <v>1.9</v>
      </c>
      <c r="R48" s="35">
        <v>1.8</v>
      </c>
      <c r="S48" s="35">
        <v>1.8</v>
      </c>
      <c r="T48" s="35">
        <v>1.9</v>
      </c>
      <c r="U48" s="35">
        <v>1.8</v>
      </c>
      <c r="V48" s="35">
        <v>1.9</v>
      </c>
      <c r="W48" s="35">
        <v>1.9</v>
      </c>
      <c r="X48" s="35">
        <v>1.8</v>
      </c>
      <c r="Y48" s="35">
        <v>1.8</v>
      </c>
      <c r="Z48" s="35">
        <v>1.8</v>
      </c>
      <c r="AA48" s="35">
        <v>1.8</v>
      </c>
      <c r="AB48" s="35">
        <v>1.7</v>
      </c>
      <c r="AC48" s="35">
        <f>AVERAGE(E48:AB48)</f>
        <v>1.7458333333333327</v>
      </c>
    </row>
    <row r="49" spans="1:31" ht="31.5">
      <c r="A49" s="4">
        <v>2</v>
      </c>
      <c r="B49" s="5" t="s">
        <v>48</v>
      </c>
      <c r="C49" s="6" t="s">
        <v>47</v>
      </c>
      <c r="D49" s="7"/>
      <c r="E49" s="35">
        <v>0.4</v>
      </c>
      <c r="F49" s="35">
        <v>0.3</v>
      </c>
      <c r="G49" s="35">
        <v>0.4</v>
      </c>
      <c r="H49" s="35">
        <v>0.3</v>
      </c>
      <c r="I49" s="35">
        <v>0.4</v>
      </c>
      <c r="J49" s="35">
        <v>0.2</v>
      </c>
      <c r="K49" s="35">
        <v>0.3</v>
      </c>
      <c r="L49" s="35">
        <v>0.4</v>
      </c>
      <c r="M49" s="35">
        <v>0.4</v>
      </c>
      <c r="N49" s="35">
        <v>0.4</v>
      </c>
      <c r="O49" s="35">
        <v>0.6</v>
      </c>
      <c r="P49" s="35">
        <v>0.6</v>
      </c>
      <c r="Q49" s="35">
        <v>0.5</v>
      </c>
      <c r="R49" s="35">
        <v>0.5</v>
      </c>
      <c r="S49" s="35">
        <v>0.4</v>
      </c>
      <c r="T49" s="35">
        <v>0.5</v>
      </c>
      <c r="U49" s="35">
        <v>0.5</v>
      </c>
      <c r="V49" s="35">
        <v>0.4</v>
      </c>
      <c r="W49" s="35">
        <v>0.4</v>
      </c>
      <c r="X49" s="35">
        <v>0.4</v>
      </c>
      <c r="Y49" s="35">
        <v>0.3</v>
      </c>
      <c r="Z49" s="35">
        <v>0.4</v>
      </c>
      <c r="AA49" s="35">
        <v>0.3</v>
      </c>
      <c r="AB49" s="35">
        <v>0.3</v>
      </c>
      <c r="AC49" s="35">
        <f>AVERAGE(E49:AB49)</f>
        <v>0.40000000000000013</v>
      </c>
    </row>
    <row r="50" spans="1:31" ht="18.75">
      <c r="A50" s="4">
        <v>3</v>
      </c>
      <c r="B50" s="5" t="s">
        <v>49</v>
      </c>
      <c r="C50" s="6" t="s">
        <v>47</v>
      </c>
      <c r="D50" s="6"/>
      <c r="E50" s="13">
        <v>13.5</v>
      </c>
      <c r="F50" s="13">
        <v>13.4</v>
      </c>
      <c r="G50" s="13">
        <v>13.6</v>
      </c>
      <c r="H50" s="13">
        <v>13.5</v>
      </c>
      <c r="I50" s="13">
        <v>13.5</v>
      </c>
      <c r="J50" s="13">
        <v>13.6</v>
      </c>
      <c r="K50" s="13">
        <v>13.8</v>
      </c>
      <c r="L50" s="13">
        <v>13.3</v>
      </c>
      <c r="M50" s="13">
        <v>13.9</v>
      </c>
      <c r="N50" s="13">
        <v>14.2</v>
      </c>
      <c r="O50" s="13">
        <v>14.5</v>
      </c>
      <c r="P50" s="13">
        <v>14.3</v>
      </c>
      <c r="Q50" s="13">
        <v>14.3</v>
      </c>
      <c r="R50" s="13">
        <v>14.4</v>
      </c>
      <c r="S50" s="13">
        <v>14.2</v>
      </c>
      <c r="T50" s="13">
        <v>13.8</v>
      </c>
      <c r="U50" s="13">
        <v>13.6</v>
      </c>
      <c r="V50" s="13">
        <v>13.5</v>
      </c>
      <c r="W50" s="13">
        <v>13</v>
      </c>
      <c r="X50" s="13">
        <v>12.6</v>
      </c>
      <c r="Y50" s="13">
        <v>12.5</v>
      </c>
      <c r="Z50" s="13">
        <v>12.3</v>
      </c>
      <c r="AA50" s="13">
        <v>12.1</v>
      </c>
      <c r="AB50" s="13">
        <v>11.8</v>
      </c>
      <c r="AC50" s="35">
        <f t="shared" ref="AC50:AC60" si="2">AVERAGE(E50:AB50)</f>
        <v>13.466666666666669</v>
      </c>
    </row>
    <row r="51" spans="1:31" ht="18.75">
      <c r="A51" s="4">
        <v>4</v>
      </c>
      <c r="B51" s="5" t="s">
        <v>50</v>
      </c>
      <c r="C51" s="6" t="s">
        <v>47</v>
      </c>
      <c r="D51" s="6"/>
      <c r="E51" s="13">
        <v>5.4</v>
      </c>
      <c r="F51" s="13">
        <v>5.3</v>
      </c>
      <c r="G51" s="13">
        <v>5.5</v>
      </c>
      <c r="H51" s="13">
        <v>5.5</v>
      </c>
      <c r="I51" s="13">
        <v>5.6</v>
      </c>
      <c r="J51" s="13">
        <v>5.5</v>
      </c>
      <c r="K51" s="13">
        <v>6.9</v>
      </c>
      <c r="L51" s="13">
        <v>5.6</v>
      </c>
      <c r="M51" s="13">
        <v>5.6</v>
      </c>
      <c r="N51" s="13">
        <v>5.5</v>
      </c>
      <c r="O51" s="13">
        <v>5.5</v>
      </c>
      <c r="P51" s="13">
        <v>5.5</v>
      </c>
      <c r="Q51" s="13">
        <v>5.6</v>
      </c>
      <c r="R51" s="13">
        <v>5.4</v>
      </c>
      <c r="S51" s="13">
        <v>5.6</v>
      </c>
      <c r="T51" s="13">
        <v>5.4</v>
      </c>
      <c r="U51" s="13">
        <v>5.4</v>
      </c>
      <c r="V51" s="13">
        <v>5.5</v>
      </c>
      <c r="W51" s="13">
        <v>5.5</v>
      </c>
      <c r="X51" s="13">
        <v>5.5</v>
      </c>
      <c r="Y51" s="13">
        <v>5.6</v>
      </c>
      <c r="Z51" s="13">
        <v>5.5</v>
      </c>
      <c r="AA51" s="13">
        <v>5.5</v>
      </c>
      <c r="AB51" s="13">
        <v>5.4</v>
      </c>
      <c r="AC51" s="35">
        <f t="shared" si="2"/>
        <v>5.5541666666666671</v>
      </c>
    </row>
    <row r="52" spans="1:31" ht="34.5">
      <c r="A52" s="4">
        <v>5</v>
      </c>
      <c r="B52" s="5" t="s">
        <v>51</v>
      </c>
      <c r="C52" s="6" t="s">
        <v>47</v>
      </c>
      <c r="D52" s="6"/>
      <c r="E52" s="13">
        <v>19.7</v>
      </c>
      <c r="F52" s="13">
        <v>20.2</v>
      </c>
      <c r="G52" s="13">
        <v>19</v>
      </c>
      <c r="H52" s="13">
        <v>19</v>
      </c>
      <c r="I52" s="13">
        <v>18.600000000000001</v>
      </c>
      <c r="J52" s="13">
        <v>19.3</v>
      </c>
      <c r="K52" s="13">
        <v>20</v>
      </c>
      <c r="L52" s="13">
        <v>19.600000000000001</v>
      </c>
      <c r="M52" s="13">
        <v>20</v>
      </c>
      <c r="N52" s="13">
        <v>19.600000000000001</v>
      </c>
      <c r="O52" s="13">
        <v>19.2</v>
      </c>
      <c r="P52" s="13">
        <v>18.5</v>
      </c>
      <c r="Q52" s="13">
        <v>18.5</v>
      </c>
      <c r="R52" s="13">
        <v>18.5</v>
      </c>
      <c r="S52" s="13">
        <v>18.399999999999999</v>
      </c>
      <c r="T52" s="13">
        <v>18.399999999999999</v>
      </c>
      <c r="U52" s="13">
        <v>17</v>
      </c>
      <c r="V52" s="13">
        <v>16.100000000000001</v>
      </c>
      <c r="W52" s="13">
        <v>16.399999999999999</v>
      </c>
      <c r="X52" s="13">
        <v>15.1</v>
      </c>
      <c r="Y52" s="13">
        <v>14.8</v>
      </c>
      <c r="Z52" s="13">
        <v>14.7</v>
      </c>
      <c r="AA52" s="13">
        <v>15</v>
      </c>
      <c r="AB52" s="13">
        <v>14.7</v>
      </c>
      <c r="AC52" s="35">
        <f t="shared" si="2"/>
        <v>17.929166666666664</v>
      </c>
    </row>
    <row r="53" spans="1:31" ht="18.75">
      <c r="A53" s="4">
        <v>6</v>
      </c>
      <c r="B53" s="5" t="s">
        <v>52</v>
      </c>
      <c r="C53" s="6" t="s">
        <v>47</v>
      </c>
      <c r="D53" s="6"/>
      <c r="E53" s="13">
        <v>25.1</v>
      </c>
      <c r="F53" s="13">
        <v>25.6</v>
      </c>
      <c r="G53" s="13">
        <v>24.3</v>
      </c>
      <c r="H53" s="13">
        <v>24</v>
      </c>
      <c r="I53" s="13">
        <v>23.9</v>
      </c>
      <c r="J53" s="13">
        <v>24.6</v>
      </c>
      <c r="K53" s="13">
        <v>24.7</v>
      </c>
      <c r="L53" s="13">
        <v>24.6</v>
      </c>
      <c r="M53" s="13">
        <v>25.6</v>
      </c>
      <c r="N53" s="13">
        <v>25.3</v>
      </c>
      <c r="O53" s="13">
        <v>24.8</v>
      </c>
      <c r="P53" s="13">
        <v>24.3</v>
      </c>
      <c r="Q53" s="13">
        <v>24.3</v>
      </c>
      <c r="R53" s="13">
        <v>24.4</v>
      </c>
      <c r="S53" s="13">
        <v>23.9</v>
      </c>
      <c r="T53" s="13">
        <v>24</v>
      </c>
      <c r="U53" s="13">
        <v>22.3</v>
      </c>
      <c r="V53" s="13">
        <v>21.2</v>
      </c>
      <c r="W53" s="13">
        <v>21.2</v>
      </c>
      <c r="X53" s="13">
        <v>19.8</v>
      </c>
      <c r="Y53" s="13">
        <v>19.100000000000001</v>
      </c>
      <c r="Z53" s="13">
        <v>19.100000000000001</v>
      </c>
      <c r="AA53" s="13">
        <v>19.399999999999999</v>
      </c>
      <c r="AB53" s="13">
        <v>18.899999999999999</v>
      </c>
      <c r="AC53" s="35">
        <f t="shared" si="2"/>
        <v>23.099999999999998</v>
      </c>
    </row>
    <row r="54" spans="1:31" ht="30">
      <c r="A54" s="4">
        <v>7</v>
      </c>
      <c r="B54" s="5" t="s">
        <v>53</v>
      </c>
      <c r="C54" s="6" t="s">
        <v>54</v>
      </c>
      <c r="D54" s="6"/>
      <c r="E54" s="13">
        <v>4.3</v>
      </c>
      <c r="F54" s="13">
        <v>4.3</v>
      </c>
      <c r="G54" s="13">
        <v>4.3</v>
      </c>
      <c r="H54" s="13">
        <v>4.3</v>
      </c>
      <c r="I54" s="13">
        <v>4.3</v>
      </c>
      <c r="J54" s="13">
        <v>4.3</v>
      </c>
      <c r="K54" s="13">
        <v>4.3</v>
      </c>
      <c r="L54" s="13">
        <v>4.3</v>
      </c>
      <c r="M54" s="13">
        <v>4.3</v>
      </c>
      <c r="N54" s="13">
        <v>4.3</v>
      </c>
      <c r="O54" s="13">
        <v>4.3</v>
      </c>
      <c r="P54" s="13">
        <v>4.3</v>
      </c>
      <c r="Q54" s="13">
        <v>4.3</v>
      </c>
      <c r="R54" s="13">
        <v>4.3</v>
      </c>
      <c r="S54" s="13">
        <v>4.3</v>
      </c>
      <c r="T54" s="13">
        <v>4.3</v>
      </c>
      <c r="U54" s="13">
        <v>4.3</v>
      </c>
      <c r="V54" s="13">
        <v>4.3</v>
      </c>
      <c r="W54" s="13">
        <v>4.3</v>
      </c>
      <c r="X54" s="13">
        <v>4.3</v>
      </c>
      <c r="Y54" s="13">
        <v>4.3</v>
      </c>
      <c r="Z54" s="13">
        <v>4.3</v>
      </c>
      <c r="AA54" s="13">
        <v>4.3</v>
      </c>
      <c r="AB54" s="13">
        <v>4.3</v>
      </c>
      <c r="AC54" s="35">
        <f t="shared" si="2"/>
        <v>4.299999999999998</v>
      </c>
    </row>
    <row r="55" spans="1:31" ht="30">
      <c r="A55" s="4">
        <v>8</v>
      </c>
      <c r="B55" s="5" t="s">
        <v>55</v>
      </c>
      <c r="C55" s="6" t="s">
        <v>54</v>
      </c>
      <c r="D55" s="6"/>
      <c r="E55" s="28">
        <v>3.8</v>
      </c>
      <c r="F55" s="28">
        <v>3.8</v>
      </c>
      <c r="G55" s="28">
        <v>3.8</v>
      </c>
      <c r="H55" s="28">
        <v>3.8</v>
      </c>
      <c r="I55" s="28">
        <v>3.8</v>
      </c>
      <c r="J55" s="28">
        <v>3.8</v>
      </c>
      <c r="K55" s="28">
        <v>3.8</v>
      </c>
      <c r="L55" s="28">
        <v>3.8</v>
      </c>
      <c r="M55" s="28">
        <v>3.8</v>
      </c>
      <c r="N55" s="28">
        <v>3.8</v>
      </c>
      <c r="O55" s="28">
        <v>3.8</v>
      </c>
      <c r="P55" s="28">
        <v>3.8</v>
      </c>
      <c r="Q55" s="28">
        <v>3.8</v>
      </c>
      <c r="R55" s="28">
        <v>3.8</v>
      </c>
      <c r="S55" s="28">
        <v>3.8</v>
      </c>
      <c r="T55" s="28">
        <v>3.8</v>
      </c>
      <c r="U55" s="28">
        <v>3.8</v>
      </c>
      <c r="V55" s="28">
        <v>3.8</v>
      </c>
      <c r="W55" s="28">
        <v>3.8</v>
      </c>
      <c r="X55" s="28">
        <v>3.8</v>
      </c>
      <c r="Y55" s="28">
        <v>3.8</v>
      </c>
      <c r="Z55" s="28">
        <v>3.8</v>
      </c>
      <c r="AA55" s="28">
        <v>3.8</v>
      </c>
      <c r="AB55" s="28">
        <v>3.8</v>
      </c>
      <c r="AC55" s="35">
        <f t="shared" si="2"/>
        <v>3.7999999999999985</v>
      </c>
    </row>
    <row r="56" spans="1:31" ht="30">
      <c r="A56" s="4">
        <v>9</v>
      </c>
      <c r="B56" s="5" t="s">
        <v>56</v>
      </c>
      <c r="C56" s="6" t="s">
        <v>54</v>
      </c>
      <c r="D56" s="6"/>
      <c r="E56" s="28">
        <v>3.8</v>
      </c>
      <c r="F56" s="28">
        <v>3.8</v>
      </c>
      <c r="G56" s="28">
        <v>3.8</v>
      </c>
      <c r="H56" s="28">
        <v>3.8</v>
      </c>
      <c r="I56" s="28">
        <v>3.8</v>
      </c>
      <c r="J56" s="28">
        <v>3.8</v>
      </c>
      <c r="K56" s="28">
        <v>3.8</v>
      </c>
      <c r="L56" s="28">
        <v>3.8</v>
      </c>
      <c r="M56" s="28">
        <v>3.8</v>
      </c>
      <c r="N56" s="28">
        <v>3.8</v>
      </c>
      <c r="O56" s="28">
        <v>3.8</v>
      </c>
      <c r="P56" s="28">
        <v>3.8</v>
      </c>
      <c r="Q56" s="28">
        <v>3.8</v>
      </c>
      <c r="R56" s="28">
        <v>3.8</v>
      </c>
      <c r="S56" s="28">
        <v>3.8</v>
      </c>
      <c r="T56" s="28">
        <v>3.8</v>
      </c>
      <c r="U56" s="28">
        <v>3.8</v>
      </c>
      <c r="V56" s="28">
        <v>3.8</v>
      </c>
      <c r="W56" s="28">
        <v>3.8</v>
      </c>
      <c r="X56" s="28">
        <v>3.8</v>
      </c>
      <c r="Y56" s="28">
        <v>3.8</v>
      </c>
      <c r="Z56" s="28">
        <v>3.8</v>
      </c>
      <c r="AA56" s="28">
        <v>3.8</v>
      </c>
      <c r="AB56" s="28">
        <v>3.8</v>
      </c>
      <c r="AC56" s="35">
        <f t="shared" si="2"/>
        <v>3.7999999999999985</v>
      </c>
    </row>
    <row r="57" spans="1:31" ht="30">
      <c r="A57" s="4">
        <v>10</v>
      </c>
      <c r="B57" s="5" t="s">
        <v>57</v>
      </c>
      <c r="C57" s="6" t="s">
        <v>54</v>
      </c>
      <c r="D57" s="6"/>
      <c r="E57" s="28">
        <v>3</v>
      </c>
      <c r="F57" s="28">
        <v>3</v>
      </c>
      <c r="G57" s="28">
        <v>3</v>
      </c>
      <c r="H57" s="28">
        <v>3</v>
      </c>
      <c r="I57" s="28">
        <v>3</v>
      </c>
      <c r="J57" s="28">
        <v>3</v>
      </c>
      <c r="K57" s="28">
        <v>3</v>
      </c>
      <c r="L57" s="28">
        <v>3</v>
      </c>
      <c r="M57" s="28">
        <v>3</v>
      </c>
      <c r="N57" s="28">
        <v>3</v>
      </c>
      <c r="O57" s="28">
        <v>3</v>
      </c>
      <c r="P57" s="28">
        <v>3</v>
      </c>
      <c r="Q57" s="28">
        <v>3</v>
      </c>
      <c r="R57" s="28">
        <v>3</v>
      </c>
      <c r="S57" s="28">
        <v>3</v>
      </c>
      <c r="T57" s="28">
        <v>3</v>
      </c>
      <c r="U57" s="28">
        <v>3</v>
      </c>
      <c r="V57" s="28">
        <v>3</v>
      </c>
      <c r="W57" s="28">
        <v>3</v>
      </c>
      <c r="X57" s="28">
        <v>3</v>
      </c>
      <c r="Y57" s="28">
        <v>3</v>
      </c>
      <c r="Z57" s="28">
        <v>3</v>
      </c>
      <c r="AA57" s="28">
        <v>3</v>
      </c>
      <c r="AB57" s="28">
        <v>3</v>
      </c>
      <c r="AC57" s="35">
        <f t="shared" si="2"/>
        <v>3</v>
      </c>
    </row>
    <row r="58" spans="1:31" ht="34.5">
      <c r="A58" s="4">
        <v>11</v>
      </c>
      <c r="B58" s="5" t="s">
        <v>58</v>
      </c>
      <c r="C58" s="6" t="s">
        <v>54</v>
      </c>
      <c r="D58" s="13"/>
      <c r="E58" s="33">
        <f t="shared" ref="E58:Q58" si="3">E54-E55</f>
        <v>0.5</v>
      </c>
      <c r="F58" s="33">
        <f t="shared" si="3"/>
        <v>0.5</v>
      </c>
      <c r="G58" s="33">
        <f t="shared" si="3"/>
        <v>0.5</v>
      </c>
      <c r="H58" s="33">
        <f t="shared" si="3"/>
        <v>0.5</v>
      </c>
      <c r="I58" s="33">
        <f t="shared" si="3"/>
        <v>0.5</v>
      </c>
      <c r="J58" s="33">
        <f t="shared" si="3"/>
        <v>0.5</v>
      </c>
      <c r="K58" s="33">
        <f t="shared" si="3"/>
        <v>0.5</v>
      </c>
      <c r="L58" s="33">
        <f t="shared" si="3"/>
        <v>0.5</v>
      </c>
      <c r="M58" s="33">
        <f t="shared" si="3"/>
        <v>0.5</v>
      </c>
      <c r="N58" s="33">
        <f t="shared" si="3"/>
        <v>0.5</v>
      </c>
      <c r="O58" s="33">
        <f t="shared" si="3"/>
        <v>0.5</v>
      </c>
      <c r="P58" s="33">
        <f t="shared" si="3"/>
        <v>0.5</v>
      </c>
      <c r="Q58" s="33">
        <f t="shared" si="3"/>
        <v>0.5</v>
      </c>
      <c r="R58" s="33">
        <f t="shared" ref="R58:AB58" si="4">R54-R55</f>
        <v>0.5</v>
      </c>
      <c r="S58" s="33">
        <f t="shared" si="4"/>
        <v>0.5</v>
      </c>
      <c r="T58" s="33">
        <f t="shared" si="4"/>
        <v>0.5</v>
      </c>
      <c r="U58" s="33">
        <f t="shared" si="4"/>
        <v>0.5</v>
      </c>
      <c r="V58" s="33">
        <f t="shared" si="4"/>
        <v>0.5</v>
      </c>
      <c r="W58" s="33">
        <f t="shared" si="4"/>
        <v>0.5</v>
      </c>
      <c r="X58" s="33">
        <f t="shared" si="4"/>
        <v>0.5</v>
      </c>
      <c r="Y58" s="33">
        <f t="shared" si="4"/>
        <v>0.5</v>
      </c>
      <c r="Z58" s="33">
        <f t="shared" si="4"/>
        <v>0.5</v>
      </c>
      <c r="AA58" s="33">
        <f t="shared" si="4"/>
        <v>0.5</v>
      </c>
      <c r="AB58" s="33">
        <f t="shared" si="4"/>
        <v>0.5</v>
      </c>
      <c r="AC58" s="35">
        <f t="shared" si="2"/>
        <v>0.5</v>
      </c>
    </row>
    <row r="59" spans="1:31" ht="34.5">
      <c r="A59" s="4">
        <v>12</v>
      </c>
      <c r="B59" s="5" t="s">
        <v>59</v>
      </c>
      <c r="C59" s="6" t="s">
        <v>60</v>
      </c>
      <c r="D59" s="13"/>
      <c r="E59" s="33">
        <f t="shared" ref="E59:Q59" si="5">E56-E57</f>
        <v>0.79999999999999982</v>
      </c>
      <c r="F59" s="33">
        <f t="shared" si="5"/>
        <v>0.79999999999999982</v>
      </c>
      <c r="G59" s="33">
        <f t="shared" si="5"/>
        <v>0.79999999999999982</v>
      </c>
      <c r="H59" s="33">
        <f t="shared" si="5"/>
        <v>0.79999999999999982</v>
      </c>
      <c r="I59" s="33">
        <f t="shared" si="5"/>
        <v>0.79999999999999982</v>
      </c>
      <c r="J59" s="33">
        <f t="shared" si="5"/>
        <v>0.79999999999999982</v>
      </c>
      <c r="K59" s="33">
        <f t="shared" si="5"/>
        <v>0.79999999999999982</v>
      </c>
      <c r="L59" s="33">
        <f t="shared" si="5"/>
        <v>0.79999999999999982</v>
      </c>
      <c r="M59" s="33">
        <f t="shared" si="5"/>
        <v>0.79999999999999982</v>
      </c>
      <c r="N59" s="33">
        <f t="shared" si="5"/>
        <v>0.79999999999999982</v>
      </c>
      <c r="O59" s="33">
        <f t="shared" si="5"/>
        <v>0.79999999999999982</v>
      </c>
      <c r="P59" s="33">
        <f t="shared" si="5"/>
        <v>0.79999999999999982</v>
      </c>
      <c r="Q59" s="33">
        <f t="shared" si="5"/>
        <v>0.79999999999999982</v>
      </c>
      <c r="R59" s="33">
        <f t="shared" ref="R59:AB59" si="6">R56-R57</f>
        <v>0.79999999999999982</v>
      </c>
      <c r="S59" s="33">
        <f t="shared" si="6"/>
        <v>0.79999999999999982</v>
      </c>
      <c r="T59" s="33">
        <f t="shared" si="6"/>
        <v>0.79999999999999982</v>
      </c>
      <c r="U59" s="33">
        <f t="shared" si="6"/>
        <v>0.79999999999999982</v>
      </c>
      <c r="V59" s="33">
        <f t="shared" si="6"/>
        <v>0.79999999999999982</v>
      </c>
      <c r="W59" s="33">
        <f t="shared" si="6"/>
        <v>0.79999999999999982</v>
      </c>
      <c r="X59" s="33">
        <f t="shared" si="6"/>
        <v>0.79999999999999982</v>
      </c>
      <c r="Y59" s="33">
        <f t="shared" si="6"/>
        <v>0.79999999999999982</v>
      </c>
      <c r="Z59" s="33">
        <f t="shared" si="6"/>
        <v>0.79999999999999982</v>
      </c>
      <c r="AA59" s="33">
        <f t="shared" si="6"/>
        <v>0.79999999999999982</v>
      </c>
      <c r="AB59" s="33">
        <f t="shared" si="6"/>
        <v>0.79999999999999982</v>
      </c>
      <c r="AC59" s="35">
        <f t="shared" si="2"/>
        <v>0.80000000000000027</v>
      </c>
    </row>
    <row r="60" spans="1:31" ht="37.5">
      <c r="A60" s="4">
        <v>13</v>
      </c>
      <c r="B60" s="5" t="s">
        <v>61</v>
      </c>
      <c r="C60" s="6" t="s">
        <v>62</v>
      </c>
      <c r="D60" s="13"/>
      <c r="E60" s="29">
        <f t="shared" ref="E60:Q60" si="7">SQRT(E58/0.5)*971</f>
        <v>971</v>
      </c>
      <c r="F60" s="29">
        <f t="shared" si="7"/>
        <v>971</v>
      </c>
      <c r="G60" s="29">
        <f t="shared" si="7"/>
        <v>971</v>
      </c>
      <c r="H60" s="29">
        <f t="shared" si="7"/>
        <v>971</v>
      </c>
      <c r="I60" s="29">
        <f t="shared" si="7"/>
        <v>971</v>
      </c>
      <c r="J60" s="29">
        <f t="shared" si="7"/>
        <v>971</v>
      </c>
      <c r="K60" s="29">
        <f t="shared" si="7"/>
        <v>971</v>
      </c>
      <c r="L60" s="29">
        <f t="shared" si="7"/>
        <v>971</v>
      </c>
      <c r="M60" s="29">
        <f t="shared" si="7"/>
        <v>971</v>
      </c>
      <c r="N60" s="29">
        <f t="shared" si="7"/>
        <v>971</v>
      </c>
      <c r="O60" s="29">
        <f t="shared" si="7"/>
        <v>971</v>
      </c>
      <c r="P60" s="29">
        <f t="shared" si="7"/>
        <v>971</v>
      </c>
      <c r="Q60" s="29">
        <f t="shared" si="7"/>
        <v>971</v>
      </c>
      <c r="R60" s="29">
        <f t="shared" ref="R60:AB60" si="8">SQRT(R58/0.5)*971</f>
        <v>971</v>
      </c>
      <c r="S60" s="29">
        <f t="shared" si="8"/>
        <v>971</v>
      </c>
      <c r="T60" s="29">
        <f t="shared" si="8"/>
        <v>971</v>
      </c>
      <c r="U60" s="29">
        <f t="shared" si="8"/>
        <v>971</v>
      </c>
      <c r="V60" s="29">
        <f t="shared" si="8"/>
        <v>971</v>
      </c>
      <c r="W60" s="29">
        <f t="shared" si="8"/>
        <v>971</v>
      </c>
      <c r="X60" s="29">
        <f t="shared" si="8"/>
        <v>971</v>
      </c>
      <c r="Y60" s="29">
        <f t="shared" si="8"/>
        <v>971</v>
      </c>
      <c r="Z60" s="29">
        <f t="shared" si="8"/>
        <v>971</v>
      </c>
      <c r="AA60" s="29">
        <f t="shared" si="8"/>
        <v>971</v>
      </c>
      <c r="AB60" s="29">
        <f t="shared" si="8"/>
        <v>971</v>
      </c>
      <c r="AC60" s="35">
        <f t="shared" si="2"/>
        <v>971</v>
      </c>
    </row>
    <row r="61" spans="1:31" ht="15.75">
      <c r="A61" s="4">
        <v>14</v>
      </c>
      <c r="B61" s="5" t="s">
        <v>63</v>
      </c>
      <c r="C61" s="6" t="s">
        <v>64</v>
      </c>
      <c r="D61" s="13"/>
      <c r="E61" s="47">
        <v>2615.9850000000001</v>
      </c>
      <c r="F61" s="47">
        <v>2681.7249999999999</v>
      </c>
      <c r="G61" s="47">
        <v>2717.21</v>
      </c>
      <c r="H61" s="47">
        <v>2567.6039999999998</v>
      </c>
      <c r="I61" s="47">
        <v>2674.9349999999999</v>
      </c>
      <c r="J61" s="47">
        <v>4643.9440000000004</v>
      </c>
      <c r="K61" s="47">
        <v>2389.636</v>
      </c>
      <c r="L61" s="47">
        <v>2787.846</v>
      </c>
      <c r="M61" s="47">
        <v>2843.38</v>
      </c>
      <c r="N61" s="47">
        <v>2809.6729999999998</v>
      </c>
      <c r="O61" s="47">
        <v>2892.8380000000002</v>
      </c>
      <c r="P61" s="47">
        <v>2930.5239999999999</v>
      </c>
      <c r="Q61" s="47">
        <v>2926.163</v>
      </c>
      <c r="R61" s="47">
        <v>2923.3009999999999</v>
      </c>
      <c r="S61" s="47">
        <v>2820.71</v>
      </c>
      <c r="T61" s="47">
        <v>2678.7359999999999</v>
      </c>
      <c r="U61" s="47">
        <v>2671.518</v>
      </c>
      <c r="V61" s="47">
        <v>2513.723</v>
      </c>
      <c r="W61" s="47">
        <v>2284.683</v>
      </c>
      <c r="X61" s="47">
        <v>2320.1019999999999</v>
      </c>
      <c r="Y61" s="47">
        <v>2206.9340000000002</v>
      </c>
      <c r="Z61" s="47">
        <v>2164.4189999999999</v>
      </c>
      <c r="AA61" s="47">
        <v>2220.9540000000002</v>
      </c>
      <c r="AB61" s="47">
        <v>2085.0030000000002</v>
      </c>
      <c r="AC61" s="37">
        <f>SUM(E61:AB61)</f>
        <v>64371.54599999998</v>
      </c>
    </row>
    <row r="62" spans="1:31" ht="15.75">
      <c r="A62" s="4">
        <v>15</v>
      </c>
      <c r="B62" s="5" t="s">
        <v>65</v>
      </c>
      <c r="C62" s="6" t="s">
        <v>66</v>
      </c>
      <c r="D62" s="13"/>
      <c r="E62" s="13">
        <v>1220.82999999821</v>
      </c>
      <c r="F62" s="13">
        <v>1220.82999999821</v>
      </c>
      <c r="G62" s="13">
        <v>1220.82999999821</v>
      </c>
      <c r="H62" s="13">
        <v>1220.82999999821</v>
      </c>
      <c r="I62" s="13">
        <v>1220.82999999821</v>
      </c>
      <c r="J62" s="13">
        <v>1220.82999999821</v>
      </c>
      <c r="K62" s="13">
        <v>1220.82999999821</v>
      </c>
      <c r="L62" s="13">
        <v>1220.82999999821</v>
      </c>
      <c r="M62" s="13">
        <v>1220.82999999821</v>
      </c>
      <c r="N62" s="13">
        <v>1220.82999999821</v>
      </c>
      <c r="O62" s="13">
        <v>1220.82999999821</v>
      </c>
      <c r="P62" s="13">
        <v>1220.82999999821</v>
      </c>
      <c r="Q62" s="13">
        <v>1220.82999999821</v>
      </c>
      <c r="R62" s="13">
        <v>1220.82999999821</v>
      </c>
      <c r="S62" s="13">
        <v>1220.82999999821</v>
      </c>
      <c r="T62" s="13">
        <v>1220.82999999821</v>
      </c>
      <c r="U62" s="13">
        <v>1220.82999999821</v>
      </c>
      <c r="V62" s="13">
        <v>1220.82999999821</v>
      </c>
      <c r="W62" s="13">
        <v>1220.82999999821</v>
      </c>
      <c r="X62" s="13">
        <v>1220.82999999821</v>
      </c>
      <c r="Y62" s="13">
        <v>1220.82999999821</v>
      </c>
      <c r="Z62" s="13">
        <v>1220.82999999821</v>
      </c>
      <c r="AA62" s="13">
        <v>1220.82999999821</v>
      </c>
      <c r="AB62" s="13">
        <v>1220.9100000411299</v>
      </c>
      <c r="AC62" s="37">
        <f>SUM(E62:AB62)</f>
        <v>29299.999999999975</v>
      </c>
      <c r="AE62" s="1" t="s">
        <v>75</v>
      </c>
    </row>
    <row r="63" spans="1:31" ht="15.75">
      <c r="A63" s="4">
        <v>16</v>
      </c>
      <c r="B63" s="5" t="s">
        <v>67</v>
      </c>
      <c r="C63" s="6" t="s">
        <v>68</v>
      </c>
      <c r="D63" s="13"/>
      <c r="E63" s="31">
        <f t="shared" ref="E63:Q63" si="9">E62/E61</f>
        <v>0.46668081047796911</v>
      </c>
      <c r="F63" s="31">
        <f t="shared" si="9"/>
        <v>0.45524056344263863</v>
      </c>
      <c r="G63" s="31">
        <f t="shared" si="9"/>
        <v>0.44929541698956282</v>
      </c>
      <c r="H63" s="31">
        <f t="shared" si="9"/>
        <v>0.47547441116239503</v>
      </c>
      <c r="I63" s="31">
        <f t="shared" si="9"/>
        <v>0.45639613672788687</v>
      </c>
      <c r="J63" s="31">
        <f t="shared" si="9"/>
        <v>0.2628864603014614</v>
      </c>
      <c r="K63" s="31">
        <f t="shared" si="9"/>
        <v>0.51088533985854334</v>
      </c>
      <c r="L63" s="31">
        <f t="shared" si="9"/>
        <v>0.43791156326361286</v>
      </c>
      <c r="M63" s="31">
        <f t="shared" si="9"/>
        <v>0.4293587209582293</v>
      </c>
      <c r="N63" s="31">
        <f t="shared" si="9"/>
        <v>0.43450963866549958</v>
      </c>
      <c r="O63" s="31">
        <f t="shared" si="9"/>
        <v>0.42201810125496486</v>
      </c>
      <c r="P63" s="31">
        <f t="shared" si="9"/>
        <v>0.41659102604114828</v>
      </c>
      <c r="Q63" s="31">
        <f t="shared" si="9"/>
        <v>0.41721189147638393</v>
      </c>
      <c r="R63" s="31">
        <f t="shared" ref="R63:AB63" si="10">R62/R61</f>
        <v>0.41762035452326329</v>
      </c>
      <c r="S63" s="31">
        <f t="shared" si="10"/>
        <v>0.43280946995551123</v>
      </c>
      <c r="T63" s="31">
        <f t="shared" si="10"/>
        <v>0.45574853214285027</v>
      </c>
      <c r="U63" s="31">
        <f t="shared" si="10"/>
        <v>0.45697988933565487</v>
      </c>
      <c r="V63" s="31">
        <f t="shared" si="10"/>
        <v>0.48566608174337828</v>
      </c>
      <c r="W63" s="31">
        <f t="shared" si="10"/>
        <v>0.53435421894337642</v>
      </c>
      <c r="X63" s="31">
        <f t="shared" si="10"/>
        <v>0.52619669307565364</v>
      </c>
      <c r="Y63" s="31">
        <f t="shared" si="10"/>
        <v>0.55317920698952028</v>
      </c>
      <c r="Z63" s="31">
        <f t="shared" si="10"/>
        <v>0.56404513174122484</v>
      </c>
      <c r="AA63" s="31">
        <f t="shared" si="10"/>
        <v>0.54968720648793712</v>
      </c>
      <c r="AB63" s="31">
        <f t="shared" si="10"/>
        <v>0.58556750280029801</v>
      </c>
      <c r="AC63" s="35">
        <f t="shared" ref="AC63:AC68" si="11">AVERAGE(E63:AB63)</f>
        <v>0.46651309868162355</v>
      </c>
    </row>
    <row r="64" spans="1:31" ht="15.75">
      <c r="A64" s="4">
        <v>17</v>
      </c>
      <c r="B64" s="5" t="s">
        <v>69</v>
      </c>
      <c r="C64" s="13"/>
      <c r="D64" s="13"/>
      <c r="E64" s="255">
        <f>AVERAGE(E63:AB63)</f>
        <v>0.46651309868162355</v>
      </c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6"/>
      <c r="V64" s="256"/>
      <c r="W64" s="256"/>
      <c r="X64" s="256"/>
      <c r="Y64" s="256"/>
      <c r="Z64" s="256"/>
      <c r="AA64" s="256"/>
      <c r="AB64" s="257"/>
      <c r="AC64" s="35">
        <f t="shared" si="11"/>
        <v>0.46651309868162355</v>
      </c>
    </row>
    <row r="65" spans="1:29" ht="15.75">
      <c r="A65" s="4">
        <v>18</v>
      </c>
      <c r="B65" s="5" t="s">
        <v>70</v>
      </c>
      <c r="C65" s="13"/>
      <c r="D65" s="13"/>
      <c r="E65" s="31">
        <f t="shared" ref="E65:Q65" si="12">3.516/E63</f>
        <v>7.5340573708161545</v>
      </c>
      <c r="F65" s="31">
        <f t="shared" si="12"/>
        <v>7.7233890877630991</v>
      </c>
      <c r="G65" s="31">
        <f t="shared" si="12"/>
        <v>7.8255861667996429</v>
      </c>
      <c r="H65" s="31">
        <f t="shared" si="12"/>
        <v>7.3947197103718256</v>
      </c>
      <c r="I65" s="31">
        <f t="shared" si="12"/>
        <v>7.7038338343698873</v>
      </c>
      <c r="J65" s="31">
        <f t="shared" si="12"/>
        <v>13.37459523768579</v>
      </c>
      <c r="K65" s="31">
        <f t="shared" si="12"/>
        <v>6.8821704709192257</v>
      </c>
      <c r="L65" s="31">
        <f t="shared" si="12"/>
        <v>8.0290184022463169</v>
      </c>
      <c r="M65" s="31">
        <f t="shared" si="12"/>
        <v>8.1889567589383105</v>
      </c>
      <c r="N65" s="31">
        <f t="shared" si="12"/>
        <v>8.0918803338830827</v>
      </c>
      <c r="O65" s="31">
        <f t="shared" si="12"/>
        <v>8.3313961878516363</v>
      </c>
      <c r="P65" s="31">
        <f t="shared" si="12"/>
        <v>8.4399321641957581</v>
      </c>
      <c r="Q65" s="31">
        <f t="shared" si="12"/>
        <v>8.4273724499030038</v>
      </c>
      <c r="R65" s="31">
        <f t="shared" ref="R65:AB65" si="13">3.516/R63</f>
        <v>8.4191298673976469</v>
      </c>
      <c r="S65" s="31">
        <f t="shared" si="13"/>
        <v>8.1236669806726081</v>
      </c>
      <c r="T65" s="31">
        <f t="shared" si="13"/>
        <v>7.7147807442590768</v>
      </c>
      <c r="U65" s="31">
        <f t="shared" si="13"/>
        <v>7.6939928475002848</v>
      </c>
      <c r="V65" s="31">
        <f t="shared" si="13"/>
        <v>7.2395420066782092</v>
      </c>
      <c r="W65" s="31">
        <f t="shared" si="13"/>
        <v>6.5799050056205841</v>
      </c>
      <c r="X65" s="31">
        <f t="shared" si="13"/>
        <v>6.6819120041381348</v>
      </c>
      <c r="Y65" s="31">
        <f t="shared" si="13"/>
        <v>6.3559872742407855</v>
      </c>
      <c r="Z65" s="31">
        <f t="shared" si="13"/>
        <v>6.2335437399237872</v>
      </c>
      <c r="AA65" s="31">
        <f t="shared" si="13"/>
        <v>6.3963649844871524</v>
      </c>
      <c r="AB65" s="31">
        <f t="shared" si="13"/>
        <v>6.0044315696923105</v>
      </c>
      <c r="AC65" s="35">
        <f t="shared" si="11"/>
        <v>7.7245902166814302</v>
      </c>
    </row>
    <row r="66" spans="1:29" ht="15.75">
      <c r="A66" s="4">
        <v>19</v>
      </c>
      <c r="B66" s="5" t="s">
        <v>71</v>
      </c>
      <c r="C66" s="13"/>
      <c r="D66" s="13"/>
      <c r="E66" s="31">
        <f t="shared" ref="E66:Q66" si="14">3.413*E65</f>
        <v>25.713737806595535</v>
      </c>
      <c r="F66" s="31">
        <f t="shared" si="14"/>
        <v>26.359926956535457</v>
      </c>
      <c r="G66" s="31">
        <f t="shared" si="14"/>
        <v>26.70872558728718</v>
      </c>
      <c r="H66" s="31">
        <f t="shared" si="14"/>
        <v>25.238178371499039</v>
      </c>
      <c r="I66" s="31">
        <f t="shared" si="14"/>
        <v>26.293184876704423</v>
      </c>
      <c r="J66" s="31">
        <f t="shared" si="14"/>
        <v>45.647493546221597</v>
      </c>
      <c r="K66" s="31">
        <f t="shared" si="14"/>
        <v>23.488847817247315</v>
      </c>
      <c r="L66" s="31">
        <f t="shared" si="14"/>
        <v>27.40303980686668</v>
      </c>
      <c r="M66" s="31">
        <f t="shared" si="14"/>
        <v>27.948909418256452</v>
      </c>
      <c r="N66" s="31">
        <f t="shared" si="14"/>
        <v>27.61758757954296</v>
      </c>
      <c r="O66" s="31">
        <f t="shared" si="14"/>
        <v>28.435055189137632</v>
      </c>
      <c r="P66" s="31">
        <f t="shared" si="14"/>
        <v>28.805488476400122</v>
      </c>
      <c r="Q66" s="31">
        <f t="shared" si="14"/>
        <v>28.762622171518949</v>
      </c>
      <c r="R66" s="31">
        <f t="shared" ref="R66:AB66" si="15">3.413*R65</f>
        <v>28.734490237428169</v>
      </c>
      <c r="S66" s="31">
        <f t="shared" si="15"/>
        <v>27.726075405035608</v>
      </c>
      <c r="T66" s="31">
        <f t="shared" si="15"/>
        <v>26.330546680156228</v>
      </c>
      <c r="U66" s="31">
        <f t="shared" si="15"/>
        <v>26.259597588518471</v>
      </c>
      <c r="V66" s="31">
        <f t="shared" si="15"/>
        <v>24.708556868792726</v>
      </c>
      <c r="W66" s="31">
        <f t="shared" si="15"/>
        <v>22.457215784183052</v>
      </c>
      <c r="X66" s="31">
        <f t="shared" si="15"/>
        <v>22.805365670123454</v>
      </c>
      <c r="Y66" s="31">
        <f t="shared" si="15"/>
        <v>21.6929845669838</v>
      </c>
      <c r="Z66" s="31">
        <f t="shared" si="15"/>
        <v>21.275084784359883</v>
      </c>
      <c r="AA66" s="31">
        <f t="shared" si="15"/>
        <v>21.830793692054652</v>
      </c>
      <c r="AB66" s="31">
        <f t="shared" si="15"/>
        <v>20.493124947359856</v>
      </c>
      <c r="AC66" s="35">
        <f t="shared" si="11"/>
        <v>26.364026409533722</v>
      </c>
    </row>
    <row r="67" spans="1:29" ht="15.75">
      <c r="A67" s="4">
        <v>20</v>
      </c>
      <c r="B67" s="5" t="s">
        <v>72</v>
      </c>
      <c r="C67" s="6" t="s">
        <v>47</v>
      </c>
      <c r="D67" s="13"/>
      <c r="E67" s="31">
        <f t="shared" ref="E67:Q67" si="16">(E53-E52)/LN(1+(E53-E52)/E48)</f>
        <v>3.8952766104002023</v>
      </c>
      <c r="F67" s="31">
        <f t="shared" si="16"/>
        <v>3.7776330367968751</v>
      </c>
      <c r="G67" s="31">
        <f t="shared" si="16"/>
        <v>3.7448369879635663</v>
      </c>
      <c r="H67" s="31">
        <f t="shared" si="16"/>
        <v>3.7618424287089893</v>
      </c>
      <c r="I67" s="31">
        <f t="shared" si="16"/>
        <v>4.0935265225394053</v>
      </c>
      <c r="J67" s="31">
        <f t="shared" si="16"/>
        <v>3.0096744385247427</v>
      </c>
      <c r="K67" s="31">
        <f t="shared" si="16"/>
        <v>3.5453777518294358</v>
      </c>
      <c r="L67" s="31">
        <f t="shared" si="16"/>
        <v>3.6456985460313298</v>
      </c>
      <c r="M67" s="31">
        <f t="shared" si="16"/>
        <v>2.9675640233371752</v>
      </c>
      <c r="N67" s="31">
        <f t="shared" si="16"/>
        <v>3.9940681623280914</v>
      </c>
      <c r="O67" s="31">
        <f t="shared" si="16"/>
        <v>3.9612551464564372</v>
      </c>
      <c r="P67" s="31">
        <f t="shared" si="16"/>
        <v>4.144732804126769</v>
      </c>
      <c r="Q67" s="31">
        <f t="shared" si="16"/>
        <v>4.144732804126769</v>
      </c>
      <c r="R67" s="31">
        <f t="shared" ref="R67:AB67" si="17">(R53-R52)/LN(1+(R53-R52)/R48)</f>
        <v>4.0593527907803049</v>
      </c>
      <c r="S67" s="31">
        <f t="shared" si="17"/>
        <v>3.9283253940383194</v>
      </c>
      <c r="T67" s="31">
        <f t="shared" si="17"/>
        <v>4.0785139146313183</v>
      </c>
      <c r="U67" s="31">
        <f t="shared" si="17"/>
        <v>3.8621064220632313</v>
      </c>
      <c r="V67" s="31">
        <f t="shared" si="17"/>
        <v>3.9108742047105141</v>
      </c>
      <c r="W67" s="31">
        <f t="shared" si="17"/>
        <v>3.8087570999952334</v>
      </c>
      <c r="X67" s="31">
        <f t="shared" si="17"/>
        <v>3.6603919158898228</v>
      </c>
      <c r="Y67" s="31">
        <f t="shared" si="17"/>
        <v>3.5231401714792079</v>
      </c>
      <c r="Z67" s="31">
        <f t="shared" si="17"/>
        <v>3.5576754208228252</v>
      </c>
      <c r="AA67" s="31">
        <f t="shared" si="17"/>
        <v>3.5576754208228234</v>
      </c>
      <c r="AB67" s="31">
        <f t="shared" si="17"/>
        <v>3.3753264125543936</v>
      </c>
      <c r="AC67" s="35">
        <f t="shared" si="11"/>
        <v>3.7503482679565736</v>
      </c>
    </row>
    <row r="68" spans="1:29" ht="15.75">
      <c r="A68" s="4">
        <v>21</v>
      </c>
      <c r="B68" s="5" t="s">
        <v>73</v>
      </c>
      <c r="C68" s="6" t="s">
        <v>47</v>
      </c>
      <c r="D68" s="17"/>
      <c r="E68" s="31">
        <f t="shared" ref="E68:Q68" si="18">(E50-E51)/LN(1+(E50-E51)/E49)</f>
        <v>2.6502140546051289</v>
      </c>
      <c r="F68" s="31">
        <f t="shared" si="18"/>
        <v>2.4308231908533462</v>
      </c>
      <c r="G68" s="31">
        <f t="shared" si="18"/>
        <v>2.6502140546051289</v>
      </c>
      <c r="H68" s="31">
        <f t="shared" si="18"/>
        <v>2.4094728527885949</v>
      </c>
      <c r="I68" s="31">
        <f t="shared" si="18"/>
        <v>2.6050715660667714</v>
      </c>
      <c r="J68" s="31">
        <f t="shared" si="18"/>
        <v>2.1740919262935092</v>
      </c>
      <c r="K68" s="31">
        <f t="shared" si="18"/>
        <v>2.1711400650644617</v>
      </c>
      <c r="L68" s="31">
        <f t="shared" si="18"/>
        <v>2.5597087013286681</v>
      </c>
      <c r="M68" s="31">
        <f t="shared" si="18"/>
        <v>2.6951431749169599</v>
      </c>
      <c r="N68" s="31">
        <f t="shared" si="18"/>
        <v>2.7843874571847693</v>
      </c>
      <c r="O68" s="31">
        <f t="shared" si="18"/>
        <v>3.2460638420001677</v>
      </c>
      <c r="P68" s="31">
        <f t="shared" si="18"/>
        <v>3.1982144507791892</v>
      </c>
      <c r="Q68" s="31">
        <f t="shared" si="18"/>
        <v>2.9872776330491377</v>
      </c>
      <c r="R68" s="31">
        <f t="shared" ref="R68:AB68" si="19">(R50-R51)/LN(1+(R50-R51)/R49)</f>
        <v>3.0566094470559775</v>
      </c>
      <c r="S68" s="31">
        <f t="shared" si="19"/>
        <v>2.7621511847266507</v>
      </c>
      <c r="T68" s="31">
        <f t="shared" si="19"/>
        <v>2.9174786401778334</v>
      </c>
      <c r="U68" s="31">
        <f t="shared" si="19"/>
        <v>2.8706758369623491</v>
      </c>
      <c r="V68" s="31">
        <f t="shared" si="19"/>
        <v>2.6276699100244088</v>
      </c>
      <c r="W68" s="31">
        <f t="shared" si="19"/>
        <v>2.5141180370887164</v>
      </c>
      <c r="X68" s="31">
        <f t="shared" si="19"/>
        <v>2.4222213199475116</v>
      </c>
      <c r="Y68" s="31">
        <f t="shared" si="19"/>
        <v>2.1711400650644617</v>
      </c>
      <c r="Z68" s="31">
        <f t="shared" si="19"/>
        <v>2.3526385425761167</v>
      </c>
      <c r="AA68" s="31">
        <f t="shared" si="19"/>
        <v>2.1049313267650867</v>
      </c>
      <c r="AB68" s="31">
        <f t="shared" si="19"/>
        <v>2.0604747200825204</v>
      </c>
      <c r="AC68" s="35">
        <f t="shared" si="11"/>
        <v>2.6009138333336437</v>
      </c>
    </row>
  </sheetData>
  <mergeCells count="32">
    <mergeCell ref="E46:AB46"/>
    <mergeCell ref="E64:AB64"/>
    <mergeCell ref="A12:A13"/>
    <mergeCell ref="A46:A47"/>
    <mergeCell ref="B12:B13"/>
    <mergeCell ref="B46:B47"/>
    <mergeCell ref="C12:C13"/>
    <mergeCell ref="C46:C47"/>
    <mergeCell ref="D12:D13"/>
    <mergeCell ref="D46:D47"/>
    <mergeCell ref="E39:AB45"/>
    <mergeCell ref="A41:D41"/>
    <mergeCell ref="A42:D42"/>
    <mergeCell ref="A43:D43"/>
    <mergeCell ref="A44:D44"/>
    <mergeCell ref="A45:D45"/>
    <mergeCell ref="E30:AB30"/>
    <mergeCell ref="A37:AB37"/>
    <mergeCell ref="A38:AB38"/>
    <mergeCell ref="A39:D39"/>
    <mergeCell ref="A40:D40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100" priority="5" operator="greaterThan">
      <formula>90</formula>
    </cfRule>
  </conditionalFormatting>
  <conditionalFormatting sqref="E62:AB62">
    <cfRule type="cellIs" dxfId="9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3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86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>
      <c r="A3" s="221"/>
      <c r="B3" s="222"/>
      <c r="C3" s="222"/>
      <c r="D3" s="223"/>
      <c r="E3" s="233" t="s">
        <v>78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21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35.25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30" customHeight="1">
      <c r="A11" s="246"/>
      <c r="B11" s="246"/>
      <c r="C11" s="248"/>
      <c r="D11" s="246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4">
        <v>1</v>
      </c>
      <c r="B12" s="5" t="s">
        <v>46</v>
      </c>
      <c r="C12" s="6" t="s">
        <v>47</v>
      </c>
      <c r="D12" s="7"/>
      <c r="E12" s="35">
        <v>1.7</v>
      </c>
      <c r="F12" s="35">
        <v>1.7</v>
      </c>
      <c r="G12" s="35">
        <v>1.6</v>
      </c>
      <c r="H12" s="35">
        <v>1.4</v>
      </c>
      <c r="I12" s="35">
        <v>1.5</v>
      </c>
      <c r="J12" s="35">
        <v>1.6</v>
      </c>
      <c r="K12" s="35">
        <v>1.6</v>
      </c>
      <c r="L12" s="35">
        <v>1.4</v>
      </c>
      <c r="M12" s="35">
        <v>1.4</v>
      </c>
      <c r="N12" s="35">
        <v>1.5</v>
      </c>
      <c r="O12" s="35">
        <v>1.7</v>
      </c>
      <c r="P12" s="35">
        <v>1.8</v>
      </c>
      <c r="Q12" s="35">
        <v>1.8</v>
      </c>
      <c r="R12" s="35">
        <v>1.9</v>
      </c>
      <c r="S12" s="35">
        <v>1.8</v>
      </c>
      <c r="T12" s="35">
        <v>1.8</v>
      </c>
      <c r="U12" s="35">
        <v>1.8</v>
      </c>
      <c r="V12" s="35">
        <v>1.9</v>
      </c>
      <c r="W12" s="35">
        <v>1.9</v>
      </c>
      <c r="X12" s="35">
        <v>1.8</v>
      </c>
      <c r="Y12" s="35">
        <v>1.7</v>
      </c>
      <c r="Z12" s="35">
        <v>1.8</v>
      </c>
      <c r="AA12" s="35">
        <v>1.8</v>
      </c>
      <c r="AB12" s="35">
        <v>1.8</v>
      </c>
      <c r="AC12" s="35">
        <f>AVERAGE(E12:AB12)</f>
        <v>1.6958333333333331</v>
      </c>
    </row>
    <row r="13" spans="1:29" ht="30" customHeight="1">
      <c r="A13" s="4">
        <v>2</v>
      </c>
      <c r="B13" s="5" t="s">
        <v>48</v>
      </c>
      <c r="C13" s="6" t="s">
        <v>47</v>
      </c>
      <c r="D13" s="7"/>
      <c r="E13" s="35">
        <v>0.2</v>
      </c>
      <c r="F13" s="35">
        <v>0.3</v>
      </c>
      <c r="G13" s="35">
        <v>0.2</v>
      </c>
      <c r="H13" s="35">
        <v>0.2</v>
      </c>
      <c r="I13" s="35">
        <v>0.2</v>
      </c>
      <c r="J13" s="35">
        <v>0.3</v>
      </c>
      <c r="K13" s="35">
        <v>0.2</v>
      </c>
      <c r="L13" s="35">
        <v>0.2</v>
      </c>
      <c r="M13" s="35">
        <v>0.2</v>
      </c>
      <c r="N13" s="35">
        <v>0.3</v>
      </c>
      <c r="O13" s="35">
        <v>0.3</v>
      </c>
      <c r="P13" s="35">
        <v>0.3</v>
      </c>
      <c r="Q13" s="35">
        <v>0.3</v>
      </c>
      <c r="R13" s="35">
        <v>0.4</v>
      </c>
      <c r="S13" s="35">
        <v>0.3</v>
      </c>
      <c r="T13" s="35">
        <v>0.3</v>
      </c>
      <c r="U13" s="35">
        <v>0.3</v>
      </c>
      <c r="V13" s="35">
        <v>0.4</v>
      </c>
      <c r="W13" s="35">
        <v>0.4</v>
      </c>
      <c r="X13" s="35">
        <v>0.3</v>
      </c>
      <c r="Y13" s="35">
        <v>0.3</v>
      </c>
      <c r="Z13" s="35">
        <v>0.4</v>
      </c>
      <c r="AA13" s="35">
        <v>0.4</v>
      </c>
      <c r="AB13" s="35">
        <v>0.3</v>
      </c>
      <c r="AC13" s="35">
        <f>AVERAGE(E13:AB13)</f>
        <v>0.29166666666666669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27">
        <v>11.9</v>
      </c>
      <c r="F14" s="27">
        <v>11.7</v>
      </c>
      <c r="G14" s="27">
        <v>11.8</v>
      </c>
      <c r="H14" s="27">
        <v>11.8</v>
      </c>
      <c r="I14" s="27">
        <v>12.1</v>
      </c>
      <c r="J14" s="27">
        <v>12.2</v>
      </c>
      <c r="K14" s="27">
        <v>11.7</v>
      </c>
      <c r="L14" s="27">
        <v>11.5</v>
      </c>
      <c r="M14" s="27">
        <v>11.3</v>
      </c>
      <c r="N14" s="27">
        <v>11.3</v>
      </c>
      <c r="O14" s="27">
        <v>11.5</v>
      </c>
      <c r="P14" s="27">
        <v>12.3</v>
      </c>
      <c r="Q14" s="27">
        <v>13.3</v>
      </c>
      <c r="R14" s="27">
        <v>13.8</v>
      </c>
      <c r="S14" s="27">
        <v>13.8</v>
      </c>
      <c r="T14" s="27">
        <v>14</v>
      </c>
      <c r="U14" s="27">
        <v>13.5</v>
      </c>
      <c r="V14" s="27">
        <v>13.5</v>
      </c>
      <c r="W14" s="27">
        <v>13.3</v>
      </c>
      <c r="X14" s="27">
        <v>13</v>
      </c>
      <c r="Y14" s="27">
        <v>12.8</v>
      </c>
      <c r="Z14" s="27">
        <v>12.8</v>
      </c>
      <c r="AA14" s="27">
        <v>12.5</v>
      </c>
      <c r="AB14" s="27">
        <v>12.4</v>
      </c>
      <c r="AC14" s="35">
        <f t="shared" ref="AC14:AC24" si="0">AVERAGE(E14:AB14)</f>
        <v>12.491666666666669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27">
        <v>5.4</v>
      </c>
      <c r="F15" s="27">
        <v>5.5</v>
      </c>
      <c r="G15" s="27">
        <v>5.4</v>
      </c>
      <c r="H15" s="27">
        <v>5.5</v>
      </c>
      <c r="I15" s="27">
        <v>5.4</v>
      </c>
      <c r="J15" s="27">
        <v>5.6</v>
      </c>
      <c r="K15" s="27">
        <v>5.4</v>
      </c>
      <c r="L15" s="27">
        <v>5.5</v>
      </c>
      <c r="M15" s="27">
        <v>5.5</v>
      </c>
      <c r="N15" s="27">
        <v>5.5</v>
      </c>
      <c r="O15" s="27">
        <v>5.5</v>
      </c>
      <c r="P15" s="27">
        <v>5.6</v>
      </c>
      <c r="Q15" s="27">
        <v>5.6</v>
      </c>
      <c r="R15" s="27">
        <v>5.6</v>
      </c>
      <c r="S15" s="27">
        <v>5.5</v>
      </c>
      <c r="T15" s="27">
        <v>5.5</v>
      </c>
      <c r="U15" s="27">
        <v>5.5</v>
      </c>
      <c r="V15" s="27">
        <v>5.4</v>
      </c>
      <c r="W15" s="27">
        <v>5.5</v>
      </c>
      <c r="X15" s="27">
        <v>5.5</v>
      </c>
      <c r="Y15" s="27">
        <v>5.4</v>
      </c>
      <c r="Z15" s="27">
        <v>5.5</v>
      </c>
      <c r="AA15" s="27">
        <v>5.6</v>
      </c>
      <c r="AB15" s="27">
        <v>5.5</v>
      </c>
      <c r="AC15" s="35">
        <f t="shared" si="0"/>
        <v>5.4958333333333327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27">
        <v>14.7</v>
      </c>
      <c r="F16" s="27">
        <v>14.5</v>
      </c>
      <c r="G16" s="27">
        <v>16</v>
      </c>
      <c r="H16" s="27">
        <v>17.3</v>
      </c>
      <c r="I16" s="27">
        <v>18</v>
      </c>
      <c r="J16" s="27">
        <v>18.600000000000001</v>
      </c>
      <c r="K16" s="27">
        <v>19.2</v>
      </c>
      <c r="L16" s="27">
        <v>19.3</v>
      </c>
      <c r="M16" s="27">
        <v>18.399999999999999</v>
      </c>
      <c r="N16" s="27">
        <v>17.2</v>
      </c>
      <c r="O16" s="27">
        <v>17.600000000000001</v>
      </c>
      <c r="P16" s="27">
        <v>18.7</v>
      </c>
      <c r="Q16" s="27">
        <v>20</v>
      </c>
      <c r="R16" s="27">
        <v>19.2</v>
      </c>
      <c r="S16" s="27">
        <v>19.600000000000001</v>
      </c>
      <c r="T16" s="27">
        <v>21.4</v>
      </c>
      <c r="U16" s="27">
        <v>22.4</v>
      </c>
      <c r="V16" s="27">
        <v>20.6</v>
      </c>
      <c r="W16" s="27">
        <v>19</v>
      </c>
      <c r="X16" s="27">
        <v>18.7</v>
      </c>
      <c r="Y16" s="27">
        <v>18.3</v>
      </c>
      <c r="Z16" s="27">
        <v>17.3</v>
      </c>
      <c r="AA16" s="27">
        <v>15.9</v>
      </c>
      <c r="AB16" s="27">
        <v>15.2</v>
      </c>
      <c r="AC16" s="35">
        <f t="shared" si="0"/>
        <v>18.212499999999995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27">
        <v>18.8</v>
      </c>
      <c r="F17" s="27">
        <v>18.3</v>
      </c>
      <c r="G17" s="27">
        <v>20.2</v>
      </c>
      <c r="H17" s="27">
        <v>21.6</v>
      </c>
      <c r="I17" s="27">
        <v>22.3</v>
      </c>
      <c r="J17" s="27">
        <v>22.9</v>
      </c>
      <c r="K17" s="27">
        <v>23.1</v>
      </c>
      <c r="L17" s="27">
        <v>23.3</v>
      </c>
      <c r="M17" s="27">
        <v>22.2</v>
      </c>
      <c r="N17" s="27">
        <v>21.2</v>
      </c>
      <c r="O17" s="27">
        <v>21.4</v>
      </c>
      <c r="P17" s="27">
        <v>23.2</v>
      </c>
      <c r="Q17" s="27">
        <v>24.8</v>
      </c>
      <c r="R17" s="27">
        <v>24.6</v>
      </c>
      <c r="S17" s="27">
        <v>25</v>
      </c>
      <c r="T17" s="27">
        <v>27.1</v>
      </c>
      <c r="U17" s="27">
        <v>27.8</v>
      </c>
      <c r="V17" s="27">
        <v>25.7</v>
      </c>
      <c r="W17" s="27">
        <v>24.2</v>
      </c>
      <c r="X17" s="27">
        <v>23.6</v>
      </c>
      <c r="Y17" s="27">
        <v>23</v>
      </c>
      <c r="Z17" s="27">
        <v>22</v>
      </c>
      <c r="AA17" s="27">
        <v>20.3</v>
      </c>
      <c r="AB17" s="27">
        <v>19.7</v>
      </c>
      <c r="AC17" s="35">
        <f t="shared" si="0"/>
        <v>22.762500000000003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>
        <v>4</v>
      </c>
      <c r="F18" s="13">
        <v>4</v>
      </c>
      <c r="G18" s="13">
        <v>4</v>
      </c>
      <c r="H18" s="13">
        <v>4</v>
      </c>
      <c r="I18" s="13">
        <v>4</v>
      </c>
      <c r="J18" s="13">
        <v>4</v>
      </c>
      <c r="K18" s="13">
        <v>4</v>
      </c>
      <c r="L18" s="13">
        <v>4</v>
      </c>
      <c r="M18" s="13">
        <v>4</v>
      </c>
      <c r="N18" s="13">
        <v>4</v>
      </c>
      <c r="O18" s="13">
        <v>4</v>
      </c>
      <c r="P18" s="13">
        <v>4</v>
      </c>
      <c r="Q18" s="13">
        <v>4</v>
      </c>
      <c r="R18" s="13">
        <v>4</v>
      </c>
      <c r="S18" s="13">
        <v>4</v>
      </c>
      <c r="T18" s="13">
        <v>4</v>
      </c>
      <c r="U18" s="13">
        <v>4</v>
      </c>
      <c r="V18" s="13">
        <v>4</v>
      </c>
      <c r="W18" s="13">
        <v>4</v>
      </c>
      <c r="X18" s="13">
        <v>4</v>
      </c>
      <c r="Y18" s="13">
        <v>4</v>
      </c>
      <c r="Z18" s="13">
        <v>4</v>
      </c>
      <c r="AA18" s="13">
        <v>4</v>
      </c>
      <c r="AB18" s="13">
        <v>4</v>
      </c>
      <c r="AC18" s="35">
        <f t="shared" si="0"/>
        <v>4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>
        <v>3.5</v>
      </c>
      <c r="F19" s="28">
        <v>3.5</v>
      </c>
      <c r="G19" s="28">
        <v>3.5</v>
      </c>
      <c r="H19" s="28">
        <v>3.5</v>
      </c>
      <c r="I19" s="28">
        <v>3.5</v>
      </c>
      <c r="J19" s="28">
        <v>3.5</v>
      </c>
      <c r="K19" s="28">
        <v>3.5</v>
      </c>
      <c r="L19" s="28">
        <v>3.5</v>
      </c>
      <c r="M19" s="28">
        <v>3.5</v>
      </c>
      <c r="N19" s="28">
        <v>3.5</v>
      </c>
      <c r="O19" s="28">
        <v>3.5</v>
      </c>
      <c r="P19" s="28">
        <v>3.5</v>
      </c>
      <c r="Q19" s="28">
        <v>3.5</v>
      </c>
      <c r="R19" s="28">
        <v>3.5</v>
      </c>
      <c r="S19" s="28">
        <v>3.5</v>
      </c>
      <c r="T19" s="28">
        <v>3.5</v>
      </c>
      <c r="U19" s="28">
        <v>3.5</v>
      </c>
      <c r="V19" s="28">
        <v>3.5</v>
      </c>
      <c r="W19" s="28">
        <v>3.5</v>
      </c>
      <c r="X19" s="28">
        <v>3.5</v>
      </c>
      <c r="Y19" s="28">
        <v>3.5</v>
      </c>
      <c r="Z19" s="28">
        <v>3.5</v>
      </c>
      <c r="AA19" s="28">
        <v>3.5</v>
      </c>
      <c r="AB19" s="28">
        <v>3.5</v>
      </c>
      <c r="AC19" s="35">
        <f t="shared" si="0"/>
        <v>3.5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33">
        <f t="shared" ref="E22:R22" si="1">E18-E19</f>
        <v>0.5</v>
      </c>
      <c r="F22" s="33">
        <f t="shared" si="1"/>
        <v>0.5</v>
      </c>
      <c r="G22" s="33">
        <f t="shared" si="1"/>
        <v>0.5</v>
      </c>
      <c r="H22" s="33">
        <f t="shared" si="1"/>
        <v>0.5</v>
      </c>
      <c r="I22" s="33">
        <f t="shared" si="1"/>
        <v>0.5</v>
      </c>
      <c r="J22" s="33">
        <f t="shared" si="1"/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ref="S22:AB22" si="2">S18-S19</f>
        <v>0.5</v>
      </c>
      <c r="T22" s="33">
        <f t="shared" si="2"/>
        <v>0.5</v>
      </c>
      <c r="U22" s="33">
        <f t="shared" si="2"/>
        <v>0.5</v>
      </c>
      <c r="V22" s="33">
        <f t="shared" si="2"/>
        <v>0.5</v>
      </c>
      <c r="W22" s="33">
        <f t="shared" si="2"/>
        <v>0.5</v>
      </c>
      <c r="X22" s="33">
        <f t="shared" si="2"/>
        <v>0.5</v>
      </c>
      <c r="Y22" s="33">
        <f t="shared" si="2"/>
        <v>0.5</v>
      </c>
      <c r="Z22" s="33">
        <f t="shared" si="2"/>
        <v>0.5</v>
      </c>
      <c r="AA22" s="33">
        <f t="shared" si="2"/>
        <v>0.5</v>
      </c>
      <c r="AB22" s="33">
        <f t="shared" si="2"/>
        <v>0.5</v>
      </c>
      <c r="AC22" s="35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33">
        <f t="shared" ref="E23:R23" si="3">E20-E21</f>
        <v>0.79999999999999982</v>
      </c>
      <c r="F23" s="33">
        <f t="shared" si="3"/>
        <v>0.79999999999999982</v>
      </c>
      <c r="G23" s="33">
        <f t="shared" si="3"/>
        <v>0.79999999999999982</v>
      </c>
      <c r="H23" s="33">
        <f t="shared" si="3"/>
        <v>0.79999999999999982</v>
      </c>
      <c r="I23" s="33">
        <f t="shared" si="3"/>
        <v>0.79999999999999982</v>
      </c>
      <c r="J23" s="33">
        <f t="shared" si="3"/>
        <v>0.79999999999999982</v>
      </c>
      <c r="K23" s="33">
        <f t="shared" si="3"/>
        <v>0.79999999999999982</v>
      </c>
      <c r="L23" s="33">
        <f t="shared" si="3"/>
        <v>0.79999999999999982</v>
      </c>
      <c r="M23" s="33">
        <f t="shared" si="3"/>
        <v>0.79999999999999982</v>
      </c>
      <c r="N23" s="33">
        <f t="shared" si="3"/>
        <v>0.79999999999999982</v>
      </c>
      <c r="O23" s="33">
        <f t="shared" si="3"/>
        <v>0.79999999999999982</v>
      </c>
      <c r="P23" s="33">
        <f t="shared" si="3"/>
        <v>0.79999999999999982</v>
      </c>
      <c r="Q23" s="33">
        <f t="shared" si="3"/>
        <v>0.79999999999999982</v>
      </c>
      <c r="R23" s="33">
        <f t="shared" si="3"/>
        <v>0.79999999999999982</v>
      </c>
      <c r="S23" s="33">
        <f t="shared" ref="S23:AB23" si="4">S20-S21</f>
        <v>0.79999999999999982</v>
      </c>
      <c r="T23" s="33">
        <f t="shared" si="4"/>
        <v>0.79999999999999982</v>
      </c>
      <c r="U23" s="33">
        <f t="shared" si="4"/>
        <v>0.79999999999999982</v>
      </c>
      <c r="V23" s="33">
        <f t="shared" si="4"/>
        <v>0.79999999999999982</v>
      </c>
      <c r="W23" s="33">
        <f t="shared" si="4"/>
        <v>0.79999999999999982</v>
      </c>
      <c r="X23" s="33">
        <f t="shared" si="4"/>
        <v>0.79999999999999982</v>
      </c>
      <c r="Y23" s="33">
        <f t="shared" si="4"/>
        <v>0.79999999999999982</v>
      </c>
      <c r="Z23" s="33">
        <f t="shared" si="4"/>
        <v>0.79999999999999982</v>
      </c>
      <c r="AA23" s="33">
        <f t="shared" si="4"/>
        <v>0.79999999999999982</v>
      </c>
      <c r="AB23" s="33">
        <f t="shared" si="4"/>
        <v>0.79999999999999982</v>
      </c>
      <c r="AC23" s="35">
        <f t="shared" si="0"/>
        <v>0.80000000000000027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29">
        <f t="shared" ref="E24:R24" si="5">SQRT(E22/0.5)*971</f>
        <v>971</v>
      </c>
      <c r="F24" s="29">
        <f t="shared" si="5"/>
        <v>971</v>
      </c>
      <c r="G24" s="29">
        <f t="shared" si="5"/>
        <v>971</v>
      </c>
      <c r="H24" s="29">
        <f t="shared" si="5"/>
        <v>971</v>
      </c>
      <c r="I24" s="29">
        <f t="shared" si="5"/>
        <v>971</v>
      </c>
      <c r="J24" s="29">
        <f t="shared" si="5"/>
        <v>971</v>
      </c>
      <c r="K24" s="29">
        <f t="shared" si="5"/>
        <v>971</v>
      </c>
      <c r="L24" s="29">
        <f t="shared" si="5"/>
        <v>971</v>
      </c>
      <c r="M24" s="29">
        <f t="shared" si="5"/>
        <v>971</v>
      </c>
      <c r="N24" s="29">
        <f t="shared" si="5"/>
        <v>971</v>
      </c>
      <c r="O24" s="29">
        <f t="shared" si="5"/>
        <v>971</v>
      </c>
      <c r="P24" s="29">
        <f t="shared" si="5"/>
        <v>971</v>
      </c>
      <c r="Q24" s="29">
        <f t="shared" si="5"/>
        <v>971</v>
      </c>
      <c r="R24" s="29">
        <f t="shared" si="5"/>
        <v>971</v>
      </c>
      <c r="S24" s="29">
        <f t="shared" ref="S24:AB24" si="6">SQRT(S22/0.5)*971</f>
        <v>971</v>
      </c>
      <c r="T24" s="29">
        <f t="shared" si="6"/>
        <v>971</v>
      </c>
      <c r="U24" s="29">
        <f t="shared" si="6"/>
        <v>971</v>
      </c>
      <c r="V24" s="29">
        <f t="shared" si="6"/>
        <v>971</v>
      </c>
      <c r="W24" s="29">
        <f t="shared" si="6"/>
        <v>971</v>
      </c>
      <c r="X24" s="29">
        <f t="shared" si="6"/>
        <v>971</v>
      </c>
      <c r="Y24" s="29">
        <f t="shared" si="6"/>
        <v>971</v>
      </c>
      <c r="Z24" s="29">
        <f t="shared" si="6"/>
        <v>971</v>
      </c>
      <c r="AA24" s="29">
        <f t="shared" si="6"/>
        <v>971</v>
      </c>
      <c r="AB24" s="29">
        <f t="shared" si="6"/>
        <v>971</v>
      </c>
      <c r="AC24" s="35">
        <f t="shared" si="0"/>
        <v>971</v>
      </c>
    </row>
    <row r="25" spans="1:29" ht="15.75">
      <c r="A25" s="4">
        <v>14</v>
      </c>
      <c r="B25" s="5" t="s">
        <v>63</v>
      </c>
      <c r="C25" s="6" t="s">
        <v>64</v>
      </c>
      <c r="D25" s="13"/>
      <c r="E25" s="47">
        <v>2107.4830000000002</v>
      </c>
      <c r="F25" s="47">
        <v>2075.4589999999998</v>
      </c>
      <c r="G25" s="47">
        <v>2082.9090000000001</v>
      </c>
      <c r="H25" s="47">
        <v>2171.181</v>
      </c>
      <c r="I25" s="47">
        <v>2206.3380000000002</v>
      </c>
      <c r="J25" s="47">
        <v>2062.5250000000001</v>
      </c>
      <c r="K25" s="47">
        <v>2059.86</v>
      </c>
      <c r="L25" s="47">
        <v>1948.5809999999999</v>
      </c>
      <c r="M25" s="47">
        <v>1965.538</v>
      </c>
      <c r="N25" s="47">
        <v>2002.7739999999999</v>
      </c>
      <c r="O25" s="47">
        <v>2330.7779999999998</v>
      </c>
      <c r="P25" s="47">
        <v>2548.8490000000002</v>
      </c>
      <c r="Q25" s="47">
        <v>2756.4169999999999</v>
      </c>
      <c r="R25" s="47">
        <v>2730.4389999999999</v>
      </c>
      <c r="S25" s="47">
        <v>2728.636</v>
      </c>
      <c r="T25" s="47">
        <v>2660.2820000000002</v>
      </c>
      <c r="U25" s="47">
        <v>2541.7689999999998</v>
      </c>
      <c r="V25" s="47">
        <v>2585.2510000000002</v>
      </c>
      <c r="W25" s="47">
        <v>2468.6689999999999</v>
      </c>
      <c r="X25" s="47">
        <v>2344.4029999999998</v>
      </c>
      <c r="Y25" s="47">
        <v>2381.509</v>
      </c>
      <c r="Z25" s="47">
        <v>2408.3229999999999</v>
      </c>
      <c r="AA25" s="47">
        <v>2302.8429999999998</v>
      </c>
      <c r="AB25" s="47">
        <v>2319.4409999999998</v>
      </c>
      <c r="AC25" s="37">
        <f>SUM(E25:AB25)</f>
        <v>55790.256999999998</v>
      </c>
    </row>
    <row r="26" spans="1:29" ht="15.75">
      <c r="A26" s="4">
        <v>15</v>
      </c>
      <c r="B26" s="5" t="s">
        <v>65</v>
      </c>
      <c r="C26" s="6" t="s">
        <v>66</v>
      </c>
      <c r="D26" s="13"/>
      <c r="E26" s="107">
        <v>1137.5</v>
      </c>
      <c r="F26" s="107">
        <v>1137.5</v>
      </c>
      <c r="G26" s="107">
        <v>1137.5</v>
      </c>
      <c r="H26" s="107">
        <v>1137.5</v>
      </c>
      <c r="I26" s="107">
        <v>1137.5</v>
      </c>
      <c r="J26" s="107">
        <v>1137.5</v>
      </c>
      <c r="K26" s="107">
        <v>1137.5</v>
      </c>
      <c r="L26" s="107">
        <v>1137.5</v>
      </c>
      <c r="M26" s="107">
        <v>1137.5</v>
      </c>
      <c r="N26" s="107">
        <v>1137.5</v>
      </c>
      <c r="O26" s="107">
        <v>1137.5</v>
      </c>
      <c r="P26" s="107">
        <v>1137.5</v>
      </c>
      <c r="Q26" s="107">
        <v>1137.5</v>
      </c>
      <c r="R26" s="107">
        <v>1137.5</v>
      </c>
      <c r="S26" s="107">
        <v>1137.5</v>
      </c>
      <c r="T26" s="107">
        <v>1137.5</v>
      </c>
      <c r="U26" s="107">
        <v>1137.5</v>
      </c>
      <c r="V26" s="107">
        <v>1137.5</v>
      </c>
      <c r="W26" s="107">
        <v>1137.5</v>
      </c>
      <c r="X26" s="107">
        <v>1137.5</v>
      </c>
      <c r="Y26" s="107">
        <v>1137.5</v>
      </c>
      <c r="Z26" s="107">
        <v>1137.5</v>
      </c>
      <c r="AA26" s="107">
        <v>1137.5</v>
      </c>
      <c r="AB26" s="107">
        <v>1137.5</v>
      </c>
      <c r="AC26" s="37">
        <f>SUM(E26:AB26)</f>
        <v>27300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31">
        <f t="shared" ref="E27:R27" si="7">E26/E25</f>
        <v>0.53974338108539899</v>
      </c>
      <c r="F27" s="31">
        <f t="shared" si="7"/>
        <v>0.54807153501948247</v>
      </c>
      <c r="G27" s="31">
        <f t="shared" si="7"/>
        <v>0.54611123193572064</v>
      </c>
      <c r="H27" s="31">
        <f t="shared" si="7"/>
        <v>0.5239084166635577</v>
      </c>
      <c r="I27" s="31">
        <f t="shared" si="7"/>
        <v>0.51556017255742315</v>
      </c>
      <c r="J27" s="31">
        <f t="shared" si="7"/>
        <v>0.55150846656404162</v>
      </c>
      <c r="K27" s="31">
        <f t="shared" si="7"/>
        <v>0.55222199566960861</v>
      </c>
      <c r="L27" s="31">
        <f t="shared" si="7"/>
        <v>0.58375812963382079</v>
      </c>
      <c r="M27" s="31">
        <f t="shared" si="7"/>
        <v>0.57872195805932014</v>
      </c>
      <c r="N27" s="31">
        <f t="shared" si="7"/>
        <v>0.56796223637814358</v>
      </c>
      <c r="O27" s="31">
        <f t="shared" si="7"/>
        <v>0.48803446746107954</v>
      </c>
      <c r="P27" s="31">
        <f t="shared" si="7"/>
        <v>0.44627986985498158</v>
      </c>
      <c r="Q27" s="31">
        <f t="shared" si="7"/>
        <v>0.41267340899435756</v>
      </c>
      <c r="R27" s="31">
        <f t="shared" si="7"/>
        <v>0.41659967499731732</v>
      </c>
      <c r="S27" s="31">
        <f t="shared" ref="S27:AB27" si="8">S26/S25</f>
        <v>0.41687495144093972</v>
      </c>
      <c r="T27" s="31">
        <f t="shared" si="8"/>
        <v>0.42758624837517223</v>
      </c>
      <c r="U27" s="31">
        <f t="shared" si="8"/>
        <v>0.44752296530487234</v>
      </c>
      <c r="V27" s="31">
        <f t="shared" si="8"/>
        <v>0.43999596170739319</v>
      </c>
      <c r="W27" s="31">
        <f t="shared" si="8"/>
        <v>0.46077461174422335</v>
      </c>
      <c r="X27" s="31">
        <f t="shared" si="8"/>
        <v>0.48519815065925104</v>
      </c>
      <c r="Y27" s="31">
        <f t="shared" si="8"/>
        <v>0.47763833770941028</v>
      </c>
      <c r="Z27" s="31">
        <f t="shared" si="8"/>
        <v>0.47232036566523677</v>
      </c>
      <c r="AA27" s="31">
        <f t="shared" si="8"/>
        <v>0.49395464649565779</v>
      </c>
      <c r="AB27" s="31">
        <f t="shared" si="8"/>
        <v>0.49041988996486657</v>
      </c>
      <c r="AC27" s="35">
        <f t="shared" ref="AC27:AC32" si="9">AVERAGE(E27:AB27)</f>
        <v>0.49514337808088649</v>
      </c>
    </row>
    <row r="28" spans="1:29" ht="15.75">
      <c r="A28" s="4">
        <v>17</v>
      </c>
      <c r="B28" s="5" t="s">
        <v>69</v>
      </c>
      <c r="C28" s="13"/>
      <c r="D28" s="13"/>
      <c r="E28" s="255">
        <f>AVERAGE(E27:AB27)</f>
        <v>0.49514337808088649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7"/>
      <c r="AC28" s="35">
        <f t="shared" si="9"/>
        <v>0.49514337808088649</v>
      </c>
    </row>
    <row r="29" spans="1:29" ht="15.75">
      <c r="A29" s="4">
        <v>18</v>
      </c>
      <c r="B29" s="5" t="s">
        <v>70</v>
      </c>
      <c r="C29" s="13"/>
      <c r="D29" s="13"/>
      <c r="E29" s="31">
        <f t="shared" ref="E29:R29" si="10">3.516/E27</f>
        <v>6.5142067938461548</v>
      </c>
      <c r="F29" s="31">
        <f t="shared" si="10"/>
        <v>6.4152209617582416</v>
      </c>
      <c r="G29" s="31">
        <f t="shared" si="10"/>
        <v>6.4382488298901102</v>
      </c>
      <c r="H29" s="31">
        <f t="shared" si="10"/>
        <v>6.7110966118681326</v>
      </c>
      <c r="I29" s="31">
        <f t="shared" si="10"/>
        <v>6.8197665125274733</v>
      </c>
      <c r="J29" s="31">
        <f t="shared" si="10"/>
        <v>6.3752421098901104</v>
      </c>
      <c r="K29" s="31">
        <f t="shared" si="10"/>
        <v>6.3670046241758245</v>
      </c>
      <c r="L29" s="31">
        <f t="shared" si="10"/>
        <v>6.023042458021977</v>
      </c>
      <c r="M29" s="31">
        <f t="shared" si="10"/>
        <v>6.0754563586813184</v>
      </c>
      <c r="N29" s="31">
        <f t="shared" si="10"/>
        <v>6.1905524254945048</v>
      </c>
      <c r="O29" s="31">
        <f t="shared" si="10"/>
        <v>7.2044091850549448</v>
      </c>
      <c r="P29" s="31">
        <f t="shared" si="10"/>
        <v>7.8784642496703299</v>
      </c>
      <c r="Q29" s="31">
        <f t="shared" si="10"/>
        <v>8.5200546567032962</v>
      </c>
      <c r="R29" s="31">
        <f t="shared" si="10"/>
        <v>8.4397569441758229</v>
      </c>
      <c r="S29" s="31">
        <f t="shared" ref="S29:AB29" si="11">3.516/S27</f>
        <v>8.4341838909890114</v>
      </c>
      <c r="T29" s="31">
        <f t="shared" si="11"/>
        <v>8.222902428131869</v>
      </c>
      <c r="U29" s="31">
        <f t="shared" si="11"/>
        <v>7.8565800474725274</v>
      </c>
      <c r="V29" s="31">
        <f t="shared" si="11"/>
        <v>7.9909824316483524</v>
      </c>
      <c r="W29" s="31">
        <f t="shared" si="11"/>
        <v>7.6306287507692296</v>
      </c>
      <c r="X29" s="31">
        <f t="shared" si="11"/>
        <v>7.2465239103296692</v>
      </c>
      <c r="Y29" s="31">
        <f t="shared" si="11"/>
        <v>7.361218148571429</v>
      </c>
      <c r="Z29" s="31">
        <f t="shared" si="11"/>
        <v>7.4440999279120881</v>
      </c>
      <c r="AA29" s="31">
        <f t="shared" si="11"/>
        <v>7.1180624070329666</v>
      </c>
      <c r="AB29" s="31">
        <f t="shared" si="11"/>
        <v>7.1693666426373621</v>
      </c>
      <c r="AC29" s="35">
        <f t="shared" si="9"/>
        <v>7.1852946378021976</v>
      </c>
    </row>
    <row r="30" spans="1:29" ht="15.75">
      <c r="A30" s="4">
        <v>19</v>
      </c>
      <c r="B30" s="5" t="s">
        <v>71</v>
      </c>
      <c r="C30" s="13"/>
      <c r="D30" s="13"/>
      <c r="E30" s="31">
        <f t="shared" ref="E30:R30" si="12">3.413*E29</f>
        <v>22.232987787396926</v>
      </c>
      <c r="F30" s="31">
        <f t="shared" si="12"/>
        <v>21.895149142480879</v>
      </c>
      <c r="G30" s="31">
        <f t="shared" si="12"/>
        <v>21.973743256414945</v>
      </c>
      <c r="H30" s="31">
        <f t="shared" si="12"/>
        <v>22.904972736305936</v>
      </c>
      <c r="I30" s="31">
        <f t="shared" si="12"/>
        <v>23.275863107256264</v>
      </c>
      <c r="J30" s="31">
        <f t="shared" si="12"/>
        <v>21.758701321054946</v>
      </c>
      <c r="K30" s="31">
        <f t="shared" si="12"/>
        <v>21.730586782312088</v>
      </c>
      <c r="L30" s="31">
        <f t="shared" si="12"/>
        <v>20.556643909229006</v>
      </c>
      <c r="M30" s="31">
        <f t="shared" si="12"/>
        <v>20.73553255217934</v>
      </c>
      <c r="N30" s="31">
        <f t="shared" si="12"/>
        <v>21.128355428212743</v>
      </c>
      <c r="O30" s="31">
        <f t="shared" si="12"/>
        <v>24.588648548592523</v>
      </c>
      <c r="P30" s="31">
        <f t="shared" si="12"/>
        <v>26.889198484124833</v>
      </c>
      <c r="Q30" s="31">
        <f t="shared" si="12"/>
        <v>29.07894654332835</v>
      </c>
      <c r="R30" s="31">
        <f t="shared" si="12"/>
        <v>28.804890450472083</v>
      </c>
      <c r="S30" s="31">
        <f t="shared" ref="S30:AB30" si="13">3.413*S29</f>
        <v>28.785869619945494</v>
      </c>
      <c r="T30" s="31">
        <f t="shared" si="13"/>
        <v>28.064765987214066</v>
      </c>
      <c r="U30" s="31">
        <f t="shared" si="13"/>
        <v>26.814507702023736</v>
      </c>
      <c r="V30" s="31">
        <f t="shared" si="13"/>
        <v>27.273223039215825</v>
      </c>
      <c r="W30" s="31">
        <f t="shared" si="13"/>
        <v>26.043335926375381</v>
      </c>
      <c r="X30" s="31">
        <f t="shared" si="13"/>
        <v>24.732386105955161</v>
      </c>
      <c r="Y30" s="31">
        <f t="shared" si="13"/>
        <v>25.123837541074284</v>
      </c>
      <c r="Z30" s="31">
        <f t="shared" si="13"/>
        <v>25.406713053963955</v>
      </c>
      <c r="AA30" s="31">
        <f t="shared" si="13"/>
        <v>24.293946995203513</v>
      </c>
      <c r="AB30" s="31">
        <f t="shared" si="13"/>
        <v>24.469048351321316</v>
      </c>
      <c r="AC30" s="35">
        <f t="shared" si="9"/>
        <v>24.523410598818902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31">
        <f t="shared" ref="E31:R31" si="14">(E17-E16)/LN(1+(E17-E16)/E12)</f>
        <v>3.3408579599658257</v>
      </c>
      <c r="F31" s="31">
        <f t="shared" si="14"/>
        <v>3.2364668977854003</v>
      </c>
      <c r="G31" s="31">
        <f t="shared" si="14"/>
        <v>3.2612385097715184</v>
      </c>
      <c r="H31" s="31">
        <f t="shared" si="14"/>
        <v>3.0626912858710491</v>
      </c>
      <c r="I31" s="31">
        <f t="shared" si="14"/>
        <v>3.1795495879389986</v>
      </c>
      <c r="J31" s="31">
        <f t="shared" si="14"/>
        <v>3.2951486358103672</v>
      </c>
      <c r="K31" s="31">
        <f t="shared" si="14"/>
        <v>3.1585482801416629</v>
      </c>
      <c r="L31" s="31">
        <f t="shared" si="14"/>
        <v>2.9631238124099384</v>
      </c>
      <c r="M31" s="31">
        <f t="shared" si="14"/>
        <v>2.8959300538042489</v>
      </c>
      <c r="N31" s="31">
        <f t="shared" si="14"/>
        <v>3.0786210924463058</v>
      </c>
      <c r="O31" s="31">
        <f t="shared" si="14"/>
        <v>3.236466897785399</v>
      </c>
      <c r="P31" s="31">
        <f t="shared" si="14"/>
        <v>3.5920602006656761</v>
      </c>
      <c r="Q31" s="31">
        <f t="shared" si="14"/>
        <v>3.6943453109355677</v>
      </c>
      <c r="R31" s="31">
        <f t="shared" si="14"/>
        <v>4.0118260847600782</v>
      </c>
      <c r="S31" s="31">
        <f t="shared" ref="S31:AB31" si="15">(S17-S16)/LN(1+(S17-S16)/S12)</f>
        <v>3.895276610400201</v>
      </c>
      <c r="T31" s="31">
        <f t="shared" si="15"/>
        <v>3.9940681623280927</v>
      </c>
      <c r="U31" s="31">
        <f t="shared" si="15"/>
        <v>3.8952766104002023</v>
      </c>
      <c r="V31" s="31">
        <f t="shared" si="15"/>
        <v>3.9108742047105141</v>
      </c>
      <c r="W31" s="31">
        <f t="shared" si="15"/>
        <v>3.9446507905974366</v>
      </c>
      <c r="X31" s="31">
        <f t="shared" si="15"/>
        <v>3.728161169432509</v>
      </c>
      <c r="Y31" s="31">
        <f t="shared" si="15"/>
        <v>3.5453777518294358</v>
      </c>
      <c r="Z31" s="31">
        <f t="shared" si="15"/>
        <v>3.6603919158898224</v>
      </c>
      <c r="AA31" s="31">
        <f t="shared" si="15"/>
        <v>3.5576754208228243</v>
      </c>
      <c r="AB31" s="31">
        <f t="shared" si="15"/>
        <v>3.5920602006656761</v>
      </c>
      <c r="AC31" s="35">
        <f t="shared" si="9"/>
        <v>3.4887786436320312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31">
        <f t="shared" ref="E32:R32" si="16">(E14-E15)/LN(1+(E14-E15)/E13)</f>
        <v>1.8510368477999315</v>
      </c>
      <c r="F32" s="31">
        <f t="shared" si="16"/>
        <v>2.0157521398153802</v>
      </c>
      <c r="G32" s="31">
        <f t="shared" si="16"/>
        <v>1.8303978720171159</v>
      </c>
      <c r="H32" s="31">
        <f t="shared" si="16"/>
        <v>1.8096999455163114</v>
      </c>
      <c r="I32" s="31">
        <f t="shared" si="16"/>
        <v>1.8921426051177639</v>
      </c>
      <c r="J32" s="31">
        <f t="shared" si="16"/>
        <v>2.1049313267650867</v>
      </c>
      <c r="K32" s="31">
        <f t="shared" si="16"/>
        <v>1.8096999455163112</v>
      </c>
      <c r="L32" s="31">
        <f t="shared" si="16"/>
        <v>1.7472400573197748</v>
      </c>
      <c r="M32" s="31">
        <f t="shared" si="16"/>
        <v>1.7052818020121954</v>
      </c>
      <c r="N32" s="31">
        <f t="shared" si="16"/>
        <v>1.9254635942521867</v>
      </c>
      <c r="O32" s="31">
        <f t="shared" si="16"/>
        <v>1.9707524325183063</v>
      </c>
      <c r="P32" s="31">
        <f t="shared" si="16"/>
        <v>2.1270631636670405</v>
      </c>
      <c r="Q32" s="31">
        <f t="shared" si="16"/>
        <v>2.3451198016987846</v>
      </c>
      <c r="R32" s="31">
        <f t="shared" si="16"/>
        <v>2.6727048631065689</v>
      </c>
      <c r="S32" s="31">
        <f t="shared" ref="S32:AB32" si="17">(S14-S15)/LN(1+(S14-S15)/S13)</f>
        <v>2.4733776598087891</v>
      </c>
      <c r="T32" s="31">
        <f t="shared" si="17"/>
        <v>2.515742237956498</v>
      </c>
      <c r="U32" s="31">
        <f t="shared" si="17"/>
        <v>2.4094728527885949</v>
      </c>
      <c r="V32" s="31">
        <f t="shared" si="17"/>
        <v>2.6502140546051289</v>
      </c>
      <c r="W32" s="31">
        <f t="shared" si="17"/>
        <v>2.5824181345416171</v>
      </c>
      <c r="X32" s="31">
        <f t="shared" si="17"/>
        <v>2.3019575732260114</v>
      </c>
      <c r="Y32" s="31">
        <f t="shared" si="17"/>
        <v>2.2802957162478492</v>
      </c>
      <c r="Z32" s="31">
        <f t="shared" si="17"/>
        <v>2.4682916986923407</v>
      </c>
      <c r="AA32" s="31">
        <f t="shared" si="17"/>
        <v>2.375897998171745</v>
      </c>
      <c r="AB32" s="31">
        <f t="shared" si="17"/>
        <v>2.1711400650644617</v>
      </c>
      <c r="AC32" s="35">
        <f t="shared" si="9"/>
        <v>2.1681705995094083</v>
      </c>
    </row>
    <row r="49" spans="31:31">
      <c r="AE49" s="50"/>
    </row>
    <row r="83" spans="31:31">
      <c r="AE83" s="50">
        <f>AB14-AB15</f>
        <v>6.9</v>
      </c>
    </row>
  </sheetData>
  <mergeCells count="16">
    <mergeCell ref="E28:AB28"/>
    <mergeCell ref="A10:A11"/>
    <mergeCell ref="B10:B11"/>
    <mergeCell ref="C10:C11"/>
    <mergeCell ref="D10:D11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98" priority="2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C92"/>
  <sheetViews>
    <sheetView topLeftCell="A22" zoomScale="85" zoomScaleNormal="85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2" spans="1:29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>
      <c r="A3" s="215" t="s">
        <v>31</v>
      </c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6"/>
      <c r="R3" s="216"/>
      <c r="S3" s="216"/>
      <c r="T3" s="216"/>
      <c r="U3" s="216"/>
      <c r="V3" s="216"/>
      <c r="W3" s="216"/>
      <c r="X3" s="216"/>
      <c r="Y3" s="216"/>
      <c r="Z3" s="216"/>
      <c r="AA3" s="216"/>
      <c r="AB3" s="217"/>
      <c r="AC3"/>
    </row>
    <row r="4" spans="1:29" ht="18.75">
      <c r="A4" s="218" t="s">
        <v>87</v>
      </c>
      <c r="B4" s="219"/>
      <c r="C4" s="219"/>
      <c r="D4" s="219"/>
      <c r="E4" s="219"/>
      <c r="F4" s="219"/>
      <c r="G4" s="219"/>
      <c r="H4" s="219"/>
      <c r="I4" s="219"/>
      <c r="J4" s="219"/>
      <c r="K4" s="219"/>
      <c r="L4" s="219"/>
      <c r="M4" s="219"/>
      <c r="N4" s="219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19"/>
      <c r="Z4" s="219"/>
      <c r="AA4" s="219"/>
      <c r="AB4" s="220"/>
      <c r="AC4"/>
    </row>
    <row r="5" spans="1:29" ht="21">
      <c r="A5" s="221"/>
      <c r="B5" s="222"/>
      <c r="C5" s="222"/>
      <c r="D5" s="223"/>
      <c r="E5" s="233" t="s">
        <v>78</v>
      </c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234"/>
      <c r="AB5" s="235"/>
      <c r="AC5"/>
    </row>
    <row r="6" spans="1:29" ht="18.75">
      <c r="A6" s="224" t="s">
        <v>34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>
      <c r="A7" s="224" t="s">
        <v>35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>
      <c r="A8" s="224" t="s">
        <v>36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8.75">
      <c r="A9" s="224" t="s">
        <v>37</v>
      </c>
      <c r="B9" s="225"/>
      <c r="C9" s="225"/>
      <c r="D9" s="226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9.5">
      <c r="A10" s="227" t="s">
        <v>38</v>
      </c>
      <c r="B10" s="228"/>
      <c r="C10" s="228"/>
      <c r="D10" s="229"/>
      <c r="E10" s="236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  <c r="AA10" s="237"/>
      <c r="AB10" s="238"/>
      <c r="AC10"/>
    </row>
    <row r="11" spans="1:29" ht="18.75">
      <c r="A11" s="227" t="s">
        <v>39</v>
      </c>
      <c r="B11" s="228"/>
      <c r="C11" s="228"/>
      <c r="D11" s="229"/>
      <c r="E11" s="239"/>
      <c r="F11" s="240"/>
      <c r="G11" s="240"/>
      <c r="H11" s="240"/>
      <c r="I11" s="240"/>
      <c r="J11" s="240"/>
      <c r="K11" s="240"/>
      <c r="L11" s="240"/>
      <c r="M11" s="240"/>
      <c r="N11" s="240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1"/>
      <c r="AC11"/>
    </row>
    <row r="12" spans="1:29" ht="37.5" customHeight="1">
      <c r="A12" s="258" t="s">
        <v>40</v>
      </c>
      <c r="B12" s="258" t="s">
        <v>41</v>
      </c>
      <c r="C12" s="258" t="s">
        <v>42</v>
      </c>
      <c r="D12" s="258" t="s">
        <v>43</v>
      </c>
      <c r="E12" s="230" t="s">
        <v>44</v>
      </c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  <c r="AA12" s="231"/>
      <c r="AB12" s="232"/>
      <c r="AC12" s="44" t="s">
        <v>45</v>
      </c>
    </row>
    <row r="13" spans="1:29" ht="15.75">
      <c r="A13" s="259"/>
      <c r="B13" s="259"/>
      <c r="C13" s="259"/>
      <c r="D13" s="259"/>
      <c r="E13" s="3">
        <v>7</v>
      </c>
      <c r="F13" s="3">
        <v>8</v>
      </c>
      <c r="G13" s="3">
        <v>9</v>
      </c>
      <c r="H13" s="3">
        <v>10</v>
      </c>
      <c r="I13" s="18">
        <v>11</v>
      </c>
      <c r="J13" s="3">
        <v>12</v>
      </c>
      <c r="K13" s="3">
        <v>13</v>
      </c>
      <c r="L13" s="3">
        <v>14</v>
      </c>
      <c r="M13" s="3">
        <v>15</v>
      </c>
      <c r="N13" s="3">
        <v>16</v>
      </c>
      <c r="O13" s="3">
        <v>17</v>
      </c>
      <c r="P13" s="3">
        <v>18</v>
      </c>
      <c r="Q13" s="3">
        <v>19</v>
      </c>
      <c r="R13" s="3">
        <v>20</v>
      </c>
      <c r="S13" s="3">
        <v>21</v>
      </c>
      <c r="T13" s="3">
        <v>22</v>
      </c>
      <c r="U13" s="3">
        <v>23</v>
      </c>
      <c r="V13" s="3">
        <v>0</v>
      </c>
      <c r="W13" s="3">
        <v>1</v>
      </c>
      <c r="X13" s="3">
        <v>2</v>
      </c>
      <c r="Y13" s="3">
        <v>3</v>
      </c>
      <c r="Z13" s="3">
        <v>4</v>
      </c>
      <c r="AA13" s="3">
        <v>5</v>
      </c>
      <c r="AB13" s="3">
        <v>6</v>
      </c>
      <c r="AC13" s="17"/>
    </row>
    <row r="14" spans="1:29" ht="31.5">
      <c r="A14" s="4">
        <v>1</v>
      </c>
      <c r="B14" s="5" t="s">
        <v>46</v>
      </c>
      <c r="C14" s="6" t="s">
        <v>47</v>
      </c>
      <c r="D14" s="7"/>
      <c r="E14" s="35">
        <v>2.1</v>
      </c>
      <c r="F14" s="35">
        <v>2.1</v>
      </c>
      <c r="G14" s="35">
        <v>1.9</v>
      </c>
      <c r="H14" s="35">
        <v>1.9</v>
      </c>
      <c r="I14" s="35">
        <v>1.9</v>
      </c>
      <c r="J14" s="35">
        <v>2</v>
      </c>
      <c r="K14" s="35">
        <v>2.2000000000000002</v>
      </c>
      <c r="L14" s="35">
        <v>2.1</v>
      </c>
      <c r="M14" s="35">
        <v>2.1</v>
      </c>
      <c r="N14" s="35">
        <v>2.2000000000000002</v>
      </c>
      <c r="O14" s="35">
        <v>2.4</v>
      </c>
      <c r="P14" s="35">
        <v>2.4</v>
      </c>
      <c r="Q14" s="35">
        <v>2.4</v>
      </c>
      <c r="R14" s="35">
        <v>2.2000000000000002</v>
      </c>
      <c r="S14" s="35">
        <v>2.2000000000000002</v>
      </c>
      <c r="T14" s="35">
        <v>2.2000000000000002</v>
      </c>
      <c r="U14" s="35">
        <v>2.2000000000000002</v>
      </c>
      <c r="V14" s="35">
        <v>2.2000000000000002</v>
      </c>
      <c r="W14" s="35">
        <v>2.2000000000000002</v>
      </c>
      <c r="X14" s="35">
        <v>2.2000000000000002</v>
      </c>
      <c r="Y14" s="35">
        <v>2.2000000000000002</v>
      </c>
      <c r="Z14" s="35">
        <v>2.2000000000000002</v>
      </c>
      <c r="AA14" s="35">
        <v>2.2000000000000002</v>
      </c>
      <c r="AB14" s="35">
        <v>2.2000000000000002</v>
      </c>
      <c r="AC14" s="35">
        <f>AVERAGE(E14:AB14)</f>
        <v>2.162500000000001</v>
      </c>
    </row>
    <row r="15" spans="1:29" ht="31.5">
      <c r="A15" s="4">
        <v>2</v>
      </c>
      <c r="B15" s="5" t="s">
        <v>48</v>
      </c>
      <c r="C15" s="6" t="s">
        <v>47</v>
      </c>
      <c r="D15" s="7"/>
      <c r="E15" s="35">
        <v>0.4</v>
      </c>
      <c r="F15" s="35">
        <v>0.3</v>
      </c>
      <c r="G15" s="35">
        <v>0.3</v>
      </c>
      <c r="H15" s="35">
        <v>0.4</v>
      </c>
      <c r="I15" s="35">
        <v>0.3</v>
      </c>
      <c r="J15" s="35">
        <v>0.4</v>
      </c>
      <c r="K15" s="35">
        <v>0.3</v>
      </c>
      <c r="L15" s="35">
        <v>0.4</v>
      </c>
      <c r="M15" s="35">
        <v>0.4</v>
      </c>
      <c r="N15" s="35">
        <v>0.5</v>
      </c>
      <c r="O15" s="35">
        <v>0.5</v>
      </c>
      <c r="P15" s="35">
        <v>0.6</v>
      </c>
      <c r="Q15" s="35">
        <v>0.6</v>
      </c>
      <c r="R15" s="35">
        <v>0.5</v>
      </c>
      <c r="S15" s="35">
        <v>0.5</v>
      </c>
      <c r="T15" s="35">
        <v>0.6</v>
      </c>
      <c r="U15" s="35">
        <v>0.5</v>
      </c>
      <c r="V15" s="35">
        <v>0.4</v>
      </c>
      <c r="W15" s="35">
        <v>0.4</v>
      </c>
      <c r="X15" s="35">
        <v>0.4</v>
      </c>
      <c r="Y15" s="35">
        <v>0.5</v>
      </c>
      <c r="Z15" s="35">
        <v>0.5</v>
      </c>
      <c r="AA15" s="35">
        <v>0.4</v>
      </c>
      <c r="AB15" s="35">
        <v>0.4</v>
      </c>
      <c r="AC15" s="35">
        <f>AVERAGE(E15:AB15)</f>
        <v>0.4375</v>
      </c>
    </row>
    <row r="16" spans="1:29" ht="18.75">
      <c r="A16" s="4">
        <v>3</v>
      </c>
      <c r="B16" s="5" t="s">
        <v>49</v>
      </c>
      <c r="C16" s="6" t="s">
        <v>47</v>
      </c>
      <c r="D16" s="6"/>
      <c r="E16" s="13">
        <v>12.3</v>
      </c>
      <c r="F16" s="13">
        <v>12.3</v>
      </c>
      <c r="G16" s="13">
        <v>12.5</v>
      </c>
      <c r="H16" s="13">
        <v>12.3</v>
      </c>
      <c r="I16" s="13">
        <v>12.5</v>
      </c>
      <c r="J16" s="13">
        <v>12.7</v>
      </c>
      <c r="K16" s="13">
        <v>13.1</v>
      </c>
      <c r="L16" s="13">
        <v>13.7</v>
      </c>
      <c r="M16" s="13">
        <v>13.8</v>
      </c>
      <c r="N16" s="13">
        <v>14.2</v>
      </c>
      <c r="O16" s="13">
        <v>14.5</v>
      </c>
      <c r="P16" s="13">
        <v>14.5</v>
      </c>
      <c r="Q16" s="13">
        <v>14.8</v>
      </c>
      <c r="R16" s="13">
        <v>14.9</v>
      </c>
      <c r="S16" s="13">
        <v>14.9</v>
      </c>
      <c r="T16" s="13">
        <v>14.8</v>
      </c>
      <c r="U16" s="13">
        <v>14.7</v>
      </c>
      <c r="V16" s="13">
        <v>14.2</v>
      </c>
      <c r="W16" s="13">
        <v>14</v>
      </c>
      <c r="X16" s="13">
        <v>13.7</v>
      </c>
      <c r="Y16" s="13">
        <v>13.6</v>
      </c>
      <c r="Z16" s="13">
        <v>13.4</v>
      </c>
      <c r="AA16" s="13">
        <v>13.2</v>
      </c>
      <c r="AB16" s="13">
        <v>13.1</v>
      </c>
      <c r="AC16" s="35">
        <f t="shared" ref="AC16:AC26" si="0">AVERAGE(E16:AB16)</f>
        <v>13.654166666666669</v>
      </c>
    </row>
    <row r="17" spans="1:29" ht="18.75">
      <c r="A17" s="4">
        <v>4</v>
      </c>
      <c r="B17" s="5" t="s">
        <v>50</v>
      </c>
      <c r="C17" s="6" t="s">
        <v>47</v>
      </c>
      <c r="D17" s="6"/>
      <c r="E17" s="13">
        <v>5.5</v>
      </c>
      <c r="F17" s="13">
        <v>5.5</v>
      </c>
      <c r="G17" s="13">
        <v>5.6</v>
      </c>
      <c r="H17" s="13">
        <v>5.5</v>
      </c>
      <c r="I17" s="13">
        <v>5.6</v>
      </c>
      <c r="J17" s="13">
        <v>5.6</v>
      </c>
      <c r="K17" s="13">
        <v>5.5</v>
      </c>
      <c r="L17" s="13">
        <v>5.5</v>
      </c>
      <c r="M17" s="13">
        <v>5.5</v>
      </c>
      <c r="N17" s="13">
        <v>5.6</v>
      </c>
      <c r="O17" s="13">
        <v>5.5</v>
      </c>
      <c r="P17" s="13">
        <v>5.6</v>
      </c>
      <c r="Q17" s="13">
        <v>5.8</v>
      </c>
      <c r="R17" s="13">
        <v>6</v>
      </c>
      <c r="S17" s="13">
        <v>5.8</v>
      </c>
      <c r="T17" s="13">
        <v>5.7</v>
      </c>
      <c r="U17" s="13">
        <v>5.6</v>
      </c>
      <c r="V17" s="13">
        <v>5.5</v>
      </c>
      <c r="W17" s="13">
        <v>5.5</v>
      </c>
      <c r="X17" s="13">
        <v>5.4</v>
      </c>
      <c r="Y17" s="13">
        <v>5.5</v>
      </c>
      <c r="Z17" s="13">
        <v>5.4</v>
      </c>
      <c r="AA17" s="13">
        <v>5.5</v>
      </c>
      <c r="AB17" s="13">
        <v>5.6</v>
      </c>
      <c r="AC17" s="35">
        <f t="shared" si="0"/>
        <v>5.5749999999999993</v>
      </c>
    </row>
    <row r="18" spans="1:29" ht="30" customHeight="1">
      <c r="A18" s="4">
        <v>5</v>
      </c>
      <c r="B18" s="5" t="s">
        <v>51</v>
      </c>
      <c r="C18" s="6" t="s">
        <v>47</v>
      </c>
      <c r="D18" s="6"/>
      <c r="E18" s="13">
        <v>15.8</v>
      </c>
      <c r="F18" s="13">
        <v>15.8</v>
      </c>
      <c r="G18" s="13">
        <v>16.600000000000001</v>
      </c>
      <c r="H18" s="13">
        <v>17.2</v>
      </c>
      <c r="I18" s="13">
        <v>18.3</v>
      </c>
      <c r="J18" s="13">
        <v>18.600000000000001</v>
      </c>
      <c r="K18" s="13">
        <v>19.3</v>
      </c>
      <c r="L18" s="13">
        <v>19.399999999999999</v>
      </c>
      <c r="M18" s="13">
        <v>19.2</v>
      </c>
      <c r="N18" s="13">
        <v>20</v>
      </c>
      <c r="O18" s="13">
        <v>20.3</v>
      </c>
      <c r="P18" s="13">
        <v>19.899999999999999</v>
      </c>
      <c r="Q18" s="13">
        <v>20.6</v>
      </c>
      <c r="R18" s="13">
        <v>20.9</v>
      </c>
      <c r="S18" s="13">
        <v>20.2</v>
      </c>
      <c r="T18" s="13">
        <v>20</v>
      </c>
      <c r="U18" s="13">
        <v>19.3</v>
      </c>
      <c r="V18" s="13">
        <v>18.899999999999999</v>
      </c>
      <c r="W18" s="13">
        <v>19</v>
      </c>
      <c r="X18" s="13">
        <v>19</v>
      </c>
      <c r="Y18" s="13">
        <v>18.7</v>
      </c>
      <c r="Z18" s="13">
        <v>18.5</v>
      </c>
      <c r="AA18" s="13">
        <v>19.100000000000001</v>
      </c>
      <c r="AB18" s="13">
        <v>18.5</v>
      </c>
      <c r="AC18" s="35">
        <f t="shared" si="0"/>
        <v>18.879166666666666</v>
      </c>
    </row>
    <row r="19" spans="1:29" ht="25.5" customHeight="1">
      <c r="A19" s="4">
        <v>6</v>
      </c>
      <c r="B19" s="5" t="s">
        <v>52</v>
      </c>
      <c r="C19" s="6" t="s">
        <v>47</v>
      </c>
      <c r="D19" s="6"/>
      <c r="E19" s="13">
        <v>20.2</v>
      </c>
      <c r="F19" s="13">
        <v>20.100000000000001</v>
      </c>
      <c r="G19" s="13">
        <v>21</v>
      </c>
      <c r="H19" s="13">
        <v>21.7</v>
      </c>
      <c r="I19" s="13">
        <v>22.6</v>
      </c>
      <c r="J19" s="13">
        <v>23.5</v>
      </c>
      <c r="K19" s="13">
        <v>24.3</v>
      </c>
      <c r="L19" s="13">
        <v>24.7</v>
      </c>
      <c r="M19" s="13">
        <v>25</v>
      </c>
      <c r="N19" s="13">
        <v>25.6</v>
      </c>
      <c r="O19" s="13">
        <v>26.1</v>
      </c>
      <c r="P19" s="13">
        <v>25.8</v>
      </c>
      <c r="Q19" s="13">
        <v>26.7</v>
      </c>
      <c r="R19" s="13">
        <v>26.8</v>
      </c>
      <c r="S19" s="13">
        <v>26.2</v>
      </c>
      <c r="T19" s="13">
        <v>26.2</v>
      </c>
      <c r="U19" s="13">
        <v>25.4</v>
      </c>
      <c r="V19" s="13">
        <v>24.8</v>
      </c>
      <c r="W19" s="13">
        <v>24.6</v>
      </c>
      <c r="X19" s="13">
        <v>24.6</v>
      </c>
      <c r="Y19" s="13">
        <v>24.1</v>
      </c>
      <c r="Z19" s="13">
        <v>23.6</v>
      </c>
      <c r="AA19" s="13">
        <v>24</v>
      </c>
      <c r="AB19" s="13">
        <v>23.2</v>
      </c>
      <c r="AC19" s="35">
        <f t="shared" si="0"/>
        <v>24.200000000000003</v>
      </c>
    </row>
    <row r="20" spans="1:29" ht="30">
      <c r="A20" s="4">
        <v>7</v>
      </c>
      <c r="B20" s="5" t="s">
        <v>53</v>
      </c>
      <c r="C20" s="6" t="s">
        <v>54</v>
      </c>
      <c r="D20" s="6"/>
      <c r="E20" s="13">
        <v>4</v>
      </c>
      <c r="F20" s="13">
        <v>4</v>
      </c>
      <c r="G20" s="13">
        <v>4</v>
      </c>
      <c r="H20" s="13">
        <v>4</v>
      </c>
      <c r="I20" s="13">
        <v>4</v>
      </c>
      <c r="J20" s="13">
        <v>4</v>
      </c>
      <c r="K20" s="13">
        <v>4</v>
      </c>
      <c r="L20" s="13">
        <v>4</v>
      </c>
      <c r="M20" s="13">
        <v>4</v>
      </c>
      <c r="N20" s="13">
        <v>4</v>
      </c>
      <c r="O20" s="13">
        <v>4</v>
      </c>
      <c r="P20" s="13">
        <v>4</v>
      </c>
      <c r="Q20" s="13">
        <v>4</v>
      </c>
      <c r="R20" s="13">
        <v>4</v>
      </c>
      <c r="S20" s="13">
        <v>4</v>
      </c>
      <c r="T20" s="13">
        <v>4</v>
      </c>
      <c r="U20" s="13">
        <v>4</v>
      </c>
      <c r="V20" s="13">
        <v>4</v>
      </c>
      <c r="W20" s="13">
        <v>4</v>
      </c>
      <c r="X20" s="13">
        <v>4</v>
      </c>
      <c r="Y20" s="13">
        <v>4</v>
      </c>
      <c r="Z20" s="13">
        <v>4</v>
      </c>
      <c r="AA20" s="13">
        <v>4</v>
      </c>
      <c r="AB20" s="13">
        <v>4</v>
      </c>
      <c r="AC20" s="35">
        <f t="shared" si="0"/>
        <v>4</v>
      </c>
    </row>
    <row r="21" spans="1:29" ht="30">
      <c r="A21" s="4">
        <v>8</v>
      </c>
      <c r="B21" s="5" t="s">
        <v>55</v>
      </c>
      <c r="C21" s="6" t="s">
        <v>54</v>
      </c>
      <c r="D21" s="6"/>
      <c r="E21" s="28">
        <v>3.5</v>
      </c>
      <c r="F21" s="28">
        <v>3.5</v>
      </c>
      <c r="G21" s="28">
        <v>3.5</v>
      </c>
      <c r="H21" s="28">
        <v>3.5</v>
      </c>
      <c r="I21" s="28">
        <v>3.5</v>
      </c>
      <c r="J21" s="28">
        <v>3.5</v>
      </c>
      <c r="K21" s="28">
        <v>3.5</v>
      </c>
      <c r="L21" s="28">
        <v>3.5</v>
      </c>
      <c r="M21" s="28">
        <v>3.5</v>
      </c>
      <c r="N21" s="28">
        <v>3.5</v>
      </c>
      <c r="O21" s="28">
        <v>3.5</v>
      </c>
      <c r="P21" s="28">
        <v>3.5</v>
      </c>
      <c r="Q21" s="28">
        <v>3.5</v>
      </c>
      <c r="R21" s="28">
        <v>3.5</v>
      </c>
      <c r="S21" s="28">
        <v>3.5</v>
      </c>
      <c r="T21" s="28">
        <v>3.5</v>
      </c>
      <c r="U21" s="28">
        <v>3.5</v>
      </c>
      <c r="V21" s="28">
        <v>3.5</v>
      </c>
      <c r="W21" s="28">
        <v>3.5</v>
      </c>
      <c r="X21" s="28">
        <v>3.5</v>
      </c>
      <c r="Y21" s="28">
        <v>3.5</v>
      </c>
      <c r="Z21" s="28">
        <v>3.5</v>
      </c>
      <c r="AA21" s="28">
        <v>3.5</v>
      </c>
      <c r="AB21" s="28">
        <v>3.5</v>
      </c>
      <c r="AC21" s="35">
        <f t="shared" si="0"/>
        <v>3.5</v>
      </c>
    </row>
    <row r="22" spans="1:29" ht="30">
      <c r="A22" s="4">
        <v>9</v>
      </c>
      <c r="B22" s="5" t="s">
        <v>56</v>
      </c>
      <c r="C22" s="6" t="s">
        <v>54</v>
      </c>
      <c r="D22" s="6"/>
      <c r="E22" s="28">
        <v>3.8</v>
      </c>
      <c r="F22" s="28">
        <v>3.8</v>
      </c>
      <c r="G22" s="28">
        <v>3.8</v>
      </c>
      <c r="H22" s="28">
        <v>3.8</v>
      </c>
      <c r="I22" s="28">
        <v>3.8</v>
      </c>
      <c r="J22" s="28">
        <v>3.8</v>
      </c>
      <c r="K22" s="28">
        <v>3.8</v>
      </c>
      <c r="L22" s="28">
        <v>3.8</v>
      </c>
      <c r="M22" s="28">
        <v>3.8</v>
      </c>
      <c r="N22" s="28">
        <v>3.8</v>
      </c>
      <c r="O22" s="28">
        <v>3.8</v>
      </c>
      <c r="P22" s="28">
        <v>3.8</v>
      </c>
      <c r="Q22" s="28">
        <v>3.8</v>
      </c>
      <c r="R22" s="28">
        <v>3.8</v>
      </c>
      <c r="S22" s="28">
        <v>3.8</v>
      </c>
      <c r="T22" s="28">
        <v>3.8</v>
      </c>
      <c r="U22" s="28">
        <v>3.8</v>
      </c>
      <c r="V22" s="28">
        <v>3.8</v>
      </c>
      <c r="W22" s="28">
        <v>3.8</v>
      </c>
      <c r="X22" s="28">
        <v>3.8</v>
      </c>
      <c r="Y22" s="28">
        <v>3.8</v>
      </c>
      <c r="Z22" s="28">
        <v>3.8</v>
      </c>
      <c r="AA22" s="28">
        <v>3.8</v>
      </c>
      <c r="AB22" s="28">
        <v>3.8</v>
      </c>
      <c r="AC22" s="35">
        <f t="shared" si="0"/>
        <v>3.7999999999999985</v>
      </c>
    </row>
    <row r="23" spans="1:29" ht="30">
      <c r="A23" s="4">
        <v>10</v>
      </c>
      <c r="B23" s="5" t="s">
        <v>57</v>
      </c>
      <c r="C23" s="6" t="s">
        <v>54</v>
      </c>
      <c r="D23" s="6"/>
      <c r="E23" s="28">
        <v>3</v>
      </c>
      <c r="F23" s="28">
        <v>3</v>
      </c>
      <c r="G23" s="28">
        <v>3</v>
      </c>
      <c r="H23" s="28">
        <v>3</v>
      </c>
      <c r="I23" s="28">
        <v>3</v>
      </c>
      <c r="J23" s="28">
        <v>3</v>
      </c>
      <c r="K23" s="28">
        <v>3</v>
      </c>
      <c r="L23" s="28">
        <v>3</v>
      </c>
      <c r="M23" s="28">
        <v>3</v>
      </c>
      <c r="N23" s="28">
        <v>3</v>
      </c>
      <c r="O23" s="28">
        <v>3</v>
      </c>
      <c r="P23" s="28">
        <v>3</v>
      </c>
      <c r="Q23" s="28">
        <v>3</v>
      </c>
      <c r="R23" s="28">
        <v>3</v>
      </c>
      <c r="S23" s="28">
        <v>3</v>
      </c>
      <c r="T23" s="28">
        <v>3</v>
      </c>
      <c r="U23" s="28">
        <v>3</v>
      </c>
      <c r="V23" s="28">
        <v>3</v>
      </c>
      <c r="W23" s="28">
        <v>3</v>
      </c>
      <c r="X23" s="28">
        <v>3</v>
      </c>
      <c r="Y23" s="28">
        <v>3</v>
      </c>
      <c r="Z23" s="28">
        <v>3</v>
      </c>
      <c r="AA23" s="28">
        <v>3</v>
      </c>
      <c r="AB23" s="28">
        <v>3</v>
      </c>
      <c r="AC23" s="35">
        <f t="shared" si="0"/>
        <v>3</v>
      </c>
    </row>
    <row r="24" spans="1:29" ht="34.5">
      <c r="A24" s="4">
        <v>11</v>
      </c>
      <c r="B24" s="5" t="s">
        <v>58</v>
      </c>
      <c r="C24" s="6" t="s">
        <v>54</v>
      </c>
      <c r="D24" s="13"/>
      <c r="E24" s="33">
        <f t="shared" ref="E24:J24" si="1">E20-E21</f>
        <v>0.5</v>
      </c>
      <c r="F24" s="33">
        <f t="shared" si="1"/>
        <v>0.5</v>
      </c>
      <c r="G24" s="33">
        <f t="shared" si="1"/>
        <v>0.5</v>
      </c>
      <c r="H24" s="33">
        <f t="shared" si="1"/>
        <v>0.5</v>
      </c>
      <c r="I24" s="33">
        <f t="shared" si="1"/>
        <v>0.5</v>
      </c>
      <c r="J24" s="33">
        <f t="shared" si="1"/>
        <v>0.5</v>
      </c>
      <c r="K24" s="33">
        <f t="shared" ref="K24:S24" si="2">K20-K21</f>
        <v>0.5</v>
      </c>
      <c r="L24" s="33">
        <f t="shared" si="2"/>
        <v>0.5</v>
      </c>
      <c r="M24" s="33">
        <f t="shared" si="2"/>
        <v>0.5</v>
      </c>
      <c r="N24" s="33">
        <f t="shared" si="2"/>
        <v>0.5</v>
      </c>
      <c r="O24" s="33">
        <f t="shared" si="2"/>
        <v>0.5</v>
      </c>
      <c r="P24" s="33">
        <f t="shared" si="2"/>
        <v>0.5</v>
      </c>
      <c r="Q24" s="33">
        <f t="shared" si="2"/>
        <v>0.5</v>
      </c>
      <c r="R24" s="33">
        <f t="shared" si="2"/>
        <v>0.5</v>
      </c>
      <c r="S24" s="33">
        <f t="shared" si="2"/>
        <v>0.5</v>
      </c>
      <c r="T24" s="33">
        <f t="shared" ref="T24:AB24" si="3">T20-T21</f>
        <v>0.5</v>
      </c>
      <c r="U24" s="33">
        <f t="shared" si="3"/>
        <v>0.5</v>
      </c>
      <c r="V24" s="33">
        <f t="shared" si="3"/>
        <v>0.5</v>
      </c>
      <c r="W24" s="33">
        <f t="shared" si="3"/>
        <v>0.5</v>
      </c>
      <c r="X24" s="33">
        <f t="shared" si="3"/>
        <v>0.5</v>
      </c>
      <c r="Y24" s="33">
        <f t="shared" si="3"/>
        <v>0.5</v>
      </c>
      <c r="Z24" s="33">
        <f t="shared" si="3"/>
        <v>0.5</v>
      </c>
      <c r="AA24" s="33">
        <f t="shared" si="3"/>
        <v>0.5</v>
      </c>
      <c r="AB24" s="33">
        <f t="shared" si="3"/>
        <v>0.5</v>
      </c>
      <c r="AC24" s="35">
        <f t="shared" si="0"/>
        <v>0.5</v>
      </c>
    </row>
    <row r="25" spans="1:29" ht="34.5">
      <c r="A25" s="4">
        <v>12</v>
      </c>
      <c r="B25" s="5" t="s">
        <v>59</v>
      </c>
      <c r="C25" s="6" t="s">
        <v>60</v>
      </c>
      <c r="D25" s="13"/>
      <c r="E25" s="33">
        <f t="shared" ref="E25:J25" si="4">E22-E23</f>
        <v>0.79999999999999982</v>
      </c>
      <c r="F25" s="33">
        <f t="shared" si="4"/>
        <v>0.79999999999999982</v>
      </c>
      <c r="G25" s="33">
        <f t="shared" si="4"/>
        <v>0.79999999999999982</v>
      </c>
      <c r="H25" s="33">
        <f t="shared" si="4"/>
        <v>0.79999999999999982</v>
      </c>
      <c r="I25" s="33">
        <f t="shared" si="4"/>
        <v>0.79999999999999982</v>
      </c>
      <c r="J25" s="33">
        <f t="shared" si="4"/>
        <v>0.79999999999999982</v>
      </c>
      <c r="K25" s="33">
        <f t="shared" ref="K25:S25" si="5">K22-K23</f>
        <v>0.79999999999999982</v>
      </c>
      <c r="L25" s="33">
        <f t="shared" si="5"/>
        <v>0.79999999999999982</v>
      </c>
      <c r="M25" s="33">
        <f t="shared" si="5"/>
        <v>0.79999999999999982</v>
      </c>
      <c r="N25" s="33">
        <f t="shared" si="5"/>
        <v>0.79999999999999982</v>
      </c>
      <c r="O25" s="33">
        <f t="shared" si="5"/>
        <v>0.79999999999999982</v>
      </c>
      <c r="P25" s="33">
        <f t="shared" si="5"/>
        <v>0.79999999999999982</v>
      </c>
      <c r="Q25" s="33">
        <f t="shared" si="5"/>
        <v>0.79999999999999982</v>
      </c>
      <c r="R25" s="33">
        <f t="shared" si="5"/>
        <v>0.79999999999999982</v>
      </c>
      <c r="S25" s="33">
        <f t="shared" si="5"/>
        <v>0.79999999999999982</v>
      </c>
      <c r="T25" s="33">
        <f t="shared" ref="T25:AB25" si="6">T22-T23</f>
        <v>0.79999999999999982</v>
      </c>
      <c r="U25" s="33">
        <f t="shared" si="6"/>
        <v>0.79999999999999982</v>
      </c>
      <c r="V25" s="33">
        <f t="shared" si="6"/>
        <v>0.79999999999999982</v>
      </c>
      <c r="W25" s="33">
        <f t="shared" si="6"/>
        <v>0.79999999999999982</v>
      </c>
      <c r="X25" s="33">
        <f t="shared" si="6"/>
        <v>0.79999999999999982</v>
      </c>
      <c r="Y25" s="33">
        <f t="shared" si="6"/>
        <v>0.79999999999999982</v>
      </c>
      <c r="Z25" s="33">
        <f t="shared" si="6"/>
        <v>0.79999999999999982</v>
      </c>
      <c r="AA25" s="33">
        <f t="shared" si="6"/>
        <v>0.79999999999999982</v>
      </c>
      <c r="AB25" s="33">
        <f t="shared" si="6"/>
        <v>0.79999999999999982</v>
      </c>
      <c r="AC25" s="35">
        <f t="shared" si="0"/>
        <v>0.80000000000000027</v>
      </c>
    </row>
    <row r="26" spans="1:29" ht="37.5">
      <c r="A26" s="4">
        <v>13</v>
      </c>
      <c r="B26" s="5" t="s">
        <v>61</v>
      </c>
      <c r="C26" s="6" t="s">
        <v>62</v>
      </c>
      <c r="D26" s="13"/>
      <c r="E26" s="29">
        <f t="shared" ref="E26:J26" si="7">SQRT(E24/0.5)*971</f>
        <v>971</v>
      </c>
      <c r="F26" s="29">
        <f t="shared" si="7"/>
        <v>971</v>
      </c>
      <c r="G26" s="29">
        <f t="shared" si="7"/>
        <v>971</v>
      </c>
      <c r="H26" s="29">
        <f t="shared" si="7"/>
        <v>971</v>
      </c>
      <c r="I26" s="29">
        <f t="shared" si="7"/>
        <v>971</v>
      </c>
      <c r="J26" s="29">
        <f t="shared" si="7"/>
        <v>971</v>
      </c>
      <c r="K26" s="29">
        <f t="shared" ref="K26:S26" si="8">SQRT(K24/0.5)*971</f>
        <v>971</v>
      </c>
      <c r="L26" s="29">
        <f t="shared" si="8"/>
        <v>971</v>
      </c>
      <c r="M26" s="29">
        <f t="shared" si="8"/>
        <v>971</v>
      </c>
      <c r="N26" s="29">
        <f t="shared" si="8"/>
        <v>971</v>
      </c>
      <c r="O26" s="29">
        <f t="shared" si="8"/>
        <v>971</v>
      </c>
      <c r="P26" s="29">
        <f t="shared" si="8"/>
        <v>971</v>
      </c>
      <c r="Q26" s="29">
        <f t="shared" si="8"/>
        <v>971</v>
      </c>
      <c r="R26" s="29">
        <f t="shared" si="8"/>
        <v>971</v>
      </c>
      <c r="S26" s="29">
        <f t="shared" si="8"/>
        <v>971</v>
      </c>
      <c r="T26" s="29">
        <f t="shared" ref="T26:AB26" si="9">SQRT(T24/0.5)*971</f>
        <v>971</v>
      </c>
      <c r="U26" s="29">
        <f t="shared" si="9"/>
        <v>971</v>
      </c>
      <c r="V26" s="29">
        <f t="shared" si="9"/>
        <v>971</v>
      </c>
      <c r="W26" s="29">
        <f t="shared" si="9"/>
        <v>971</v>
      </c>
      <c r="X26" s="29">
        <f t="shared" si="9"/>
        <v>971</v>
      </c>
      <c r="Y26" s="29">
        <f t="shared" si="9"/>
        <v>971</v>
      </c>
      <c r="Z26" s="29">
        <f t="shared" si="9"/>
        <v>971</v>
      </c>
      <c r="AA26" s="29">
        <f t="shared" si="9"/>
        <v>971</v>
      </c>
      <c r="AB26" s="29">
        <f t="shared" si="9"/>
        <v>971</v>
      </c>
      <c r="AC26" s="35">
        <f t="shared" si="0"/>
        <v>971</v>
      </c>
    </row>
    <row r="27" spans="1:29" ht="18" customHeight="1">
      <c r="A27" s="4">
        <v>14</v>
      </c>
      <c r="B27" s="5" t="s">
        <v>63</v>
      </c>
      <c r="C27" s="6" t="s">
        <v>64</v>
      </c>
      <c r="D27" s="13"/>
      <c r="E27" s="47">
        <v>2222.9549999999999</v>
      </c>
      <c r="F27" s="47">
        <v>2168.9</v>
      </c>
      <c r="G27" s="47">
        <v>2156.846</v>
      </c>
      <c r="H27" s="47">
        <v>2244.7759999999998</v>
      </c>
      <c r="I27" s="47">
        <v>2407.8000000000002</v>
      </c>
      <c r="J27" s="47">
        <v>2546.3229999999999</v>
      </c>
      <c r="K27" s="47">
        <v>2544.8589999999999</v>
      </c>
      <c r="L27" s="47">
        <v>2681.12</v>
      </c>
      <c r="M27" s="47">
        <v>2781.5349999999999</v>
      </c>
      <c r="N27" s="47">
        <v>2906.9009999999998</v>
      </c>
      <c r="O27" s="47">
        <v>2857.5</v>
      </c>
      <c r="P27" s="47">
        <v>2906.8380000000002</v>
      </c>
      <c r="Q27" s="47">
        <v>2917.1979999999999</v>
      </c>
      <c r="R27" s="47">
        <v>2924.279</v>
      </c>
      <c r="S27" s="47">
        <v>2875.9409999999998</v>
      </c>
      <c r="T27" s="47">
        <v>2871.3510000000001</v>
      </c>
      <c r="U27" s="47">
        <v>2736.4059999999999</v>
      </c>
      <c r="V27" s="47">
        <v>2828.2950000000001</v>
      </c>
      <c r="W27" s="47">
        <v>2709.8229999999999</v>
      </c>
      <c r="X27" s="47">
        <v>2651.1080000000002</v>
      </c>
      <c r="Y27" s="47">
        <v>2616.402</v>
      </c>
      <c r="Z27" s="47">
        <v>2410.5320000000002</v>
      </c>
      <c r="AA27" s="47">
        <v>2525.4520000000002</v>
      </c>
      <c r="AB27" s="47">
        <v>2516.42</v>
      </c>
      <c r="AC27" s="37">
        <f>SUM(E27:AB27)</f>
        <v>63009.56</v>
      </c>
    </row>
    <row r="28" spans="1:29" ht="18" customHeight="1">
      <c r="A28" s="4">
        <v>15</v>
      </c>
      <c r="B28" s="5" t="s">
        <v>65</v>
      </c>
      <c r="C28" s="6" t="s">
        <v>66</v>
      </c>
      <c r="D28" s="13"/>
      <c r="E28" s="13">
        <v>1190</v>
      </c>
      <c r="F28" s="13">
        <v>1190</v>
      </c>
      <c r="G28" s="13">
        <v>1180</v>
      </c>
      <c r="H28" s="13">
        <v>1250</v>
      </c>
      <c r="I28" s="13">
        <v>1250</v>
      </c>
      <c r="J28" s="13">
        <v>1300</v>
      </c>
      <c r="K28" s="13">
        <v>1370</v>
      </c>
      <c r="L28" s="13">
        <v>1370</v>
      </c>
      <c r="M28" s="13">
        <v>1400</v>
      </c>
      <c r="N28" s="13">
        <v>1500</v>
      </c>
      <c r="O28" s="13">
        <v>1380</v>
      </c>
      <c r="P28" s="13">
        <v>1380</v>
      </c>
      <c r="Q28" s="13">
        <v>1400</v>
      </c>
      <c r="R28" s="13">
        <v>1370</v>
      </c>
      <c r="S28" s="13">
        <v>1370</v>
      </c>
      <c r="T28" s="13">
        <v>1500</v>
      </c>
      <c r="U28" s="13">
        <v>1300</v>
      </c>
      <c r="V28" s="13">
        <v>1350</v>
      </c>
      <c r="W28" s="13">
        <v>1350</v>
      </c>
      <c r="X28" s="13">
        <v>1350</v>
      </c>
      <c r="Y28" s="13">
        <v>1250</v>
      </c>
      <c r="Z28" s="13">
        <v>1300</v>
      </c>
      <c r="AA28" s="13">
        <v>1300</v>
      </c>
      <c r="AB28" s="13">
        <v>1300</v>
      </c>
      <c r="AC28" s="37">
        <f>SUM(E28:AB28)</f>
        <v>31900</v>
      </c>
    </row>
    <row r="29" spans="1:29" ht="18" customHeight="1">
      <c r="A29" s="4">
        <v>16</v>
      </c>
      <c r="B29" s="5" t="s">
        <v>67</v>
      </c>
      <c r="C29" s="6" t="s">
        <v>68</v>
      </c>
      <c r="D29" s="13"/>
      <c r="E29" s="31">
        <f t="shared" ref="E29:J29" si="10">E28/E27</f>
        <v>0.53532347708343175</v>
      </c>
      <c r="F29" s="31">
        <f t="shared" si="10"/>
        <v>0.54866522200193646</v>
      </c>
      <c r="G29" s="31">
        <f t="shared" si="10"/>
        <v>0.54709515653876073</v>
      </c>
      <c r="H29" s="31">
        <f t="shared" si="10"/>
        <v>0.55684843387491678</v>
      </c>
      <c r="I29" s="31">
        <f t="shared" si="10"/>
        <v>0.51914610848077081</v>
      </c>
      <c r="J29" s="31">
        <f t="shared" si="10"/>
        <v>0.51054010037218378</v>
      </c>
      <c r="K29" s="31">
        <f t="shared" ref="K29:S29" si="11">K28/K27</f>
        <v>0.53834023810356491</v>
      </c>
      <c r="L29" s="31">
        <f t="shared" si="11"/>
        <v>0.51098048576714206</v>
      </c>
      <c r="M29" s="31">
        <f t="shared" si="11"/>
        <v>0.50331921043596439</v>
      </c>
      <c r="N29" s="31">
        <f t="shared" si="11"/>
        <v>0.51601344524632942</v>
      </c>
      <c r="O29" s="31">
        <f t="shared" si="11"/>
        <v>0.48293963254593175</v>
      </c>
      <c r="P29" s="31">
        <f t="shared" si="11"/>
        <v>0.47474265851760572</v>
      </c>
      <c r="Q29" s="31">
        <f t="shared" si="11"/>
        <v>0.47991257364087048</v>
      </c>
      <c r="R29" s="31">
        <f t="shared" si="11"/>
        <v>0.46849154954092959</v>
      </c>
      <c r="S29" s="31">
        <f t="shared" si="11"/>
        <v>0.47636582252556647</v>
      </c>
      <c r="T29" s="31">
        <f t="shared" ref="T29:AB29" si="12">T28/T27</f>
        <v>0.52240217235719355</v>
      </c>
      <c r="U29" s="31">
        <f t="shared" si="12"/>
        <v>0.47507570148581751</v>
      </c>
      <c r="V29" s="31">
        <f t="shared" si="12"/>
        <v>0.4773193743934066</v>
      </c>
      <c r="W29" s="31">
        <f t="shared" si="12"/>
        <v>0.49818751999669353</v>
      </c>
      <c r="X29" s="31">
        <f t="shared" si="12"/>
        <v>0.50922105021749398</v>
      </c>
      <c r="Y29" s="31">
        <f t="shared" si="12"/>
        <v>0.4777553296473554</v>
      </c>
      <c r="Z29" s="31">
        <f t="shared" si="12"/>
        <v>0.5393000383317873</v>
      </c>
      <c r="AA29" s="31">
        <f t="shared" si="12"/>
        <v>0.51475933813036234</v>
      </c>
      <c r="AB29" s="31">
        <f t="shared" si="12"/>
        <v>0.51660692571192401</v>
      </c>
      <c r="AC29" s="35">
        <f t="shared" ref="AC29:AC34" si="13">AVERAGE(E29:AB29)</f>
        <v>0.50830631520616409</v>
      </c>
    </row>
    <row r="30" spans="1:29" ht="18" customHeight="1">
      <c r="A30" s="4">
        <v>17</v>
      </c>
      <c r="B30" s="5" t="s">
        <v>69</v>
      </c>
      <c r="C30" s="13"/>
      <c r="D30" s="13"/>
      <c r="E30" s="255">
        <f>AVERAGE(E29:AB29)</f>
        <v>0.50830631520616409</v>
      </c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7"/>
      <c r="AC30" s="35">
        <f t="shared" si="13"/>
        <v>0.50830631520616409</v>
      </c>
    </row>
    <row r="31" spans="1:29" ht="18" customHeight="1">
      <c r="A31" s="4">
        <v>18</v>
      </c>
      <c r="B31" s="5" t="s">
        <v>70</v>
      </c>
      <c r="C31" s="13"/>
      <c r="D31" s="13"/>
      <c r="E31" s="31">
        <f t="shared" ref="E31:J31" si="14">3.516/E29</f>
        <v>6.567991411764706</v>
      </c>
      <c r="F31" s="31">
        <f t="shared" si="14"/>
        <v>6.4082793277310923</v>
      </c>
      <c r="G31" s="31">
        <f t="shared" si="14"/>
        <v>6.4266699457627121</v>
      </c>
      <c r="H31" s="31">
        <f t="shared" si="14"/>
        <v>6.3141059327999987</v>
      </c>
      <c r="I31" s="31">
        <f t="shared" si="14"/>
        <v>6.7726598400000002</v>
      </c>
      <c r="J31" s="31">
        <f t="shared" si="14"/>
        <v>6.8868243599999994</v>
      </c>
      <c r="K31" s="31">
        <f t="shared" ref="K31:S31" si="15">3.516/K29</f>
        <v>6.5311855795620435</v>
      </c>
      <c r="L31" s="31">
        <f t="shared" si="15"/>
        <v>6.8808889927007302</v>
      </c>
      <c r="M31" s="31">
        <f t="shared" si="15"/>
        <v>6.9856264714285707</v>
      </c>
      <c r="N31" s="31">
        <f t="shared" si="15"/>
        <v>6.8137759439999988</v>
      </c>
      <c r="O31" s="31">
        <f t="shared" si="15"/>
        <v>7.2804130434782612</v>
      </c>
      <c r="P31" s="31">
        <f t="shared" si="15"/>
        <v>7.406117686956522</v>
      </c>
      <c r="Q31" s="31">
        <f t="shared" si="15"/>
        <v>7.3263344057142854</v>
      </c>
      <c r="R31" s="31">
        <f t="shared" si="15"/>
        <v>7.5049379299270074</v>
      </c>
      <c r="S31" s="31">
        <f t="shared" si="15"/>
        <v>7.3808821576642325</v>
      </c>
      <c r="T31" s="31">
        <f t="shared" ref="T31:AB31" si="16">3.516/T29</f>
        <v>6.730446744</v>
      </c>
      <c r="U31" s="31">
        <f t="shared" si="16"/>
        <v>7.4009257661538461</v>
      </c>
      <c r="V31" s="31">
        <f t="shared" si="16"/>
        <v>7.3661372000000007</v>
      </c>
      <c r="W31" s="31">
        <f t="shared" si="16"/>
        <v>7.0575834577777776</v>
      </c>
      <c r="X31" s="31">
        <f t="shared" si="16"/>
        <v>6.9046635022222222</v>
      </c>
      <c r="Y31" s="31">
        <f t="shared" si="16"/>
        <v>7.3594155456000001</v>
      </c>
      <c r="Z31" s="31">
        <f t="shared" si="16"/>
        <v>6.5195619323076928</v>
      </c>
      <c r="AA31" s="31">
        <f t="shared" si="16"/>
        <v>6.8303763323076936</v>
      </c>
      <c r="AB31" s="31">
        <f t="shared" si="16"/>
        <v>6.8059482461538474</v>
      </c>
      <c r="AC31" s="35">
        <f t="shared" si="13"/>
        <v>6.9359063231672202</v>
      </c>
    </row>
    <row r="32" spans="1:29" ht="18" customHeight="1">
      <c r="A32" s="4">
        <v>19</v>
      </c>
      <c r="B32" s="5" t="s">
        <v>71</v>
      </c>
      <c r="C32" s="13"/>
      <c r="D32" s="13"/>
      <c r="E32" s="31">
        <f t="shared" ref="E32:J32" si="17">3.413*E31</f>
        <v>22.416554688352939</v>
      </c>
      <c r="F32" s="31">
        <f t="shared" si="17"/>
        <v>21.871457345546215</v>
      </c>
      <c r="G32" s="31">
        <f t="shared" si="17"/>
        <v>21.934224524888137</v>
      </c>
      <c r="H32" s="31">
        <f t="shared" si="17"/>
        <v>21.550043548646393</v>
      </c>
      <c r="I32" s="31">
        <f t="shared" si="17"/>
        <v>23.115088033919999</v>
      </c>
      <c r="J32" s="31">
        <f t="shared" si="17"/>
        <v>23.504731540679998</v>
      </c>
      <c r="K32" s="31">
        <f t="shared" ref="K32:S32" si="18">3.413*K31</f>
        <v>22.290936383045253</v>
      </c>
      <c r="L32" s="31">
        <f t="shared" si="18"/>
        <v>23.484474132087591</v>
      </c>
      <c r="M32" s="31">
        <f t="shared" si="18"/>
        <v>23.841943146985709</v>
      </c>
      <c r="N32" s="31">
        <f t="shared" si="18"/>
        <v>23.255417296871993</v>
      </c>
      <c r="O32" s="31">
        <f t="shared" si="18"/>
        <v>24.848049717391305</v>
      </c>
      <c r="P32" s="31">
        <f t="shared" si="18"/>
        <v>25.277079665582608</v>
      </c>
      <c r="Q32" s="31">
        <f t="shared" si="18"/>
        <v>25.004779326702856</v>
      </c>
      <c r="R32" s="31">
        <f t="shared" si="18"/>
        <v>25.614353154840874</v>
      </c>
      <c r="S32" s="31">
        <f t="shared" si="18"/>
        <v>25.190950804108024</v>
      </c>
      <c r="T32" s="31">
        <f t="shared" ref="T32:AB32" si="19">3.413*T31</f>
        <v>22.971014737272</v>
      </c>
      <c r="U32" s="31">
        <f t="shared" si="19"/>
        <v>25.259359639883076</v>
      </c>
      <c r="V32" s="31">
        <f t="shared" si="19"/>
        <v>25.140626263600002</v>
      </c>
      <c r="W32" s="31">
        <f t="shared" si="19"/>
        <v>24.087532341395555</v>
      </c>
      <c r="X32" s="31">
        <f t="shared" si="19"/>
        <v>23.565616533084444</v>
      </c>
      <c r="Y32" s="31">
        <f t="shared" si="19"/>
        <v>25.117685257132798</v>
      </c>
      <c r="Z32" s="31">
        <f t="shared" si="19"/>
        <v>22.251264874966154</v>
      </c>
      <c r="AA32" s="31">
        <f t="shared" si="19"/>
        <v>23.312074422166155</v>
      </c>
      <c r="AB32" s="31">
        <f t="shared" si="19"/>
        <v>23.228701364123079</v>
      </c>
      <c r="AC32" s="35">
        <f t="shared" si="13"/>
        <v>23.672248280969711</v>
      </c>
    </row>
    <row r="33" spans="1:29" ht="18" customHeight="1">
      <c r="A33" s="4">
        <v>20</v>
      </c>
      <c r="B33" s="5" t="s">
        <v>72</v>
      </c>
      <c r="C33" s="6" t="s">
        <v>47</v>
      </c>
      <c r="D33" s="13"/>
      <c r="E33" s="31">
        <f t="shared" ref="E33:J33" si="20">(E19-E18)/LN(1+(E19-E18)/E14)</f>
        <v>3.8942711328936657</v>
      </c>
      <c r="F33" s="31">
        <f t="shared" si="20"/>
        <v>3.8587148755104299</v>
      </c>
      <c r="G33" s="31">
        <f t="shared" si="20"/>
        <v>3.6706562196334906</v>
      </c>
      <c r="H33" s="31">
        <f t="shared" si="20"/>
        <v>3.7053990253338167</v>
      </c>
      <c r="I33" s="31">
        <f t="shared" si="20"/>
        <v>3.635762833462123</v>
      </c>
      <c r="J33" s="31">
        <f t="shared" si="20"/>
        <v>3.9568006804146711</v>
      </c>
      <c r="K33" s="31">
        <f t="shared" ref="K33:S33" si="21">(K19-K18)/LN(1+(K19-K18)/K14)</f>
        <v>4.2171897751603904</v>
      </c>
      <c r="L33" s="31">
        <f t="shared" si="21"/>
        <v>4.2078765470448296</v>
      </c>
      <c r="M33" s="31">
        <f t="shared" si="21"/>
        <v>4.3776049092713825</v>
      </c>
      <c r="N33" s="31">
        <f t="shared" si="21"/>
        <v>4.4245467194175463</v>
      </c>
      <c r="O33" s="31">
        <f t="shared" si="21"/>
        <v>4.7205690989144822</v>
      </c>
      <c r="P33" s="31">
        <f t="shared" si="21"/>
        <v>4.7550474483067759</v>
      </c>
      <c r="Q33" s="31">
        <f t="shared" si="21"/>
        <v>4.8236694729072216</v>
      </c>
      <c r="R33" s="31">
        <f t="shared" si="21"/>
        <v>4.5265994060422532</v>
      </c>
      <c r="S33" s="31">
        <f t="shared" si="21"/>
        <v>4.5603905364838129</v>
      </c>
      <c r="T33" s="31">
        <f t="shared" ref="T33:AB33" si="22">(T19-T18)/LN(1+(T19-T18)/T14)</f>
        <v>4.6276449619249895</v>
      </c>
      <c r="U33" s="31">
        <f t="shared" si="22"/>
        <v>4.5940717567728298</v>
      </c>
      <c r="V33" s="31">
        <f t="shared" si="22"/>
        <v>4.5265994060422532</v>
      </c>
      <c r="W33" s="31">
        <f t="shared" si="22"/>
        <v>4.4245467194175463</v>
      </c>
      <c r="X33" s="31">
        <f t="shared" si="22"/>
        <v>4.4245467194175463</v>
      </c>
      <c r="Y33" s="31">
        <f t="shared" si="22"/>
        <v>4.355924575182879</v>
      </c>
      <c r="Z33" s="31">
        <f t="shared" si="22"/>
        <v>4.2520658385844152</v>
      </c>
      <c r="AA33" s="31">
        <f t="shared" si="22"/>
        <v>4.1821811944151017</v>
      </c>
      <c r="AB33" s="31">
        <f t="shared" si="22"/>
        <v>4.1117555878918308</v>
      </c>
      <c r="AC33" s="35">
        <f t="shared" si="13"/>
        <v>4.2847681433519291</v>
      </c>
    </row>
    <row r="34" spans="1:29" ht="18" customHeight="1">
      <c r="A34" s="4">
        <v>21</v>
      </c>
      <c r="B34" s="5" t="s">
        <v>73</v>
      </c>
      <c r="C34" s="6" t="s">
        <v>47</v>
      </c>
      <c r="D34" s="17"/>
      <c r="E34" s="31">
        <f t="shared" ref="E34:J34" si="23">(E16-E17)/LN(1+(E16-E17)/E15)</f>
        <v>2.3526385425761167</v>
      </c>
      <c r="F34" s="31">
        <f t="shared" si="23"/>
        <v>2.1491323462834737</v>
      </c>
      <c r="G34" s="31">
        <f t="shared" si="23"/>
        <v>2.1711400650644617</v>
      </c>
      <c r="H34" s="31">
        <f t="shared" si="23"/>
        <v>2.3526385425761167</v>
      </c>
      <c r="I34" s="31">
        <f t="shared" si="23"/>
        <v>2.1711400650644617</v>
      </c>
      <c r="J34" s="31">
        <f t="shared" si="23"/>
        <v>2.4222213199475116</v>
      </c>
      <c r="K34" s="31">
        <f t="shared" ref="K34:S34" si="24">(K16-K17)/LN(1+(K16-K17)/K15)</f>
        <v>2.3235652944818113</v>
      </c>
      <c r="L34" s="31">
        <f t="shared" si="24"/>
        <v>2.6727048631065684</v>
      </c>
      <c r="M34" s="31">
        <f t="shared" si="24"/>
        <v>2.6951431749169599</v>
      </c>
      <c r="N34" s="31">
        <f t="shared" si="24"/>
        <v>2.9640642426936883</v>
      </c>
      <c r="O34" s="31">
        <f t="shared" si="24"/>
        <v>3.0566094470559775</v>
      </c>
      <c r="P34" s="31">
        <f t="shared" si="24"/>
        <v>3.2221656935770162</v>
      </c>
      <c r="Q34" s="31">
        <f t="shared" si="24"/>
        <v>3.2460638420001677</v>
      </c>
      <c r="R34" s="31">
        <f t="shared" si="24"/>
        <v>3.0335494861744206</v>
      </c>
      <c r="S34" s="31">
        <f t="shared" si="24"/>
        <v>3.0796197314578793</v>
      </c>
      <c r="T34" s="31">
        <f t="shared" ref="T34:AB34" si="25">(T16-T17)/LN(1+(T16-T17)/T15)</f>
        <v>3.269909651558971</v>
      </c>
      <c r="U34" s="31">
        <f t="shared" si="25"/>
        <v>3.0796197314578788</v>
      </c>
      <c r="V34" s="31">
        <f t="shared" si="25"/>
        <v>2.7843874571847693</v>
      </c>
      <c r="W34" s="31">
        <f t="shared" si="25"/>
        <v>2.7398655520260484</v>
      </c>
      <c r="X34" s="31">
        <f t="shared" si="25"/>
        <v>2.6951431749169594</v>
      </c>
      <c r="Y34" s="31">
        <f t="shared" si="25"/>
        <v>2.8471908617087194</v>
      </c>
      <c r="Z34" s="31">
        <f t="shared" si="25"/>
        <v>2.8236489909180893</v>
      </c>
      <c r="AA34" s="31">
        <f t="shared" si="25"/>
        <v>2.5597087013286677</v>
      </c>
      <c r="AB34" s="31">
        <f t="shared" si="25"/>
        <v>2.5141180370887164</v>
      </c>
      <c r="AC34" s="35">
        <f t="shared" si="13"/>
        <v>2.7177495339652271</v>
      </c>
    </row>
    <row r="37" spans="1:29" ht="20.25" customHeight="1"/>
    <row r="40" spans="1:29" ht="21" customHeight="1"/>
    <row r="41" spans="1:29" ht="18.75" customHeight="1"/>
    <row r="42" spans="1:29" ht="18.75" customHeight="1"/>
    <row r="43" spans="1:29" ht="18.75" customHeight="1"/>
    <row r="44" spans="1:29" ht="18.75" customHeight="1"/>
    <row r="45" spans="1:29" ht="19.5" customHeight="1"/>
    <row r="46" spans="1:29" ht="18.75" customHeight="1"/>
    <row r="47" spans="1:29" ht="15.75" customHeight="1"/>
    <row r="53" ht="30" customHeight="1"/>
    <row r="54" ht="25.5" customHeight="1"/>
    <row r="78" ht="21" customHeight="1"/>
    <row r="79" ht="18.75" customHeight="1"/>
    <row r="80" ht="18.75" customHeight="1"/>
    <row r="81" ht="18.75" customHeight="1"/>
    <row r="82" ht="18.75" customHeight="1"/>
    <row r="83" ht="19.5" customHeight="1"/>
    <row r="84" ht="18.75" customHeight="1"/>
    <row r="85" ht="15.75" customHeight="1"/>
    <row r="91" ht="30" customHeight="1"/>
    <row r="92" ht="25.5" customHeight="1"/>
  </sheetData>
  <mergeCells count="16">
    <mergeCell ref="E30:AB30"/>
    <mergeCell ref="A12:A13"/>
    <mergeCell ref="B12:B13"/>
    <mergeCell ref="C12:C13"/>
    <mergeCell ref="D12:D13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9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88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>
      <c r="A3" s="221"/>
      <c r="B3" s="222"/>
      <c r="C3" s="222"/>
      <c r="D3" s="223"/>
      <c r="E3" s="233" t="s">
        <v>85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21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18.75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 customHeight="1">
      <c r="A11" s="246"/>
      <c r="B11" s="246"/>
      <c r="C11" s="248"/>
      <c r="D11" s="246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46</v>
      </c>
      <c r="C12" s="6" t="s">
        <v>47</v>
      </c>
      <c r="D12" s="7"/>
      <c r="E12" s="35"/>
      <c r="F12" s="35"/>
      <c r="G12" s="35"/>
      <c r="H12" s="35"/>
      <c r="I12" s="35"/>
      <c r="J12" s="35"/>
      <c r="K12" s="35"/>
      <c r="L12" s="35"/>
      <c r="M12" s="35"/>
      <c r="N12" s="35">
        <v>0.3</v>
      </c>
      <c r="O12" s="35">
        <v>0.4</v>
      </c>
      <c r="P12" s="35">
        <v>0.4</v>
      </c>
      <c r="Q12" s="35">
        <v>0.4</v>
      </c>
      <c r="R12" s="35">
        <v>0.4</v>
      </c>
      <c r="S12" s="35">
        <v>0.4</v>
      </c>
      <c r="T12" s="35">
        <v>0.4</v>
      </c>
      <c r="U12" s="35">
        <v>0.3</v>
      </c>
      <c r="V12" s="35"/>
      <c r="W12" s="35"/>
      <c r="X12" s="35"/>
      <c r="Y12" s="35"/>
      <c r="Z12" s="35"/>
      <c r="AA12" s="35"/>
      <c r="AB12" s="35"/>
      <c r="AC12" s="35">
        <f>AVERAGE(E12:AB12)</f>
        <v>0.37499999999999994</v>
      </c>
    </row>
    <row r="13" spans="1:29" ht="31.5">
      <c r="A13" s="4">
        <v>2</v>
      </c>
      <c r="B13" s="5" t="s">
        <v>48</v>
      </c>
      <c r="C13" s="6" t="s">
        <v>47</v>
      </c>
      <c r="D13" s="7"/>
      <c r="E13" s="35"/>
      <c r="F13" s="35"/>
      <c r="G13" s="35"/>
      <c r="H13" s="35"/>
      <c r="I13" s="35"/>
      <c r="J13" s="35"/>
      <c r="K13" s="35"/>
      <c r="L13" s="35"/>
      <c r="M13" s="35"/>
      <c r="N13" s="35">
        <v>0.5</v>
      </c>
      <c r="O13" s="35">
        <v>0.5</v>
      </c>
      <c r="P13" s="35">
        <v>0.5</v>
      </c>
      <c r="Q13" s="35">
        <v>0.5</v>
      </c>
      <c r="R13" s="35">
        <v>0.5</v>
      </c>
      <c r="S13" s="35">
        <v>0.5</v>
      </c>
      <c r="T13" s="35">
        <v>0.5</v>
      </c>
      <c r="U13" s="35">
        <v>0.5</v>
      </c>
      <c r="V13" s="35"/>
      <c r="W13" s="35"/>
      <c r="X13" s="35"/>
      <c r="Y13" s="35"/>
      <c r="Z13" s="35"/>
      <c r="AA13" s="35"/>
      <c r="AB13" s="35"/>
      <c r="AC13" s="35">
        <f>AVERAGE(E13:AB13)</f>
        <v>0.5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27">
        <v>15.66667</v>
      </c>
      <c r="O14" s="27">
        <v>15.38889</v>
      </c>
      <c r="P14" s="27">
        <v>14.5</v>
      </c>
      <c r="Q14" s="27">
        <v>14.05556</v>
      </c>
      <c r="R14" s="27">
        <v>13.72222</v>
      </c>
      <c r="S14" s="27">
        <v>13.61111</v>
      </c>
      <c r="T14" s="27">
        <v>13.38889</v>
      </c>
      <c r="U14" s="27">
        <v>13.16667</v>
      </c>
      <c r="V14" s="13"/>
      <c r="W14" s="13"/>
      <c r="X14" s="13"/>
      <c r="Y14" s="13"/>
      <c r="Z14" s="13"/>
      <c r="AA14" s="13"/>
      <c r="AB14" s="13"/>
      <c r="AC14" s="35">
        <f t="shared" ref="AC14:AC24" si="0">AVERAGE(E14:AB14)</f>
        <v>14.187501249999999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27">
        <v>8.5</v>
      </c>
      <c r="O15" s="27">
        <v>8.1666670000000003</v>
      </c>
      <c r="P15" s="27">
        <v>7.8333329999999997</v>
      </c>
      <c r="Q15" s="27">
        <v>7.8333329999999997</v>
      </c>
      <c r="R15" s="27">
        <v>7.9444439999999998</v>
      </c>
      <c r="S15" s="27">
        <v>7.9444439999999998</v>
      </c>
      <c r="T15" s="27">
        <v>8.055555</v>
      </c>
      <c r="U15" s="27">
        <v>7.1666679999999996</v>
      </c>
      <c r="V15" s="13"/>
      <c r="W15" s="13"/>
      <c r="X15" s="13"/>
      <c r="Y15" s="13"/>
      <c r="Z15" s="13"/>
      <c r="AA15" s="13"/>
      <c r="AB15" s="13"/>
      <c r="AC15" s="35">
        <f t="shared" si="0"/>
        <v>7.9305554999999988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27">
        <v>23.66667</v>
      </c>
      <c r="O16" s="27">
        <v>24.55556</v>
      </c>
      <c r="P16" s="27">
        <v>25.72223</v>
      </c>
      <c r="Q16" s="27">
        <v>25.05556</v>
      </c>
      <c r="R16" s="27">
        <v>24.5</v>
      </c>
      <c r="S16" s="27">
        <v>23.94444</v>
      </c>
      <c r="T16" s="27">
        <v>23.5</v>
      </c>
      <c r="U16" s="27">
        <v>24.27778</v>
      </c>
      <c r="V16" s="13"/>
      <c r="W16" s="13"/>
      <c r="X16" s="13"/>
      <c r="Y16" s="13"/>
      <c r="Z16" s="13"/>
      <c r="AA16" s="13"/>
      <c r="AB16" s="13"/>
      <c r="AC16" s="35">
        <f t="shared" si="0"/>
        <v>24.40278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27">
        <v>28.94444</v>
      </c>
      <c r="O17" s="27">
        <v>29.55556</v>
      </c>
      <c r="P17" s="27">
        <v>30.55556</v>
      </c>
      <c r="Q17" s="27">
        <v>29.44444</v>
      </c>
      <c r="R17" s="27">
        <v>28.66667</v>
      </c>
      <c r="S17" s="27">
        <v>28</v>
      </c>
      <c r="T17" s="27">
        <v>27.22222</v>
      </c>
      <c r="U17" s="27">
        <v>28.55556</v>
      </c>
      <c r="V17" s="13"/>
      <c r="W17" s="13"/>
      <c r="X17" s="13"/>
      <c r="Y17" s="13"/>
      <c r="Z17" s="13"/>
      <c r="AA17" s="13"/>
      <c r="AB17" s="13"/>
      <c r="AC17" s="35">
        <f t="shared" si="0"/>
        <v>28.868056250000002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4.3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3.8000000000000003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3.8000000000000003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>
        <f t="shared" ref="N22:U22" si="1">N18-N19</f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>
        <f t="shared" ref="N23:U23" si="2">N20-N21</f>
        <v>0.79999999999999982</v>
      </c>
      <c r="O23" s="33">
        <f t="shared" si="2"/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0.79999999999999982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>
        <f t="shared" ref="N24:U24" si="3">SQRT(N22/0.5)*971</f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15.75">
      <c r="A25" s="4">
        <v>14</v>
      </c>
      <c r="B25" s="5" t="s">
        <v>63</v>
      </c>
      <c r="C25" s="6" t="s">
        <v>64</v>
      </c>
      <c r="D25" s="13"/>
      <c r="E25" s="47"/>
      <c r="F25" s="47"/>
      <c r="G25" s="47"/>
      <c r="H25" s="47"/>
      <c r="I25" s="47"/>
      <c r="J25" s="47"/>
      <c r="K25" s="47"/>
      <c r="L25" s="47"/>
      <c r="M25" s="47"/>
      <c r="N25" s="47">
        <f t="shared" ref="N25:U25" si="4">N24*1000*1*(N14-N15)/3024</f>
        <v>2301.2025694444446</v>
      </c>
      <c r="O25" s="47">
        <f t="shared" si="4"/>
        <v>2319.0405201719577</v>
      </c>
      <c r="P25" s="47">
        <f t="shared" si="4"/>
        <v>2140.6526643518519</v>
      </c>
      <c r="Q25" s="47">
        <f t="shared" si="4"/>
        <v>1997.9439209656086</v>
      </c>
      <c r="R25" s="47">
        <f t="shared" si="4"/>
        <v>1855.2316455026455</v>
      </c>
      <c r="S25" s="47">
        <f t="shared" si="4"/>
        <v>1819.5544596560846</v>
      </c>
      <c r="T25" s="47">
        <f t="shared" si="4"/>
        <v>1712.5225810185186</v>
      </c>
      <c r="U25" s="47">
        <f t="shared" si="4"/>
        <v>1926.5879437830688</v>
      </c>
      <c r="V25" s="47"/>
      <c r="W25" s="47"/>
      <c r="X25" s="47"/>
      <c r="Y25" s="47"/>
      <c r="Z25" s="47"/>
      <c r="AA25" s="47"/>
      <c r="AB25" s="47"/>
      <c r="AC25" s="37">
        <f>SUM(E25:AB25)</f>
        <v>16072.736304894179</v>
      </c>
    </row>
    <row r="26" spans="1:29" ht="15.75">
      <c r="A26" s="4">
        <v>15</v>
      </c>
      <c r="B26" s="5" t="s">
        <v>65</v>
      </c>
      <c r="C26" s="6" t="s">
        <v>66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>
        <v>1225</v>
      </c>
      <c r="O26" s="13">
        <v>1225</v>
      </c>
      <c r="P26" s="13">
        <v>1225</v>
      </c>
      <c r="Q26" s="13">
        <v>1225</v>
      </c>
      <c r="R26" s="13">
        <v>1225</v>
      </c>
      <c r="S26" s="13">
        <v>1225</v>
      </c>
      <c r="T26" s="13">
        <v>1225</v>
      </c>
      <c r="U26" s="13">
        <v>1225</v>
      </c>
      <c r="V26" s="13"/>
      <c r="W26" s="13"/>
      <c r="X26" s="13"/>
      <c r="Y26" s="13"/>
      <c r="Z26" s="13"/>
      <c r="AA26" s="13"/>
      <c r="AB26" s="13"/>
      <c r="AC26" s="37">
        <f>SUM(E26:AB26)</f>
        <v>9800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>
        <f t="shared" ref="N27:U27" si="5">N26/N25</f>
        <v>0.53233036337854389</v>
      </c>
      <c r="O27" s="31">
        <f t="shared" si="5"/>
        <v>0.52823570323349323</v>
      </c>
      <c r="P27" s="31">
        <f t="shared" si="5"/>
        <v>0.57225537818434746</v>
      </c>
      <c r="Q27" s="31">
        <f t="shared" si="5"/>
        <v>0.61313032220041297</v>
      </c>
      <c r="R27" s="31">
        <f t="shared" si="5"/>
        <v>0.66029490331818141</v>
      </c>
      <c r="S27" s="31">
        <f t="shared" si="5"/>
        <v>0.67324173426034095</v>
      </c>
      <c r="T27" s="31">
        <f t="shared" si="5"/>
        <v>0.71531903495919702</v>
      </c>
      <c r="U27" s="31">
        <f t="shared" si="5"/>
        <v>0.6358391289393085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0.61633082105922821</v>
      </c>
    </row>
    <row r="28" spans="1:29" ht="15.75">
      <c r="A28" s="4">
        <v>17</v>
      </c>
      <c r="B28" s="5" t="s">
        <v>69</v>
      </c>
      <c r="C28" s="13"/>
      <c r="D28" s="13"/>
      <c r="E28" s="255">
        <f>AVERAGE(E27:AB27)</f>
        <v>0.61633082105922821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7"/>
      <c r="AC28" s="35">
        <f t="shared" si="6"/>
        <v>0.61633082105922821</v>
      </c>
    </row>
    <row r="29" spans="1:29" ht="15.75">
      <c r="A29" s="4">
        <v>18</v>
      </c>
      <c r="B29" s="5" t="s">
        <v>70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>
        <f t="shared" ref="N29:U29" si="7">3.516/N27</f>
        <v>6.6049210074829929</v>
      </c>
      <c r="O29" s="31">
        <f t="shared" si="7"/>
        <v>6.656119566469064</v>
      </c>
      <c r="P29" s="31">
        <f t="shared" si="7"/>
        <v>6.144110014580499</v>
      </c>
      <c r="Q29" s="31">
        <f t="shared" si="7"/>
        <v>5.7345067968286365</v>
      </c>
      <c r="R29" s="31">
        <f t="shared" si="7"/>
        <v>5.3248934412957567</v>
      </c>
      <c r="S29" s="31">
        <f t="shared" si="7"/>
        <v>5.2224926368577904</v>
      </c>
      <c r="T29" s="31">
        <f t="shared" si="7"/>
        <v>4.9152893019274382</v>
      </c>
      <c r="U29" s="31">
        <f t="shared" si="7"/>
        <v>5.5297005798704246</v>
      </c>
      <c r="V29" s="31"/>
      <c r="W29" s="31"/>
      <c r="X29" s="31"/>
      <c r="Y29" s="31"/>
      <c r="Z29" s="31"/>
      <c r="AA29" s="31"/>
      <c r="AB29" s="31"/>
      <c r="AC29" s="35">
        <f t="shared" si="6"/>
        <v>5.766504168164075</v>
      </c>
    </row>
    <row r="30" spans="1:29" ht="15.75">
      <c r="A30" s="4">
        <v>19</v>
      </c>
      <c r="B30" s="5" t="s">
        <v>71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>
        <f t="shared" ref="N30:U30" si="8">3.413*N29</f>
        <v>22.542595398539454</v>
      </c>
      <c r="O30" s="31">
        <f t="shared" si="8"/>
        <v>22.717336080358915</v>
      </c>
      <c r="P30" s="31">
        <f t="shared" si="8"/>
        <v>20.969847479763242</v>
      </c>
      <c r="Q30" s="31">
        <f t="shared" si="8"/>
        <v>19.571871697576135</v>
      </c>
      <c r="R30" s="31">
        <f t="shared" si="8"/>
        <v>18.173861315142418</v>
      </c>
      <c r="S30" s="31">
        <f t="shared" si="8"/>
        <v>17.824367369595638</v>
      </c>
      <c r="T30" s="31">
        <f t="shared" si="8"/>
        <v>16.775882387478344</v>
      </c>
      <c r="U30" s="31">
        <f t="shared" si="8"/>
        <v>18.87286807909776</v>
      </c>
      <c r="V30" s="31"/>
      <c r="W30" s="31"/>
      <c r="X30" s="31"/>
      <c r="Y30" s="31"/>
      <c r="Z30" s="31"/>
      <c r="AA30" s="31"/>
      <c r="AB30" s="31"/>
      <c r="AC30" s="35">
        <f t="shared" si="6"/>
        <v>19.681078725943987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>
        <f t="shared" ref="N31:U31" si="9">(N17-N16)/LN(1+(N17-N16)/N12)</f>
        <v>1.805747527213462</v>
      </c>
      <c r="O31" s="31">
        <f t="shared" si="9"/>
        <v>1.9210895666750603</v>
      </c>
      <c r="P31" s="31">
        <f t="shared" si="9"/>
        <v>1.8796941612335079</v>
      </c>
      <c r="Q31" s="31">
        <f t="shared" si="9"/>
        <v>1.7678653266130657</v>
      </c>
      <c r="R31" s="31">
        <f t="shared" si="9"/>
        <v>1.7111054032381197</v>
      </c>
      <c r="S31" s="31">
        <f t="shared" si="9"/>
        <v>1.6824953677427563</v>
      </c>
      <c r="T31" s="31">
        <f t="shared" si="9"/>
        <v>1.5956821660295015</v>
      </c>
      <c r="U31" s="31">
        <f t="shared" si="9"/>
        <v>1.5697198206961782</v>
      </c>
      <c r="V31" s="31"/>
      <c r="W31" s="31"/>
      <c r="X31" s="31"/>
      <c r="Y31" s="31"/>
      <c r="Z31" s="31"/>
      <c r="AA31" s="31"/>
      <c r="AB31" s="31"/>
      <c r="AC31" s="35">
        <f t="shared" si="6"/>
        <v>1.7416749174302066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>
        <f t="shared" ref="N32:U32" si="10">(N14-N15)/LN(1+(N14-N15)/N13)</f>
        <v>2.6251254384468994</v>
      </c>
      <c r="O32" s="31">
        <f t="shared" si="10"/>
        <v>2.6384964595802982</v>
      </c>
      <c r="P32" s="31">
        <f t="shared" si="10"/>
        <v>2.5038298514984803</v>
      </c>
      <c r="Q32" s="31">
        <f t="shared" si="10"/>
        <v>2.3944842555992203</v>
      </c>
      <c r="R32" s="31">
        <f t="shared" si="10"/>
        <v>2.2835588440250874</v>
      </c>
      <c r="S32" s="31">
        <f t="shared" si="10"/>
        <v>2.2555640483248189</v>
      </c>
      <c r="T32" s="31">
        <f t="shared" si="10"/>
        <v>2.1709027233390228</v>
      </c>
      <c r="U32" s="31">
        <f t="shared" si="10"/>
        <v>2.3392279706355303</v>
      </c>
      <c r="V32" s="31"/>
      <c r="W32" s="31"/>
      <c r="X32" s="31"/>
      <c r="Y32" s="31"/>
      <c r="Z32" s="31"/>
      <c r="AA32" s="31"/>
      <c r="AB32" s="31"/>
      <c r="AC32" s="35">
        <f t="shared" si="6"/>
        <v>2.4013986989311698</v>
      </c>
    </row>
    <row r="34" spans="1:29" ht="23.25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7"/>
      <c r="AC34"/>
    </row>
    <row r="35" spans="1:29" ht="18.75">
      <c r="A35" s="218" t="s">
        <v>88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  <c r="AC35"/>
    </row>
    <row r="36" spans="1:29" ht="21">
      <c r="A36" s="221"/>
      <c r="B36" s="222"/>
      <c r="C36" s="222"/>
      <c r="D36" s="223"/>
      <c r="E36" s="233" t="s">
        <v>77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  <c r="AC36"/>
    </row>
    <row r="37" spans="1:29" ht="21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  <c r="AC37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.7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9.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  <c r="AC42"/>
    </row>
    <row r="43" spans="1:29" ht="18.75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29" ht="15.75" customHeight="1">
      <c r="A44" s="246"/>
      <c r="B44" s="246"/>
      <c r="C44" s="248"/>
      <c r="D44" s="246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46</v>
      </c>
      <c r="C45" s="6" t="s">
        <v>47</v>
      </c>
      <c r="D45" s="7"/>
      <c r="E45" s="35"/>
      <c r="F45" s="35"/>
      <c r="G45" s="35">
        <v>2.2999999999999998</v>
      </c>
      <c r="H45" s="35">
        <v>2.1</v>
      </c>
      <c r="I45" s="35">
        <v>2.4</v>
      </c>
      <c r="J45" s="35">
        <v>2.2000000000000002</v>
      </c>
      <c r="K45" s="35">
        <v>2.5</v>
      </c>
      <c r="L45" s="35">
        <v>2.6</v>
      </c>
      <c r="M45" s="35">
        <v>2.4</v>
      </c>
      <c r="N45" s="35">
        <v>2.2000000000000002</v>
      </c>
      <c r="O45" s="35">
        <v>2.1</v>
      </c>
      <c r="P45" s="35">
        <v>1.8</v>
      </c>
      <c r="Q45" s="35">
        <v>1.5</v>
      </c>
      <c r="R45" s="35">
        <v>1.5</v>
      </c>
      <c r="S45" s="35">
        <v>1.7</v>
      </c>
      <c r="T45" s="35">
        <v>1.9</v>
      </c>
      <c r="U45" s="35">
        <v>2.1</v>
      </c>
      <c r="V45" s="35">
        <v>2</v>
      </c>
      <c r="W45" s="35">
        <v>2.1</v>
      </c>
      <c r="X45" s="35">
        <v>2.1</v>
      </c>
      <c r="Y45" s="35">
        <v>2.1</v>
      </c>
      <c r="Z45" s="35">
        <v>2</v>
      </c>
      <c r="AA45" s="35">
        <v>2.1</v>
      </c>
      <c r="AB45" s="35">
        <v>2.1</v>
      </c>
      <c r="AC45" s="35">
        <f>AVERAGE(E45:AB45)</f>
        <v>2.081818181818182</v>
      </c>
    </row>
    <row r="46" spans="1:29" ht="31.5">
      <c r="A46" s="4">
        <v>2</v>
      </c>
      <c r="B46" s="5" t="s">
        <v>48</v>
      </c>
      <c r="C46" s="6" t="s">
        <v>47</v>
      </c>
      <c r="D46" s="7"/>
      <c r="E46" s="35"/>
      <c r="F46" s="35"/>
      <c r="G46" s="35">
        <v>0.3</v>
      </c>
      <c r="H46" s="35">
        <v>0.3</v>
      </c>
      <c r="I46" s="35">
        <v>0.3</v>
      </c>
      <c r="J46" s="35">
        <v>0.3</v>
      </c>
      <c r="K46" s="35">
        <v>0.4</v>
      </c>
      <c r="L46" s="35">
        <v>0.4</v>
      </c>
      <c r="M46" s="35">
        <v>0.4</v>
      </c>
      <c r="N46" s="35">
        <v>0.3</v>
      </c>
      <c r="O46" s="35">
        <v>0.4</v>
      </c>
      <c r="P46" s="35">
        <v>0.4</v>
      </c>
      <c r="Q46" s="35">
        <v>0.4</v>
      </c>
      <c r="R46" s="35">
        <v>0.2</v>
      </c>
      <c r="S46" s="35">
        <v>0.3</v>
      </c>
      <c r="T46" s="35">
        <v>0.4</v>
      </c>
      <c r="U46" s="35">
        <v>0.4</v>
      </c>
      <c r="V46" s="35">
        <v>0.3</v>
      </c>
      <c r="W46" s="35">
        <v>0.4</v>
      </c>
      <c r="X46" s="35">
        <v>0.4</v>
      </c>
      <c r="Y46" s="35">
        <v>0.4</v>
      </c>
      <c r="Z46" s="35">
        <v>0.4</v>
      </c>
      <c r="AA46" s="35">
        <v>0.3</v>
      </c>
      <c r="AB46" s="35">
        <v>0.4</v>
      </c>
      <c r="AC46" s="35">
        <f>AVERAGE(E46:AB46)</f>
        <v>0.35454545454545461</v>
      </c>
    </row>
    <row r="47" spans="1:29" ht="30" customHeight="1">
      <c r="A47" s="4">
        <v>3</v>
      </c>
      <c r="B47" s="5" t="s">
        <v>49</v>
      </c>
      <c r="C47" s="6" t="s">
        <v>47</v>
      </c>
      <c r="D47" s="6"/>
      <c r="E47" s="13"/>
      <c r="F47" s="13"/>
      <c r="G47" s="27">
        <v>13.4</v>
      </c>
      <c r="H47" s="27">
        <v>13</v>
      </c>
      <c r="I47" s="27">
        <v>12.3</v>
      </c>
      <c r="J47" s="27">
        <v>13.3</v>
      </c>
      <c r="K47" s="27">
        <v>14.1</v>
      </c>
      <c r="L47" s="27">
        <v>14.5</v>
      </c>
      <c r="M47" s="27">
        <v>14.9</v>
      </c>
      <c r="N47" s="27">
        <v>15.6</v>
      </c>
      <c r="O47" s="27">
        <v>15.6</v>
      </c>
      <c r="P47" s="27">
        <v>14.7</v>
      </c>
      <c r="Q47" s="27">
        <v>14.2</v>
      </c>
      <c r="R47" s="27">
        <v>14</v>
      </c>
      <c r="S47" s="27">
        <v>13.8</v>
      </c>
      <c r="T47" s="27">
        <v>13.6</v>
      </c>
      <c r="U47" s="27">
        <v>13.3</v>
      </c>
      <c r="V47" s="27">
        <v>12.5</v>
      </c>
      <c r="W47" s="27">
        <v>12.5</v>
      </c>
      <c r="X47" s="27">
        <v>13.1</v>
      </c>
      <c r="Y47" s="27">
        <v>13.5</v>
      </c>
      <c r="Z47" s="27">
        <v>13.7</v>
      </c>
      <c r="AA47" s="27">
        <v>13.7</v>
      </c>
      <c r="AB47" s="27">
        <v>13.7</v>
      </c>
      <c r="AC47" s="35">
        <f t="shared" ref="AC47:AC57" si="11">AVERAGE(E47:AB47)</f>
        <v>13.77272727272727</v>
      </c>
    </row>
    <row r="48" spans="1:29" ht="30" customHeight="1">
      <c r="A48" s="4">
        <v>4</v>
      </c>
      <c r="B48" s="5" t="s">
        <v>50</v>
      </c>
      <c r="C48" s="6" t="s">
        <v>47</v>
      </c>
      <c r="D48" s="6"/>
      <c r="E48" s="13"/>
      <c r="F48" s="13"/>
      <c r="G48" s="27">
        <v>6.5</v>
      </c>
      <c r="H48" s="27">
        <v>5.4</v>
      </c>
      <c r="I48" s="27">
        <v>5.5</v>
      </c>
      <c r="J48" s="27">
        <v>5.4</v>
      </c>
      <c r="K48" s="27">
        <v>5.8</v>
      </c>
      <c r="L48" s="27">
        <v>6.2</v>
      </c>
      <c r="M48" s="27">
        <v>6.6</v>
      </c>
      <c r="N48" s="27">
        <v>7.3</v>
      </c>
      <c r="O48" s="27">
        <v>8.1</v>
      </c>
      <c r="P48" s="27">
        <v>7.8</v>
      </c>
      <c r="Q48" s="27">
        <v>8</v>
      </c>
      <c r="R48" s="27">
        <v>7.8</v>
      </c>
      <c r="S48" s="27">
        <v>8</v>
      </c>
      <c r="T48" s="27">
        <v>8.1</v>
      </c>
      <c r="U48" s="27">
        <v>7</v>
      </c>
      <c r="V48" s="27">
        <v>5.8</v>
      </c>
      <c r="W48" s="27">
        <v>5.5</v>
      </c>
      <c r="X48" s="27">
        <v>5.6</v>
      </c>
      <c r="Y48" s="27">
        <v>5.6</v>
      </c>
      <c r="Z48" s="27">
        <v>5.7</v>
      </c>
      <c r="AA48" s="27">
        <v>5.8</v>
      </c>
      <c r="AB48" s="27">
        <v>5.7</v>
      </c>
      <c r="AC48" s="35">
        <f t="shared" si="11"/>
        <v>6.509090909090907</v>
      </c>
    </row>
    <row r="49" spans="1:29" ht="30" customHeight="1">
      <c r="A49" s="4">
        <v>5</v>
      </c>
      <c r="B49" s="5" t="s">
        <v>51</v>
      </c>
      <c r="C49" s="6" t="s">
        <v>47</v>
      </c>
      <c r="D49" s="6"/>
      <c r="E49" s="13"/>
      <c r="F49" s="13"/>
      <c r="G49" s="27">
        <v>18.100000000000001</v>
      </c>
      <c r="H49" s="27">
        <v>20.2</v>
      </c>
      <c r="I49" s="27">
        <v>19.100000000000001</v>
      </c>
      <c r="J49" s="27">
        <v>19.7</v>
      </c>
      <c r="K49" s="27">
        <v>21</v>
      </c>
      <c r="L49" s="27">
        <v>21.2</v>
      </c>
      <c r="M49" s="27">
        <v>22.2</v>
      </c>
      <c r="N49" s="27">
        <v>22.9</v>
      </c>
      <c r="O49" s="27">
        <v>24.5</v>
      </c>
      <c r="P49" s="27">
        <v>25.8</v>
      </c>
      <c r="Q49" s="27">
        <v>25.1</v>
      </c>
      <c r="R49" s="27">
        <v>24.6</v>
      </c>
      <c r="S49" s="27">
        <v>24</v>
      </c>
      <c r="T49" s="27">
        <v>23.6</v>
      </c>
      <c r="U49" s="27">
        <v>24.3</v>
      </c>
      <c r="V49" s="27">
        <v>24.5</v>
      </c>
      <c r="W49" s="27">
        <v>21.3</v>
      </c>
      <c r="X49" s="27">
        <v>21.4</v>
      </c>
      <c r="Y49" s="27">
        <v>21.2</v>
      </c>
      <c r="Z49" s="27">
        <v>21.2</v>
      </c>
      <c r="AA49" s="27">
        <v>21.1</v>
      </c>
      <c r="AB49" s="27">
        <v>21</v>
      </c>
      <c r="AC49" s="35">
        <f t="shared" si="11"/>
        <v>22.181818181818183</v>
      </c>
    </row>
    <row r="50" spans="1:29" ht="30" customHeight="1">
      <c r="A50" s="4">
        <v>6</v>
      </c>
      <c r="B50" s="5" t="s">
        <v>52</v>
      </c>
      <c r="C50" s="6" t="s">
        <v>47</v>
      </c>
      <c r="D50" s="6"/>
      <c r="E50" s="13"/>
      <c r="F50" s="13"/>
      <c r="G50" s="27">
        <v>21.1</v>
      </c>
      <c r="H50" s="27">
        <v>24.8</v>
      </c>
      <c r="I50" s="27">
        <v>23.3</v>
      </c>
      <c r="J50" s="27">
        <v>24.6</v>
      </c>
      <c r="K50" s="27">
        <v>26.1</v>
      </c>
      <c r="L50" s="27">
        <v>26.5</v>
      </c>
      <c r="M50" s="27">
        <v>27.3</v>
      </c>
      <c r="N50" s="27">
        <v>28</v>
      </c>
      <c r="O50" s="27">
        <v>29.2</v>
      </c>
      <c r="P50" s="27">
        <v>30.1</v>
      </c>
      <c r="Q50" s="27">
        <v>29.1</v>
      </c>
      <c r="R50" s="27">
        <v>28.5</v>
      </c>
      <c r="S50" s="27">
        <v>27.7</v>
      </c>
      <c r="T50" s="27">
        <v>27</v>
      </c>
      <c r="U50" s="27">
        <v>28.4</v>
      </c>
      <c r="V50" s="27">
        <v>28.6</v>
      </c>
      <c r="W50" s="27">
        <v>25.6</v>
      </c>
      <c r="X50" s="27">
        <v>26.1</v>
      </c>
      <c r="Y50" s="27">
        <v>26.1</v>
      </c>
      <c r="Z50" s="27">
        <v>26.1</v>
      </c>
      <c r="AA50" s="27">
        <v>26.1</v>
      </c>
      <c r="AB50" s="27">
        <v>26</v>
      </c>
      <c r="AC50" s="35">
        <f t="shared" si="11"/>
        <v>26.650000000000002</v>
      </c>
    </row>
    <row r="51" spans="1:29" ht="30">
      <c r="A51" s="4">
        <v>7</v>
      </c>
      <c r="B51" s="5" t="s">
        <v>53</v>
      </c>
      <c r="C51" s="6" t="s">
        <v>54</v>
      </c>
      <c r="D51" s="6"/>
      <c r="E51" s="13"/>
      <c r="F51" s="13"/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11"/>
        <v>4.299999999999998</v>
      </c>
    </row>
    <row r="52" spans="1:29" ht="30">
      <c r="A52" s="4">
        <v>8</v>
      </c>
      <c r="B52" s="5" t="s">
        <v>55</v>
      </c>
      <c r="C52" s="6" t="s">
        <v>54</v>
      </c>
      <c r="D52" s="6"/>
      <c r="E52" s="28"/>
      <c r="F52" s="28"/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>
      <c r="A53" s="4">
        <v>9</v>
      </c>
      <c r="B53" s="5" t="s">
        <v>56</v>
      </c>
      <c r="C53" s="6" t="s">
        <v>54</v>
      </c>
      <c r="D53" s="6"/>
      <c r="E53" s="28"/>
      <c r="F53" s="28"/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1"/>
        <v>3.7999999999999985</v>
      </c>
    </row>
    <row r="54" spans="1:29" ht="30">
      <c r="A54" s="4">
        <v>10</v>
      </c>
      <c r="B54" s="5" t="s">
        <v>57</v>
      </c>
      <c r="C54" s="6" t="s">
        <v>54</v>
      </c>
      <c r="D54" s="6"/>
      <c r="E54" s="28"/>
      <c r="F54" s="28"/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11"/>
        <v>3</v>
      </c>
    </row>
    <row r="55" spans="1:29" ht="34.5">
      <c r="A55" s="4">
        <v>11</v>
      </c>
      <c r="B55" s="5" t="s">
        <v>58</v>
      </c>
      <c r="C55" s="6" t="s">
        <v>54</v>
      </c>
      <c r="D55" s="13"/>
      <c r="E55" s="33"/>
      <c r="F55" s="33"/>
      <c r="G55" s="33">
        <f t="shared" ref="G55:T55" si="12">G51-G52</f>
        <v>0.5</v>
      </c>
      <c r="H55" s="33">
        <f t="shared" si="12"/>
        <v>0.5</v>
      </c>
      <c r="I55" s="33">
        <f t="shared" si="12"/>
        <v>0.5</v>
      </c>
      <c r="J55" s="33">
        <f t="shared" si="12"/>
        <v>0.5</v>
      </c>
      <c r="K55" s="33">
        <f t="shared" si="12"/>
        <v>0.5</v>
      </c>
      <c r="L55" s="33">
        <f t="shared" si="12"/>
        <v>0.5</v>
      </c>
      <c r="M55" s="33">
        <f t="shared" si="12"/>
        <v>0.5</v>
      </c>
      <c r="N55" s="33">
        <f t="shared" si="12"/>
        <v>0.5</v>
      </c>
      <c r="O55" s="33">
        <f t="shared" si="12"/>
        <v>0.5</v>
      </c>
      <c r="P55" s="33">
        <f t="shared" si="12"/>
        <v>0.5</v>
      </c>
      <c r="Q55" s="33">
        <f t="shared" si="12"/>
        <v>0.5</v>
      </c>
      <c r="R55" s="33">
        <f t="shared" si="12"/>
        <v>0.5</v>
      </c>
      <c r="S55" s="33">
        <f t="shared" si="12"/>
        <v>0.5</v>
      </c>
      <c r="T55" s="33">
        <f t="shared" si="12"/>
        <v>0.5</v>
      </c>
      <c r="U55" s="33">
        <f t="shared" ref="U55:AB55" si="13">U51-U52</f>
        <v>0.5</v>
      </c>
      <c r="V55" s="33">
        <f t="shared" si="13"/>
        <v>0.5</v>
      </c>
      <c r="W55" s="33">
        <f t="shared" si="13"/>
        <v>0.5</v>
      </c>
      <c r="X55" s="33">
        <f t="shared" si="13"/>
        <v>0.5</v>
      </c>
      <c r="Y55" s="33">
        <f t="shared" si="13"/>
        <v>0.5</v>
      </c>
      <c r="Z55" s="33">
        <f t="shared" si="13"/>
        <v>0.5</v>
      </c>
      <c r="AA55" s="33">
        <f t="shared" si="13"/>
        <v>0.5</v>
      </c>
      <c r="AB55" s="33">
        <f t="shared" si="13"/>
        <v>0.5</v>
      </c>
      <c r="AC55" s="35">
        <f t="shared" si="11"/>
        <v>0.5</v>
      </c>
    </row>
    <row r="56" spans="1:29" ht="34.5">
      <c r="A56" s="4">
        <v>12</v>
      </c>
      <c r="B56" s="5" t="s">
        <v>59</v>
      </c>
      <c r="C56" s="6" t="s">
        <v>60</v>
      </c>
      <c r="D56" s="13"/>
      <c r="E56" s="33"/>
      <c r="F56" s="33"/>
      <c r="G56" s="33">
        <f t="shared" ref="G56:T56" si="14">G53-G54</f>
        <v>0.79999999999999982</v>
      </c>
      <c r="H56" s="33">
        <f t="shared" si="14"/>
        <v>0.79999999999999982</v>
      </c>
      <c r="I56" s="33">
        <f t="shared" si="14"/>
        <v>0.79999999999999982</v>
      </c>
      <c r="J56" s="33">
        <f t="shared" si="14"/>
        <v>0.79999999999999982</v>
      </c>
      <c r="K56" s="33">
        <f t="shared" si="14"/>
        <v>0.79999999999999982</v>
      </c>
      <c r="L56" s="33">
        <f t="shared" si="14"/>
        <v>0.79999999999999982</v>
      </c>
      <c r="M56" s="33">
        <f t="shared" si="14"/>
        <v>0.79999999999999982</v>
      </c>
      <c r="N56" s="33">
        <f t="shared" si="14"/>
        <v>0.79999999999999982</v>
      </c>
      <c r="O56" s="33">
        <f t="shared" si="14"/>
        <v>0.79999999999999982</v>
      </c>
      <c r="P56" s="33">
        <f t="shared" si="14"/>
        <v>0.79999999999999982</v>
      </c>
      <c r="Q56" s="33">
        <f t="shared" si="14"/>
        <v>0.79999999999999982</v>
      </c>
      <c r="R56" s="33">
        <f t="shared" si="14"/>
        <v>0.79999999999999982</v>
      </c>
      <c r="S56" s="33">
        <f t="shared" si="14"/>
        <v>0.79999999999999982</v>
      </c>
      <c r="T56" s="33">
        <f t="shared" si="14"/>
        <v>0.79999999999999982</v>
      </c>
      <c r="U56" s="33">
        <f t="shared" ref="U56:AB56" si="15">U53-U54</f>
        <v>0.79999999999999982</v>
      </c>
      <c r="V56" s="33">
        <f t="shared" si="15"/>
        <v>0.79999999999999982</v>
      </c>
      <c r="W56" s="33">
        <f t="shared" si="15"/>
        <v>0.79999999999999982</v>
      </c>
      <c r="X56" s="33">
        <f t="shared" si="15"/>
        <v>0.79999999999999982</v>
      </c>
      <c r="Y56" s="33">
        <f t="shared" si="15"/>
        <v>0.79999999999999982</v>
      </c>
      <c r="Z56" s="33">
        <f t="shared" si="15"/>
        <v>0.79999999999999982</v>
      </c>
      <c r="AA56" s="33">
        <f t="shared" si="15"/>
        <v>0.79999999999999982</v>
      </c>
      <c r="AB56" s="33">
        <f t="shared" si="15"/>
        <v>0.79999999999999982</v>
      </c>
      <c r="AC56" s="35">
        <f t="shared" si="11"/>
        <v>0.80000000000000027</v>
      </c>
    </row>
    <row r="57" spans="1:29" ht="37.5">
      <c r="A57" s="4">
        <v>13</v>
      </c>
      <c r="B57" s="5" t="s">
        <v>61</v>
      </c>
      <c r="C57" s="6" t="s">
        <v>62</v>
      </c>
      <c r="D57" s="13"/>
      <c r="E57" s="29"/>
      <c r="F57" s="29"/>
      <c r="G57" s="29">
        <f t="shared" ref="G57:T57" si="16">SQRT(G55/0.5)*971</f>
        <v>971</v>
      </c>
      <c r="H57" s="29">
        <f t="shared" si="16"/>
        <v>971</v>
      </c>
      <c r="I57" s="29">
        <f t="shared" si="16"/>
        <v>971</v>
      </c>
      <c r="J57" s="29">
        <f t="shared" si="16"/>
        <v>971</v>
      </c>
      <c r="K57" s="29">
        <f t="shared" si="16"/>
        <v>971</v>
      </c>
      <c r="L57" s="29">
        <f t="shared" si="16"/>
        <v>971</v>
      </c>
      <c r="M57" s="29">
        <f t="shared" si="16"/>
        <v>971</v>
      </c>
      <c r="N57" s="29">
        <f t="shared" si="16"/>
        <v>971</v>
      </c>
      <c r="O57" s="29">
        <f t="shared" si="16"/>
        <v>971</v>
      </c>
      <c r="P57" s="29">
        <f t="shared" si="16"/>
        <v>971</v>
      </c>
      <c r="Q57" s="29">
        <f t="shared" si="16"/>
        <v>971</v>
      </c>
      <c r="R57" s="29">
        <f t="shared" si="16"/>
        <v>971</v>
      </c>
      <c r="S57" s="29">
        <f t="shared" si="16"/>
        <v>971</v>
      </c>
      <c r="T57" s="29">
        <f t="shared" si="16"/>
        <v>971</v>
      </c>
      <c r="U57" s="29">
        <f t="shared" ref="U57:AB57" si="17">SQRT(U55/0.5)*971</f>
        <v>971</v>
      </c>
      <c r="V57" s="29">
        <f t="shared" si="17"/>
        <v>971</v>
      </c>
      <c r="W57" s="29">
        <f t="shared" si="17"/>
        <v>971</v>
      </c>
      <c r="X57" s="29">
        <f t="shared" si="17"/>
        <v>971</v>
      </c>
      <c r="Y57" s="29">
        <f t="shared" si="17"/>
        <v>971</v>
      </c>
      <c r="Z57" s="29">
        <f t="shared" si="17"/>
        <v>971</v>
      </c>
      <c r="AA57" s="29">
        <f t="shared" si="17"/>
        <v>971</v>
      </c>
      <c r="AB57" s="29">
        <f t="shared" si="17"/>
        <v>971</v>
      </c>
      <c r="AC57" s="35">
        <f t="shared" si="11"/>
        <v>971</v>
      </c>
    </row>
    <row r="58" spans="1:29" ht="15.75">
      <c r="A58" s="4">
        <v>14</v>
      </c>
      <c r="B58" s="5" t="s">
        <v>63</v>
      </c>
      <c r="C58" s="6" t="s">
        <v>64</v>
      </c>
      <c r="D58" s="13"/>
      <c r="E58" s="47"/>
      <c r="F58" s="47"/>
      <c r="G58" s="47">
        <f t="shared" ref="G58:T58" si="18">G57*1000*1*(G47-G48)/3024</f>
        <v>2215.5753968253966</v>
      </c>
      <c r="H58" s="47">
        <f t="shared" si="18"/>
        <v>2440.3439153439153</v>
      </c>
      <c r="I58" s="47">
        <f t="shared" si="18"/>
        <v>2183.465608465609</v>
      </c>
      <c r="J58" s="47">
        <f t="shared" si="18"/>
        <v>2536.6732804232806</v>
      </c>
      <c r="K58" s="47">
        <f t="shared" si="18"/>
        <v>2665.112433862434</v>
      </c>
      <c r="L58" s="47">
        <f t="shared" si="18"/>
        <v>2665.112433862434</v>
      </c>
      <c r="M58" s="47">
        <f t="shared" si="18"/>
        <v>2665.112433862434</v>
      </c>
      <c r="N58" s="47">
        <f t="shared" si="18"/>
        <v>2665.112433862434</v>
      </c>
      <c r="O58" s="47">
        <f t="shared" si="18"/>
        <v>2408.2341269841268</v>
      </c>
      <c r="P58" s="47">
        <f t="shared" si="18"/>
        <v>2215.5753968253966</v>
      </c>
      <c r="Q58" s="47">
        <f t="shared" si="18"/>
        <v>1990.8068783068779</v>
      </c>
      <c r="R58" s="47">
        <f t="shared" si="18"/>
        <v>1990.8068783068784</v>
      </c>
      <c r="S58" s="47">
        <f t="shared" si="18"/>
        <v>1862.3677248677252</v>
      </c>
      <c r="T58" s="47">
        <f t="shared" si="18"/>
        <v>1766.0383597883597</v>
      </c>
      <c r="U58" s="47">
        <f t="shared" ref="U58:AB58" si="19">U57*1000*1*(U47-U48)/3024</f>
        <v>2022.916666666667</v>
      </c>
      <c r="V58" s="47">
        <f t="shared" si="19"/>
        <v>2151.3558201058199</v>
      </c>
      <c r="W58" s="47">
        <f t="shared" si="19"/>
        <v>2247.6851851851852</v>
      </c>
      <c r="X58" s="47">
        <f t="shared" si="19"/>
        <v>2408.2341269841268</v>
      </c>
      <c r="Y58" s="47">
        <f t="shared" si="19"/>
        <v>2536.6732804232806</v>
      </c>
      <c r="Z58" s="47">
        <f t="shared" si="19"/>
        <v>2568.7830687830683</v>
      </c>
      <c r="AA58" s="47">
        <f t="shared" si="19"/>
        <v>2536.6732804232802</v>
      </c>
      <c r="AB58" s="47">
        <f t="shared" si="19"/>
        <v>2568.7830687830683</v>
      </c>
      <c r="AC58" s="37">
        <f>SUM(E58:AB58)</f>
        <v>51311.441798941785</v>
      </c>
    </row>
    <row r="59" spans="1:29" ht="15.75">
      <c r="A59" s="4">
        <v>15</v>
      </c>
      <c r="B59" s="5" t="s">
        <v>65</v>
      </c>
      <c r="C59" s="6" t="s">
        <v>66</v>
      </c>
      <c r="D59" s="13"/>
      <c r="E59" s="13"/>
      <c r="F59" s="13"/>
      <c r="G59" s="13">
        <v>1450</v>
      </c>
      <c r="H59" s="13">
        <v>1450</v>
      </c>
      <c r="I59" s="13">
        <v>1450</v>
      </c>
      <c r="J59" s="13">
        <v>1450</v>
      </c>
      <c r="K59" s="13">
        <v>1450</v>
      </c>
      <c r="L59" s="13">
        <v>1450</v>
      </c>
      <c r="M59" s="13">
        <v>1450</v>
      </c>
      <c r="N59" s="13">
        <v>1450</v>
      </c>
      <c r="O59" s="13">
        <v>1450</v>
      </c>
      <c r="P59" s="13">
        <v>1450</v>
      </c>
      <c r="Q59" s="13">
        <v>1450</v>
      </c>
      <c r="R59" s="13">
        <v>1450</v>
      </c>
      <c r="S59" s="13">
        <v>1450</v>
      </c>
      <c r="T59" s="13">
        <v>1450</v>
      </c>
      <c r="U59" s="13">
        <v>1450</v>
      </c>
      <c r="V59" s="13">
        <v>1450</v>
      </c>
      <c r="W59" s="13">
        <v>1450</v>
      </c>
      <c r="X59" s="13">
        <v>1450</v>
      </c>
      <c r="Y59" s="13">
        <v>1450</v>
      </c>
      <c r="Z59" s="13">
        <v>1450</v>
      </c>
      <c r="AA59" s="13">
        <v>1450</v>
      </c>
      <c r="AB59" s="13">
        <v>1450</v>
      </c>
      <c r="AC59" s="37">
        <f>SUM(E59:AB59)</f>
        <v>31900</v>
      </c>
    </row>
    <row r="60" spans="1:29" ht="15.75">
      <c r="A60" s="4">
        <v>16</v>
      </c>
      <c r="B60" s="5" t="s">
        <v>67</v>
      </c>
      <c r="C60" s="6" t="s">
        <v>68</v>
      </c>
      <c r="D60" s="13"/>
      <c r="E60" s="31"/>
      <c r="F60" s="31"/>
      <c r="G60" s="31">
        <f t="shared" ref="G60:T60" si="20">G59/G58</f>
        <v>0.65445752921685407</v>
      </c>
      <c r="H60" s="31">
        <f t="shared" si="20"/>
        <v>0.59417854626267008</v>
      </c>
      <c r="I60" s="31">
        <f t="shared" si="20"/>
        <v>0.6640819046465134</v>
      </c>
      <c r="J60" s="31">
        <f t="shared" si="20"/>
        <v>0.57161480399953069</v>
      </c>
      <c r="K60" s="31">
        <f t="shared" si="20"/>
        <v>0.54406710260196289</v>
      </c>
      <c r="L60" s="31">
        <f t="shared" si="20"/>
        <v>0.54406710260196289</v>
      </c>
      <c r="M60" s="31">
        <f t="shared" si="20"/>
        <v>0.54406710260196289</v>
      </c>
      <c r="N60" s="31">
        <f t="shared" si="20"/>
        <v>0.54406710260196289</v>
      </c>
      <c r="O60" s="31">
        <f t="shared" si="20"/>
        <v>0.60210092687950567</v>
      </c>
      <c r="P60" s="31">
        <f t="shared" si="20"/>
        <v>0.65445752921685407</v>
      </c>
      <c r="Q60" s="31">
        <f t="shared" si="20"/>
        <v>0.728347895418757</v>
      </c>
      <c r="R60" s="31">
        <f t="shared" si="20"/>
        <v>0.72834789541875677</v>
      </c>
      <c r="S60" s="31">
        <f t="shared" si="20"/>
        <v>0.77857878475798137</v>
      </c>
      <c r="T60" s="31">
        <f t="shared" si="20"/>
        <v>0.82104671847205324</v>
      </c>
      <c r="U60" s="31">
        <f t="shared" ref="U60:AB60" si="21">U59/U58</f>
        <v>0.71678681771369712</v>
      </c>
      <c r="V60" s="31">
        <f t="shared" si="21"/>
        <v>0.67399357486511835</v>
      </c>
      <c r="W60" s="31">
        <f t="shared" si="21"/>
        <v>0.64510813594232752</v>
      </c>
      <c r="X60" s="31">
        <f t="shared" si="21"/>
        <v>0.60210092687950567</v>
      </c>
      <c r="Y60" s="31">
        <f t="shared" si="21"/>
        <v>0.57161480399953069</v>
      </c>
      <c r="Z60" s="31">
        <f t="shared" si="21"/>
        <v>0.56446961894953662</v>
      </c>
      <c r="AA60" s="31">
        <f t="shared" si="21"/>
        <v>0.5716148039995308</v>
      </c>
      <c r="AB60" s="31">
        <f t="shared" si="21"/>
        <v>0.56446961894953662</v>
      </c>
      <c r="AC60" s="35">
        <f t="shared" ref="AC60:AC65" si="22">AVERAGE(E60:AB60)</f>
        <v>0.63107451118164126</v>
      </c>
    </row>
    <row r="61" spans="1:29" ht="15.75">
      <c r="A61" s="4">
        <v>17</v>
      </c>
      <c r="B61" s="5" t="s">
        <v>69</v>
      </c>
      <c r="C61" s="13"/>
      <c r="D61" s="13"/>
      <c r="E61" s="255">
        <f>AVERAGE(E60:AB60)</f>
        <v>0.63107451118164126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7"/>
      <c r="AC61" s="35">
        <f t="shared" si="22"/>
        <v>0.63107451118164126</v>
      </c>
    </row>
    <row r="62" spans="1:29" ht="15.75">
      <c r="A62" s="4">
        <v>18</v>
      </c>
      <c r="B62" s="5" t="s">
        <v>70</v>
      </c>
      <c r="C62" s="13"/>
      <c r="D62" s="13"/>
      <c r="E62" s="31"/>
      <c r="F62" s="31"/>
      <c r="G62" s="31">
        <f t="shared" ref="G62:T62" si="23">3.516/G60</f>
        <v>5.3723883415435134</v>
      </c>
      <c r="H62" s="31">
        <f t="shared" si="23"/>
        <v>5.9174132457580733</v>
      </c>
      <c r="I62" s="31">
        <f t="shared" si="23"/>
        <v>5.2945276409414355</v>
      </c>
      <c r="J62" s="31">
        <f t="shared" si="23"/>
        <v>6.1509953475643133</v>
      </c>
      <c r="K62" s="31">
        <f t="shared" si="23"/>
        <v>6.4624381499726331</v>
      </c>
      <c r="L62" s="31">
        <f t="shared" si="23"/>
        <v>6.4624381499726331</v>
      </c>
      <c r="M62" s="31">
        <f t="shared" si="23"/>
        <v>6.4624381499726331</v>
      </c>
      <c r="N62" s="31">
        <f t="shared" si="23"/>
        <v>6.4624381499726331</v>
      </c>
      <c r="O62" s="31">
        <f t="shared" si="23"/>
        <v>5.8395525451559935</v>
      </c>
      <c r="P62" s="31">
        <f t="shared" si="23"/>
        <v>5.3723883415435134</v>
      </c>
      <c r="Q62" s="31">
        <f t="shared" si="23"/>
        <v>4.8273634373289536</v>
      </c>
      <c r="R62" s="31">
        <f t="shared" si="23"/>
        <v>4.8273634373289553</v>
      </c>
      <c r="S62" s="31">
        <f t="shared" si="23"/>
        <v>4.5159206349206356</v>
      </c>
      <c r="T62" s="31">
        <f t="shared" si="23"/>
        <v>4.2823385331143946</v>
      </c>
      <c r="U62" s="31">
        <f t="shared" ref="U62:AB62" si="24">3.516/U60</f>
        <v>4.9052241379310351</v>
      </c>
      <c r="V62" s="31">
        <f t="shared" si="24"/>
        <v>5.216666940339354</v>
      </c>
      <c r="W62" s="31">
        <f t="shared" si="24"/>
        <v>5.450249042145594</v>
      </c>
      <c r="X62" s="31">
        <f t="shared" si="24"/>
        <v>5.8395525451559935</v>
      </c>
      <c r="Y62" s="31">
        <f t="shared" si="24"/>
        <v>6.1509953475643133</v>
      </c>
      <c r="Z62" s="31">
        <f t="shared" si="24"/>
        <v>6.2288560481663922</v>
      </c>
      <c r="AA62" s="31">
        <f t="shared" si="24"/>
        <v>6.1509953475643124</v>
      </c>
      <c r="AB62" s="31">
        <f t="shared" si="24"/>
        <v>6.2288560481663922</v>
      </c>
      <c r="AC62" s="35">
        <f t="shared" si="22"/>
        <v>5.6555181619147143</v>
      </c>
    </row>
    <row r="63" spans="1:29" ht="15.75">
      <c r="A63" s="4">
        <v>19</v>
      </c>
      <c r="B63" s="5" t="s">
        <v>71</v>
      </c>
      <c r="C63" s="13"/>
      <c r="D63" s="13"/>
      <c r="E63" s="31"/>
      <c r="F63" s="31"/>
      <c r="G63" s="31">
        <f t="shared" ref="G63:T63" si="25">3.413*G62</f>
        <v>18.335961409688011</v>
      </c>
      <c r="H63" s="31">
        <f t="shared" si="25"/>
        <v>20.196131407772302</v>
      </c>
      <c r="I63" s="31">
        <f t="shared" si="25"/>
        <v>18.07022283853312</v>
      </c>
      <c r="J63" s="31">
        <f t="shared" si="25"/>
        <v>20.993347121237001</v>
      </c>
      <c r="K63" s="31">
        <f t="shared" si="25"/>
        <v>22.056301405856594</v>
      </c>
      <c r="L63" s="31">
        <f t="shared" si="25"/>
        <v>22.056301405856594</v>
      </c>
      <c r="M63" s="31">
        <f t="shared" si="25"/>
        <v>22.056301405856594</v>
      </c>
      <c r="N63" s="31">
        <f t="shared" si="25"/>
        <v>22.056301405856594</v>
      </c>
      <c r="O63" s="31">
        <f t="shared" si="25"/>
        <v>19.930392836617404</v>
      </c>
      <c r="P63" s="31">
        <f t="shared" si="25"/>
        <v>18.335961409688011</v>
      </c>
      <c r="Q63" s="31">
        <f t="shared" si="25"/>
        <v>16.475791411603719</v>
      </c>
      <c r="R63" s="31">
        <f t="shared" si="25"/>
        <v>16.475791411603723</v>
      </c>
      <c r="S63" s="31">
        <f t="shared" si="25"/>
        <v>15.412837126984128</v>
      </c>
      <c r="T63" s="31">
        <f t="shared" si="25"/>
        <v>14.615621413519428</v>
      </c>
      <c r="U63" s="31">
        <f t="shared" ref="U63:AB63" si="26">3.413*U62</f>
        <v>16.741529982758621</v>
      </c>
      <c r="V63" s="31">
        <f t="shared" si="26"/>
        <v>17.804484267378214</v>
      </c>
      <c r="W63" s="31">
        <f t="shared" si="26"/>
        <v>18.601699980842913</v>
      </c>
      <c r="X63" s="31">
        <f t="shared" si="26"/>
        <v>19.930392836617404</v>
      </c>
      <c r="Y63" s="31">
        <f t="shared" si="26"/>
        <v>20.993347121237001</v>
      </c>
      <c r="Z63" s="31">
        <f t="shared" si="26"/>
        <v>21.259085692391896</v>
      </c>
      <c r="AA63" s="31">
        <f t="shared" si="26"/>
        <v>20.993347121236997</v>
      </c>
      <c r="AB63" s="31">
        <f t="shared" si="26"/>
        <v>21.259085692391896</v>
      </c>
      <c r="AC63" s="35">
        <f t="shared" si="22"/>
        <v>19.302283486614915</v>
      </c>
    </row>
    <row r="64" spans="1:29" ht="15.75">
      <c r="A64" s="4">
        <v>20</v>
      </c>
      <c r="B64" s="5" t="s">
        <v>72</v>
      </c>
      <c r="C64" s="6" t="s">
        <v>47</v>
      </c>
      <c r="D64" s="13"/>
      <c r="E64" s="31"/>
      <c r="F64" s="31"/>
      <c r="G64" s="31">
        <f t="shared" ref="G64:T64" si="27">(G50-G49)/LN(1+(G50-G49)/G45)</f>
        <v>3.5936850431455301</v>
      </c>
      <c r="H64" s="31">
        <f t="shared" si="27"/>
        <v>3.9649355522896643</v>
      </c>
      <c r="I64" s="31">
        <f t="shared" si="27"/>
        <v>4.1518349296771868</v>
      </c>
      <c r="J64" s="31">
        <f t="shared" si="27"/>
        <v>4.1821811944151026</v>
      </c>
      <c r="K64" s="31">
        <f t="shared" si="27"/>
        <v>4.5869186737313825</v>
      </c>
      <c r="L64" s="31">
        <f t="shared" si="27"/>
        <v>4.7689690299634959</v>
      </c>
      <c r="M64" s="31">
        <f t="shared" si="27"/>
        <v>4.4759053464050433</v>
      </c>
      <c r="N64" s="31">
        <f t="shared" si="27"/>
        <v>4.2520658385844152</v>
      </c>
      <c r="O64" s="31">
        <f t="shared" si="27"/>
        <v>4.0000501539814142</v>
      </c>
      <c r="P64" s="31">
        <f t="shared" si="27"/>
        <v>3.5231401714792079</v>
      </c>
      <c r="Q64" s="31">
        <f t="shared" si="27"/>
        <v>3.0786210924463058</v>
      </c>
      <c r="R64" s="31">
        <f t="shared" si="27"/>
        <v>3.0446537218268079</v>
      </c>
      <c r="S64" s="31">
        <f t="shared" si="27"/>
        <v>3.2013270382878578</v>
      </c>
      <c r="T64" s="31">
        <f t="shared" si="27"/>
        <v>3.3143152259305522</v>
      </c>
      <c r="U64" s="31">
        <f t="shared" ref="U64:AB64" si="28">(U50-U49)/LN(1+(U50-U49)/U45)</f>
        <v>3.787137219521</v>
      </c>
      <c r="V64" s="31">
        <f t="shared" si="28"/>
        <v>3.6766631560418874</v>
      </c>
      <c r="W64" s="31">
        <f t="shared" si="28"/>
        <v>3.8587148755104299</v>
      </c>
      <c r="X64" s="31">
        <f t="shared" si="28"/>
        <v>4.0000501539814142</v>
      </c>
      <c r="Y64" s="31">
        <f t="shared" si="28"/>
        <v>4.0698593709044335</v>
      </c>
      <c r="Z64" s="31">
        <f t="shared" si="28"/>
        <v>3.9568006804146725</v>
      </c>
      <c r="AA64" s="31">
        <f t="shared" si="28"/>
        <v>4.1045597544433594</v>
      </c>
      <c r="AB64" s="31">
        <f t="shared" si="28"/>
        <v>4.1045597544433594</v>
      </c>
      <c r="AC64" s="35">
        <f t="shared" si="22"/>
        <v>3.8953158171556606</v>
      </c>
    </row>
    <row r="65" spans="1:29" ht="15.75">
      <c r="A65" s="4">
        <v>21</v>
      </c>
      <c r="B65" s="5" t="s">
        <v>73</v>
      </c>
      <c r="C65" s="6" t="s">
        <v>47</v>
      </c>
      <c r="D65" s="17"/>
      <c r="E65" s="31"/>
      <c r="F65" s="31"/>
      <c r="G65" s="31">
        <f t="shared" ref="G65:T65" si="29">(G47-G48)/LN(1+(G47-G48)/G46)</f>
        <v>2.1711400650644617</v>
      </c>
      <c r="H65" s="31">
        <f t="shared" si="29"/>
        <v>2.3235652944818113</v>
      </c>
      <c r="I65" s="31">
        <f t="shared" si="29"/>
        <v>2.1491323462834737</v>
      </c>
      <c r="J65" s="31">
        <f t="shared" si="29"/>
        <v>2.3880727252399701</v>
      </c>
      <c r="K65" s="31">
        <f t="shared" si="29"/>
        <v>2.6951431749169599</v>
      </c>
      <c r="L65" s="31">
        <f t="shared" si="29"/>
        <v>2.6951431749169599</v>
      </c>
      <c r="M65" s="31">
        <f t="shared" si="29"/>
        <v>2.6951431749169599</v>
      </c>
      <c r="N65" s="31">
        <f t="shared" si="29"/>
        <v>2.4733776598087891</v>
      </c>
      <c r="O65" s="31">
        <f t="shared" si="29"/>
        <v>2.5141180370887164</v>
      </c>
      <c r="P65" s="31">
        <f t="shared" si="29"/>
        <v>2.375897998171745</v>
      </c>
      <c r="Q65" s="31">
        <f t="shared" si="29"/>
        <v>2.21163145567288</v>
      </c>
      <c r="R65" s="31">
        <f t="shared" si="29"/>
        <v>1.7889418507023147</v>
      </c>
      <c r="S65" s="31">
        <f t="shared" si="29"/>
        <v>1.9254635942521867</v>
      </c>
      <c r="T65" s="31">
        <f t="shared" si="29"/>
        <v>2.0436652620419178</v>
      </c>
      <c r="U65" s="31">
        <f t="shared" ref="U65:AB65" si="30">(U47-U48)/LN(1+(U47-U48)/U46)</f>
        <v>2.2353121960360163</v>
      </c>
      <c r="V65" s="31">
        <f t="shared" si="30"/>
        <v>2.1270631636670401</v>
      </c>
      <c r="W65" s="31">
        <f t="shared" si="30"/>
        <v>2.3990918556509144</v>
      </c>
      <c r="X65" s="31">
        <f t="shared" si="30"/>
        <v>2.5141180370887164</v>
      </c>
      <c r="Y65" s="31">
        <f t="shared" si="30"/>
        <v>2.6050715660667714</v>
      </c>
      <c r="Z65" s="31">
        <f t="shared" si="30"/>
        <v>2.6276699100244083</v>
      </c>
      <c r="AA65" s="31">
        <f t="shared" si="30"/>
        <v>2.3880727252399696</v>
      </c>
      <c r="AB65" s="31">
        <f t="shared" si="30"/>
        <v>2.6276699100244083</v>
      </c>
      <c r="AC65" s="35">
        <f t="shared" si="22"/>
        <v>2.3624775080616995</v>
      </c>
    </row>
    <row r="71" spans="1:29" ht="23.25">
      <c r="A71" s="215" t="s">
        <v>31</v>
      </c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7"/>
      <c r="AC71"/>
    </row>
    <row r="72" spans="1:29" ht="18.75">
      <c r="A72" s="218" t="s">
        <v>88</v>
      </c>
      <c r="B72" s="219"/>
      <c r="C72" s="219"/>
      <c r="D72" s="21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20"/>
      <c r="AC72"/>
    </row>
    <row r="73" spans="1:29" ht="21">
      <c r="A73" s="221"/>
      <c r="B73" s="222"/>
      <c r="C73" s="222"/>
      <c r="D73" s="223"/>
      <c r="E73" s="233" t="s">
        <v>78</v>
      </c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  <c r="AA73" s="234"/>
      <c r="AB73" s="235"/>
      <c r="AC73"/>
    </row>
    <row r="74" spans="1:29" ht="18.75">
      <c r="A74" s="224" t="s">
        <v>34</v>
      </c>
      <c r="B74" s="225"/>
      <c r="C74" s="225"/>
      <c r="D74" s="226"/>
      <c r="E74" s="236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  <c r="AA74" s="237"/>
      <c r="AB74" s="238"/>
      <c r="AC74"/>
    </row>
    <row r="75" spans="1:29" ht="18.75">
      <c r="A75" s="224" t="s">
        <v>35</v>
      </c>
      <c r="B75" s="225"/>
      <c r="C75" s="225"/>
      <c r="D75" s="226"/>
      <c r="E75" s="236"/>
      <c r="F75" s="237"/>
      <c r="G75" s="237"/>
      <c r="H75" s="237"/>
      <c r="I75" s="237"/>
      <c r="J75" s="237"/>
      <c r="K75" s="237"/>
      <c r="L75" s="237"/>
      <c r="M75" s="237"/>
      <c r="N75" s="237"/>
      <c r="O75" s="237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  <c r="AA75" s="237"/>
      <c r="AB75" s="238"/>
      <c r="AC75"/>
    </row>
    <row r="76" spans="1:29" ht="18.75">
      <c r="A76" s="224" t="s">
        <v>36</v>
      </c>
      <c r="B76" s="225"/>
      <c r="C76" s="225"/>
      <c r="D76" s="226"/>
      <c r="E76" s="236"/>
      <c r="F76" s="237"/>
      <c r="G76" s="237"/>
      <c r="H76" s="237"/>
      <c r="I76" s="237"/>
      <c r="J76" s="237"/>
      <c r="K76" s="237"/>
      <c r="L76" s="237"/>
      <c r="M76" s="237"/>
      <c r="N76" s="237"/>
      <c r="O76" s="237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  <c r="AA76" s="237"/>
      <c r="AB76" s="238"/>
      <c r="AC76"/>
    </row>
    <row r="77" spans="1:29" ht="18.75">
      <c r="A77" s="224" t="s">
        <v>37</v>
      </c>
      <c r="B77" s="225"/>
      <c r="C77" s="225"/>
      <c r="D77" s="226"/>
      <c r="E77" s="236"/>
      <c r="F77" s="237"/>
      <c r="G77" s="237"/>
      <c r="H77" s="237"/>
      <c r="I77" s="237"/>
      <c r="J77" s="237"/>
      <c r="K77" s="237"/>
      <c r="L77" s="237"/>
      <c r="M77" s="237"/>
      <c r="N77" s="237"/>
      <c r="O77" s="237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  <c r="AA77" s="237"/>
      <c r="AB77" s="238"/>
      <c r="AC77"/>
    </row>
    <row r="78" spans="1:29" ht="19.5">
      <c r="A78" s="227" t="s">
        <v>38</v>
      </c>
      <c r="B78" s="228"/>
      <c r="C78" s="228"/>
      <c r="D78" s="229"/>
      <c r="E78" s="236"/>
      <c r="F78" s="237"/>
      <c r="G78" s="237"/>
      <c r="H78" s="237"/>
      <c r="I78" s="237"/>
      <c r="J78" s="237"/>
      <c r="K78" s="237"/>
      <c r="L78" s="237"/>
      <c r="M78" s="237"/>
      <c r="N78" s="237"/>
      <c r="O78" s="237"/>
      <c r="P78" s="237"/>
      <c r="Q78" s="237"/>
      <c r="R78" s="237"/>
      <c r="S78" s="237"/>
      <c r="T78" s="237"/>
      <c r="U78" s="237"/>
      <c r="V78" s="237"/>
      <c r="W78" s="237"/>
      <c r="X78" s="237"/>
      <c r="Y78" s="237"/>
      <c r="Z78" s="237"/>
      <c r="AA78" s="237"/>
      <c r="AB78" s="238"/>
      <c r="AC78"/>
    </row>
    <row r="79" spans="1:29" ht="18.75">
      <c r="A79" s="227" t="s">
        <v>39</v>
      </c>
      <c r="B79" s="228"/>
      <c r="C79" s="228"/>
      <c r="D79" s="229"/>
      <c r="E79" s="239"/>
      <c r="F79" s="240"/>
      <c r="G79" s="240"/>
      <c r="H79" s="240"/>
      <c r="I79" s="240"/>
      <c r="J79" s="240"/>
      <c r="K79" s="240"/>
      <c r="L79" s="240"/>
      <c r="M79" s="240"/>
      <c r="N79" s="240"/>
      <c r="O79" s="240"/>
      <c r="P79" s="240"/>
      <c r="Q79" s="240"/>
      <c r="R79" s="240"/>
      <c r="S79" s="240"/>
      <c r="T79" s="240"/>
      <c r="U79" s="240"/>
      <c r="V79" s="240"/>
      <c r="W79" s="240"/>
      <c r="X79" s="240"/>
      <c r="Y79" s="240"/>
      <c r="Z79" s="240"/>
      <c r="AA79" s="240"/>
      <c r="AB79" s="241"/>
      <c r="AC79"/>
    </row>
    <row r="80" spans="1:29" ht="15.75">
      <c r="A80" s="245" t="s">
        <v>40</v>
      </c>
      <c r="B80" s="245" t="s">
        <v>41</v>
      </c>
      <c r="C80" s="247" t="s">
        <v>42</v>
      </c>
      <c r="D80" s="245" t="s">
        <v>43</v>
      </c>
      <c r="E80" s="230" t="s">
        <v>44</v>
      </c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2"/>
      <c r="AC80" s="34" t="s">
        <v>45</v>
      </c>
    </row>
    <row r="81" spans="1:29" ht="15.75">
      <c r="A81" s="246"/>
      <c r="B81" s="246"/>
      <c r="C81" s="248"/>
      <c r="D81" s="246"/>
      <c r="E81" s="3">
        <v>7</v>
      </c>
      <c r="F81" s="3">
        <v>8</v>
      </c>
      <c r="G81" s="3">
        <v>9</v>
      </c>
      <c r="H81" s="3">
        <v>10</v>
      </c>
      <c r="I81" s="18">
        <v>11</v>
      </c>
      <c r="J81" s="3">
        <v>12</v>
      </c>
      <c r="K81" s="3">
        <v>13</v>
      </c>
      <c r="L81" s="3">
        <v>14</v>
      </c>
      <c r="M81" s="3">
        <v>15</v>
      </c>
      <c r="N81" s="3">
        <v>16</v>
      </c>
      <c r="O81" s="3">
        <v>17</v>
      </c>
      <c r="P81" s="3">
        <v>18</v>
      </c>
      <c r="Q81" s="3">
        <v>19</v>
      </c>
      <c r="R81" s="3">
        <v>20</v>
      </c>
      <c r="S81" s="3">
        <v>21</v>
      </c>
      <c r="T81" s="3">
        <v>22</v>
      </c>
      <c r="U81" s="3">
        <v>23</v>
      </c>
      <c r="V81" s="3">
        <v>0</v>
      </c>
      <c r="W81" s="3">
        <v>1</v>
      </c>
      <c r="X81" s="3">
        <v>2</v>
      </c>
      <c r="Y81" s="3">
        <v>3</v>
      </c>
      <c r="Z81" s="3">
        <v>4</v>
      </c>
      <c r="AA81" s="3">
        <v>5</v>
      </c>
      <c r="AB81" s="3">
        <v>6</v>
      </c>
      <c r="AC81" s="17"/>
    </row>
    <row r="82" spans="1:29" ht="31.5">
      <c r="A82" s="4">
        <v>1</v>
      </c>
      <c r="B82" s="5" t="s">
        <v>46</v>
      </c>
      <c r="C82" s="6" t="s">
        <v>47</v>
      </c>
      <c r="D82" s="7"/>
      <c r="E82" s="35">
        <v>2.2999999999999998</v>
      </c>
      <c r="F82" s="35">
        <v>2.2000000000000002</v>
      </c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>
        <f>AVERAGE(E82:AB82)</f>
        <v>2.25</v>
      </c>
    </row>
    <row r="83" spans="1:29" ht="31.5">
      <c r="A83" s="4">
        <v>2</v>
      </c>
      <c r="B83" s="5" t="s">
        <v>48</v>
      </c>
      <c r="C83" s="6" t="s">
        <v>47</v>
      </c>
      <c r="D83" s="7"/>
      <c r="E83" s="35">
        <v>0.3</v>
      </c>
      <c r="F83" s="35">
        <v>0.3</v>
      </c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>
        <f>AVERAGE(E83:AB83)</f>
        <v>0.3</v>
      </c>
    </row>
    <row r="84" spans="1:29" ht="18.75">
      <c r="A84" s="4">
        <v>3</v>
      </c>
      <c r="B84" s="5" t="s">
        <v>49</v>
      </c>
      <c r="C84" s="6" t="s">
        <v>47</v>
      </c>
      <c r="D84" s="6"/>
      <c r="E84" s="27">
        <v>13</v>
      </c>
      <c r="F84" s="27">
        <v>13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35">
        <f t="shared" ref="AC84:AC94" si="31">AVERAGE(E84:AB84)</f>
        <v>13</v>
      </c>
    </row>
    <row r="85" spans="1:29" ht="18.75">
      <c r="A85" s="4">
        <v>4</v>
      </c>
      <c r="B85" s="5" t="s">
        <v>50</v>
      </c>
      <c r="C85" s="6" t="s">
        <v>47</v>
      </c>
      <c r="D85" s="6"/>
      <c r="E85" s="27">
        <v>5.6</v>
      </c>
      <c r="F85" s="27">
        <v>5.5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35">
        <f t="shared" si="31"/>
        <v>5.55</v>
      </c>
    </row>
    <row r="86" spans="1:29" ht="34.5">
      <c r="A86" s="4">
        <v>5</v>
      </c>
      <c r="B86" s="5" t="s">
        <v>51</v>
      </c>
      <c r="C86" s="6" t="s">
        <v>47</v>
      </c>
      <c r="D86" s="6"/>
      <c r="E86" s="27">
        <v>18.2</v>
      </c>
      <c r="F86" s="27">
        <v>18.100000000000001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35">
        <f t="shared" si="31"/>
        <v>18.149999999999999</v>
      </c>
    </row>
    <row r="87" spans="1:29" ht="18.75">
      <c r="A87" s="4">
        <v>6</v>
      </c>
      <c r="B87" s="5" t="s">
        <v>52</v>
      </c>
      <c r="C87" s="6" t="s">
        <v>47</v>
      </c>
      <c r="D87" s="6"/>
      <c r="E87" s="27">
        <v>23.1</v>
      </c>
      <c r="F87" s="27">
        <v>22.9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35">
        <f t="shared" si="31"/>
        <v>23</v>
      </c>
    </row>
    <row r="88" spans="1:29" ht="30">
      <c r="A88" s="4">
        <v>7</v>
      </c>
      <c r="B88" s="5" t="s">
        <v>53</v>
      </c>
      <c r="C88" s="6" t="s">
        <v>54</v>
      </c>
      <c r="D88" s="6"/>
      <c r="E88" s="13">
        <v>4.3</v>
      </c>
      <c r="F88" s="13">
        <v>4.3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35">
        <f t="shared" si="31"/>
        <v>4.3</v>
      </c>
    </row>
    <row r="89" spans="1:29" ht="30">
      <c r="A89" s="4">
        <v>8</v>
      </c>
      <c r="B89" s="5" t="s">
        <v>55</v>
      </c>
      <c r="C89" s="6" t="s">
        <v>54</v>
      </c>
      <c r="D89" s="6"/>
      <c r="E89" s="28">
        <v>3.8</v>
      </c>
      <c r="F89" s="28">
        <v>3.8</v>
      </c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31"/>
        <v>3.8</v>
      </c>
    </row>
    <row r="90" spans="1:29" ht="30">
      <c r="A90" s="4">
        <v>9</v>
      </c>
      <c r="B90" s="5" t="s">
        <v>56</v>
      </c>
      <c r="C90" s="6" t="s">
        <v>54</v>
      </c>
      <c r="D90" s="6"/>
      <c r="E90" s="28">
        <v>3.8</v>
      </c>
      <c r="F90" s="28">
        <v>3.8</v>
      </c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31"/>
        <v>3.8</v>
      </c>
    </row>
    <row r="91" spans="1:29" ht="30">
      <c r="A91" s="4">
        <v>10</v>
      </c>
      <c r="B91" s="5" t="s">
        <v>57</v>
      </c>
      <c r="C91" s="6" t="s">
        <v>54</v>
      </c>
      <c r="D91" s="6"/>
      <c r="E91" s="28">
        <v>3</v>
      </c>
      <c r="F91" s="28">
        <v>3</v>
      </c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35">
        <f t="shared" si="31"/>
        <v>3</v>
      </c>
    </row>
    <row r="92" spans="1:29" ht="34.5">
      <c r="A92" s="4">
        <v>11</v>
      </c>
      <c r="B92" s="5" t="s">
        <v>58</v>
      </c>
      <c r="C92" s="6" t="s">
        <v>54</v>
      </c>
      <c r="D92" s="13"/>
      <c r="E92" s="33">
        <f>E88-E89</f>
        <v>0.5</v>
      </c>
      <c r="F92" s="33">
        <f>F88-F89</f>
        <v>0.5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5">
        <f t="shared" si="31"/>
        <v>0.5</v>
      </c>
    </row>
    <row r="93" spans="1:29" ht="34.5">
      <c r="A93" s="4">
        <v>12</v>
      </c>
      <c r="B93" s="5" t="s">
        <v>59</v>
      </c>
      <c r="C93" s="6" t="s">
        <v>60</v>
      </c>
      <c r="D93" s="13"/>
      <c r="E93" s="33">
        <f>E90-E91</f>
        <v>0.79999999999999982</v>
      </c>
      <c r="F93" s="33">
        <f>F90-F91</f>
        <v>0.79999999999999982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5">
        <f t="shared" si="31"/>
        <v>0.79999999999999982</v>
      </c>
    </row>
    <row r="94" spans="1:29" ht="37.5">
      <c r="A94" s="4">
        <v>13</v>
      </c>
      <c r="B94" s="5" t="s">
        <v>61</v>
      </c>
      <c r="C94" s="6" t="s">
        <v>62</v>
      </c>
      <c r="D94" s="13"/>
      <c r="E94" s="29">
        <f>SQRT(E92/0.5)*971</f>
        <v>971</v>
      </c>
      <c r="F94" s="29">
        <f>SQRT(F92/0.5)*971</f>
        <v>971</v>
      </c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35">
        <f t="shared" si="31"/>
        <v>971</v>
      </c>
    </row>
    <row r="95" spans="1:29" ht="15.75">
      <c r="A95" s="4">
        <v>14</v>
      </c>
      <c r="B95" s="5" t="s">
        <v>63</v>
      </c>
      <c r="C95" s="6" t="s">
        <v>64</v>
      </c>
      <c r="D95" s="13"/>
      <c r="E95" s="47">
        <f>E94*1000*1*(E84-E85)/3024</f>
        <v>2376.1243386243386</v>
      </c>
      <c r="F95" s="47">
        <f>F94*1000*1*(F84-F85)/3024</f>
        <v>2408.2341269841268</v>
      </c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37">
        <f>SUM(E95:AB95)</f>
        <v>4784.3584656084658</v>
      </c>
    </row>
    <row r="96" spans="1:29" ht="15.75">
      <c r="A96" s="4">
        <v>15</v>
      </c>
      <c r="B96" s="5" t="s">
        <v>65</v>
      </c>
      <c r="C96" s="6" t="s">
        <v>66</v>
      </c>
      <c r="D96" s="13"/>
      <c r="E96" s="13">
        <v>750</v>
      </c>
      <c r="F96" s="13">
        <v>750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37">
        <f>SUM(E96:AB96)</f>
        <v>1500</v>
      </c>
    </row>
    <row r="97" spans="1:29" ht="15.75">
      <c r="A97" s="4">
        <v>16</v>
      </c>
      <c r="B97" s="5" t="s">
        <v>67</v>
      </c>
      <c r="C97" s="6" t="s">
        <v>68</v>
      </c>
      <c r="D97" s="13"/>
      <c r="E97" s="31">
        <f>E96/E95</f>
        <v>0.31564004787485733</v>
      </c>
      <c r="F97" s="31">
        <f>F96/F95</f>
        <v>0.31143151390319262</v>
      </c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ref="AC97:AC102" si="32">AVERAGE(E97:AB97)</f>
        <v>0.31353578088902501</v>
      </c>
    </row>
    <row r="98" spans="1:29" ht="15.75">
      <c r="A98" s="4">
        <v>17</v>
      </c>
      <c r="B98" s="5" t="s">
        <v>69</v>
      </c>
      <c r="C98" s="13"/>
      <c r="D98" s="13"/>
      <c r="E98" s="255">
        <f>AVERAGE(E97:AB97)</f>
        <v>0.31353578088902501</v>
      </c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  <c r="AA98" s="256"/>
      <c r="AB98" s="257"/>
      <c r="AC98" s="35">
        <f t="shared" si="32"/>
        <v>0.31353578088902501</v>
      </c>
    </row>
    <row r="99" spans="1:29" ht="15.75">
      <c r="A99" s="4">
        <v>18</v>
      </c>
      <c r="B99" s="5" t="s">
        <v>70</v>
      </c>
      <c r="C99" s="13"/>
      <c r="D99" s="13"/>
      <c r="E99" s="31">
        <f>3.516/E97</f>
        <v>11.139270899470899</v>
      </c>
      <c r="F99" s="31">
        <f>3.516/F97</f>
        <v>11.289801587301586</v>
      </c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32"/>
        <v>11.214536243386242</v>
      </c>
    </row>
    <row r="100" spans="1:29" ht="15.75">
      <c r="A100" s="4">
        <v>19</v>
      </c>
      <c r="B100" s="5" t="s">
        <v>71</v>
      </c>
      <c r="C100" s="13"/>
      <c r="D100" s="13"/>
      <c r="E100" s="31">
        <f>3.413*E99</f>
        <v>38.018331579894181</v>
      </c>
      <c r="F100" s="31">
        <f>3.413*F99</f>
        <v>38.53209281746031</v>
      </c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32"/>
        <v>38.275212198677245</v>
      </c>
    </row>
    <row r="101" spans="1:29" ht="15.75">
      <c r="A101" s="4">
        <v>20</v>
      </c>
      <c r="B101" s="5" t="s">
        <v>72</v>
      </c>
      <c r="C101" s="6" t="s">
        <v>47</v>
      </c>
      <c r="D101" s="13"/>
      <c r="E101" s="31">
        <f>(E87-E86)/LN(1+(E87-E86)/E82)</f>
        <v>4.2938316188344174</v>
      </c>
      <c r="F101" s="31">
        <f>(F87-F86)/LN(1+(F87-F86)/F82)</f>
        <v>4.1470373970313661</v>
      </c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5">
        <f t="shared" si="32"/>
        <v>4.2204345079328913</v>
      </c>
    </row>
    <row r="102" spans="1:29" ht="15.75">
      <c r="A102" s="4">
        <v>21</v>
      </c>
      <c r="B102" s="5" t="s">
        <v>73</v>
      </c>
      <c r="C102" s="6" t="s">
        <v>47</v>
      </c>
      <c r="D102" s="17"/>
      <c r="E102" s="31">
        <f>(E84-E85)/LN(1+(E84-E85)/E83)</f>
        <v>2.2802957162478492</v>
      </c>
      <c r="F102" s="31">
        <f>(F84-F85)/LN(1+(F84-F85)/F83)</f>
        <v>2.3019575732260114</v>
      </c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5">
        <f t="shared" si="32"/>
        <v>2.2911266447369303</v>
      </c>
    </row>
  </sheetData>
  <mergeCells count="48">
    <mergeCell ref="A79:D79"/>
    <mergeCell ref="E80:AB80"/>
    <mergeCell ref="E98:AB98"/>
    <mergeCell ref="A10:A11"/>
    <mergeCell ref="A43:A44"/>
    <mergeCell ref="A80:A81"/>
    <mergeCell ref="B10:B11"/>
    <mergeCell ref="B43:B44"/>
    <mergeCell ref="B80:B81"/>
    <mergeCell ref="C10:C11"/>
    <mergeCell ref="C43:C44"/>
    <mergeCell ref="C80:C81"/>
    <mergeCell ref="D10:D11"/>
    <mergeCell ref="D43:D44"/>
    <mergeCell ref="D80:D81"/>
    <mergeCell ref="E73:AB79"/>
    <mergeCell ref="A74:D74"/>
    <mergeCell ref="A75:D75"/>
    <mergeCell ref="A76:D76"/>
    <mergeCell ref="A77:D77"/>
    <mergeCell ref="A78:D78"/>
    <mergeCell ref="E43:AB43"/>
    <mergeCell ref="E61:AB61"/>
    <mergeCell ref="A71:AB71"/>
    <mergeCell ref="A72:AB72"/>
    <mergeCell ref="A73:D73"/>
    <mergeCell ref="E28:AB28"/>
    <mergeCell ref="A34:AB34"/>
    <mergeCell ref="A35:AB35"/>
    <mergeCell ref="A36:D36"/>
    <mergeCell ref="A37:D37"/>
    <mergeCell ref="E36:AB42"/>
    <mergeCell ref="A38:D38"/>
    <mergeCell ref="A39:D39"/>
    <mergeCell ref="A40:D40"/>
    <mergeCell ref="A41:D41"/>
    <mergeCell ref="A42:D42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96" priority="3" operator="greaterThan">
      <formula>90</formula>
    </cfRule>
  </conditionalFormatting>
  <conditionalFormatting sqref="E59:AB59">
    <cfRule type="cellIs" dxfId="95" priority="2" operator="greaterThan">
      <formula>90</formula>
    </cfRule>
  </conditionalFormatting>
  <conditionalFormatting sqref="E96:AB96">
    <cfRule type="cellIs" dxfId="94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4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215" t="s">
        <v>31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7"/>
      <c r="AC1"/>
    </row>
    <row r="2" spans="1:29" ht="18.75">
      <c r="A2" s="218" t="s">
        <v>89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  <c r="AC2"/>
    </row>
    <row r="3" spans="1:29" ht="2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29" ht="21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29" ht="33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7.25" customHeight="1">
      <c r="A11" s="259"/>
      <c r="B11" s="259"/>
      <c r="C11" s="259"/>
      <c r="D11" s="259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46</v>
      </c>
      <c r="C12" s="6" t="s">
        <v>47</v>
      </c>
      <c r="D12" s="7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>
        <v>2</v>
      </c>
      <c r="S12" s="35">
        <v>1.7</v>
      </c>
      <c r="T12" s="35">
        <v>1.7</v>
      </c>
      <c r="U12" s="35">
        <v>1.7</v>
      </c>
      <c r="V12" s="35">
        <v>1.6</v>
      </c>
      <c r="W12" s="35">
        <v>1.9</v>
      </c>
      <c r="X12" s="35">
        <v>2</v>
      </c>
      <c r="Y12" s="35">
        <v>2</v>
      </c>
      <c r="Z12" s="35">
        <v>2.1</v>
      </c>
      <c r="AA12" s="35">
        <v>2</v>
      </c>
      <c r="AB12" s="35">
        <v>2.1</v>
      </c>
      <c r="AC12" s="35">
        <f>AVERAGE(E12:AB12)</f>
        <v>1.8909090909090913</v>
      </c>
    </row>
    <row r="13" spans="1:29" ht="31.5">
      <c r="A13" s="4">
        <v>2</v>
      </c>
      <c r="B13" s="5" t="s">
        <v>48</v>
      </c>
      <c r="C13" s="6" t="s">
        <v>47</v>
      </c>
      <c r="D13" s="7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>
        <v>0.8</v>
      </c>
      <c r="S13" s="35">
        <v>0.8</v>
      </c>
      <c r="T13" s="35">
        <v>0.7</v>
      </c>
      <c r="U13" s="35">
        <v>0.4</v>
      </c>
      <c r="V13" s="35">
        <v>0.8</v>
      </c>
      <c r="W13" s="35">
        <v>1.1000000000000001</v>
      </c>
      <c r="X13" s="35">
        <v>1.1000000000000001</v>
      </c>
      <c r="Y13" s="35">
        <v>1.2</v>
      </c>
      <c r="Z13" s="35">
        <v>1.3</v>
      </c>
      <c r="AA13" s="35">
        <v>1.2</v>
      </c>
      <c r="AB13" s="35">
        <v>1.4</v>
      </c>
      <c r="AC13" s="35">
        <f>AVERAGE(E13:AB13)</f>
        <v>0.9818181818181817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27"/>
      <c r="O14" s="27"/>
      <c r="P14" s="27"/>
      <c r="Q14" s="27"/>
      <c r="R14" s="27">
        <v>16.2</v>
      </c>
      <c r="S14" s="27">
        <v>15.4</v>
      </c>
      <c r="T14" s="27">
        <v>14.1</v>
      </c>
      <c r="U14" s="27">
        <v>13.5</v>
      </c>
      <c r="V14" s="27">
        <v>12.7</v>
      </c>
      <c r="W14" s="27">
        <v>11.8</v>
      </c>
      <c r="X14" s="27">
        <v>12.9</v>
      </c>
      <c r="Y14" s="27">
        <v>13.3</v>
      </c>
      <c r="Z14" s="27">
        <v>13.5</v>
      </c>
      <c r="AA14" s="27">
        <v>13.7</v>
      </c>
      <c r="AB14" s="27">
        <v>13.8</v>
      </c>
      <c r="AC14" s="35">
        <f t="shared" ref="AC14:AC24" si="0">AVERAGE(E14:AB14)</f>
        <v>13.718181818181819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27"/>
      <c r="O15" s="27"/>
      <c r="P15" s="27"/>
      <c r="Q15" s="27"/>
      <c r="R15" s="27">
        <v>8.5</v>
      </c>
      <c r="S15" s="27">
        <v>8.1</v>
      </c>
      <c r="T15" s="27">
        <v>7.8</v>
      </c>
      <c r="U15" s="27">
        <v>6.9</v>
      </c>
      <c r="V15" s="27">
        <v>6</v>
      </c>
      <c r="W15" s="27">
        <v>5.6</v>
      </c>
      <c r="X15" s="27">
        <v>5.6</v>
      </c>
      <c r="Y15" s="27">
        <v>5.8</v>
      </c>
      <c r="Z15" s="27">
        <v>5.8</v>
      </c>
      <c r="AA15" s="27">
        <v>6.2</v>
      </c>
      <c r="AB15" s="27">
        <v>6.3</v>
      </c>
      <c r="AC15" s="35">
        <f t="shared" si="0"/>
        <v>6.6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27"/>
      <c r="O16" s="27"/>
      <c r="P16" s="27"/>
      <c r="Q16" s="27"/>
      <c r="R16" s="27">
        <v>22</v>
      </c>
      <c r="S16" s="27">
        <v>24.8</v>
      </c>
      <c r="T16" s="27">
        <v>24.3</v>
      </c>
      <c r="U16" s="27">
        <v>24.5</v>
      </c>
      <c r="V16" s="27">
        <v>24.7</v>
      </c>
      <c r="W16" s="27">
        <v>22</v>
      </c>
      <c r="X16" s="27">
        <v>21.5</v>
      </c>
      <c r="Y16" s="27">
        <v>21.6</v>
      </c>
      <c r="Z16" s="27">
        <v>21.6</v>
      </c>
      <c r="AA16" s="27">
        <v>22.1</v>
      </c>
      <c r="AB16" s="27">
        <v>22.3</v>
      </c>
      <c r="AC16" s="35">
        <f t="shared" si="0"/>
        <v>22.854545454545455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27"/>
      <c r="O17" s="27"/>
      <c r="P17" s="27"/>
      <c r="Q17" s="27"/>
      <c r="R17" s="27">
        <v>22.5</v>
      </c>
      <c r="S17" s="27">
        <v>30.3</v>
      </c>
      <c r="T17" s="27">
        <v>29.1</v>
      </c>
      <c r="U17" s="27">
        <v>29.4</v>
      </c>
      <c r="V17" s="27">
        <v>29.8</v>
      </c>
      <c r="W17" s="27">
        <v>26.8</v>
      </c>
      <c r="X17" s="27">
        <v>27</v>
      </c>
      <c r="Y17" s="27">
        <v>27.4</v>
      </c>
      <c r="Z17" s="27">
        <v>27.5</v>
      </c>
      <c r="AA17" s="27">
        <v>27.9</v>
      </c>
      <c r="AB17" s="27">
        <v>28.1</v>
      </c>
      <c r="AC17" s="35">
        <f t="shared" si="0"/>
        <v>27.800000000000008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3.8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3.8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>
        <f>R18-R19</f>
        <v>0.5</v>
      </c>
      <c r="S22" s="33">
        <f>S18-S19</f>
        <v>0.5</v>
      </c>
      <c r="T22" s="33">
        <f>T18-T19</f>
        <v>0.5</v>
      </c>
      <c r="U22" s="33">
        <f>U18-U19</f>
        <v>0.5</v>
      </c>
      <c r="V22" s="33">
        <f t="shared" ref="V22:AB22" si="1">V18-V19</f>
        <v>0.5</v>
      </c>
      <c r="W22" s="33">
        <f t="shared" si="1"/>
        <v>0.5</v>
      </c>
      <c r="X22" s="33">
        <f t="shared" si="1"/>
        <v>0.5</v>
      </c>
      <c r="Y22" s="33">
        <f t="shared" si="1"/>
        <v>0.5</v>
      </c>
      <c r="Z22" s="33">
        <f t="shared" si="1"/>
        <v>0.5</v>
      </c>
      <c r="AA22" s="33">
        <f t="shared" si="1"/>
        <v>0.5</v>
      </c>
      <c r="AB22" s="33">
        <f t="shared" si="1"/>
        <v>0.5</v>
      </c>
      <c r="AC22" s="35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>
        <f>R20-R21</f>
        <v>0.79999999999999982</v>
      </c>
      <c r="S23" s="33">
        <f>S20-S21</f>
        <v>0.79999999999999982</v>
      </c>
      <c r="T23" s="33">
        <f>T20-T21</f>
        <v>0.79999999999999982</v>
      </c>
      <c r="U23" s="33">
        <f>U20-U21</f>
        <v>0.79999999999999982</v>
      </c>
      <c r="V23" s="33">
        <f t="shared" ref="V23:AB23" si="2">V20-V21</f>
        <v>0.79999999999999982</v>
      </c>
      <c r="W23" s="33">
        <f t="shared" si="2"/>
        <v>0.79999999999999982</v>
      </c>
      <c r="X23" s="33">
        <f t="shared" si="2"/>
        <v>0.79999999999999982</v>
      </c>
      <c r="Y23" s="33">
        <f t="shared" si="2"/>
        <v>0.79999999999999982</v>
      </c>
      <c r="Z23" s="33">
        <f t="shared" si="2"/>
        <v>0.79999999999999982</v>
      </c>
      <c r="AA23" s="33">
        <f t="shared" si="2"/>
        <v>0.79999999999999982</v>
      </c>
      <c r="AB23" s="33">
        <f t="shared" si="2"/>
        <v>0.79999999999999982</v>
      </c>
      <c r="AC23" s="35">
        <f t="shared" si="0"/>
        <v>0.79999999999999971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>
        <f>SQRT(R22/0.5)*971</f>
        <v>971</v>
      </c>
      <c r="S24" s="29">
        <f>SQRT(S22/0.5)*971</f>
        <v>971</v>
      </c>
      <c r="T24" s="29">
        <f>SQRT(T22/0.5)*971</f>
        <v>971</v>
      </c>
      <c r="U24" s="29">
        <f>SQRT(U22/0.5)*971</f>
        <v>971</v>
      </c>
      <c r="V24" s="29">
        <f t="shared" ref="V24:AB24" si="3">SQRT(V22/0.5)*971</f>
        <v>971</v>
      </c>
      <c r="W24" s="29">
        <f t="shared" si="3"/>
        <v>971</v>
      </c>
      <c r="X24" s="29">
        <f t="shared" si="3"/>
        <v>971</v>
      </c>
      <c r="Y24" s="29">
        <f t="shared" si="3"/>
        <v>971</v>
      </c>
      <c r="Z24" s="29">
        <f t="shared" si="3"/>
        <v>971</v>
      </c>
      <c r="AA24" s="29">
        <f t="shared" si="3"/>
        <v>971</v>
      </c>
      <c r="AB24" s="29">
        <f t="shared" si="3"/>
        <v>971</v>
      </c>
      <c r="AC24" s="35">
        <f t="shared" si="0"/>
        <v>971</v>
      </c>
    </row>
    <row r="25" spans="1:29" ht="15.75">
      <c r="A25" s="4">
        <v>14</v>
      </c>
      <c r="B25" s="5" t="s">
        <v>63</v>
      </c>
      <c r="C25" s="6" t="s">
        <v>64</v>
      </c>
      <c r="D25" s="13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>
        <f>R24*1000*1*(R14-R15)/3024</f>
        <v>2472.4537037037035</v>
      </c>
      <c r="S25" s="47">
        <f>S24*1000*1*(S14-S15)/3024</f>
        <v>2344.0145502645505</v>
      </c>
      <c r="T25" s="47">
        <f>T24*1000*1*(T14-T15)/3024</f>
        <v>2022.9166666666667</v>
      </c>
      <c r="U25" s="47">
        <f>U24*1000*1*(U14-U15)/3024</f>
        <v>2119.2460317460318</v>
      </c>
      <c r="V25" s="47">
        <f t="shared" ref="V25:AB25" si="4">V24*1000*1*(V14-V15)/3024</f>
        <v>2151.3558201058199</v>
      </c>
      <c r="W25" s="47">
        <f t="shared" si="4"/>
        <v>1990.8068783068786</v>
      </c>
      <c r="X25" s="47">
        <f t="shared" si="4"/>
        <v>2344.0145502645505</v>
      </c>
      <c r="Y25" s="47">
        <f t="shared" si="4"/>
        <v>2408.2341269841272</v>
      </c>
      <c r="Z25" s="47">
        <f t="shared" si="4"/>
        <v>2472.4537037037039</v>
      </c>
      <c r="AA25" s="47">
        <f t="shared" si="4"/>
        <v>2408.2341269841268</v>
      </c>
      <c r="AB25" s="47">
        <f t="shared" si="4"/>
        <v>2408.2341269841272</v>
      </c>
      <c r="AC25" s="37">
        <f>SUM(E25:AB25)</f>
        <v>25141.96428571429</v>
      </c>
    </row>
    <row r="26" spans="1:29" ht="15.75">
      <c r="A26" s="4">
        <v>15</v>
      </c>
      <c r="B26" s="5" t="s">
        <v>65</v>
      </c>
      <c r="C26" s="6" t="s">
        <v>66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>
        <v>1680</v>
      </c>
      <c r="S26" s="13">
        <v>1600</v>
      </c>
      <c r="T26" s="13">
        <v>1600</v>
      </c>
      <c r="U26" s="13">
        <v>1650</v>
      </c>
      <c r="V26" s="13">
        <v>1630</v>
      </c>
      <c r="W26" s="13">
        <v>1650</v>
      </c>
      <c r="X26" s="13">
        <v>1640</v>
      </c>
      <c r="Y26" s="13">
        <v>1640</v>
      </c>
      <c r="Z26" s="13">
        <v>1630</v>
      </c>
      <c r="AA26" s="13">
        <v>1650</v>
      </c>
      <c r="AB26" s="13">
        <v>1630</v>
      </c>
      <c r="AC26" s="37">
        <f>SUM(E26:AB26)</f>
        <v>18000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>
        <f>R26/R25</f>
        <v>0.67948693942514748</v>
      </c>
      <c r="S27" s="31">
        <f>S26/S25</f>
        <v>0.68258961951384667</v>
      </c>
      <c r="T27" s="31">
        <f>T26/T25</f>
        <v>0.79093717816683828</v>
      </c>
      <c r="U27" s="31">
        <f>U26/U25</f>
        <v>0.77857878475798148</v>
      </c>
      <c r="V27" s="31">
        <f t="shared" ref="V27:AB27" si="5">V26/V25</f>
        <v>0.7576617427794089</v>
      </c>
      <c r="W27" s="31">
        <f t="shared" si="5"/>
        <v>0.82880967409720596</v>
      </c>
      <c r="X27" s="31">
        <f t="shared" si="5"/>
        <v>0.6996543600016929</v>
      </c>
      <c r="Y27" s="31">
        <f t="shared" si="5"/>
        <v>0.68099691040164767</v>
      </c>
      <c r="Z27" s="31">
        <f t="shared" si="5"/>
        <v>0.659264113847018</v>
      </c>
      <c r="AA27" s="31">
        <f t="shared" si="5"/>
        <v>0.68514933058702376</v>
      </c>
      <c r="AB27" s="31">
        <f t="shared" si="5"/>
        <v>0.6768444902162718</v>
      </c>
      <c r="AC27" s="35">
        <f t="shared" ref="AC27:AC32" si="6">AVERAGE(E27:AB27)</f>
        <v>0.71999755852673486</v>
      </c>
    </row>
    <row r="28" spans="1:29" ht="15.75">
      <c r="A28" s="4">
        <v>17</v>
      </c>
      <c r="B28" s="5" t="s">
        <v>69</v>
      </c>
      <c r="C28" s="13"/>
      <c r="D28" s="13"/>
      <c r="E28" s="255">
        <f>AVERAGE(E27:AB27)</f>
        <v>0.71999755852673486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7"/>
      <c r="AC28" s="35">
        <f t="shared" si="6"/>
        <v>0.71999755852673486</v>
      </c>
    </row>
    <row r="29" spans="1:29" ht="15.75">
      <c r="A29" s="4">
        <v>18</v>
      </c>
      <c r="B29" s="5" t="s">
        <v>70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>
        <f>3.516/R27</f>
        <v>5.1744923941798939</v>
      </c>
      <c r="S29" s="31">
        <f>3.516/S27</f>
        <v>5.1509719742063496</v>
      </c>
      <c r="T29" s="31">
        <f>3.516/T27</f>
        <v>4.4453593749999998</v>
      </c>
      <c r="U29" s="31">
        <f>3.516/U27</f>
        <v>4.5159206349206347</v>
      </c>
      <c r="V29" s="31">
        <f t="shared" ref="V29:AB29" si="7">3.516/V27</f>
        <v>4.6405932904859277</v>
      </c>
      <c r="W29" s="31">
        <f t="shared" si="7"/>
        <v>4.242228475228476</v>
      </c>
      <c r="X29" s="31">
        <f t="shared" si="7"/>
        <v>5.0253385114208289</v>
      </c>
      <c r="Y29" s="31">
        <f t="shared" si="7"/>
        <v>5.1630190185830438</v>
      </c>
      <c r="Z29" s="31">
        <f t="shared" si="7"/>
        <v>5.3332191547375603</v>
      </c>
      <c r="AA29" s="31">
        <f t="shared" si="7"/>
        <v>5.1317279942279939</v>
      </c>
      <c r="AB29" s="31">
        <f t="shared" si="7"/>
        <v>5.1946939818872337</v>
      </c>
      <c r="AC29" s="35">
        <f t="shared" si="6"/>
        <v>4.9106877095343586</v>
      </c>
    </row>
    <row r="30" spans="1:29" ht="15.75">
      <c r="A30" s="4">
        <v>19</v>
      </c>
      <c r="B30" s="5" t="s">
        <v>71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>
        <f>3.413*R29</f>
        <v>17.660542541335978</v>
      </c>
      <c r="S30" s="31">
        <f>3.413*S29</f>
        <v>17.58026734796627</v>
      </c>
      <c r="T30" s="31">
        <f>3.413*T29</f>
        <v>15.172011546874998</v>
      </c>
      <c r="U30" s="31">
        <f>3.413*U29</f>
        <v>15.412837126984126</v>
      </c>
      <c r="V30" s="31">
        <f t="shared" ref="V30:AB30" si="8">3.413*V29</f>
        <v>15.838344900428471</v>
      </c>
      <c r="W30" s="31">
        <f t="shared" si="8"/>
        <v>14.478725785954788</v>
      </c>
      <c r="X30" s="31">
        <f t="shared" si="8"/>
        <v>17.151480339479289</v>
      </c>
      <c r="Y30" s="31">
        <f t="shared" si="8"/>
        <v>17.621383910423926</v>
      </c>
      <c r="Z30" s="31">
        <f t="shared" si="8"/>
        <v>18.202276975119293</v>
      </c>
      <c r="AA30" s="31">
        <f t="shared" si="8"/>
        <v>17.514587644300143</v>
      </c>
      <c r="AB30" s="31">
        <f t="shared" si="8"/>
        <v>17.729490560181127</v>
      </c>
      <c r="AC30" s="35">
        <f t="shared" si="6"/>
        <v>16.760177152640765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>
        <f>(R17-R16)/LN(1+(R17-R16)/R12)</f>
        <v>2.2407100588622746</v>
      </c>
      <c r="S31" s="31">
        <f>(S17-S16)/LN(1+(S17-S16)/S12)</f>
        <v>3.8103082382816611</v>
      </c>
      <c r="T31" s="31">
        <f>(T17-T16)/LN(1+(T17-T16)/T12)</f>
        <v>3.5789541591302187</v>
      </c>
      <c r="U31" s="31">
        <f>(U17-U16)/LN(1+(U17-U16)/U12)</f>
        <v>3.6123934342702908</v>
      </c>
      <c r="V31" s="31">
        <f t="shared" ref="V31:AB31" si="9">(V17-V16)/LN(1+(V17-V16)/V12)</f>
        <v>3.5611941355268879</v>
      </c>
      <c r="W31" s="31">
        <f t="shared" si="9"/>
        <v>3.8087570999952334</v>
      </c>
      <c r="X31" s="31">
        <f t="shared" si="9"/>
        <v>4.1611316051182126</v>
      </c>
      <c r="Y31" s="31">
        <f t="shared" si="9"/>
        <v>4.2616457914996246</v>
      </c>
      <c r="Z31" s="31">
        <f t="shared" si="9"/>
        <v>4.4112011113326899</v>
      </c>
      <c r="AA31" s="31">
        <f t="shared" si="9"/>
        <v>4.2616457914996246</v>
      </c>
      <c r="AB31" s="31">
        <f t="shared" si="9"/>
        <v>4.3776049092713825</v>
      </c>
      <c r="AC31" s="35">
        <f t="shared" si="6"/>
        <v>3.8259587577080088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>
        <f>(R14-R15)/LN(1+(R14-R15)/R13)</f>
        <v>3.2582804444917861</v>
      </c>
      <c r="S32" s="31">
        <f>(S14-S15)/LN(1+(S14-S15)/S13)</f>
        <v>3.1533373622747245</v>
      </c>
      <c r="T32" s="31">
        <f>(T14-T15)/LN(1+(T14-T15)/T13)</f>
        <v>2.7360552359904862</v>
      </c>
      <c r="U32" s="31">
        <f>(U14-U15)/LN(1+(U14-U15)/U13)</f>
        <v>2.3059178144955088</v>
      </c>
      <c r="V32" s="31">
        <f t="shared" ref="V32:AB32" si="10">(V14-V15)/LN(1+(V14-V15)/V13)</f>
        <v>2.993682117366443</v>
      </c>
      <c r="W32" s="31">
        <f t="shared" si="10"/>
        <v>3.2759787507787901</v>
      </c>
      <c r="X32" s="31">
        <f t="shared" si="10"/>
        <v>3.5908911910644083</v>
      </c>
      <c r="Y32" s="31">
        <f t="shared" si="10"/>
        <v>3.7859638762868131</v>
      </c>
      <c r="Z32" s="31">
        <f t="shared" si="10"/>
        <v>3.9796154527473688</v>
      </c>
      <c r="AA32" s="31">
        <f t="shared" si="10"/>
        <v>3.7859638762868126</v>
      </c>
      <c r="AB32" s="31">
        <f t="shared" si="10"/>
        <v>4.0549767473176219</v>
      </c>
      <c r="AC32" s="35">
        <f t="shared" si="6"/>
        <v>3.3564238971909788</v>
      </c>
    </row>
    <row r="34" spans="1:29" ht="23.25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7"/>
      <c r="AC34"/>
    </row>
    <row r="35" spans="1:29" ht="18.75">
      <c r="A35" s="218" t="s">
        <v>89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  <c r="AC35"/>
    </row>
    <row r="36" spans="1:29" ht="21">
      <c r="A36" s="221"/>
      <c r="B36" s="222"/>
      <c r="C36" s="222"/>
      <c r="D36" s="223"/>
      <c r="E36" s="233" t="s">
        <v>77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  <c r="AC36"/>
    </row>
    <row r="37" spans="1:29" ht="21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  <c r="AC37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.7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9.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  <c r="AC42"/>
    </row>
    <row r="43" spans="1:29" ht="36" customHeight="1">
      <c r="A43" s="258" t="s">
        <v>40</v>
      </c>
      <c r="B43" s="258" t="s">
        <v>41</v>
      </c>
      <c r="C43" s="258" t="s">
        <v>42</v>
      </c>
      <c r="D43" s="258" t="s">
        <v>43</v>
      </c>
      <c r="E43" s="260" t="s">
        <v>44</v>
      </c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2"/>
      <c r="AC43" s="106" t="s">
        <v>45</v>
      </c>
    </row>
    <row r="44" spans="1:29" ht="15.75" customHeight="1">
      <c r="A44" s="259"/>
      <c r="B44" s="259"/>
      <c r="C44" s="259"/>
      <c r="D44" s="259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3"/>
    </row>
    <row r="45" spans="1:29" ht="31.5">
      <c r="A45" s="4">
        <v>1</v>
      </c>
      <c r="B45" s="5" t="s">
        <v>46</v>
      </c>
      <c r="C45" s="6" t="s">
        <v>47</v>
      </c>
      <c r="D45" s="7"/>
      <c r="E45" s="35">
        <v>2.6</v>
      </c>
      <c r="F45" s="35">
        <v>2.6</v>
      </c>
      <c r="G45" s="35">
        <v>2.6</v>
      </c>
      <c r="H45" s="35">
        <v>2.5</v>
      </c>
      <c r="I45" s="35">
        <v>2.5</v>
      </c>
      <c r="J45" s="35">
        <v>2.5</v>
      </c>
      <c r="K45" s="35">
        <v>1.9</v>
      </c>
      <c r="L45" s="35">
        <v>1</v>
      </c>
      <c r="M45" s="35"/>
      <c r="N45" s="35"/>
      <c r="O45" s="35"/>
      <c r="P45" s="35"/>
      <c r="Q45" s="35">
        <v>2.7</v>
      </c>
      <c r="R45" s="35">
        <v>2.2999999999999998</v>
      </c>
      <c r="S45" s="35">
        <v>1.9</v>
      </c>
      <c r="T45" s="35">
        <v>2.1</v>
      </c>
      <c r="U45" s="35">
        <v>2.2999999999999998</v>
      </c>
      <c r="V45" s="35"/>
      <c r="W45" s="35"/>
      <c r="X45" s="35"/>
      <c r="Y45" s="35"/>
      <c r="Z45" s="35"/>
      <c r="AA45" s="35"/>
      <c r="AB45" s="35"/>
      <c r="AC45" s="35">
        <f>AVERAGE(E45:AB45)</f>
        <v>2.2692307692307692</v>
      </c>
    </row>
    <row r="46" spans="1:29" ht="31.5">
      <c r="A46" s="4">
        <v>2</v>
      </c>
      <c r="B46" s="5" t="s">
        <v>48</v>
      </c>
      <c r="C46" s="6" t="s">
        <v>47</v>
      </c>
      <c r="D46" s="7"/>
      <c r="E46" s="35">
        <v>0.4</v>
      </c>
      <c r="F46" s="35">
        <v>0.4</v>
      </c>
      <c r="G46" s="35">
        <v>0.3</v>
      </c>
      <c r="H46" s="35">
        <v>0.3</v>
      </c>
      <c r="I46" s="35">
        <v>0.3</v>
      </c>
      <c r="J46" s="35">
        <v>0.4</v>
      </c>
      <c r="K46" s="35">
        <v>0.3</v>
      </c>
      <c r="L46" s="35">
        <v>1.2</v>
      </c>
      <c r="M46" s="35"/>
      <c r="N46" s="35"/>
      <c r="O46" s="35"/>
      <c r="P46" s="35"/>
      <c r="Q46" s="35">
        <v>0.4</v>
      </c>
      <c r="R46" s="35">
        <v>0.3</v>
      </c>
      <c r="S46" s="35">
        <v>0.3</v>
      </c>
      <c r="T46" s="35">
        <v>0.3</v>
      </c>
      <c r="U46" s="35">
        <v>0.4</v>
      </c>
      <c r="V46" s="35"/>
      <c r="W46" s="35"/>
      <c r="X46" s="35"/>
      <c r="Y46" s="35"/>
      <c r="Z46" s="35"/>
      <c r="AA46" s="35"/>
      <c r="AB46" s="35"/>
      <c r="AC46" s="35">
        <f>AVERAGE(E46:AB46)</f>
        <v>0.40769230769230769</v>
      </c>
    </row>
    <row r="47" spans="1:29" ht="30" customHeight="1">
      <c r="A47" s="4">
        <v>3</v>
      </c>
      <c r="B47" s="5" t="s">
        <v>49</v>
      </c>
      <c r="C47" s="6" t="s">
        <v>47</v>
      </c>
      <c r="D47" s="6"/>
      <c r="E47" s="35">
        <v>13.7</v>
      </c>
      <c r="F47" s="35">
        <v>13.6</v>
      </c>
      <c r="G47" s="35">
        <v>13.8</v>
      </c>
      <c r="H47" s="35">
        <v>14.2</v>
      </c>
      <c r="I47" s="35">
        <v>14.2</v>
      </c>
      <c r="J47" s="35">
        <v>14.3</v>
      </c>
      <c r="K47" s="35">
        <v>13.8</v>
      </c>
      <c r="L47" s="35">
        <v>13.7</v>
      </c>
      <c r="M47" s="27"/>
      <c r="N47" s="27"/>
      <c r="O47" s="27"/>
      <c r="P47" s="27"/>
      <c r="Q47" s="27">
        <v>14.3</v>
      </c>
      <c r="R47" s="27">
        <v>16.2</v>
      </c>
      <c r="S47" s="27">
        <v>15.6</v>
      </c>
      <c r="T47" s="27">
        <v>14.1</v>
      </c>
      <c r="U47" s="27">
        <v>13.6</v>
      </c>
      <c r="V47" s="27"/>
      <c r="W47" s="27"/>
      <c r="X47" s="27"/>
      <c r="Y47" s="27"/>
      <c r="Z47" s="27"/>
      <c r="AA47" s="27"/>
      <c r="AB47" s="27"/>
      <c r="AC47" s="35">
        <f t="shared" ref="AC47:AC57" si="11">AVERAGE(E47:AB47)</f>
        <v>14.238461538461536</v>
      </c>
    </row>
    <row r="48" spans="1:29" ht="30" customHeight="1">
      <c r="A48" s="4">
        <v>4</v>
      </c>
      <c r="B48" s="5" t="s">
        <v>50</v>
      </c>
      <c r="C48" s="6" t="s">
        <v>47</v>
      </c>
      <c r="D48" s="6"/>
      <c r="E48" s="35">
        <v>5.7</v>
      </c>
      <c r="F48" s="35">
        <v>5.7</v>
      </c>
      <c r="G48" s="35">
        <v>5.8</v>
      </c>
      <c r="H48" s="35">
        <v>6.1</v>
      </c>
      <c r="I48" s="35">
        <v>6.2</v>
      </c>
      <c r="J48" s="35">
        <v>6.4</v>
      </c>
      <c r="K48" s="35">
        <v>6</v>
      </c>
      <c r="L48" s="35">
        <v>7.8</v>
      </c>
      <c r="M48" s="27"/>
      <c r="N48" s="27"/>
      <c r="O48" s="27"/>
      <c r="P48" s="27"/>
      <c r="Q48" s="27">
        <v>7.9</v>
      </c>
      <c r="R48" s="27">
        <v>7.7</v>
      </c>
      <c r="S48" s="27">
        <v>8.1</v>
      </c>
      <c r="T48" s="27">
        <v>7.8</v>
      </c>
      <c r="U48" s="27">
        <v>7</v>
      </c>
      <c r="V48" s="27"/>
      <c r="W48" s="27"/>
      <c r="X48" s="27"/>
      <c r="Y48" s="27"/>
      <c r="Z48" s="27"/>
      <c r="AA48" s="27"/>
      <c r="AB48" s="27"/>
      <c r="AC48" s="35">
        <f t="shared" si="11"/>
        <v>6.7846153846153836</v>
      </c>
    </row>
    <row r="49" spans="1:29" ht="30" customHeight="1">
      <c r="A49" s="4">
        <v>5</v>
      </c>
      <c r="B49" s="5" t="s">
        <v>51</v>
      </c>
      <c r="C49" s="6" t="s">
        <v>47</v>
      </c>
      <c r="D49" s="6"/>
      <c r="E49" s="27">
        <v>20.8</v>
      </c>
      <c r="F49" s="27">
        <v>20.3</v>
      </c>
      <c r="G49" s="27">
        <v>20.5</v>
      </c>
      <c r="H49" s="27">
        <v>20.6</v>
      </c>
      <c r="I49" s="27">
        <v>20.6</v>
      </c>
      <c r="J49" s="27">
        <v>21.2</v>
      </c>
      <c r="K49" s="27">
        <v>21.5</v>
      </c>
      <c r="L49" s="27">
        <v>23.6</v>
      </c>
      <c r="M49" s="27"/>
      <c r="N49" s="27"/>
      <c r="O49" s="27"/>
      <c r="P49" s="27"/>
      <c r="Q49" s="27">
        <v>21.8</v>
      </c>
      <c r="R49" s="27">
        <v>21.6</v>
      </c>
      <c r="S49" s="27">
        <v>25</v>
      </c>
      <c r="T49" s="27">
        <v>24.6</v>
      </c>
      <c r="U49" s="27">
        <v>24.7</v>
      </c>
      <c r="V49" s="27"/>
      <c r="W49" s="27"/>
      <c r="X49" s="27"/>
      <c r="Y49" s="27"/>
      <c r="Z49" s="27"/>
      <c r="AA49" s="27"/>
      <c r="AB49" s="27"/>
      <c r="AC49" s="35">
        <f t="shared" si="11"/>
        <v>22.061538461538461</v>
      </c>
    </row>
    <row r="50" spans="1:29" ht="30" customHeight="1">
      <c r="A50" s="4">
        <v>6</v>
      </c>
      <c r="B50" s="5" t="s">
        <v>52</v>
      </c>
      <c r="C50" s="6" t="s">
        <v>47</v>
      </c>
      <c r="D50" s="6"/>
      <c r="E50" s="27">
        <v>25.9</v>
      </c>
      <c r="F50" s="27">
        <v>25.4</v>
      </c>
      <c r="G50" s="27">
        <v>25.5</v>
      </c>
      <c r="H50" s="27">
        <v>25.6</v>
      </c>
      <c r="I50" s="27">
        <v>25.5</v>
      </c>
      <c r="J50" s="27">
        <v>26.2</v>
      </c>
      <c r="K50" s="27">
        <v>26.5</v>
      </c>
      <c r="L50" s="27">
        <v>27.1</v>
      </c>
      <c r="M50" s="27"/>
      <c r="N50" s="27"/>
      <c r="O50" s="27"/>
      <c r="P50" s="27"/>
      <c r="Q50" s="27">
        <v>22.3</v>
      </c>
      <c r="R50" s="27">
        <v>27.1</v>
      </c>
      <c r="S50" s="27">
        <v>29.8</v>
      </c>
      <c r="T50" s="27">
        <v>28.7</v>
      </c>
      <c r="U50" s="27">
        <v>29</v>
      </c>
      <c r="V50" s="27"/>
      <c r="W50" s="27"/>
      <c r="X50" s="27"/>
      <c r="Y50" s="27"/>
      <c r="Z50" s="27"/>
      <c r="AA50" s="27"/>
      <c r="AB50" s="27"/>
      <c r="AC50" s="35">
        <f t="shared" si="11"/>
        <v>26.507692307692309</v>
      </c>
    </row>
    <row r="51" spans="1:29" ht="30">
      <c r="A51" s="4">
        <v>7</v>
      </c>
      <c r="B51" s="5" t="s">
        <v>53</v>
      </c>
      <c r="C51" s="6" t="s">
        <v>54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/>
      <c r="N51" s="13"/>
      <c r="O51" s="13"/>
      <c r="P51" s="13"/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/>
      <c r="W51" s="13"/>
      <c r="X51" s="13"/>
      <c r="Y51" s="13"/>
      <c r="Z51" s="13"/>
      <c r="AA51" s="13"/>
      <c r="AB51" s="13"/>
      <c r="AC51" s="35">
        <f t="shared" si="11"/>
        <v>4.2999999999999989</v>
      </c>
    </row>
    <row r="52" spans="1:29" ht="30">
      <c r="A52" s="4">
        <v>8</v>
      </c>
      <c r="B52" s="5" t="s">
        <v>55</v>
      </c>
      <c r="C52" s="6" t="s">
        <v>54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/>
      <c r="N52" s="28"/>
      <c r="O52" s="28"/>
      <c r="P52" s="28"/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/>
      <c r="W52" s="28"/>
      <c r="X52" s="28"/>
      <c r="Y52" s="28"/>
      <c r="Z52" s="28"/>
      <c r="AA52" s="28"/>
      <c r="AB52" s="28"/>
      <c r="AC52" s="35">
        <f t="shared" si="11"/>
        <v>3.7999999999999994</v>
      </c>
    </row>
    <row r="53" spans="1:29" ht="30">
      <c r="A53" s="4">
        <v>9</v>
      </c>
      <c r="B53" s="5" t="s">
        <v>56</v>
      </c>
      <c r="C53" s="6" t="s">
        <v>54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/>
      <c r="N53" s="28"/>
      <c r="O53" s="28"/>
      <c r="P53" s="28"/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/>
      <c r="W53" s="28"/>
      <c r="X53" s="28"/>
      <c r="Y53" s="28"/>
      <c r="Z53" s="28"/>
      <c r="AA53" s="28"/>
      <c r="AB53" s="28"/>
      <c r="AC53" s="35">
        <f t="shared" si="11"/>
        <v>3.7999999999999994</v>
      </c>
    </row>
    <row r="54" spans="1:29" ht="30">
      <c r="A54" s="4">
        <v>10</v>
      </c>
      <c r="B54" s="5" t="s">
        <v>57</v>
      </c>
      <c r="C54" s="6" t="s">
        <v>54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/>
      <c r="N54" s="28"/>
      <c r="O54" s="28"/>
      <c r="P54" s="28"/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/>
      <c r="W54" s="28"/>
      <c r="X54" s="28"/>
      <c r="Y54" s="28"/>
      <c r="Z54" s="28"/>
      <c r="AA54" s="28"/>
      <c r="AB54" s="28"/>
      <c r="AC54" s="35">
        <f t="shared" si="11"/>
        <v>3</v>
      </c>
    </row>
    <row r="55" spans="1:29" ht="34.5">
      <c r="A55" s="4">
        <v>11</v>
      </c>
      <c r="B55" s="5" t="s">
        <v>58</v>
      </c>
      <c r="C55" s="6" t="s">
        <v>54</v>
      </c>
      <c r="D55" s="13"/>
      <c r="E55" s="33">
        <f>E51-E52</f>
        <v>0.5</v>
      </c>
      <c r="F55" s="33">
        <f>F51-F52</f>
        <v>0.5</v>
      </c>
      <c r="G55" s="33">
        <f t="shared" ref="G55:U55" si="12">G51-G52</f>
        <v>0.5</v>
      </c>
      <c r="H55" s="33">
        <f t="shared" si="12"/>
        <v>0.5</v>
      </c>
      <c r="I55" s="33">
        <f t="shared" si="12"/>
        <v>0.5</v>
      </c>
      <c r="J55" s="33">
        <f t="shared" si="12"/>
        <v>0.5</v>
      </c>
      <c r="K55" s="33">
        <f t="shared" si="12"/>
        <v>0.5</v>
      </c>
      <c r="L55" s="33">
        <f t="shared" si="12"/>
        <v>0.5</v>
      </c>
      <c r="M55" s="33"/>
      <c r="N55" s="33"/>
      <c r="O55" s="33"/>
      <c r="P55" s="33"/>
      <c r="Q55" s="33">
        <f t="shared" si="12"/>
        <v>0.5</v>
      </c>
      <c r="R55" s="33">
        <f t="shared" si="12"/>
        <v>0.5</v>
      </c>
      <c r="S55" s="33">
        <f t="shared" si="12"/>
        <v>0.5</v>
      </c>
      <c r="T55" s="33">
        <f t="shared" si="12"/>
        <v>0.5</v>
      </c>
      <c r="U55" s="33">
        <f t="shared" si="12"/>
        <v>0.5</v>
      </c>
      <c r="V55" s="33"/>
      <c r="W55" s="33"/>
      <c r="X55" s="33"/>
      <c r="Y55" s="33"/>
      <c r="Z55" s="33"/>
      <c r="AA55" s="33"/>
      <c r="AB55" s="33"/>
      <c r="AC55" s="35">
        <f t="shared" si="11"/>
        <v>0.5</v>
      </c>
    </row>
    <row r="56" spans="1:29" ht="34.5">
      <c r="A56" s="4">
        <v>12</v>
      </c>
      <c r="B56" s="5" t="s">
        <v>59</v>
      </c>
      <c r="C56" s="6" t="s">
        <v>60</v>
      </c>
      <c r="D56" s="13"/>
      <c r="E56" s="33">
        <f>E53-E54</f>
        <v>0.79999999999999982</v>
      </c>
      <c r="F56" s="33">
        <f>F53-F54</f>
        <v>0.79999999999999982</v>
      </c>
      <c r="G56" s="33">
        <f t="shared" ref="G56:U56" si="13">G53-G54</f>
        <v>0.79999999999999982</v>
      </c>
      <c r="H56" s="33">
        <f t="shared" si="13"/>
        <v>0.79999999999999982</v>
      </c>
      <c r="I56" s="33">
        <f t="shared" si="13"/>
        <v>0.79999999999999982</v>
      </c>
      <c r="J56" s="33">
        <f t="shared" si="13"/>
        <v>0.79999999999999982</v>
      </c>
      <c r="K56" s="33">
        <f t="shared" si="13"/>
        <v>0.79999999999999982</v>
      </c>
      <c r="L56" s="33">
        <f t="shared" si="13"/>
        <v>0.79999999999999982</v>
      </c>
      <c r="M56" s="33"/>
      <c r="N56" s="33"/>
      <c r="O56" s="33"/>
      <c r="P56" s="33"/>
      <c r="Q56" s="33">
        <f t="shared" si="13"/>
        <v>0.79999999999999982</v>
      </c>
      <c r="R56" s="33">
        <f t="shared" si="13"/>
        <v>0.79999999999999982</v>
      </c>
      <c r="S56" s="33">
        <f t="shared" si="13"/>
        <v>0.79999999999999982</v>
      </c>
      <c r="T56" s="33">
        <f t="shared" si="13"/>
        <v>0.79999999999999982</v>
      </c>
      <c r="U56" s="33">
        <f t="shared" si="13"/>
        <v>0.79999999999999982</v>
      </c>
      <c r="V56" s="33"/>
      <c r="W56" s="33"/>
      <c r="X56" s="33"/>
      <c r="Y56" s="33"/>
      <c r="Z56" s="33"/>
      <c r="AA56" s="33"/>
      <c r="AB56" s="33"/>
      <c r="AC56" s="35">
        <f t="shared" si="11"/>
        <v>0.79999999999999993</v>
      </c>
    </row>
    <row r="57" spans="1:29" ht="37.5">
      <c r="A57" s="4">
        <v>13</v>
      </c>
      <c r="B57" s="5" t="s">
        <v>61</v>
      </c>
      <c r="C57" s="6" t="s">
        <v>62</v>
      </c>
      <c r="D57" s="13"/>
      <c r="E57" s="29">
        <f>SQRT(E55/0.5)*971</f>
        <v>971</v>
      </c>
      <c r="F57" s="29">
        <f>SQRT(F55/0.5)*971</f>
        <v>971</v>
      </c>
      <c r="G57" s="29">
        <f t="shared" ref="G57:U57" si="14">SQRT(G55/0.5)*971</f>
        <v>971</v>
      </c>
      <c r="H57" s="29">
        <f t="shared" si="14"/>
        <v>971</v>
      </c>
      <c r="I57" s="29">
        <f t="shared" si="14"/>
        <v>971</v>
      </c>
      <c r="J57" s="29">
        <f t="shared" si="14"/>
        <v>971</v>
      </c>
      <c r="K57" s="29">
        <f t="shared" si="14"/>
        <v>971</v>
      </c>
      <c r="L57" s="29">
        <f t="shared" si="14"/>
        <v>971</v>
      </c>
      <c r="M57" s="29"/>
      <c r="N57" s="29"/>
      <c r="O57" s="29"/>
      <c r="P57" s="29"/>
      <c r="Q57" s="29">
        <f t="shared" si="14"/>
        <v>971</v>
      </c>
      <c r="R57" s="29">
        <f t="shared" si="14"/>
        <v>971</v>
      </c>
      <c r="S57" s="29">
        <f t="shared" si="14"/>
        <v>971</v>
      </c>
      <c r="T57" s="29">
        <f t="shared" si="14"/>
        <v>971</v>
      </c>
      <c r="U57" s="29">
        <f t="shared" si="14"/>
        <v>971</v>
      </c>
      <c r="V57" s="29"/>
      <c r="W57" s="29"/>
      <c r="X57" s="29"/>
      <c r="Y57" s="29"/>
      <c r="Z57" s="29"/>
      <c r="AA57" s="29"/>
      <c r="AB57" s="29"/>
      <c r="AC57" s="35">
        <f t="shared" si="11"/>
        <v>971</v>
      </c>
    </row>
    <row r="58" spans="1:29" ht="15.75">
      <c r="A58" s="4">
        <v>14</v>
      </c>
      <c r="B58" s="5" t="s">
        <v>63</v>
      </c>
      <c r="C58" s="6" t="s">
        <v>64</v>
      </c>
      <c r="D58" s="13"/>
      <c r="E58" s="47">
        <f>E57*1000*1*(E47-E48)/3024</f>
        <v>2568.7830687830683</v>
      </c>
      <c r="F58" s="47">
        <f>F57*1000*1*(F47-F48)/3024</f>
        <v>2536.6732804232802</v>
      </c>
      <c r="G58" s="47">
        <f t="shared" ref="G58:U58" si="15">G57*1000*1*(G47-G48)/3024</f>
        <v>2568.7830687830688</v>
      </c>
      <c r="H58" s="47">
        <f t="shared" si="15"/>
        <v>2600.8928571428573</v>
      </c>
      <c r="I58" s="47">
        <f t="shared" si="15"/>
        <v>2568.7830687830683</v>
      </c>
      <c r="J58" s="47">
        <f t="shared" si="15"/>
        <v>2536.6732804232806</v>
      </c>
      <c r="K58" s="47">
        <f t="shared" si="15"/>
        <v>2504.5634920634925</v>
      </c>
      <c r="L58" s="47">
        <f t="shared" si="15"/>
        <v>1894.4775132275129</v>
      </c>
      <c r="M58" s="47"/>
      <c r="N58" s="47"/>
      <c r="O58" s="47"/>
      <c r="P58" s="47"/>
      <c r="Q58" s="47">
        <f t="shared" si="15"/>
        <v>2055.0264550264551</v>
      </c>
      <c r="R58" s="47">
        <f t="shared" si="15"/>
        <v>2729.3320105820108</v>
      </c>
      <c r="S58" s="47">
        <f t="shared" si="15"/>
        <v>2408.2341269841268</v>
      </c>
      <c r="T58" s="47">
        <f t="shared" si="15"/>
        <v>2022.9166666666667</v>
      </c>
      <c r="U58" s="47">
        <f t="shared" si="15"/>
        <v>2119.2460317460318</v>
      </c>
      <c r="V58" s="47"/>
      <c r="W58" s="47"/>
      <c r="X58" s="47"/>
      <c r="Y58" s="47"/>
      <c r="Z58" s="47"/>
      <c r="AA58" s="47"/>
      <c r="AB58" s="47"/>
      <c r="AC58" s="37">
        <f>SUM(E58:AB58)</f>
        <v>31114.384920634919</v>
      </c>
    </row>
    <row r="59" spans="1:29" ht="15.75">
      <c r="A59" s="4">
        <v>15</v>
      </c>
      <c r="B59" s="5" t="s">
        <v>65</v>
      </c>
      <c r="C59" s="6" t="s">
        <v>66</v>
      </c>
      <c r="D59" s="13"/>
      <c r="E59" s="13">
        <v>1400</v>
      </c>
      <c r="F59" s="13">
        <v>1360</v>
      </c>
      <c r="G59" s="13">
        <v>1410</v>
      </c>
      <c r="H59" s="13">
        <v>1360</v>
      </c>
      <c r="I59" s="13">
        <v>1400</v>
      </c>
      <c r="J59" s="13">
        <v>1400</v>
      </c>
      <c r="K59" s="13">
        <v>1060</v>
      </c>
      <c r="L59" s="13">
        <v>1030</v>
      </c>
      <c r="M59" s="13"/>
      <c r="N59" s="13"/>
      <c r="O59" s="13"/>
      <c r="P59" s="13"/>
      <c r="Q59" s="13">
        <v>1250</v>
      </c>
      <c r="R59" s="13">
        <v>1350</v>
      </c>
      <c r="S59" s="13">
        <v>1200</v>
      </c>
      <c r="T59" s="13">
        <v>1150</v>
      </c>
      <c r="U59" s="13">
        <v>1330</v>
      </c>
      <c r="V59" s="13"/>
      <c r="W59" s="13"/>
      <c r="X59" s="13"/>
      <c r="Y59" s="13"/>
      <c r="Z59" s="13"/>
      <c r="AA59" s="13"/>
      <c r="AB59" s="13"/>
      <c r="AC59" s="37">
        <f>SUM(E59:AB59)</f>
        <v>16700</v>
      </c>
    </row>
    <row r="60" spans="1:29" ht="15.75">
      <c r="A60" s="4">
        <v>16</v>
      </c>
      <c r="B60" s="5" t="s">
        <v>67</v>
      </c>
      <c r="C60" s="6" t="s">
        <v>68</v>
      </c>
      <c r="D60" s="13"/>
      <c r="E60" s="31">
        <f t="shared" ref="E60:U60" si="16">E59/E58</f>
        <v>0.54500514933058708</v>
      </c>
      <c r="F60" s="31">
        <f t="shared" si="16"/>
        <v>0.53613526444093917</v>
      </c>
      <c r="G60" s="31">
        <f t="shared" si="16"/>
        <v>0.54889804325437697</v>
      </c>
      <c r="H60" s="31">
        <f t="shared" si="16"/>
        <v>0.52289735667696524</v>
      </c>
      <c r="I60" s="31">
        <f t="shared" si="16"/>
        <v>0.54500514933058708</v>
      </c>
      <c r="J60" s="31">
        <f t="shared" si="16"/>
        <v>0.55190394868920201</v>
      </c>
      <c r="K60" s="31">
        <f t="shared" si="16"/>
        <v>0.42322744197100526</v>
      </c>
      <c r="L60" s="31">
        <f t="shared" si="16"/>
        <v>0.54368552427167527</v>
      </c>
      <c r="M60" s="31"/>
      <c r="N60" s="31"/>
      <c r="O60" s="31"/>
      <c r="P60" s="31"/>
      <c r="Q60" s="31">
        <f t="shared" si="16"/>
        <v>0.60826467559217301</v>
      </c>
      <c r="R60" s="31">
        <f t="shared" si="16"/>
        <v>0.49462652208154112</v>
      </c>
      <c r="S60" s="31">
        <f t="shared" si="16"/>
        <v>0.49829042224510817</v>
      </c>
      <c r="T60" s="31">
        <f t="shared" si="16"/>
        <v>0.56848609680741502</v>
      </c>
      <c r="U60" s="31">
        <f t="shared" si="16"/>
        <v>0.6275816871079487</v>
      </c>
      <c r="V60" s="31"/>
      <c r="W60" s="31"/>
      <c r="X60" s="31"/>
      <c r="Y60" s="31"/>
      <c r="Z60" s="31"/>
      <c r="AA60" s="31"/>
      <c r="AB60" s="31"/>
      <c r="AC60" s="35">
        <f t="shared" ref="AC60:AC65" si="17">AVERAGE(E60:AB60)</f>
        <v>0.53953902167688639</v>
      </c>
    </row>
    <row r="61" spans="1:29" ht="15.75">
      <c r="A61" s="4">
        <v>17</v>
      </c>
      <c r="B61" s="5" t="s">
        <v>69</v>
      </c>
      <c r="C61" s="13"/>
      <c r="D61" s="13"/>
      <c r="E61" s="255">
        <f>AVERAGE(E60:AB60)</f>
        <v>0.53953902167688639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7"/>
      <c r="AC61" s="35">
        <f t="shared" si="17"/>
        <v>0.53953902167688639</v>
      </c>
    </row>
    <row r="62" spans="1:29" ht="15.75">
      <c r="A62" s="4">
        <v>18</v>
      </c>
      <c r="B62" s="5" t="s">
        <v>70</v>
      </c>
      <c r="C62" s="13"/>
      <c r="D62" s="13"/>
      <c r="E62" s="31">
        <f>3.516/E60</f>
        <v>6.4513151927437633</v>
      </c>
      <c r="F62" s="31">
        <f>3.516/F60</f>
        <v>6.5580465102707741</v>
      </c>
      <c r="G62" s="31">
        <f t="shared" ref="G62:U62" si="18">3.516/G60</f>
        <v>6.4055611842845881</v>
      </c>
      <c r="H62" s="31">
        <f t="shared" si="18"/>
        <v>6.7240730042016814</v>
      </c>
      <c r="I62" s="31">
        <f t="shared" si="18"/>
        <v>6.4513151927437633</v>
      </c>
      <c r="J62" s="31">
        <f t="shared" si="18"/>
        <v>6.3706737528344677</v>
      </c>
      <c r="K62" s="31">
        <f t="shared" si="18"/>
        <v>8.3075898472596599</v>
      </c>
      <c r="L62" s="31">
        <f t="shared" si="18"/>
        <v>6.4669737247649861</v>
      </c>
      <c r="M62" s="31"/>
      <c r="N62" s="31"/>
      <c r="O62" s="31"/>
      <c r="P62" s="31"/>
      <c r="Q62" s="31">
        <f t="shared" si="18"/>
        <v>5.780378412698413</v>
      </c>
      <c r="R62" s="31">
        <f t="shared" si="18"/>
        <v>7.1083935920047034</v>
      </c>
      <c r="S62" s="31">
        <f t="shared" si="18"/>
        <v>7.0561259920634916</v>
      </c>
      <c r="T62" s="31">
        <f t="shared" si="18"/>
        <v>6.1848478260869566</v>
      </c>
      <c r="U62" s="31">
        <f t="shared" si="18"/>
        <v>5.6024579305406377</v>
      </c>
      <c r="V62" s="31"/>
      <c r="W62" s="31"/>
      <c r="X62" s="31"/>
      <c r="Y62" s="31"/>
      <c r="Z62" s="31"/>
      <c r="AA62" s="31"/>
      <c r="AB62" s="31"/>
      <c r="AC62" s="35">
        <f t="shared" si="17"/>
        <v>6.5744424740382978</v>
      </c>
    </row>
    <row r="63" spans="1:29" ht="15.75">
      <c r="A63" s="4">
        <v>19</v>
      </c>
      <c r="B63" s="5" t="s">
        <v>71</v>
      </c>
      <c r="C63" s="13"/>
      <c r="D63" s="13"/>
      <c r="E63" s="31">
        <f>3.413*E62</f>
        <v>22.018338752834463</v>
      </c>
      <c r="F63" s="31">
        <f>3.413*F62</f>
        <v>22.382612739554151</v>
      </c>
      <c r="G63" s="31">
        <f t="shared" ref="G63:U63" si="19">3.413*G62</f>
        <v>21.862180321963297</v>
      </c>
      <c r="H63" s="31">
        <f t="shared" si="19"/>
        <v>22.949261163340338</v>
      </c>
      <c r="I63" s="31">
        <f t="shared" si="19"/>
        <v>22.018338752834463</v>
      </c>
      <c r="J63" s="31">
        <f t="shared" si="19"/>
        <v>21.743109518424038</v>
      </c>
      <c r="K63" s="31">
        <f t="shared" si="19"/>
        <v>28.353804148697218</v>
      </c>
      <c r="L63" s="31">
        <f t="shared" si="19"/>
        <v>22.071781322622897</v>
      </c>
      <c r="M63" s="31"/>
      <c r="N63" s="31"/>
      <c r="O63" s="31"/>
      <c r="P63" s="31"/>
      <c r="Q63" s="31">
        <f t="shared" si="19"/>
        <v>19.728431522539683</v>
      </c>
      <c r="R63" s="31">
        <f t="shared" si="19"/>
        <v>24.260947329512053</v>
      </c>
      <c r="S63" s="31">
        <f t="shared" si="19"/>
        <v>24.082558010912695</v>
      </c>
      <c r="T63" s="31">
        <f t="shared" si="19"/>
        <v>21.108885630434781</v>
      </c>
      <c r="U63" s="31">
        <f t="shared" si="19"/>
        <v>19.121188916935196</v>
      </c>
      <c r="V63" s="31"/>
      <c r="W63" s="31"/>
      <c r="X63" s="31"/>
      <c r="Y63" s="31"/>
      <c r="Z63" s="31"/>
      <c r="AA63" s="31"/>
      <c r="AB63" s="31"/>
      <c r="AC63" s="35">
        <f t="shared" si="17"/>
        <v>22.438572163892712</v>
      </c>
    </row>
    <row r="64" spans="1:29" ht="15.75">
      <c r="A64" s="4">
        <v>20</v>
      </c>
      <c r="B64" s="5" t="s">
        <v>72</v>
      </c>
      <c r="C64" s="6" t="s">
        <v>47</v>
      </c>
      <c r="D64" s="13"/>
      <c r="E64" s="31">
        <f>(E50-E49)/LN(1+(E50-E49)/E45)</f>
        <v>4.6973917925389408</v>
      </c>
      <c r="F64" s="31">
        <f>(F50-F49)/LN(1+(F50-F49)/F45)</f>
        <v>4.6973917925389408</v>
      </c>
      <c r="G64" s="31">
        <f t="shared" ref="G64:U64" si="20">(G50-G49)/LN(1+(G50-G49)/G45)</f>
        <v>4.6614100778964609</v>
      </c>
      <c r="H64" s="31">
        <f t="shared" si="20"/>
        <v>4.5511961331341864</v>
      </c>
      <c r="I64" s="31">
        <f t="shared" si="20"/>
        <v>4.5153413722139621</v>
      </c>
      <c r="J64" s="31">
        <f t="shared" si="20"/>
        <v>4.5511961331341864</v>
      </c>
      <c r="K64" s="31">
        <f t="shared" si="20"/>
        <v>3.8769682118883537</v>
      </c>
      <c r="L64" s="31">
        <f t="shared" si="20"/>
        <v>2.3270079102987888</v>
      </c>
      <c r="M64" s="31"/>
      <c r="N64" s="31"/>
      <c r="O64" s="31"/>
      <c r="P64" s="31"/>
      <c r="Q64" s="31">
        <f t="shared" si="20"/>
        <v>2.9429242768582018</v>
      </c>
      <c r="R64" s="31">
        <f t="shared" si="20"/>
        <v>4.5037129031523673</v>
      </c>
      <c r="S64" s="31">
        <f t="shared" si="20"/>
        <v>3.8087570999952334</v>
      </c>
      <c r="T64" s="31">
        <f t="shared" si="20"/>
        <v>3.787137219521</v>
      </c>
      <c r="U64" s="31">
        <f t="shared" si="20"/>
        <v>4.079075144199817</v>
      </c>
      <c r="V64" s="31"/>
      <c r="W64" s="31"/>
      <c r="X64" s="31"/>
      <c r="Y64" s="31"/>
      <c r="Z64" s="31"/>
      <c r="AA64" s="31"/>
      <c r="AB64" s="31"/>
      <c r="AC64" s="35">
        <f t="shared" si="17"/>
        <v>4.0768853897977255</v>
      </c>
    </row>
    <row r="65" spans="1:29" ht="15.75">
      <c r="A65" s="4">
        <v>21</v>
      </c>
      <c r="B65" s="5" t="s">
        <v>73</v>
      </c>
      <c r="C65" s="6" t="s">
        <v>47</v>
      </c>
      <c r="D65" s="17"/>
      <c r="E65" s="31">
        <f>(E47-E48)/LN(1+(E47-E48)/E46)</f>
        <v>2.6276699100244083</v>
      </c>
      <c r="F65" s="31">
        <f>(F47-F48)/LN(1+(F47-F48)/F46)</f>
        <v>2.6050715660667718</v>
      </c>
      <c r="G65" s="31">
        <f t="shared" ref="G65:U65" si="21">(G47-G48)/LN(1+(G47-G48)/G46)</f>
        <v>2.4094728527885949</v>
      </c>
      <c r="H65" s="31">
        <f t="shared" si="21"/>
        <v>2.4308231908533457</v>
      </c>
      <c r="I65" s="31">
        <f t="shared" si="21"/>
        <v>2.4094728527885945</v>
      </c>
      <c r="J65" s="31">
        <f t="shared" si="21"/>
        <v>2.6050715660667714</v>
      </c>
      <c r="K65" s="31">
        <f t="shared" si="21"/>
        <v>2.3666219892297775</v>
      </c>
      <c r="L65" s="31">
        <f t="shared" si="21"/>
        <v>3.3187584949265903</v>
      </c>
      <c r="M65" s="31"/>
      <c r="N65" s="31"/>
      <c r="O65" s="31"/>
      <c r="P65" s="31"/>
      <c r="Q65" s="31">
        <f t="shared" si="21"/>
        <v>2.2589191927344716</v>
      </c>
      <c r="R65" s="31">
        <f t="shared" si="21"/>
        <v>2.515742237956498</v>
      </c>
      <c r="S65" s="31">
        <f t="shared" si="21"/>
        <v>2.3019575732260114</v>
      </c>
      <c r="T65" s="31">
        <f t="shared" si="21"/>
        <v>2.0381473548366369</v>
      </c>
      <c r="U65" s="31">
        <f t="shared" si="21"/>
        <v>2.3059178144955088</v>
      </c>
      <c r="V65" s="31"/>
      <c r="W65" s="31"/>
      <c r="X65" s="31"/>
      <c r="Y65" s="31"/>
      <c r="Z65" s="31"/>
      <c r="AA65" s="31"/>
      <c r="AB65" s="31"/>
      <c r="AC65" s="35">
        <f t="shared" si="17"/>
        <v>2.4764343535379987</v>
      </c>
    </row>
    <row r="71" spans="1:29" ht="23.25">
      <c r="A71" s="215" t="s">
        <v>31</v>
      </c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7"/>
      <c r="AC71"/>
    </row>
    <row r="72" spans="1:29" ht="18.75">
      <c r="A72" s="218" t="s">
        <v>89</v>
      </c>
      <c r="B72" s="219"/>
      <c r="C72" s="219"/>
      <c r="D72" s="21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20"/>
      <c r="AC72"/>
    </row>
    <row r="73" spans="1:29" ht="21">
      <c r="A73" s="221"/>
      <c r="B73" s="222"/>
      <c r="C73" s="222"/>
      <c r="D73" s="223"/>
      <c r="E73" s="233" t="s">
        <v>90</v>
      </c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234"/>
      <c r="X73" s="234"/>
      <c r="Y73" s="234"/>
      <c r="Z73" s="234"/>
      <c r="AA73" s="234"/>
      <c r="AB73" s="235"/>
      <c r="AC73"/>
    </row>
    <row r="74" spans="1:29" ht="18.75">
      <c r="A74" s="224" t="s">
        <v>34</v>
      </c>
      <c r="B74" s="225"/>
      <c r="C74" s="225"/>
      <c r="D74" s="226"/>
      <c r="E74" s="236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  <c r="AA74" s="237"/>
      <c r="AB74" s="238"/>
      <c r="AC74"/>
    </row>
    <row r="75" spans="1:29" ht="18.75">
      <c r="A75" s="224" t="s">
        <v>35</v>
      </c>
      <c r="B75" s="225"/>
      <c r="C75" s="225"/>
      <c r="D75" s="226"/>
      <c r="E75" s="236"/>
      <c r="F75" s="237"/>
      <c r="G75" s="237"/>
      <c r="H75" s="237"/>
      <c r="I75" s="237"/>
      <c r="J75" s="237"/>
      <c r="K75" s="237"/>
      <c r="L75" s="237"/>
      <c r="M75" s="237"/>
      <c r="N75" s="237"/>
      <c r="O75" s="237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  <c r="AA75" s="237"/>
      <c r="AB75" s="238"/>
      <c r="AC75"/>
    </row>
    <row r="76" spans="1:29" ht="18.75">
      <c r="A76" s="224" t="s">
        <v>36</v>
      </c>
      <c r="B76" s="225"/>
      <c r="C76" s="225"/>
      <c r="D76" s="226"/>
      <c r="E76" s="236"/>
      <c r="F76" s="237"/>
      <c r="G76" s="237"/>
      <c r="H76" s="237"/>
      <c r="I76" s="237"/>
      <c r="J76" s="237"/>
      <c r="K76" s="237"/>
      <c r="L76" s="237"/>
      <c r="M76" s="237"/>
      <c r="N76" s="237"/>
      <c r="O76" s="237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  <c r="AA76" s="237"/>
      <c r="AB76" s="238"/>
      <c r="AC76"/>
    </row>
    <row r="77" spans="1:29" ht="18.75">
      <c r="A77" s="224" t="s">
        <v>37</v>
      </c>
      <c r="B77" s="225"/>
      <c r="C77" s="225"/>
      <c r="D77" s="226"/>
      <c r="E77" s="236"/>
      <c r="F77" s="237"/>
      <c r="G77" s="237"/>
      <c r="H77" s="237"/>
      <c r="I77" s="237"/>
      <c r="J77" s="237"/>
      <c r="K77" s="237"/>
      <c r="L77" s="237"/>
      <c r="M77" s="237"/>
      <c r="N77" s="237"/>
      <c r="O77" s="237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  <c r="AA77" s="237"/>
      <c r="AB77" s="238"/>
      <c r="AC77"/>
    </row>
    <row r="78" spans="1:29" ht="19.5">
      <c r="A78" s="227" t="s">
        <v>38</v>
      </c>
      <c r="B78" s="228"/>
      <c r="C78" s="228"/>
      <c r="D78" s="229"/>
      <c r="E78" s="236"/>
      <c r="F78" s="237"/>
      <c r="G78" s="237"/>
      <c r="H78" s="237"/>
      <c r="I78" s="237"/>
      <c r="J78" s="237"/>
      <c r="K78" s="237"/>
      <c r="L78" s="237"/>
      <c r="M78" s="237"/>
      <c r="N78" s="237"/>
      <c r="O78" s="237"/>
      <c r="P78" s="237"/>
      <c r="Q78" s="237"/>
      <c r="R78" s="237"/>
      <c r="S78" s="237"/>
      <c r="T78" s="237"/>
      <c r="U78" s="237"/>
      <c r="V78" s="237"/>
      <c r="W78" s="237"/>
      <c r="X78" s="237"/>
      <c r="Y78" s="237"/>
      <c r="Z78" s="237"/>
      <c r="AA78" s="237"/>
      <c r="AB78" s="238"/>
      <c r="AC78"/>
    </row>
    <row r="79" spans="1:29" ht="18.75">
      <c r="A79" s="227" t="s">
        <v>39</v>
      </c>
      <c r="B79" s="228"/>
      <c r="C79" s="228"/>
      <c r="D79" s="229"/>
      <c r="E79" s="239"/>
      <c r="F79" s="240"/>
      <c r="G79" s="240"/>
      <c r="H79" s="240"/>
      <c r="I79" s="240"/>
      <c r="J79" s="240"/>
      <c r="K79" s="240"/>
      <c r="L79" s="240"/>
      <c r="M79" s="240"/>
      <c r="N79" s="240"/>
      <c r="O79" s="240"/>
      <c r="P79" s="240"/>
      <c r="Q79" s="240"/>
      <c r="R79" s="240"/>
      <c r="S79" s="240"/>
      <c r="T79" s="240"/>
      <c r="U79" s="240"/>
      <c r="V79" s="240"/>
      <c r="W79" s="240"/>
      <c r="X79" s="240"/>
      <c r="Y79" s="240"/>
      <c r="Z79" s="240"/>
      <c r="AA79" s="240"/>
      <c r="AB79" s="241"/>
      <c r="AC79"/>
    </row>
    <row r="80" spans="1:29" ht="36" customHeight="1">
      <c r="A80" s="258" t="s">
        <v>40</v>
      </c>
      <c r="B80" s="258" t="s">
        <v>41</v>
      </c>
      <c r="C80" s="258" t="s">
        <v>42</v>
      </c>
      <c r="D80" s="258" t="s">
        <v>43</v>
      </c>
      <c r="E80" s="230" t="s">
        <v>44</v>
      </c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2"/>
      <c r="AC80" s="34" t="s">
        <v>45</v>
      </c>
    </row>
    <row r="81" spans="1:29" ht="15.75" customHeight="1">
      <c r="A81" s="259"/>
      <c r="B81" s="259"/>
      <c r="C81" s="259"/>
      <c r="D81" s="259"/>
      <c r="E81" s="3">
        <v>7</v>
      </c>
      <c r="F81" s="3">
        <v>8</v>
      </c>
      <c r="G81" s="3">
        <v>9</v>
      </c>
      <c r="H81" s="3">
        <v>10</v>
      </c>
      <c r="I81" s="18">
        <v>11</v>
      </c>
      <c r="J81" s="3">
        <v>12</v>
      </c>
      <c r="K81" s="3">
        <v>13</v>
      </c>
      <c r="L81" s="3">
        <v>14</v>
      </c>
      <c r="M81" s="3">
        <v>15</v>
      </c>
      <c r="N81" s="3">
        <v>16</v>
      </c>
      <c r="O81" s="3">
        <v>17</v>
      </c>
      <c r="P81" s="3">
        <v>18</v>
      </c>
      <c r="Q81" s="3">
        <v>19</v>
      </c>
      <c r="R81" s="3">
        <v>20</v>
      </c>
      <c r="S81" s="3">
        <v>21</v>
      </c>
      <c r="T81" s="3">
        <v>22</v>
      </c>
      <c r="U81" s="3">
        <v>23</v>
      </c>
      <c r="V81" s="3">
        <v>0</v>
      </c>
      <c r="W81" s="3">
        <v>1</v>
      </c>
      <c r="X81" s="3">
        <v>2</v>
      </c>
      <c r="Y81" s="3">
        <v>3</v>
      </c>
      <c r="Z81" s="3">
        <v>4</v>
      </c>
      <c r="AA81" s="3">
        <v>5</v>
      </c>
      <c r="AB81" s="3">
        <v>6</v>
      </c>
      <c r="AC81" s="17"/>
    </row>
    <row r="82" spans="1:29" ht="31.5">
      <c r="A82" s="4">
        <v>1</v>
      </c>
      <c r="B82" s="5" t="s">
        <v>46</v>
      </c>
      <c r="C82" s="6" t="s">
        <v>47</v>
      </c>
      <c r="D82" s="7"/>
      <c r="E82" s="35"/>
      <c r="F82" s="35"/>
      <c r="G82" s="35"/>
      <c r="H82" s="35"/>
      <c r="I82" s="35"/>
      <c r="J82" s="35"/>
      <c r="K82" s="35">
        <v>0.8</v>
      </c>
      <c r="L82" s="35">
        <v>0.7</v>
      </c>
      <c r="M82" s="35">
        <v>0.8</v>
      </c>
      <c r="N82" s="35">
        <v>0.8</v>
      </c>
      <c r="O82" s="35">
        <v>0.8</v>
      </c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>
        <f>AVERAGE(E82:AB82)</f>
        <v>0.77999999999999992</v>
      </c>
    </row>
    <row r="83" spans="1:29" ht="31.5">
      <c r="A83" s="4">
        <v>2</v>
      </c>
      <c r="B83" s="5" t="s">
        <v>48</v>
      </c>
      <c r="C83" s="6" t="s">
        <v>47</v>
      </c>
      <c r="D83" s="7"/>
      <c r="E83" s="35"/>
      <c r="F83" s="35"/>
      <c r="G83" s="35"/>
      <c r="H83" s="35"/>
      <c r="I83" s="35"/>
      <c r="J83" s="35"/>
      <c r="K83" s="35">
        <v>0.9</v>
      </c>
      <c r="L83" s="35">
        <v>0.3</v>
      </c>
      <c r="M83" s="35">
        <v>0.3</v>
      </c>
      <c r="N83" s="35">
        <v>0.3</v>
      </c>
      <c r="O83" s="35">
        <v>0.4</v>
      </c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>
        <f>AVERAGE(E83:AB83)</f>
        <v>0.44000000000000006</v>
      </c>
    </row>
    <row r="84" spans="1:29" ht="18.75">
      <c r="A84" s="4">
        <v>3</v>
      </c>
      <c r="B84" s="5" t="s">
        <v>49</v>
      </c>
      <c r="C84" s="6" t="s">
        <v>47</v>
      </c>
      <c r="D84" s="6"/>
      <c r="E84" s="27"/>
      <c r="F84" s="27"/>
      <c r="G84" s="13"/>
      <c r="H84" s="13"/>
      <c r="I84" s="13"/>
      <c r="J84" s="13"/>
      <c r="K84" s="27">
        <v>23.5</v>
      </c>
      <c r="L84" s="27">
        <v>12.8</v>
      </c>
      <c r="M84" s="27">
        <v>11.8</v>
      </c>
      <c r="N84" s="27">
        <v>12.2</v>
      </c>
      <c r="O84" s="27">
        <v>13</v>
      </c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35">
        <f t="shared" ref="AC84:AC94" si="22">AVERAGE(E84:AB84)</f>
        <v>14.66</v>
      </c>
    </row>
    <row r="85" spans="1:29" ht="18.75">
      <c r="A85" s="4">
        <v>4</v>
      </c>
      <c r="B85" s="5" t="s">
        <v>50</v>
      </c>
      <c r="C85" s="6" t="s">
        <v>47</v>
      </c>
      <c r="D85" s="6"/>
      <c r="E85" s="27"/>
      <c r="F85" s="27"/>
      <c r="G85" s="13"/>
      <c r="H85" s="13"/>
      <c r="I85" s="13"/>
      <c r="J85" s="13"/>
      <c r="K85" s="27">
        <v>16</v>
      </c>
      <c r="L85" s="27">
        <v>5.4</v>
      </c>
      <c r="M85" s="27">
        <v>5.3</v>
      </c>
      <c r="N85" s="27">
        <v>5.8</v>
      </c>
      <c r="O85" s="27">
        <v>5.6</v>
      </c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35">
        <f t="shared" si="22"/>
        <v>7.62</v>
      </c>
    </row>
    <row r="86" spans="1:29" ht="34.5">
      <c r="A86" s="4">
        <v>5</v>
      </c>
      <c r="B86" s="5" t="s">
        <v>51</v>
      </c>
      <c r="C86" s="6" t="s">
        <v>47</v>
      </c>
      <c r="D86" s="6"/>
      <c r="E86" s="27"/>
      <c r="F86" s="27"/>
      <c r="G86" s="13"/>
      <c r="H86" s="13"/>
      <c r="I86" s="13"/>
      <c r="J86" s="13"/>
      <c r="K86" s="27">
        <v>25.2</v>
      </c>
      <c r="L86" s="27">
        <v>27.7</v>
      </c>
      <c r="M86" s="27">
        <v>28.6</v>
      </c>
      <c r="N86" s="27">
        <v>23.8</v>
      </c>
      <c r="O86" s="27">
        <v>22.5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35">
        <f t="shared" si="22"/>
        <v>25.56</v>
      </c>
    </row>
    <row r="87" spans="1:29" ht="18.75">
      <c r="A87" s="4">
        <v>6</v>
      </c>
      <c r="B87" s="5" t="s">
        <v>52</v>
      </c>
      <c r="C87" s="6" t="s">
        <v>47</v>
      </c>
      <c r="D87" s="6"/>
      <c r="E87" s="27"/>
      <c r="F87" s="27"/>
      <c r="G87" s="13"/>
      <c r="H87" s="13"/>
      <c r="I87" s="13"/>
      <c r="J87" s="13"/>
      <c r="K87" s="27">
        <v>25.5</v>
      </c>
      <c r="L87" s="27">
        <v>32.799999999999997</v>
      </c>
      <c r="M87" s="27">
        <v>32.799999999999997</v>
      </c>
      <c r="N87" s="27">
        <v>28.3</v>
      </c>
      <c r="O87" s="27">
        <v>27.4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35">
        <f t="shared" si="22"/>
        <v>29.359999999999996</v>
      </c>
    </row>
    <row r="88" spans="1:29" ht="30">
      <c r="A88" s="4">
        <v>7</v>
      </c>
      <c r="B88" s="5" t="s">
        <v>53</v>
      </c>
      <c r="C88" s="6" t="s">
        <v>54</v>
      </c>
      <c r="D88" s="6"/>
      <c r="E88" s="13"/>
      <c r="F88" s="13"/>
      <c r="G88" s="13"/>
      <c r="H88" s="13"/>
      <c r="I88" s="13"/>
      <c r="J88" s="13"/>
      <c r="K88" s="13">
        <v>4.3</v>
      </c>
      <c r="L88" s="13">
        <v>4.3</v>
      </c>
      <c r="M88" s="13">
        <v>4.3</v>
      </c>
      <c r="N88" s="13">
        <v>4.3</v>
      </c>
      <c r="O88" s="13">
        <v>4.3</v>
      </c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35">
        <f t="shared" si="22"/>
        <v>4.3</v>
      </c>
    </row>
    <row r="89" spans="1:29" ht="30">
      <c r="A89" s="4">
        <v>8</v>
      </c>
      <c r="B89" s="5" t="s">
        <v>55</v>
      </c>
      <c r="C89" s="6" t="s">
        <v>54</v>
      </c>
      <c r="D89" s="6"/>
      <c r="E89" s="28"/>
      <c r="F89" s="28"/>
      <c r="G89" s="28"/>
      <c r="H89" s="28"/>
      <c r="I89" s="28"/>
      <c r="J89" s="28"/>
      <c r="K89" s="28">
        <v>3.8</v>
      </c>
      <c r="L89" s="28">
        <v>3.8</v>
      </c>
      <c r="M89" s="28">
        <v>3.8</v>
      </c>
      <c r="N89" s="28">
        <v>3.8</v>
      </c>
      <c r="O89" s="28">
        <v>3.8</v>
      </c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22"/>
        <v>3.8</v>
      </c>
    </row>
    <row r="90" spans="1:29" ht="30">
      <c r="A90" s="4">
        <v>9</v>
      </c>
      <c r="B90" s="5" t="s">
        <v>56</v>
      </c>
      <c r="C90" s="6" t="s">
        <v>54</v>
      </c>
      <c r="D90" s="6"/>
      <c r="E90" s="28"/>
      <c r="F90" s="28"/>
      <c r="G90" s="28"/>
      <c r="H90" s="28"/>
      <c r="I90" s="28"/>
      <c r="J90" s="28"/>
      <c r="K90" s="28">
        <v>3.8</v>
      </c>
      <c r="L90" s="28">
        <v>3.8</v>
      </c>
      <c r="M90" s="28">
        <v>3.8</v>
      </c>
      <c r="N90" s="28">
        <v>3.8</v>
      </c>
      <c r="O90" s="28">
        <v>3.8</v>
      </c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22"/>
        <v>3.8</v>
      </c>
    </row>
    <row r="91" spans="1:29" ht="30">
      <c r="A91" s="4">
        <v>10</v>
      </c>
      <c r="B91" s="5" t="s">
        <v>57</v>
      </c>
      <c r="C91" s="6" t="s">
        <v>54</v>
      </c>
      <c r="D91" s="6"/>
      <c r="E91" s="28"/>
      <c r="F91" s="28"/>
      <c r="G91" s="28"/>
      <c r="H91" s="28"/>
      <c r="I91" s="28"/>
      <c r="J91" s="28"/>
      <c r="K91" s="28">
        <v>3</v>
      </c>
      <c r="L91" s="28">
        <v>3</v>
      </c>
      <c r="M91" s="28">
        <v>3</v>
      </c>
      <c r="N91" s="28">
        <v>3</v>
      </c>
      <c r="O91" s="28">
        <v>3</v>
      </c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35">
        <f t="shared" si="22"/>
        <v>3</v>
      </c>
    </row>
    <row r="92" spans="1:29" ht="34.5">
      <c r="A92" s="4">
        <v>11</v>
      </c>
      <c r="B92" s="5" t="s">
        <v>58</v>
      </c>
      <c r="C92" s="6" t="s">
        <v>54</v>
      </c>
      <c r="D92" s="13"/>
      <c r="E92" s="33"/>
      <c r="F92" s="33"/>
      <c r="G92" s="33"/>
      <c r="H92" s="33"/>
      <c r="I92" s="33"/>
      <c r="J92" s="33"/>
      <c r="K92" s="33">
        <f>K88-K89</f>
        <v>0.5</v>
      </c>
      <c r="L92" s="33">
        <f>L88-L89</f>
        <v>0.5</v>
      </c>
      <c r="M92" s="33">
        <f>M88-M89</f>
        <v>0.5</v>
      </c>
      <c r="N92" s="33">
        <f>N88-N89</f>
        <v>0.5</v>
      </c>
      <c r="O92" s="33">
        <f>O88-O89</f>
        <v>0.5</v>
      </c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5">
        <f t="shared" si="22"/>
        <v>0.5</v>
      </c>
    </row>
    <row r="93" spans="1:29" ht="34.5">
      <c r="A93" s="4">
        <v>12</v>
      </c>
      <c r="B93" s="5" t="s">
        <v>59</v>
      </c>
      <c r="C93" s="6" t="s">
        <v>60</v>
      </c>
      <c r="D93" s="13"/>
      <c r="E93" s="33"/>
      <c r="F93" s="33"/>
      <c r="G93" s="33"/>
      <c r="H93" s="33"/>
      <c r="I93" s="33"/>
      <c r="J93" s="33"/>
      <c r="K93" s="33">
        <f>K90-K91</f>
        <v>0.79999999999999982</v>
      </c>
      <c r="L93" s="33">
        <f>L90-L91</f>
        <v>0.79999999999999982</v>
      </c>
      <c r="M93" s="33">
        <f>M90-M91</f>
        <v>0.79999999999999982</v>
      </c>
      <c r="N93" s="33">
        <f>N90-N91</f>
        <v>0.79999999999999982</v>
      </c>
      <c r="O93" s="33">
        <f>O90-O91</f>
        <v>0.79999999999999982</v>
      </c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5">
        <f t="shared" si="22"/>
        <v>0.79999999999999982</v>
      </c>
    </row>
    <row r="94" spans="1:29" ht="37.5">
      <c r="A94" s="4">
        <v>13</v>
      </c>
      <c r="B94" s="5" t="s">
        <v>61</v>
      </c>
      <c r="C94" s="6" t="s">
        <v>62</v>
      </c>
      <c r="D94" s="13"/>
      <c r="E94" s="29"/>
      <c r="F94" s="29"/>
      <c r="G94" s="29"/>
      <c r="H94" s="29"/>
      <c r="I94" s="29"/>
      <c r="J94" s="29"/>
      <c r="K94" s="29">
        <f>SQRT(K92/0.5)*971</f>
        <v>971</v>
      </c>
      <c r="L94" s="29">
        <f>SQRT(L92/0.5)*971</f>
        <v>971</v>
      </c>
      <c r="M94" s="29">
        <f>SQRT(M92/0.5)*971</f>
        <v>971</v>
      </c>
      <c r="N94" s="29">
        <f>SQRT(N92/0.5)*971</f>
        <v>971</v>
      </c>
      <c r="O94" s="29">
        <f>SQRT(O92/0.5)*971</f>
        <v>971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35">
        <f t="shared" si="22"/>
        <v>971</v>
      </c>
    </row>
    <row r="95" spans="1:29" ht="15.75">
      <c r="A95" s="4">
        <v>14</v>
      </c>
      <c r="B95" s="5" t="s">
        <v>63</v>
      </c>
      <c r="C95" s="6" t="s">
        <v>64</v>
      </c>
      <c r="D95" s="13"/>
      <c r="E95" s="47"/>
      <c r="F95" s="47"/>
      <c r="G95" s="47"/>
      <c r="H95" s="47"/>
      <c r="I95" s="47"/>
      <c r="J95" s="47"/>
      <c r="K95" s="47">
        <f>K94*1000*1*(K84-K85)/3024</f>
        <v>2408.2341269841268</v>
      </c>
      <c r="L95" s="47">
        <f>L94*1000*1*(L84-L85)/3024</f>
        <v>2376.1243386243386</v>
      </c>
      <c r="M95" s="47">
        <f>M94*1000*1*(M84-M85)/3024</f>
        <v>2087.1362433862437</v>
      </c>
      <c r="N95" s="47">
        <f>N94*1000*1*(N84-N85)/3024</f>
        <v>2055.0264550264546</v>
      </c>
      <c r="O95" s="47">
        <f>O94*1000*1*(O84-O85)/3024</f>
        <v>2376.1243386243386</v>
      </c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37">
        <f>SUM(E95:AB95)</f>
        <v>11302.645502645502</v>
      </c>
    </row>
    <row r="96" spans="1:29" ht="15.75">
      <c r="A96" s="4">
        <v>15</v>
      </c>
      <c r="B96" s="5" t="s">
        <v>65</v>
      </c>
      <c r="C96" s="6" t="s">
        <v>66</v>
      </c>
      <c r="D96" s="13"/>
      <c r="E96" s="13"/>
      <c r="F96" s="13"/>
      <c r="G96" s="13"/>
      <c r="H96" s="13"/>
      <c r="I96" s="13"/>
      <c r="J96" s="13"/>
      <c r="K96" s="13">
        <v>1420</v>
      </c>
      <c r="L96" s="13">
        <v>1420</v>
      </c>
      <c r="M96" s="13">
        <v>1420</v>
      </c>
      <c r="N96" s="13">
        <v>1420</v>
      </c>
      <c r="O96" s="13">
        <v>1420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37">
        <f>SUM(E96:AB96)</f>
        <v>7100</v>
      </c>
    </row>
    <row r="97" spans="1:29" ht="15.75">
      <c r="A97" s="4">
        <v>16</v>
      </c>
      <c r="B97" s="5" t="s">
        <v>67</v>
      </c>
      <c r="C97" s="6" t="s">
        <v>68</v>
      </c>
      <c r="D97" s="13"/>
      <c r="E97" s="31"/>
      <c r="F97" s="31"/>
      <c r="G97" s="31"/>
      <c r="H97" s="31"/>
      <c r="I97" s="31"/>
      <c r="J97" s="31"/>
      <c r="K97" s="31">
        <f>K96/K95</f>
        <v>0.58964366632337806</v>
      </c>
      <c r="L97" s="31">
        <f>L96/L95</f>
        <v>0.59761182397639656</v>
      </c>
      <c r="M97" s="31">
        <f>M96/M95</f>
        <v>0.68035807652697444</v>
      </c>
      <c r="N97" s="31">
        <f>N96/N95</f>
        <v>0.6909886714727087</v>
      </c>
      <c r="O97" s="31">
        <f>O96/O95</f>
        <v>0.59761182397639656</v>
      </c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ref="AC97:AC102" si="23">AVERAGE(E97:AB97)</f>
        <v>0.63124281245517089</v>
      </c>
    </row>
    <row r="98" spans="1:29" ht="15.75">
      <c r="A98" s="4">
        <v>17</v>
      </c>
      <c r="B98" s="5" t="s">
        <v>69</v>
      </c>
      <c r="C98" s="13"/>
      <c r="D98" s="13"/>
      <c r="E98" s="255">
        <f>AVERAGE(E97:AB97)</f>
        <v>0.63124281245517089</v>
      </c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  <c r="AA98" s="256"/>
      <c r="AB98" s="257"/>
      <c r="AC98" s="35">
        <f t="shared" si="23"/>
        <v>0.63124281245517089</v>
      </c>
    </row>
    <row r="99" spans="1:29" ht="15.75">
      <c r="A99" s="4">
        <v>18</v>
      </c>
      <c r="B99" s="5" t="s">
        <v>70</v>
      </c>
      <c r="C99" s="13"/>
      <c r="D99" s="13"/>
      <c r="E99" s="31"/>
      <c r="F99" s="31"/>
      <c r="G99" s="31"/>
      <c r="H99" s="31"/>
      <c r="I99" s="31"/>
      <c r="J99" s="31"/>
      <c r="K99" s="31">
        <f>3.516/K97</f>
        <v>5.9629233735747809</v>
      </c>
      <c r="L99" s="31">
        <f>3.516/L97</f>
        <v>5.883417728593785</v>
      </c>
      <c r="M99" s="31">
        <f>3.516/M97</f>
        <v>5.1678669237648123</v>
      </c>
      <c r="N99" s="31">
        <f>3.516/N97</f>
        <v>5.0883612787838128</v>
      </c>
      <c r="O99" s="31">
        <f>3.516/O97</f>
        <v>5.883417728593785</v>
      </c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23"/>
        <v>5.597197406662195</v>
      </c>
    </row>
    <row r="100" spans="1:29" ht="15.75">
      <c r="A100" s="4">
        <v>19</v>
      </c>
      <c r="B100" s="5" t="s">
        <v>71</v>
      </c>
      <c r="C100" s="13"/>
      <c r="D100" s="13"/>
      <c r="E100" s="31"/>
      <c r="F100" s="31"/>
      <c r="G100" s="31"/>
      <c r="H100" s="31"/>
      <c r="I100" s="31"/>
      <c r="J100" s="31"/>
      <c r="K100" s="31">
        <f>3.413*K99</f>
        <v>20.351457474010726</v>
      </c>
      <c r="L100" s="31">
        <f>3.413*L99</f>
        <v>20.080104707690587</v>
      </c>
      <c r="M100" s="31">
        <f>3.413*M99</f>
        <v>17.637929810809304</v>
      </c>
      <c r="N100" s="31">
        <f>3.413*N99</f>
        <v>17.366577044489151</v>
      </c>
      <c r="O100" s="31">
        <f>3.413*O99</f>
        <v>20.080104707690587</v>
      </c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23"/>
        <v>19.103234748938071</v>
      </c>
    </row>
    <row r="101" spans="1:29" ht="15.75">
      <c r="A101" s="4">
        <v>20</v>
      </c>
      <c r="B101" s="5" t="s">
        <v>72</v>
      </c>
      <c r="C101" s="6" t="s">
        <v>47</v>
      </c>
      <c r="D101" s="13"/>
      <c r="E101" s="31"/>
      <c r="F101" s="31"/>
      <c r="G101" s="31"/>
      <c r="H101" s="31"/>
      <c r="I101" s="31"/>
      <c r="J101" s="31"/>
      <c r="K101" s="31">
        <f>(K87-K86)/LN(1+(K87-K86)/K82)</f>
        <v>0.94205208067835233</v>
      </c>
      <c r="L101" s="31">
        <f>(L87-L86)/LN(1+(L87-L86)/L82)</f>
        <v>2.4118802279590157</v>
      </c>
      <c r="M101" s="31">
        <f>(M87-M86)/LN(1+(M87-M86)/M82)</f>
        <v>2.2918490026683109</v>
      </c>
      <c r="N101" s="31">
        <f>(N87-N86)/LN(1+(N87-N86)/N82)</f>
        <v>2.3798815955723569</v>
      </c>
      <c r="O101" s="31">
        <f>(O87-O86)/LN(1+(O87-O86)/O82)</f>
        <v>2.495404221487302</v>
      </c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5">
        <f t="shared" si="23"/>
        <v>2.1042134256730676</v>
      </c>
    </row>
    <row r="102" spans="1:29" ht="15.75">
      <c r="A102" s="4">
        <v>21</v>
      </c>
      <c r="B102" s="5" t="s">
        <v>73</v>
      </c>
      <c r="C102" s="6" t="s">
        <v>47</v>
      </c>
      <c r="D102" s="17"/>
      <c r="E102" s="31"/>
      <c r="F102" s="31"/>
      <c r="G102" s="31"/>
      <c r="H102" s="31"/>
      <c r="I102" s="31"/>
      <c r="J102" s="31"/>
      <c r="K102" s="31">
        <f>(K84-K85)/LN(1+(K84-K85)/K83)</f>
        <v>3.3578197165010941</v>
      </c>
      <c r="L102" s="31">
        <f>(L84-L85)/LN(1+(L84-L85)/L83)</f>
        <v>2.2802957162478492</v>
      </c>
      <c r="M102" s="31">
        <f>(M84-M85)/LN(1+(M84-M85)/M83)</f>
        <v>2.082735603896948</v>
      </c>
      <c r="N102" s="31">
        <f>(N84-N85)/LN(1+(N84-N85)/N83)</f>
        <v>2.0604747200825204</v>
      </c>
      <c r="O102" s="31">
        <f>(O84-O85)/LN(1+(O84-O85)/O83)</f>
        <v>2.4912348380247811</v>
      </c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5">
        <f t="shared" si="23"/>
        <v>2.4545121189506385</v>
      </c>
    </row>
  </sheetData>
  <mergeCells count="48">
    <mergeCell ref="E80:AB80"/>
    <mergeCell ref="E98:AB98"/>
    <mergeCell ref="A10:A11"/>
    <mergeCell ref="A43:A44"/>
    <mergeCell ref="A80:A81"/>
    <mergeCell ref="B10:B11"/>
    <mergeCell ref="B43:B44"/>
    <mergeCell ref="B80:B81"/>
    <mergeCell ref="C10:C11"/>
    <mergeCell ref="C43:C44"/>
    <mergeCell ref="C80:C81"/>
    <mergeCell ref="D10:D11"/>
    <mergeCell ref="D43:D44"/>
    <mergeCell ref="D80:D81"/>
    <mergeCell ref="E36:AB42"/>
    <mergeCell ref="E43:AB43"/>
    <mergeCell ref="E61:AB61"/>
    <mergeCell ref="A71:AB71"/>
    <mergeCell ref="A72:AB72"/>
    <mergeCell ref="A73:D73"/>
    <mergeCell ref="E73:AB79"/>
    <mergeCell ref="A74:D74"/>
    <mergeCell ref="A75:D75"/>
    <mergeCell ref="A76:D76"/>
    <mergeCell ref="A77:D77"/>
    <mergeCell ref="A78:D78"/>
    <mergeCell ref="A79:D79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93" priority="3" operator="greaterThan">
      <formula>90</formula>
    </cfRule>
  </conditionalFormatting>
  <conditionalFormatting sqref="E59:AB59">
    <cfRule type="cellIs" dxfId="92" priority="2" operator="greaterThan">
      <formula>90</formula>
    </cfRule>
  </conditionalFormatting>
  <conditionalFormatting sqref="E96:AB96">
    <cfRule type="cellIs" dxfId="9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5.7109375" style="103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 s="10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215" t="s">
        <v>31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7"/>
      <c r="AC2"/>
    </row>
    <row r="3" spans="1:29" ht="18.75">
      <c r="A3" s="218" t="s">
        <v>91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20"/>
      <c r="AC3"/>
    </row>
    <row r="4" spans="1:29" ht="21" customHeight="1">
      <c r="A4" s="221"/>
      <c r="B4" s="222"/>
      <c r="C4" s="222"/>
      <c r="D4" s="223"/>
      <c r="E4" s="233" t="s">
        <v>80</v>
      </c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5"/>
      <c r="AC4"/>
    </row>
    <row r="5" spans="1:29" ht="18.75" customHeight="1">
      <c r="A5" s="224" t="s">
        <v>34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18.75" customHeight="1">
      <c r="A6" s="224" t="s">
        <v>35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18.75" customHeight="1">
      <c r="A7" s="224" t="s">
        <v>36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18.75" customHeight="1">
      <c r="A8" s="224" t="s">
        <v>37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19.5" customHeight="1">
      <c r="A9" s="227" t="s">
        <v>38</v>
      </c>
      <c r="B9" s="228"/>
      <c r="C9" s="228"/>
      <c r="D9" s="229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18.75" customHeight="1">
      <c r="A10" s="227" t="s">
        <v>39</v>
      </c>
      <c r="B10" s="228"/>
      <c r="C10" s="228"/>
      <c r="D10" s="229"/>
      <c r="E10" s="239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1"/>
      <c r="AC10"/>
    </row>
    <row r="11" spans="1:29" ht="31.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34" t="s">
        <v>45</v>
      </c>
    </row>
    <row r="12" spans="1:29" ht="15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31.5">
      <c r="A13" s="4">
        <v>1</v>
      </c>
      <c r="B13" s="5" t="s">
        <v>46</v>
      </c>
      <c r="C13" s="6" t="s">
        <v>47</v>
      </c>
      <c r="D13" s="105"/>
      <c r="E13" s="35">
        <v>2.1</v>
      </c>
      <c r="F13" s="35">
        <v>2.2000000000000002</v>
      </c>
      <c r="G13" s="35">
        <v>2.2999999999999998</v>
      </c>
      <c r="H13" s="35">
        <v>2.1</v>
      </c>
      <c r="I13" s="35">
        <v>2.2000000000000002</v>
      </c>
      <c r="J13" s="35">
        <v>1.8</v>
      </c>
      <c r="K13" s="35">
        <v>1.7</v>
      </c>
      <c r="L13" s="35">
        <v>1.6</v>
      </c>
      <c r="M13" s="35">
        <v>1.6</v>
      </c>
      <c r="N13" s="35">
        <v>1.6</v>
      </c>
      <c r="O13" s="35">
        <v>1.6</v>
      </c>
      <c r="P13" s="35">
        <v>1.6</v>
      </c>
      <c r="Q13" s="35">
        <v>1.4</v>
      </c>
      <c r="R13" s="35">
        <v>1.7</v>
      </c>
      <c r="S13" s="35">
        <v>1.7</v>
      </c>
      <c r="T13" s="35"/>
      <c r="U13" s="35"/>
      <c r="V13" s="35"/>
      <c r="W13" s="35"/>
      <c r="X13" s="35"/>
      <c r="Y13" s="35"/>
      <c r="Z13" s="35"/>
      <c r="AA13" s="35"/>
      <c r="AB13" s="35"/>
      <c r="AC13" s="35">
        <f>AVERAGE(E13:AB13)</f>
        <v>1.8133333333333337</v>
      </c>
    </row>
    <row r="14" spans="1:29" ht="31.5">
      <c r="A14" s="4">
        <v>2</v>
      </c>
      <c r="B14" s="5" t="s">
        <v>48</v>
      </c>
      <c r="C14" s="6" t="s">
        <v>47</v>
      </c>
      <c r="D14" s="105"/>
      <c r="E14" s="26">
        <v>1.4</v>
      </c>
      <c r="F14" s="26">
        <v>1.6</v>
      </c>
      <c r="G14" s="26">
        <v>1.6</v>
      </c>
      <c r="H14" s="26">
        <v>1.6</v>
      </c>
      <c r="I14" s="26">
        <v>1.5</v>
      </c>
      <c r="J14" s="26">
        <v>1.1000000000000001</v>
      </c>
      <c r="K14" s="26">
        <v>0.4</v>
      </c>
      <c r="L14" s="26">
        <v>0.4</v>
      </c>
      <c r="M14" s="26">
        <v>0.5</v>
      </c>
      <c r="N14" s="26">
        <v>0.6</v>
      </c>
      <c r="O14" s="26">
        <v>0.6</v>
      </c>
      <c r="P14" s="26">
        <v>0.6</v>
      </c>
      <c r="Q14" s="26">
        <v>0.6</v>
      </c>
      <c r="R14" s="26">
        <v>0.6</v>
      </c>
      <c r="S14" s="26">
        <v>0.4</v>
      </c>
      <c r="T14" s="26"/>
      <c r="U14" s="26"/>
      <c r="V14" s="26"/>
      <c r="W14" s="26"/>
      <c r="X14" s="26"/>
      <c r="Y14" s="26"/>
      <c r="Z14" s="26"/>
      <c r="AA14" s="26"/>
      <c r="AB14" s="26"/>
      <c r="AC14" s="35">
        <f>AVERAGE(E14:AB14)</f>
        <v>0.89999999999999991</v>
      </c>
    </row>
    <row r="15" spans="1:29" ht="18.75">
      <c r="A15" s="4">
        <v>3</v>
      </c>
      <c r="B15" s="5" t="s">
        <v>49</v>
      </c>
      <c r="C15" s="6" t="s">
        <v>47</v>
      </c>
      <c r="D15" s="6"/>
      <c r="E15" s="55">
        <v>13.9</v>
      </c>
      <c r="F15" s="55">
        <v>14</v>
      </c>
      <c r="G15" s="55">
        <v>14.3</v>
      </c>
      <c r="H15" s="55">
        <v>14.4</v>
      </c>
      <c r="I15" s="55">
        <v>14.6</v>
      </c>
      <c r="J15" s="55">
        <v>14.8</v>
      </c>
      <c r="K15" s="55">
        <v>14.6</v>
      </c>
      <c r="L15" s="55">
        <v>13.8</v>
      </c>
      <c r="M15" s="55">
        <v>14.6</v>
      </c>
      <c r="N15" s="55">
        <v>14.3</v>
      </c>
      <c r="O15" s="55">
        <v>14.3</v>
      </c>
      <c r="P15" s="55">
        <v>14.3</v>
      </c>
      <c r="Q15" s="55">
        <v>14.2</v>
      </c>
      <c r="R15" s="55">
        <v>14</v>
      </c>
      <c r="S15" s="55">
        <v>13.7</v>
      </c>
      <c r="T15" s="55"/>
      <c r="U15" s="55"/>
      <c r="V15" s="55"/>
      <c r="W15" s="55"/>
      <c r="X15" s="55"/>
      <c r="Y15" s="55"/>
      <c r="Z15" s="55"/>
      <c r="AA15" s="55"/>
      <c r="AB15" s="55"/>
      <c r="AC15" s="54">
        <f t="shared" ref="AC15:AC25" si="0">AVERAGE(E15:AB15)</f>
        <v>14.253333333333334</v>
      </c>
    </row>
    <row r="16" spans="1:29" ht="18.75">
      <c r="A16" s="4">
        <v>4</v>
      </c>
      <c r="B16" s="5" t="s">
        <v>50</v>
      </c>
      <c r="C16" s="6" t="s">
        <v>47</v>
      </c>
      <c r="D16" s="6"/>
      <c r="E16" s="55">
        <v>6.3</v>
      </c>
      <c r="F16" s="55">
        <v>6.1</v>
      </c>
      <c r="G16" s="55">
        <v>6.6</v>
      </c>
      <c r="H16" s="55">
        <v>6.6</v>
      </c>
      <c r="I16" s="55">
        <v>6.6</v>
      </c>
      <c r="J16" s="55">
        <v>7.1</v>
      </c>
      <c r="K16" s="55">
        <v>8</v>
      </c>
      <c r="L16" s="55">
        <v>7.9</v>
      </c>
      <c r="M16" s="55">
        <v>8.1999999999999993</v>
      </c>
      <c r="N16" s="55">
        <v>8.1</v>
      </c>
      <c r="O16" s="55">
        <v>8</v>
      </c>
      <c r="P16" s="55">
        <v>8</v>
      </c>
      <c r="Q16" s="55">
        <v>7.8</v>
      </c>
      <c r="R16" s="55">
        <v>8</v>
      </c>
      <c r="S16" s="55">
        <v>6.7</v>
      </c>
      <c r="T16" s="55"/>
      <c r="U16" s="55"/>
      <c r="V16" s="55"/>
      <c r="W16" s="55"/>
      <c r="X16" s="55"/>
      <c r="Y16" s="55"/>
      <c r="Z16" s="55"/>
      <c r="AA16" s="55"/>
      <c r="AB16" s="55"/>
      <c r="AC16" s="54">
        <f t="shared" si="0"/>
        <v>7.333333333333333</v>
      </c>
    </row>
    <row r="17" spans="1:29" ht="34.5">
      <c r="A17" s="4">
        <v>5</v>
      </c>
      <c r="B17" s="5" t="s">
        <v>51</v>
      </c>
      <c r="C17" s="6" t="s">
        <v>47</v>
      </c>
      <c r="D17" s="6"/>
      <c r="E17" s="55">
        <v>21.2</v>
      </c>
      <c r="F17" s="55">
        <v>20.8</v>
      </c>
      <c r="G17" s="55">
        <v>20.3</v>
      </c>
      <c r="H17" s="55">
        <v>20.6</v>
      </c>
      <c r="I17" s="55">
        <v>21.1</v>
      </c>
      <c r="J17" s="55">
        <v>21.4</v>
      </c>
      <c r="K17" s="55">
        <v>24.2</v>
      </c>
      <c r="L17" s="55">
        <v>25.1</v>
      </c>
      <c r="M17" s="55">
        <v>27.3</v>
      </c>
      <c r="N17" s="55">
        <v>26.8</v>
      </c>
      <c r="O17" s="55">
        <v>26.1</v>
      </c>
      <c r="P17" s="55">
        <v>26</v>
      </c>
      <c r="Q17" s="55">
        <v>26</v>
      </c>
      <c r="R17" s="55">
        <v>25.2</v>
      </c>
      <c r="S17" s="55">
        <v>25.3</v>
      </c>
      <c r="T17" s="55"/>
      <c r="U17" s="55"/>
      <c r="V17" s="55"/>
      <c r="W17" s="55"/>
      <c r="X17" s="55"/>
      <c r="Y17" s="55"/>
      <c r="Z17" s="55"/>
      <c r="AA17" s="55"/>
      <c r="AB17" s="55"/>
      <c r="AC17" s="54">
        <f t="shared" si="0"/>
        <v>23.826666666666664</v>
      </c>
    </row>
    <row r="18" spans="1:29" ht="18.75">
      <c r="A18" s="4">
        <v>6</v>
      </c>
      <c r="B18" s="5" t="s">
        <v>52</v>
      </c>
      <c r="C18" s="6" t="s">
        <v>47</v>
      </c>
      <c r="D18" s="6"/>
      <c r="E18" s="55">
        <v>27.1</v>
      </c>
      <c r="F18" s="55">
        <v>26.8</v>
      </c>
      <c r="G18" s="55">
        <v>26.4</v>
      </c>
      <c r="H18" s="55">
        <v>26.8</v>
      </c>
      <c r="I18" s="55">
        <v>27.2</v>
      </c>
      <c r="J18" s="55">
        <v>27.5</v>
      </c>
      <c r="K18" s="55">
        <v>29.3</v>
      </c>
      <c r="L18" s="55">
        <v>29.7</v>
      </c>
      <c r="M18" s="55">
        <v>32.1</v>
      </c>
      <c r="N18" s="55">
        <v>31.5</v>
      </c>
      <c r="O18" s="55">
        <v>31</v>
      </c>
      <c r="P18" s="55">
        <v>30.7</v>
      </c>
      <c r="Q18" s="55">
        <v>30.8</v>
      </c>
      <c r="R18" s="55">
        <v>29.8</v>
      </c>
      <c r="S18" s="55">
        <v>30.6</v>
      </c>
      <c r="T18" s="55"/>
      <c r="U18" s="55"/>
      <c r="V18" s="55"/>
      <c r="W18" s="55"/>
      <c r="X18" s="55"/>
      <c r="Y18" s="55"/>
      <c r="Z18" s="55"/>
      <c r="AA18" s="55"/>
      <c r="AB18" s="55"/>
      <c r="AC18" s="54">
        <f t="shared" si="0"/>
        <v>29.153333333333332</v>
      </c>
    </row>
    <row r="19" spans="1:29" ht="30">
      <c r="A19" s="4">
        <v>7</v>
      </c>
      <c r="B19" s="5" t="s">
        <v>53</v>
      </c>
      <c r="C19" s="6" t="s">
        <v>54</v>
      </c>
      <c r="D19" s="6"/>
      <c r="E19" s="56">
        <v>4.3</v>
      </c>
      <c r="F19" s="56">
        <v>4.3</v>
      </c>
      <c r="G19" s="56">
        <v>4.3</v>
      </c>
      <c r="H19" s="56">
        <v>4.3</v>
      </c>
      <c r="I19" s="56">
        <v>4.3</v>
      </c>
      <c r="J19" s="56">
        <v>4.3</v>
      </c>
      <c r="K19" s="56">
        <v>4.3</v>
      </c>
      <c r="L19" s="56">
        <v>4.3</v>
      </c>
      <c r="M19" s="56">
        <v>4.3</v>
      </c>
      <c r="N19" s="56">
        <v>4.3</v>
      </c>
      <c r="O19" s="56">
        <v>4.3</v>
      </c>
      <c r="P19" s="56">
        <v>4.3</v>
      </c>
      <c r="Q19" s="56">
        <v>4.3</v>
      </c>
      <c r="R19" s="56">
        <v>4.3</v>
      </c>
      <c r="S19" s="56">
        <v>4.3</v>
      </c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4.2999999999999989</v>
      </c>
    </row>
    <row r="20" spans="1:29" ht="30">
      <c r="A20" s="4">
        <v>8</v>
      </c>
      <c r="B20" s="5" t="s">
        <v>55</v>
      </c>
      <c r="C20" s="6" t="s">
        <v>54</v>
      </c>
      <c r="D20" s="6"/>
      <c r="E20" s="57">
        <v>3.8</v>
      </c>
      <c r="F20" s="57">
        <v>3.8</v>
      </c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/>
      <c r="U20" s="57"/>
      <c r="V20" s="57"/>
      <c r="W20" s="57"/>
      <c r="X20" s="57"/>
      <c r="Y20" s="57"/>
      <c r="Z20" s="57"/>
      <c r="AA20" s="57"/>
      <c r="AB20" s="57"/>
      <c r="AC20" s="54">
        <f t="shared" si="0"/>
        <v>3.7999999999999989</v>
      </c>
    </row>
    <row r="21" spans="1:29" ht="30">
      <c r="A21" s="4">
        <v>9</v>
      </c>
      <c r="B21" s="5" t="s">
        <v>56</v>
      </c>
      <c r="C21" s="6" t="s">
        <v>54</v>
      </c>
      <c r="D21" s="6"/>
      <c r="E21" s="57">
        <v>3.8</v>
      </c>
      <c r="F21" s="57">
        <v>3.8</v>
      </c>
      <c r="G21" s="57">
        <v>3.8</v>
      </c>
      <c r="H21" s="57">
        <v>3.8</v>
      </c>
      <c r="I21" s="57">
        <v>3.8</v>
      </c>
      <c r="J21" s="57">
        <v>3.8</v>
      </c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3.7999999999999989</v>
      </c>
    </row>
    <row r="22" spans="1:29" ht="30">
      <c r="A22" s="4">
        <v>10</v>
      </c>
      <c r="B22" s="5" t="s">
        <v>57</v>
      </c>
      <c r="C22" s="6" t="s">
        <v>54</v>
      </c>
      <c r="D22" s="6"/>
      <c r="E22" s="57">
        <v>3</v>
      </c>
      <c r="F22" s="57">
        <v>3</v>
      </c>
      <c r="G22" s="57">
        <v>3</v>
      </c>
      <c r="H22" s="57">
        <v>3</v>
      </c>
      <c r="I22" s="57">
        <v>3</v>
      </c>
      <c r="J22" s="57">
        <v>3</v>
      </c>
      <c r="K22" s="57">
        <v>3</v>
      </c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</v>
      </c>
    </row>
    <row r="23" spans="1:29" ht="34.5">
      <c r="A23" s="4">
        <v>11</v>
      </c>
      <c r="B23" s="5" t="s">
        <v>58</v>
      </c>
      <c r="C23" s="6" t="s">
        <v>54</v>
      </c>
      <c r="D23" s="13"/>
      <c r="E23" s="56">
        <f>E19-E20</f>
        <v>0.5</v>
      </c>
      <c r="F23" s="56">
        <f>F19-F20</f>
        <v>0.5</v>
      </c>
      <c r="G23" s="56">
        <f>G19-G20</f>
        <v>0.5</v>
      </c>
      <c r="H23" s="56">
        <f>H19-H20</f>
        <v>0.5</v>
      </c>
      <c r="I23" s="56">
        <f>I19-I20</f>
        <v>0.5</v>
      </c>
      <c r="J23" s="56">
        <f t="shared" ref="J23:S23" si="1">J19-J20</f>
        <v>0.5</v>
      </c>
      <c r="K23" s="56">
        <f t="shared" si="1"/>
        <v>0.5</v>
      </c>
      <c r="L23" s="56">
        <f t="shared" si="1"/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si="1"/>
        <v>0.5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0.5</v>
      </c>
    </row>
    <row r="24" spans="1:29" ht="34.5">
      <c r="A24" s="4">
        <v>12</v>
      </c>
      <c r="B24" s="5" t="s">
        <v>59</v>
      </c>
      <c r="C24" s="6" t="s">
        <v>60</v>
      </c>
      <c r="D24" s="13"/>
      <c r="E24" s="56">
        <f>E21-E22</f>
        <v>0.79999999999999982</v>
      </c>
      <c r="F24" s="56">
        <f>F21-F22</f>
        <v>0.79999999999999982</v>
      </c>
      <c r="G24" s="56">
        <f>G21-G22</f>
        <v>0.79999999999999982</v>
      </c>
      <c r="H24" s="56">
        <f>H21-H22</f>
        <v>0.79999999999999982</v>
      </c>
      <c r="I24" s="56">
        <f>I21-I22</f>
        <v>0.79999999999999982</v>
      </c>
      <c r="J24" s="56">
        <f t="shared" ref="J24:S24" si="2">J21-J22</f>
        <v>0.79999999999999982</v>
      </c>
      <c r="K24" s="56">
        <f t="shared" si="2"/>
        <v>0.79999999999999982</v>
      </c>
      <c r="L24" s="56">
        <f t="shared" si="2"/>
        <v>0.79999999999999982</v>
      </c>
      <c r="M24" s="56">
        <f t="shared" si="2"/>
        <v>0.79999999999999982</v>
      </c>
      <c r="N24" s="56">
        <f t="shared" si="2"/>
        <v>0.79999999999999982</v>
      </c>
      <c r="O24" s="56">
        <f t="shared" si="2"/>
        <v>0.79999999999999982</v>
      </c>
      <c r="P24" s="56">
        <f t="shared" si="2"/>
        <v>0.79999999999999982</v>
      </c>
      <c r="Q24" s="56">
        <f t="shared" si="2"/>
        <v>0.79999999999999982</v>
      </c>
      <c r="R24" s="56">
        <f t="shared" si="2"/>
        <v>0.79999999999999982</v>
      </c>
      <c r="S24" s="56">
        <f t="shared" si="2"/>
        <v>0.79999999999999982</v>
      </c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0.8</v>
      </c>
    </row>
    <row r="25" spans="1:29" ht="37.5">
      <c r="A25" s="4">
        <v>13</v>
      </c>
      <c r="B25" s="5" t="s">
        <v>61</v>
      </c>
      <c r="C25" s="6" t="s">
        <v>62</v>
      </c>
      <c r="D25" s="13"/>
      <c r="E25" s="58">
        <f>SQRT(E23/0.5)*971</f>
        <v>971</v>
      </c>
      <c r="F25" s="58">
        <f>SQRT(F23/0.5)*971</f>
        <v>971</v>
      </c>
      <c r="G25" s="58">
        <f>SQRT(G23/0.5)*971</f>
        <v>971</v>
      </c>
      <c r="H25" s="58">
        <f>SQRT(H23/0.5)*971</f>
        <v>971</v>
      </c>
      <c r="I25" s="58">
        <f>SQRT(I23/0.5)*971</f>
        <v>971</v>
      </c>
      <c r="J25" s="58">
        <f t="shared" ref="J25:S25" si="3">SQRT(J23/0.5)*971</f>
        <v>971</v>
      </c>
      <c r="K25" s="58">
        <f t="shared" si="3"/>
        <v>971</v>
      </c>
      <c r="L25" s="58">
        <f t="shared" si="3"/>
        <v>971</v>
      </c>
      <c r="M25" s="58">
        <f t="shared" si="3"/>
        <v>971</v>
      </c>
      <c r="N25" s="58">
        <f t="shared" si="3"/>
        <v>971</v>
      </c>
      <c r="O25" s="58">
        <f t="shared" si="3"/>
        <v>971</v>
      </c>
      <c r="P25" s="58">
        <f t="shared" si="3"/>
        <v>971</v>
      </c>
      <c r="Q25" s="58">
        <f t="shared" si="3"/>
        <v>971</v>
      </c>
      <c r="R25" s="58">
        <f t="shared" si="3"/>
        <v>971</v>
      </c>
      <c r="S25" s="58">
        <f t="shared" si="3"/>
        <v>971</v>
      </c>
      <c r="T25" s="58"/>
      <c r="U25" s="58"/>
      <c r="V25" s="58"/>
      <c r="W25" s="58"/>
      <c r="X25" s="58"/>
      <c r="Y25" s="58"/>
      <c r="Z25" s="58"/>
      <c r="AA25" s="58"/>
      <c r="AB25" s="58"/>
      <c r="AC25" s="54">
        <f t="shared" si="0"/>
        <v>971</v>
      </c>
    </row>
    <row r="26" spans="1:29" ht="15.75">
      <c r="A26" s="4">
        <v>14</v>
      </c>
      <c r="B26" s="5" t="s">
        <v>63</v>
      </c>
      <c r="C26" s="6" t="s">
        <v>64</v>
      </c>
      <c r="D26" s="13"/>
      <c r="E26" s="55">
        <f>E25*1000*1*(E15-E16)/3024</f>
        <v>2440.3439153439158</v>
      </c>
      <c r="F26" s="55">
        <f>F25*1000*1*(F15-F16)/3024</f>
        <v>2536.6732804232806</v>
      </c>
      <c r="G26" s="55">
        <f>G25*1000*1*(G15-G16)/3024</f>
        <v>2472.4537037037039</v>
      </c>
      <c r="H26" s="55">
        <f>H25*1000*1*(H15-H16)/3024</f>
        <v>2504.5634920634925</v>
      </c>
      <c r="I26" s="55">
        <f>I25*1000*1*(I15-I16)/3024</f>
        <v>2568.7830687830688</v>
      </c>
      <c r="J26" s="55">
        <f t="shared" ref="J26:S26" si="4">J25*1000*1*(J15-J16)/3024</f>
        <v>2472.4537037037039</v>
      </c>
      <c r="K26" s="55">
        <f t="shared" si="4"/>
        <v>2119.2460317460318</v>
      </c>
      <c r="L26" s="55">
        <f t="shared" si="4"/>
        <v>1894.4775132275133</v>
      </c>
      <c r="M26" s="55">
        <f t="shared" si="4"/>
        <v>2055.0264550264551</v>
      </c>
      <c r="N26" s="55">
        <f t="shared" si="4"/>
        <v>1990.8068783068786</v>
      </c>
      <c r="O26" s="55">
        <f t="shared" si="4"/>
        <v>2022.916666666667</v>
      </c>
      <c r="P26" s="55">
        <f t="shared" si="4"/>
        <v>2022.916666666667</v>
      </c>
      <c r="Q26" s="55">
        <f t="shared" si="4"/>
        <v>2055.0264550264546</v>
      </c>
      <c r="R26" s="55">
        <f t="shared" si="4"/>
        <v>1926.5873015873017</v>
      </c>
      <c r="S26" s="55">
        <f t="shared" si="4"/>
        <v>2247.6851851851848</v>
      </c>
      <c r="T26" s="55"/>
      <c r="U26" s="55"/>
      <c r="V26" s="55"/>
      <c r="W26" s="55"/>
      <c r="X26" s="55"/>
      <c r="Y26" s="55"/>
      <c r="Z26" s="55"/>
      <c r="AA26" s="55"/>
      <c r="AB26" s="55"/>
      <c r="AC26" s="54">
        <f>SUM(E26:AB26)</f>
        <v>33329.960317460318</v>
      </c>
    </row>
    <row r="27" spans="1:29" ht="15.75">
      <c r="A27" s="4">
        <v>15</v>
      </c>
      <c r="B27" s="5" t="s">
        <v>65</v>
      </c>
      <c r="C27" s="6" t="s">
        <v>66</v>
      </c>
      <c r="D27" s="13"/>
      <c r="E27" s="56">
        <v>1380</v>
      </c>
      <c r="F27" s="56">
        <v>1380</v>
      </c>
      <c r="G27" s="56">
        <v>1380</v>
      </c>
      <c r="H27" s="56">
        <v>1380</v>
      </c>
      <c r="I27" s="56">
        <v>1380</v>
      </c>
      <c r="J27" s="56">
        <v>1380</v>
      </c>
      <c r="K27" s="56">
        <v>1380</v>
      </c>
      <c r="L27" s="56">
        <v>1380</v>
      </c>
      <c r="M27" s="56">
        <v>1380</v>
      </c>
      <c r="N27" s="56">
        <v>1380</v>
      </c>
      <c r="O27" s="56">
        <v>1380</v>
      </c>
      <c r="P27" s="56">
        <v>1380</v>
      </c>
      <c r="Q27" s="56">
        <v>1380</v>
      </c>
      <c r="R27" s="56">
        <v>1380</v>
      </c>
      <c r="S27" s="56">
        <v>1380</v>
      </c>
      <c r="T27" s="56"/>
      <c r="U27" s="56"/>
      <c r="V27" s="56"/>
      <c r="W27" s="56"/>
      <c r="X27" s="56"/>
      <c r="Y27" s="56"/>
      <c r="Z27" s="56"/>
      <c r="AA27" s="56"/>
      <c r="AB27" s="56"/>
      <c r="AC27" s="54">
        <f>SUM(E27:AB27)</f>
        <v>20700</v>
      </c>
    </row>
    <row r="28" spans="1:29" ht="15.75">
      <c r="A28" s="4">
        <v>16</v>
      </c>
      <c r="B28" s="5" t="s">
        <v>67</v>
      </c>
      <c r="C28" s="6" t="s">
        <v>68</v>
      </c>
      <c r="D28" s="13"/>
      <c r="E28" s="59">
        <f>E27/E26</f>
        <v>0.5654940647189548</v>
      </c>
      <c r="F28" s="59">
        <f>F27/F26</f>
        <v>0.54401960656507053</v>
      </c>
      <c r="G28" s="59">
        <f>G27/G26</f>
        <v>0.55814998595637111</v>
      </c>
      <c r="H28" s="59">
        <f>H27/H26</f>
        <v>0.55099421690564832</v>
      </c>
      <c r="I28" s="59">
        <f>I27/I26</f>
        <v>0.5372193614830072</v>
      </c>
      <c r="J28" s="59">
        <f t="shared" ref="J28:S28" si="5">J27/J26</f>
        <v>0.55814998595637111</v>
      </c>
      <c r="K28" s="59">
        <f t="shared" si="5"/>
        <v>0.65117498361576631</v>
      </c>
      <c r="L28" s="59">
        <f t="shared" si="5"/>
        <v>0.72843303251933178</v>
      </c>
      <c r="M28" s="59">
        <f t="shared" si="5"/>
        <v>0.67152420185375894</v>
      </c>
      <c r="N28" s="59">
        <f t="shared" si="5"/>
        <v>0.69318627288129953</v>
      </c>
      <c r="O28" s="59">
        <f t="shared" si="5"/>
        <v>0.68218331616889794</v>
      </c>
      <c r="P28" s="59">
        <f t="shared" si="5"/>
        <v>0.68218331616889794</v>
      </c>
      <c r="Q28" s="59">
        <f t="shared" si="5"/>
        <v>0.67152420185375916</v>
      </c>
      <c r="R28" s="59">
        <f t="shared" si="5"/>
        <v>0.71629248197734297</v>
      </c>
      <c r="S28" s="59">
        <f t="shared" si="5"/>
        <v>0.61396498455200832</v>
      </c>
      <c r="T28" s="59"/>
      <c r="U28" s="59"/>
      <c r="V28" s="59"/>
      <c r="W28" s="59"/>
      <c r="X28" s="59"/>
      <c r="Y28" s="59"/>
      <c r="Z28" s="59"/>
      <c r="AA28" s="59"/>
      <c r="AB28" s="59"/>
      <c r="AC28" s="54">
        <f t="shared" ref="AC28:AC33" si="6">AVERAGE(E28:AB28)</f>
        <v>0.62829960087843229</v>
      </c>
    </row>
    <row r="29" spans="1:29" ht="15.75">
      <c r="A29" s="4">
        <v>17</v>
      </c>
      <c r="B29" s="5" t="s">
        <v>69</v>
      </c>
      <c r="C29" s="13"/>
      <c r="D29" s="13"/>
      <c r="E29" s="242">
        <f>AVERAGE(E28:AB28)</f>
        <v>0.62829960087843229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4"/>
      <c r="AC29" s="54">
        <f t="shared" si="6"/>
        <v>0.62829960087843229</v>
      </c>
    </row>
    <row r="30" spans="1:29" ht="15.75">
      <c r="A30" s="4">
        <v>18</v>
      </c>
      <c r="B30" s="5" t="s">
        <v>70</v>
      </c>
      <c r="C30" s="13"/>
      <c r="D30" s="13"/>
      <c r="E30" s="59">
        <f>3.516/E28</f>
        <v>6.2175718886588465</v>
      </c>
      <c r="F30" s="59">
        <f>3.516/F28</f>
        <v>6.4630023579480111</v>
      </c>
      <c r="G30" s="59">
        <f>3.516/G28</f>
        <v>6.2993820450885671</v>
      </c>
      <c r="H30" s="59">
        <f>3.516/H28</f>
        <v>6.3811922015182896</v>
      </c>
      <c r="I30" s="59">
        <f>3.516/I28</f>
        <v>6.5448125143777318</v>
      </c>
      <c r="J30" s="59">
        <f t="shared" ref="J30:S30" si="7">3.516/J28</f>
        <v>6.2993820450885671</v>
      </c>
      <c r="K30" s="59">
        <f t="shared" si="7"/>
        <v>5.3994703243616291</v>
      </c>
      <c r="L30" s="59">
        <f t="shared" si="7"/>
        <v>4.8267992293535773</v>
      </c>
      <c r="M30" s="59">
        <f t="shared" si="7"/>
        <v>5.235850011502186</v>
      </c>
      <c r="N30" s="59">
        <f t="shared" si="7"/>
        <v>5.0722296986427429</v>
      </c>
      <c r="O30" s="59">
        <f t="shared" si="7"/>
        <v>5.1540398550724644</v>
      </c>
      <c r="P30" s="59">
        <f t="shared" si="7"/>
        <v>5.1540398550724644</v>
      </c>
      <c r="Q30" s="59">
        <f t="shared" si="7"/>
        <v>5.2358500115021842</v>
      </c>
      <c r="R30" s="59">
        <f t="shared" si="7"/>
        <v>4.9086093857832989</v>
      </c>
      <c r="S30" s="59">
        <f t="shared" si="7"/>
        <v>5.7267109500805145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5.6612628249367374</v>
      </c>
    </row>
    <row r="31" spans="1:29" ht="15.75">
      <c r="A31" s="4">
        <v>19</v>
      </c>
      <c r="B31" s="5" t="s">
        <v>71</v>
      </c>
      <c r="C31" s="13"/>
      <c r="D31" s="13"/>
      <c r="E31" s="59">
        <f>3.413*E30</f>
        <v>21.220572855992643</v>
      </c>
      <c r="F31" s="59">
        <f>3.413*F30</f>
        <v>22.05822704767656</v>
      </c>
      <c r="G31" s="59">
        <f>3.413*G30</f>
        <v>21.499790919887278</v>
      </c>
      <c r="H31" s="59">
        <f>3.413*H30</f>
        <v>21.779008983781921</v>
      </c>
      <c r="I31" s="59">
        <f>3.413*I30</f>
        <v>22.337445111571199</v>
      </c>
      <c r="J31" s="59">
        <f t="shared" ref="J31:S31" si="8">3.413*J30</f>
        <v>21.499790919887278</v>
      </c>
      <c r="K31" s="59">
        <f t="shared" si="8"/>
        <v>18.428392217046238</v>
      </c>
      <c r="L31" s="59">
        <f t="shared" si="8"/>
        <v>16.473865769783757</v>
      </c>
      <c r="M31" s="59">
        <f t="shared" si="8"/>
        <v>17.869956089256959</v>
      </c>
      <c r="N31" s="59">
        <f t="shared" si="8"/>
        <v>17.311519961467681</v>
      </c>
      <c r="O31" s="59">
        <f t="shared" si="8"/>
        <v>17.59073802536232</v>
      </c>
      <c r="P31" s="59">
        <f t="shared" si="8"/>
        <v>17.59073802536232</v>
      </c>
      <c r="Q31" s="59">
        <f t="shared" si="8"/>
        <v>17.869956089256952</v>
      </c>
      <c r="R31" s="59">
        <f t="shared" si="8"/>
        <v>16.753083833678399</v>
      </c>
      <c r="S31" s="59">
        <f t="shared" si="8"/>
        <v>19.545264472624794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19.321890021509088</v>
      </c>
    </row>
    <row r="32" spans="1:29" ht="15.75">
      <c r="A32" s="4">
        <v>20</v>
      </c>
      <c r="B32" s="5" t="s">
        <v>72</v>
      </c>
      <c r="C32" s="6" t="s">
        <v>47</v>
      </c>
      <c r="D32" s="13"/>
      <c r="E32" s="59">
        <f>(E18-E17)/LN(1+(E18-E17)/E13)</f>
        <v>4.4112011113326908</v>
      </c>
      <c r="F32" s="59">
        <f>(F18-F17)/LN(1+(F18-F17)/F13)</f>
        <v>4.5603905364838129</v>
      </c>
      <c r="G32" s="59">
        <f>(G18-G17)/LN(1+(G18-G17)/G13)</f>
        <v>4.7092516416076586</v>
      </c>
      <c r="H32" s="59">
        <f>(H18-H17)/LN(1+(H18-H17)/H13)</f>
        <v>4.5113279697596402</v>
      </c>
      <c r="I32" s="59">
        <f>(I18-I17)/LN(1+(I18-I17)/I13)</f>
        <v>4.5940717567728298</v>
      </c>
      <c r="J32" s="59">
        <f t="shared" ref="J32:S32" si="9">(J18-J17)/LN(1+(J18-J17)/J13)</f>
        <v>4.1241961940909277</v>
      </c>
      <c r="K32" s="59">
        <f t="shared" si="9"/>
        <v>3.6788723542668573</v>
      </c>
      <c r="L32" s="59">
        <f t="shared" si="9"/>
        <v>3.3959726322354031</v>
      </c>
      <c r="M32" s="59">
        <f t="shared" si="9"/>
        <v>3.4624680981335128</v>
      </c>
      <c r="N32" s="59">
        <f t="shared" si="9"/>
        <v>3.4292902140916386</v>
      </c>
      <c r="O32" s="59">
        <f t="shared" si="9"/>
        <v>3.4955093998306515</v>
      </c>
      <c r="P32" s="59">
        <f t="shared" si="9"/>
        <v>3.4292902140916386</v>
      </c>
      <c r="Q32" s="59">
        <f t="shared" si="9"/>
        <v>3.2256394132852981</v>
      </c>
      <c r="R32" s="59">
        <f t="shared" si="9"/>
        <v>3.5116611287000752</v>
      </c>
      <c r="S32" s="59">
        <f t="shared" si="9"/>
        <v>3.7448369879635663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3.8855986435097467</v>
      </c>
    </row>
    <row r="33" spans="1:29" ht="15.75">
      <c r="A33" s="4">
        <v>21</v>
      </c>
      <c r="B33" s="5" t="s">
        <v>73</v>
      </c>
      <c r="C33" s="6" t="s">
        <v>47</v>
      </c>
      <c r="D33" s="42"/>
      <c r="E33" s="59">
        <f>(E15-E16)/LN(1+(E15-E16)/E14)</f>
        <v>4.0843694422438022</v>
      </c>
      <c r="F33" s="59">
        <f>(F15-F16)/LN(1+(F15-F16)/F14)</f>
        <v>4.4349926844430945</v>
      </c>
      <c r="G33" s="59">
        <f>(G15-G16)/LN(1+(G15-G16)/G14)</f>
        <v>4.3749732258760972</v>
      </c>
      <c r="H33" s="59">
        <f>(H15-H16)/LN(1+(H15-H16)/H14)</f>
        <v>4.4050224800534474</v>
      </c>
      <c r="I33" s="59">
        <f>(I15-I16)/LN(1+(I15-I16)/I14)</f>
        <v>4.3341013764624803</v>
      </c>
      <c r="J33" s="59">
        <f t="shared" ref="J33:S33" si="10">(J15-J16)/LN(1+(J15-J16)/J14)</f>
        <v>3.7029172716150067</v>
      </c>
      <c r="K33" s="59">
        <f t="shared" si="10"/>
        <v>2.3059178144955088</v>
      </c>
      <c r="L33" s="59">
        <f t="shared" si="10"/>
        <v>2.1401311712942257</v>
      </c>
      <c r="M33" s="59">
        <f t="shared" si="10"/>
        <v>2.4384030879591339</v>
      </c>
      <c r="N33" s="59">
        <f t="shared" si="10"/>
        <v>2.5538068190908847</v>
      </c>
      <c r="O33" s="59">
        <f t="shared" si="10"/>
        <v>2.5794860061922535</v>
      </c>
      <c r="P33" s="59">
        <f t="shared" si="10"/>
        <v>2.5794860061922535</v>
      </c>
      <c r="Q33" s="59">
        <f t="shared" si="10"/>
        <v>2.6050827568852752</v>
      </c>
      <c r="R33" s="59">
        <f t="shared" si="10"/>
        <v>2.5021943485454781</v>
      </c>
      <c r="S33" s="59">
        <f t="shared" si="10"/>
        <v>2.399091855650914</v>
      </c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6"/>
        <v>3.1626650897999911</v>
      </c>
    </row>
    <row r="35" spans="1:29" ht="15">
      <c r="A35"/>
      <c r="B35"/>
      <c r="C35"/>
      <c r="D35" s="10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>
      <c r="A36" s="215" t="s">
        <v>31</v>
      </c>
      <c r="B36" s="216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7"/>
      <c r="AC36"/>
    </row>
    <row r="37" spans="1:29" ht="18.75">
      <c r="A37" s="218" t="s">
        <v>91</v>
      </c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20"/>
      <c r="AC37"/>
    </row>
    <row r="38" spans="1:29" ht="21">
      <c r="A38" s="221"/>
      <c r="B38" s="222"/>
      <c r="C38" s="222"/>
      <c r="D38" s="223"/>
      <c r="E38" s="233" t="s">
        <v>90</v>
      </c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5"/>
      <c r="AC38"/>
    </row>
    <row r="39" spans="1:29" ht="18.75">
      <c r="A39" s="224" t="s">
        <v>34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18.75">
      <c r="A40" s="224" t="s">
        <v>35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18.75">
      <c r="A41" s="224" t="s">
        <v>36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18.75">
      <c r="A42" s="224" t="s">
        <v>37</v>
      </c>
      <c r="B42" s="225"/>
      <c r="C42" s="225"/>
      <c r="D42" s="226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19.5">
      <c r="A43" s="227" t="s">
        <v>38</v>
      </c>
      <c r="B43" s="228"/>
      <c r="C43" s="228"/>
      <c r="D43" s="229"/>
      <c r="E43" s="236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8"/>
      <c r="AC43"/>
    </row>
    <row r="44" spans="1:29" ht="18.75">
      <c r="A44" s="227" t="s">
        <v>39</v>
      </c>
      <c r="B44" s="228"/>
      <c r="C44" s="228"/>
      <c r="D44" s="229"/>
      <c r="E44" s="239"/>
      <c r="F44" s="240"/>
      <c r="G44" s="240"/>
      <c r="H44" s="240"/>
      <c r="I44" s="240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1"/>
      <c r="AC44"/>
    </row>
    <row r="45" spans="1:29" ht="34.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34" t="s">
        <v>45</v>
      </c>
    </row>
    <row r="46" spans="1:29" ht="15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17"/>
    </row>
    <row r="47" spans="1:29" ht="31.5">
      <c r="A47" s="4">
        <v>1</v>
      </c>
      <c r="B47" s="5" t="s">
        <v>46</v>
      </c>
      <c r="C47" s="6" t="s">
        <v>47</v>
      </c>
      <c r="D47" s="105"/>
      <c r="E47" s="35"/>
      <c r="F47" s="35"/>
      <c r="G47" s="35"/>
      <c r="H47" s="35"/>
      <c r="I47" s="35"/>
      <c r="J47" s="35">
        <v>0.8</v>
      </c>
      <c r="K47" s="35">
        <v>0.7</v>
      </c>
      <c r="L47" s="35">
        <v>0.7</v>
      </c>
      <c r="M47" s="35">
        <v>0.7</v>
      </c>
      <c r="N47" s="35">
        <v>0.7</v>
      </c>
      <c r="O47" s="35">
        <v>0.7</v>
      </c>
      <c r="P47" s="35">
        <v>0.7</v>
      </c>
      <c r="Q47" s="35">
        <v>0.7</v>
      </c>
      <c r="R47" s="35">
        <v>0.8</v>
      </c>
      <c r="S47" s="35">
        <v>0.7</v>
      </c>
      <c r="T47" s="35">
        <v>0.6</v>
      </c>
      <c r="U47" s="35">
        <v>0.8</v>
      </c>
      <c r="V47" s="35">
        <v>0.9</v>
      </c>
      <c r="W47" s="35">
        <v>0.8</v>
      </c>
      <c r="X47" s="35">
        <v>0.9</v>
      </c>
      <c r="Y47" s="35">
        <v>0.8</v>
      </c>
      <c r="Z47" s="35">
        <v>0.9</v>
      </c>
      <c r="AA47" s="35">
        <v>0.9</v>
      </c>
      <c r="AB47" s="35">
        <v>0.8</v>
      </c>
      <c r="AC47" s="35">
        <f>AVERAGE(E47:AB47)</f>
        <v>0.76842105263157923</v>
      </c>
    </row>
    <row r="48" spans="1:29" ht="31.5">
      <c r="A48" s="4">
        <v>2</v>
      </c>
      <c r="B48" s="5" t="s">
        <v>48</v>
      </c>
      <c r="C48" s="6" t="s">
        <v>47</v>
      </c>
      <c r="D48" s="105"/>
      <c r="E48" s="26"/>
      <c r="F48" s="26"/>
      <c r="G48" s="26"/>
      <c r="H48" s="26"/>
      <c r="I48" s="26"/>
      <c r="J48" s="26">
        <v>0.8</v>
      </c>
      <c r="K48" s="26">
        <v>0.7</v>
      </c>
      <c r="L48" s="26">
        <v>0.7</v>
      </c>
      <c r="M48" s="26">
        <v>0.5</v>
      </c>
      <c r="N48" s="26">
        <v>0.3</v>
      </c>
      <c r="O48" s="26">
        <v>0.3</v>
      </c>
      <c r="P48" s="26">
        <v>0.3</v>
      </c>
      <c r="Q48" s="26">
        <v>0.2</v>
      </c>
      <c r="R48" s="26">
        <v>0.3</v>
      </c>
      <c r="S48" s="26">
        <v>0.4</v>
      </c>
      <c r="T48" s="26">
        <v>0.4</v>
      </c>
      <c r="U48" s="26">
        <v>0.4</v>
      </c>
      <c r="V48" s="26">
        <v>0.2</v>
      </c>
      <c r="W48" s="26">
        <v>0.4</v>
      </c>
      <c r="X48" s="26">
        <v>0.4</v>
      </c>
      <c r="Y48" s="26">
        <v>0.5</v>
      </c>
      <c r="Z48" s="26">
        <v>0.4</v>
      </c>
      <c r="AA48" s="26">
        <v>0.4</v>
      </c>
      <c r="AB48" s="26">
        <v>0.4</v>
      </c>
      <c r="AC48" s="35">
        <f>AVERAGE(E48:AB48)</f>
        <v>0.42105263157894746</v>
      </c>
    </row>
    <row r="49" spans="1:29" ht="18.75">
      <c r="A49" s="4">
        <v>3</v>
      </c>
      <c r="B49" s="5" t="s">
        <v>49</v>
      </c>
      <c r="C49" s="6" t="s">
        <v>47</v>
      </c>
      <c r="D49" s="6"/>
      <c r="E49" s="55"/>
      <c r="F49" s="55"/>
      <c r="G49" s="55"/>
      <c r="H49" s="55"/>
      <c r="I49" s="55"/>
      <c r="J49" s="55">
        <v>17.600000000000001</v>
      </c>
      <c r="K49" s="55">
        <v>14.8</v>
      </c>
      <c r="L49" s="55">
        <v>14.7</v>
      </c>
      <c r="M49" s="55">
        <v>14.8</v>
      </c>
      <c r="N49" s="55">
        <v>14.6</v>
      </c>
      <c r="O49" s="55">
        <v>14.5</v>
      </c>
      <c r="P49" s="55">
        <v>14.5</v>
      </c>
      <c r="Q49" s="55">
        <v>14.4</v>
      </c>
      <c r="R49" s="55">
        <v>14.2</v>
      </c>
      <c r="S49" s="55">
        <v>13.9</v>
      </c>
      <c r="T49" s="55">
        <v>13.3</v>
      </c>
      <c r="U49" s="55">
        <v>12.8</v>
      </c>
      <c r="V49" s="55">
        <v>13.6</v>
      </c>
      <c r="W49" s="55">
        <v>13.8</v>
      </c>
      <c r="X49" s="55">
        <v>14.2</v>
      </c>
      <c r="Y49" s="55">
        <v>14.3</v>
      </c>
      <c r="Z49" s="55">
        <v>14.3</v>
      </c>
      <c r="AA49" s="55">
        <v>14.3</v>
      </c>
      <c r="AB49" s="55">
        <v>14.3</v>
      </c>
      <c r="AC49" s="54">
        <f t="shared" ref="AC49:AC59" si="11">AVERAGE(E49:AB49)</f>
        <v>14.363157894736844</v>
      </c>
    </row>
    <row r="50" spans="1:29" ht="18.75">
      <c r="A50" s="4">
        <v>4</v>
      </c>
      <c r="B50" s="5" t="s">
        <v>50</v>
      </c>
      <c r="C50" s="6" t="s">
        <v>47</v>
      </c>
      <c r="D50" s="6"/>
      <c r="E50" s="55"/>
      <c r="F50" s="55"/>
      <c r="G50" s="55"/>
      <c r="H50" s="55"/>
      <c r="I50" s="55"/>
      <c r="J50" s="55">
        <v>14.8</v>
      </c>
      <c r="K50" s="55">
        <v>8.1</v>
      </c>
      <c r="L50" s="55">
        <v>8.1</v>
      </c>
      <c r="M50" s="55">
        <v>8</v>
      </c>
      <c r="N50" s="55">
        <v>8</v>
      </c>
      <c r="O50" s="55">
        <v>8</v>
      </c>
      <c r="P50" s="55">
        <v>7.8</v>
      </c>
      <c r="Q50" s="55">
        <v>8</v>
      </c>
      <c r="R50" s="55">
        <v>7.6</v>
      </c>
      <c r="S50" s="55">
        <v>6.5</v>
      </c>
      <c r="T50" s="55">
        <v>6</v>
      </c>
      <c r="U50" s="55">
        <v>5.5</v>
      </c>
      <c r="V50" s="55">
        <v>5.7</v>
      </c>
      <c r="W50" s="55">
        <v>5.7</v>
      </c>
      <c r="X50" s="55">
        <v>5.8</v>
      </c>
      <c r="Y50" s="55">
        <v>5.8</v>
      </c>
      <c r="Z50" s="55">
        <v>5.8</v>
      </c>
      <c r="AA50" s="55">
        <v>5.8</v>
      </c>
      <c r="AB50" s="55">
        <v>5.8</v>
      </c>
      <c r="AC50" s="54">
        <f t="shared" si="11"/>
        <v>7.2</v>
      </c>
    </row>
    <row r="51" spans="1:29" ht="34.5">
      <c r="A51" s="4">
        <v>5</v>
      </c>
      <c r="B51" s="5" t="s">
        <v>51</v>
      </c>
      <c r="C51" s="6" t="s">
        <v>47</v>
      </c>
      <c r="D51" s="6"/>
      <c r="E51" s="55"/>
      <c r="F51" s="55"/>
      <c r="G51" s="55"/>
      <c r="H51" s="55"/>
      <c r="I51" s="55"/>
      <c r="J51" s="55">
        <v>21.6</v>
      </c>
      <c r="K51" s="55">
        <v>24.5</v>
      </c>
      <c r="L51" s="55">
        <v>27.3</v>
      </c>
      <c r="M51" s="55">
        <v>27.5</v>
      </c>
      <c r="N51" s="55">
        <v>27</v>
      </c>
      <c r="O51" s="55">
        <v>26.5</v>
      </c>
      <c r="P51" s="55">
        <v>26.2</v>
      </c>
      <c r="Q51" s="55">
        <v>26.3</v>
      </c>
      <c r="R51" s="55">
        <v>25.5</v>
      </c>
      <c r="S51" s="55">
        <v>25.6</v>
      </c>
      <c r="T51" s="55">
        <v>25.9</v>
      </c>
      <c r="U51" s="55">
        <v>24.8</v>
      </c>
      <c r="V51" s="55">
        <v>23.1</v>
      </c>
      <c r="W51" s="55">
        <v>22.2</v>
      </c>
      <c r="X51" s="55">
        <v>22</v>
      </c>
      <c r="Y51" s="55">
        <v>22.7</v>
      </c>
      <c r="Z51" s="55">
        <v>21.8</v>
      </c>
      <c r="AA51" s="55">
        <v>21.8</v>
      </c>
      <c r="AB51" s="55">
        <v>22.3</v>
      </c>
      <c r="AC51" s="54">
        <f t="shared" si="11"/>
        <v>24.452631578947368</v>
      </c>
    </row>
    <row r="52" spans="1:29" ht="18.75">
      <c r="A52" s="4">
        <v>6</v>
      </c>
      <c r="B52" s="5" t="s">
        <v>52</v>
      </c>
      <c r="C52" s="6" t="s">
        <v>47</v>
      </c>
      <c r="D52" s="6"/>
      <c r="E52" s="55"/>
      <c r="F52" s="55"/>
      <c r="G52" s="55"/>
      <c r="H52" s="55"/>
      <c r="I52" s="55"/>
      <c r="J52" s="55">
        <v>21.2</v>
      </c>
      <c r="K52" s="55">
        <v>28.9</v>
      </c>
      <c r="L52" s="55">
        <v>31.6</v>
      </c>
      <c r="M52" s="55">
        <v>32.1</v>
      </c>
      <c r="N52" s="55">
        <v>31.4</v>
      </c>
      <c r="O52" s="55">
        <v>30.8</v>
      </c>
      <c r="P52" s="55">
        <v>30.6</v>
      </c>
      <c r="Q52" s="55">
        <v>30.6</v>
      </c>
      <c r="R52" s="55">
        <v>29.7</v>
      </c>
      <c r="S52" s="55">
        <v>30.7</v>
      </c>
      <c r="T52" s="55">
        <v>31</v>
      </c>
      <c r="U52" s="55">
        <v>29.8</v>
      </c>
      <c r="V52" s="55">
        <v>28.2</v>
      </c>
      <c r="W52" s="55">
        <v>27.7</v>
      </c>
      <c r="X52" s="55">
        <v>27.7</v>
      </c>
      <c r="Y52" s="55">
        <v>28.3</v>
      </c>
      <c r="Z52" s="55">
        <v>27.6</v>
      </c>
      <c r="AA52" s="55">
        <v>27.5</v>
      </c>
      <c r="AB52" s="55">
        <v>28</v>
      </c>
      <c r="AC52" s="54">
        <f t="shared" si="11"/>
        <v>29.126315789473683</v>
      </c>
    </row>
    <row r="53" spans="1:29" ht="30">
      <c r="A53" s="4">
        <v>7</v>
      </c>
      <c r="B53" s="5" t="s">
        <v>53</v>
      </c>
      <c r="C53" s="6" t="s">
        <v>54</v>
      </c>
      <c r="D53" s="6"/>
      <c r="E53" s="56"/>
      <c r="F53" s="56"/>
      <c r="G53" s="56"/>
      <c r="H53" s="56"/>
      <c r="I53" s="56"/>
      <c r="J53" s="56">
        <v>4.3</v>
      </c>
      <c r="K53" s="56">
        <v>4.3</v>
      </c>
      <c r="L53" s="56">
        <v>4.3</v>
      </c>
      <c r="M53" s="56">
        <v>4.3</v>
      </c>
      <c r="N53" s="56">
        <v>4.3</v>
      </c>
      <c r="O53" s="56">
        <v>4.3</v>
      </c>
      <c r="P53" s="56">
        <v>4.3</v>
      </c>
      <c r="Q53" s="56">
        <v>4.3</v>
      </c>
      <c r="R53" s="56">
        <v>4.3</v>
      </c>
      <c r="S53" s="56">
        <v>4.3</v>
      </c>
      <c r="T53" s="56">
        <v>4.3</v>
      </c>
      <c r="U53" s="56">
        <v>4.3</v>
      </c>
      <c r="V53" s="56">
        <v>4.3</v>
      </c>
      <c r="W53" s="56">
        <v>4.3</v>
      </c>
      <c r="X53" s="56">
        <v>4.3</v>
      </c>
      <c r="Y53" s="56">
        <v>4.3</v>
      </c>
      <c r="Z53" s="56">
        <v>4.3</v>
      </c>
      <c r="AA53" s="56">
        <v>4.3</v>
      </c>
      <c r="AB53" s="56">
        <v>4.3</v>
      </c>
      <c r="AC53" s="54">
        <f t="shared" si="11"/>
        <v>4.2999999999999989</v>
      </c>
    </row>
    <row r="54" spans="1:29" ht="30">
      <c r="A54" s="4">
        <v>8</v>
      </c>
      <c r="B54" s="5" t="s">
        <v>55</v>
      </c>
      <c r="C54" s="6" t="s">
        <v>54</v>
      </c>
      <c r="D54" s="6"/>
      <c r="E54" s="57"/>
      <c r="F54" s="57"/>
      <c r="G54" s="57"/>
      <c r="H54" s="57"/>
      <c r="I54" s="57"/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>
        <v>3.8</v>
      </c>
      <c r="W54" s="57">
        <v>3.8</v>
      </c>
      <c r="X54" s="57">
        <v>3.8</v>
      </c>
      <c r="Y54" s="57">
        <v>3.8</v>
      </c>
      <c r="Z54" s="57">
        <v>3.8</v>
      </c>
      <c r="AA54" s="57">
        <v>3.8</v>
      </c>
      <c r="AB54" s="57">
        <v>3.8</v>
      </c>
      <c r="AC54" s="54">
        <f t="shared" si="11"/>
        <v>3.7999999999999985</v>
      </c>
    </row>
    <row r="55" spans="1:29" ht="30">
      <c r="A55" s="4">
        <v>9</v>
      </c>
      <c r="B55" s="5" t="s">
        <v>56</v>
      </c>
      <c r="C55" s="6" t="s">
        <v>54</v>
      </c>
      <c r="D55" s="6"/>
      <c r="E55" s="57"/>
      <c r="F55" s="57"/>
      <c r="G55" s="57"/>
      <c r="H55" s="57"/>
      <c r="I55" s="57"/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29" ht="30">
      <c r="A56" s="4">
        <v>10</v>
      </c>
      <c r="B56" s="5" t="s">
        <v>57</v>
      </c>
      <c r="C56" s="6" t="s">
        <v>54</v>
      </c>
      <c r="D56" s="6"/>
      <c r="E56" s="57"/>
      <c r="F56" s="57"/>
      <c r="G56" s="57"/>
      <c r="H56" s="57"/>
      <c r="I56" s="57"/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>
        <v>3</v>
      </c>
      <c r="W56" s="57">
        <v>3</v>
      </c>
      <c r="X56" s="57">
        <v>3</v>
      </c>
      <c r="Y56" s="57">
        <v>3</v>
      </c>
      <c r="Z56" s="57">
        <v>3</v>
      </c>
      <c r="AA56" s="57">
        <v>3</v>
      </c>
      <c r="AB56" s="57">
        <v>3</v>
      </c>
      <c r="AC56" s="54">
        <f t="shared" si="11"/>
        <v>3</v>
      </c>
    </row>
    <row r="57" spans="1:29" ht="34.5">
      <c r="A57" s="4">
        <v>11</v>
      </c>
      <c r="B57" s="5" t="s">
        <v>58</v>
      </c>
      <c r="C57" s="6" t="s">
        <v>54</v>
      </c>
      <c r="D57" s="13"/>
      <c r="E57" s="56"/>
      <c r="F57" s="56"/>
      <c r="G57" s="56"/>
      <c r="H57" s="56"/>
      <c r="I57" s="56"/>
      <c r="J57" s="56">
        <f t="shared" ref="J57:AB57" si="12">J53-J54</f>
        <v>0.5</v>
      </c>
      <c r="K57" s="56">
        <f t="shared" si="12"/>
        <v>0.5</v>
      </c>
      <c r="L57" s="56">
        <f t="shared" si="12"/>
        <v>0.5</v>
      </c>
      <c r="M57" s="56">
        <f t="shared" si="12"/>
        <v>0.5</v>
      </c>
      <c r="N57" s="56">
        <f t="shared" si="12"/>
        <v>0.5</v>
      </c>
      <c r="O57" s="56">
        <f t="shared" si="12"/>
        <v>0.5</v>
      </c>
      <c r="P57" s="56">
        <f t="shared" si="12"/>
        <v>0.5</v>
      </c>
      <c r="Q57" s="56">
        <f t="shared" si="12"/>
        <v>0.5</v>
      </c>
      <c r="R57" s="56">
        <f t="shared" si="12"/>
        <v>0.5</v>
      </c>
      <c r="S57" s="56">
        <f t="shared" si="12"/>
        <v>0.5</v>
      </c>
      <c r="T57" s="56">
        <f t="shared" si="12"/>
        <v>0.5</v>
      </c>
      <c r="U57" s="56">
        <f t="shared" si="12"/>
        <v>0.5</v>
      </c>
      <c r="V57" s="56">
        <f t="shared" si="12"/>
        <v>0.5</v>
      </c>
      <c r="W57" s="56">
        <f t="shared" si="12"/>
        <v>0.5</v>
      </c>
      <c r="X57" s="56">
        <f t="shared" si="12"/>
        <v>0.5</v>
      </c>
      <c r="Y57" s="56">
        <f t="shared" si="12"/>
        <v>0.5</v>
      </c>
      <c r="Z57" s="56">
        <f t="shared" si="12"/>
        <v>0.5</v>
      </c>
      <c r="AA57" s="56">
        <f t="shared" si="12"/>
        <v>0.5</v>
      </c>
      <c r="AB57" s="56">
        <f t="shared" si="12"/>
        <v>0.5</v>
      </c>
      <c r="AC57" s="54">
        <f t="shared" si="11"/>
        <v>0.5</v>
      </c>
    </row>
    <row r="58" spans="1:29" ht="34.5">
      <c r="A58" s="4">
        <v>12</v>
      </c>
      <c r="B58" s="5" t="s">
        <v>59</v>
      </c>
      <c r="C58" s="6" t="s">
        <v>60</v>
      </c>
      <c r="D58" s="13"/>
      <c r="E58" s="56"/>
      <c r="F58" s="56"/>
      <c r="G58" s="56"/>
      <c r="H58" s="56"/>
      <c r="I58" s="56"/>
      <c r="J58" s="56">
        <f t="shared" ref="J58:AB58" si="13">J55-J56</f>
        <v>0.79999999999999982</v>
      </c>
      <c r="K58" s="56">
        <f t="shared" si="13"/>
        <v>0.79999999999999982</v>
      </c>
      <c r="L58" s="56">
        <f t="shared" si="13"/>
        <v>0.79999999999999982</v>
      </c>
      <c r="M58" s="56">
        <f t="shared" si="13"/>
        <v>0.79999999999999982</v>
      </c>
      <c r="N58" s="56">
        <f t="shared" si="13"/>
        <v>0.79999999999999982</v>
      </c>
      <c r="O58" s="56">
        <f t="shared" si="13"/>
        <v>0.79999999999999982</v>
      </c>
      <c r="P58" s="56">
        <f t="shared" si="13"/>
        <v>0.79999999999999982</v>
      </c>
      <c r="Q58" s="56">
        <f t="shared" si="13"/>
        <v>0.79999999999999982</v>
      </c>
      <c r="R58" s="56">
        <f t="shared" si="13"/>
        <v>0.79999999999999982</v>
      </c>
      <c r="S58" s="56">
        <f t="shared" si="13"/>
        <v>0.79999999999999982</v>
      </c>
      <c r="T58" s="56">
        <f t="shared" si="13"/>
        <v>0.79999999999999982</v>
      </c>
      <c r="U58" s="56">
        <f t="shared" si="13"/>
        <v>0.79999999999999982</v>
      </c>
      <c r="V58" s="56">
        <f t="shared" si="13"/>
        <v>0.79999999999999982</v>
      </c>
      <c r="W58" s="56">
        <f t="shared" si="13"/>
        <v>0.79999999999999982</v>
      </c>
      <c r="X58" s="56">
        <f t="shared" si="13"/>
        <v>0.79999999999999982</v>
      </c>
      <c r="Y58" s="56">
        <f t="shared" si="13"/>
        <v>0.79999999999999982</v>
      </c>
      <c r="Z58" s="56">
        <f t="shared" si="13"/>
        <v>0.79999999999999982</v>
      </c>
      <c r="AA58" s="56">
        <f t="shared" si="13"/>
        <v>0.79999999999999982</v>
      </c>
      <c r="AB58" s="56">
        <f t="shared" si="13"/>
        <v>0.79999999999999982</v>
      </c>
      <c r="AC58" s="54">
        <f t="shared" si="11"/>
        <v>0.80000000000000016</v>
      </c>
    </row>
    <row r="59" spans="1:29" ht="37.5">
      <c r="A59" s="4">
        <v>13</v>
      </c>
      <c r="B59" s="5" t="s">
        <v>61</v>
      </c>
      <c r="C59" s="6" t="s">
        <v>62</v>
      </c>
      <c r="D59" s="13"/>
      <c r="E59" s="58"/>
      <c r="F59" s="58"/>
      <c r="G59" s="58"/>
      <c r="H59" s="58"/>
      <c r="I59" s="58"/>
      <c r="J59" s="58">
        <f t="shared" ref="J59:AB59" si="14">SQRT(J57/0.5)*971</f>
        <v>971</v>
      </c>
      <c r="K59" s="58">
        <f t="shared" si="14"/>
        <v>971</v>
      </c>
      <c r="L59" s="58">
        <f t="shared" si="14"/>
        <v>971</v>
      </c>
      <c r="M59" s="58">
        <f t="shared" si="14"/>
        <v>971</v>
      </c>
      <c r="N59" s="58">
        <f t="shared" si="14"/>
        <v>971</v>
      </c>
      <c r="O59" s="58">
        <f t="shared" si="14"/>
        <v>971</v>
      </c>
      <c r="P59" s="58">
        <f t="shared" si="14"/>
        <v>971</v>
      </c>
      <c r="Q59" s="58">
        <f t="shared" si="14"/>
        <v>971</v>
      </c>
      <c r="R59" s="58">
        <f t="shared" si="14"/>
        <v>971</v>
      </c>
      <c r="S59" s="58">
        <f t="shared" si="14"/>
        <v>971</v>
      </c>
      <c r="T59" s="58">
        <f t="shared" si="14"/>
        <v>971</v>
      </c>
      <c r="U59" s="58">
        <f t="shared" si="14"/>
        <v>971</v>
      </c>
      <c r="V59" s="58">
        <f t="shared" si="14"/>
        <v>971</v>
      </c>
      <c r="W59" s="58">
        <f t="shared" si="14"/>
        <v>971</v>
      </c>
      <c r="X59" s="58">
        <f t="shared" si="14"/>
        <v>971</v>
      </c>
      <c r="Y59" s="58">
        <f t="shared" si="14"/>
        <v>971</v>
      </c>
      <c r="Z59" s="58">
        <f t="shared" si="14"/>
        <v>971</v>
      </c>
      <c r="AA59" s="58">
        <f t="shared" si="14"/>
        <v>971</v>
      </c>
      <c r="AB59" s="58">
        <f t="shared" si="14"/>
        <v>971</v>
      </c>
      <c r="AC59" s="54">
        <f t="shared" si="11"/>
        <v>971</v>
      </c>
    </row>
    <row r="60" spans="1:29" ht="15.75">
      <c r="A60" s="4">
        <v>14</v>
      </c>
      <c r="B60" s="5" t="s">
        <v>63</v>
      </c>
      <c r="C60" s="6" t="s">
        <v>64</v>
      </c>
      <c r="D60" s="13"/>
      <c r="E60" s="55"/>
      <c r="F60" s="55"/>
      <c r="G60" s="55"/>
      <c r="H60" s="55"/>
      <c r="I60" s="55"/>
      <c r="J60" s="55">
        <f t="shared" ref="J60:AB60" si="15">J59*1000*1*(J49-J50)/3024</f>
        <v>899.07407407407425</v>
      </c>
      <c r="K60" s="55">
        <f t="shared" si="15"/>
        <v>2151.3558201058204</v>
      </c>
      <c r="L60" s="55">
        <f t="shared" si="15"/>
        <v>2119.2460317460318</v>
      </c>
      <c r="M60" s="55">
        <f t="shared" si="15"/>
        <v>2183.465608465609</v>
      </c>
      <c r="N60" s="55">
        <f t="shared" si="15"/>
        <v>2119.2460317460318</v>
      </c>
      <c r="O60" s="55">
        <f t="shared" si="15"/>
        <v>2087.1362433862432</v>
      </c>
      <c r="P60" s="55">
        <f t="shared" si="15"/>
        <v>2151.3558201058199</v>
      </c>
      <c r="Q60" s="55">
        <f t="shared" si="15"/>
        <v>2055.0264550264551</v>
      </c>
      <c r="R60" s="55">
        <f t="shared" si="15"/>
        <v>2119.2460317460318</v>
      </c>
      <c r="S60" s="55">
        <f t="shared" si="15"/>
        <v>2376.1243386243386</v>
      </c>
      <c r="T60" s="55">
        <f t="shared" si="15"/>
        <v>2344.0145502645505</v>
      </c>
      <c r="U60" s="55">
        <f t="shared" si="15"/>
        <v>2344.0145502645505</v>
      </c>
      <c r="V60" s="55">
        <f t="shared" si="15"/>
        <v>2536.6732804232802</v>
      </c>
      <c r="W60" s="55">
        <f t="shared" si="15"/>
        <v>2600.8928571428573</v>
      </c>
      <c r="X60" s="55">
        <f t="shared" si="15"/>
        <v>2697.2222222222217</v>
      </c>
      <c r="Y60" s="55">
        <f t="shared" si="15"/>
        <v>2729.3320105820108</v>
      </c>
      <c r="Z60" s="55">
        <f t="shared" si="15"/>
        <v>2729.3320105820108</v>
      </c>
      <c r="AA60" s="55">
        <f t="shared" si="15"/>
        <v>2729.3320105820108</v>
      </c>
      <c r="AB60" s="55">
        <f t="shared" si="15"/>
        <v>2729.3320105820108</v>
      </c>
      <c r="AC60" s="54">
        <f>SUM(E60:AB60)</f>
        <v>43701.421957671955</v>
      </c>
    </row>
    <row r="61" spans="1:29" ht="15.75">
      <c r="A61" s="4">
        <v>15</v>
      </c>
      <c r="B61" s="5" t="s">
        <v>65</v>
      </c>
      <c r="C61" s="6" t="s">
        <v>66</v>
      </c>
      <c r="D61" s="13"/>
      <c r="E61" s="56"/>
      <c r="F61" s="56"/>
      <c r="G61" s="56"/>
      <c r="H61" s="56"/>
      <c r="I61" s="56"/>
      <c r="J61" s="56">
        <v>1208.7</v>
      </c>
      <c r="K61" s="56">
        <v>669.7</v>
      </c>
      <c r="L61" s="56">
        <v>1424.3</v>
      </c>
      <c r="M61" s="56">
        <v>1378.1</v>
      </c>
      <c r="N61" s="56">
        <v>1393.5</v>
      </c>
      <c r="O61" s="56">
        <v>1393.5</v>
      </c>
      <c r="P61" s="56">
        <v>1316.5</v>
      </c>
      <c r="Q61" s="56">
        <v>1316.5</v>
      </c>
      <c r="R61" s="56">
        <v>1439.7</v>
      </c>
      <c r="S61" s="56">
        <v>1485.9</v>
      </c>
      <c r="T61" s="56">
        <v>1439.7</v>
      </c>
      <c r="U61" s="56">
        <v>1578.3</v>
      </c>
      <c r="V61" s="56">
        <v>1562.9</v>
      </c>
      <c r="W61" s="56">
        <v>1470.5</v>
      </c>
      <c r="X61" s="56">
        <v>1655.3</v>
      </c>
      <c r="Y61" s="56">
        <v>1609.1</v>
      </c>
      <c r="Z61" s="56">
        <v>1455.1</v>
      </c>
      <c r="AA61" s="56">
        <v>1470.5</v>
      </c>
      <c r="AB61" s="56">
        <v>1532.2</v>
      </c>
      <c r="AC61" s="54">
        <f>SUM(E61:AB61)</f>
        <v>26799.999999999996</v>
      </c>
    </row>
    <row r="62" spans="1:29" ht="15.75">
      <c r="A62" s="4">
        <v>16</v>
      </c>
      <c r="B62" s="5" t="s">
        <v>67</v>
      </c>
      <c r="C62" s="6" t="s">
        <v>68</v>
      </c>
      <c r="D62" s="13"/>
      <c r="E62" s="59"/>
      <c r="F62" s="59"/>
      <c r="G62" s="59"/>
      <c r="H62" s="59"/>
      <c r="I62" s="59"/>
      <c r="J62" s="59">
        <f t="shared" ref="J62:AB62" si="16">J61/J60</f>
        <v>1.3443831101956742</v>
      </c>
      <c r="K62" s="59">
        <f t="shared" si="16"/>
        <v>0.31129206695666872</v>
      </c>
      <c r="L62" s="59">
        <f t="shared" si="16"/>
        <v>0.67207864432169273</v>
      </c>
      <c r="M62" s="59">
        <f t="shared" si="16"/>
        <v>0.63115260192645528</v>
      </c>
      <c r="N62" s="59">
        <f t="shared" si="16"/>
        <v>0.65754517367287701</v>
      </c>
      <c r="O62" s="59">
        <f t="shared" si="16"/>
        <v>0.66766125326784442</v>
      </c>
      <c r="P62" s="59">
        <f t="shared" si="16"/>
        <v>0.61193968366201956</v>
      </c>
      <c r="Q62" s="59">
        <f t="shared" si="16"/>
        <v>0.64062435633367665</v>
      </c>
      <c r="R62" s="59">
        <f t="shared" si="16"/>
        <v>0.67934537964610053</v>
      </c>
      <c r="S62" s="59">
        <f t="shared" si="16"/>
        <v>0.62534606284966743</v>
      </c>
      <c r="T62" s="59">
        <f t="shared" si="16"/>
        <v>0.61420267200880319</v>
      </c>
      <c r="U62" s="59">
        <f t="shared" si="16"/>
        <v>0.67333199779919017</v>
      </c>
      <c r="V62" s="59">
        <f t="shared" si="16"/>
        <v>0.61612191529025284</v>
      </c>
      <c r="W62" s="59">
        <f t="shared" si="16"/>
        <v>0.56538276690696876</v>
      </c>
      <c r="X62" s="59">
        <f t="shared" si="16"/>
        <v>0.61370545829042233</v>
      </c>
      <c r="Y62" s="59">
        <f t="shared" si="16"/>
        <v>0.58955817531956134</v>
      </c>
      <c r="Z62" s="59">
        <f t="shared" si="16"/>
        <v>0.53313411280062994</v>
      </c>
      <c r="AA62" s="59">
        <f t="shared" si="16"/>
        <v>0.53877651905252311</v>
      </c>
      <c r="AB62" s="59">
        <f t="shared" si="16"/>
        <v>0.56138278306173139</v>
      </c>
      <c r="AC62" s="54">
        <f t="shared" ref="AC62:AC67" si="17">AVERAGE(E62:AB62)</f>
        <v>0.63931393333488218</v>
      </c>
    </row>
    <row r="63" spans="1:29" ht="15.75">
      <c r="A63" s="4">
        <v>17</v>
      </c>
      <c r="B63" s="5" t="s">
        <v>69</v>
      </c>
      <c r="C63" s="13"/>
      <c r="D63" s="13"/>
      <c r="E63" s="242">
        <f>AVERAGE(E62:AB62)</f>
        <v>0.63931393333488218</v>
      </c>
      <c r="F63" s="243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3"/>
      <c r="AA63" s="243"/>
      <c r="AB63" s="244"/>
      <c r="AC63" s="54">
        <f t="shared" si="17"/>
        <v>0.63931393333488218</v>
      </c>
    </row>
    <row r="64" spans="1:29" ht="15.75">
      <c r="A64" s="4">
        <v>18</v>
      </c>
      <c r="B64" s="5" t="s">
        <v>70</v>
      </c>
      <c r="C64" s="13"/>
      <c r="D64" s="13"/>
      <c r="E64" s="59"/>
      <c r="F64" s="59"/>
      <c r="G64" s="59"/>
      <c r="H64" s="59"/>
      <c r="I64" s="59"/>
      <c r="J64" s="59">
        <f t="shared" ref="J64:AB64" si="18">3.516/J62</f>
        <v>2.6153259240874038</v>
      </c>
      <c r="K64" s="59">
        <f t="shared" si="18"/>
        <v>11.294858986847938</v>
      </c>
      <c r="L64" s="59">
        <f t="shared" si="18"/>
        <v>5.2315306098568053</v>
      </c>
      <c r="M64" s="59">
        <f t="shared" si="18"/>
        <v>5.5707605249002841</v>
      </c>
      <c r="N64" s="59">
        <f t="shared" si="18"/>
        <v>5.3471611393032283</v>
      </c>
      <c r="O64" s="59">
        <f t="shared" si="18"/>
        <v>5.266143546283482</v>
      </c>
      <c r="P64" s="59">
        <f t="shared" si="18"/>
        <v>5.7456643095268225</v>
      </c>
      <c r="Q64" s="59">
        <f t="shared" si="18"/>
        <v>5.4883957583539811</v>
      </c>
      <c r="R64" s="59">
        <f t="shared" si="18"/>
        <v>5.1755706380628244</v>
      </c>
      <c r="S64" s="59">
        <f t="shared" si="18"/>
        <v>5.6224868258988989</v>
      </c>
      <c r="T64" s="59">
        <f t="shared" si="18"/>
        <v>5.7244947966452449</v>
      </c>
      <c r="U64" s="59">
        <f t="shared" si="18"/>
        <v>5.2217925354686434</v>
      </c>
      <c r="V64" s="59">
        <f t="shared" si="18"/>
        <v>5.7066627768688036</v>
      </c>
      <c r="W64" s="59">
        <f t="shared" si="18"/>
        <v>6.2187958420362364</v>
      </c>
      <c r="X64" s="59">
        <f t="shared" si="18"/>
        <v>5.7291326849110931</v>
      </c>
      <c r="Y64" s="59">
        <f t="shared" si="18"/>
        <v>5.9637880487268351</v>
      </c>
      <c r="Z64" s="59">
        <f t="shared" si="18"/>
        <v>6.5949634727553779</v>
      </c>
      <c r="AA64" s="59">
        <f t="shared" si="18"/>
        <v>6.5258968712725949</v>
      </c>
      <c r="AB64" s="59">
        <f t="shared" si="18"/>
        <v>6.263106219296664</v>
      </c>
      <c r="AC64" s="54">
        <f t="shared" si="17"/>
        <v>5.8582385005843767</v>
      </c>
    </row>
    <row r="65" spans="1:29" ht="15.75">
      <c r="A65" s="4">
        <v>19</v>
      </c>
      <c r="B65" s="5" t="s">
        <v>71</v>
      </c>
      <c r="C65" s="13"/>
      <c r="D65" s="13"/>
      <c r="E65" s="59"/>
      <c r="F65" s="59"/>
      <c r="G65" s="59"/>
      <c r="H65" s="59"/>
      <c r="I65" s="59"/>
      <c r="J65" s="59">
        <f t="shared" ref="J65:AB65" si="19">3.413*J64</f>
        <v>8.9261073789103094</v>
      </c>
      <c r="K65" s="59">
        <f t="shared" si="19"/>
        <v>38.549353722112009</v>
      </c>
      <c r="L65" s="59">
        <f t="shared" si="19"/>
        <v>17.855213971441277</v>
      </c>
      <c r="M65" s="59">
        <f t="shared" si="19"/>
        <v>19.013005671484667</v>
      </c>
      <c r="N65" s="59">
        <f t="shared" si="19"/>
        <v>18.249860968441919</v>
      </c>
      <c r="O65" s="59">
        <f t="shared" si="19"/>
        <v>17.973347923465525</v>
      </c>
      <c r="P65" s="59">
        <f t="shared" si="19"/>
        <v>19.609952288415045</v>
      </c>
      <c r="Q65" s="59">
        <f t="shared" si="19"/>
        <v>18.731894723262137</v>
      </c>
      <c r="R65" s="59">
        <f t="shared" si="19"/>
        <v>17.664222587708419</v>
      </c>
      <c r="S65" s="59">
        <f t="shared" si="19"/>
        <v>19.18954753679294</v>
      </c>
      <c r="T65" s="59">
        <f t="shared" si="19"/>
        <v>19.537700740950221</v>
      </c>
      <c r="U65" s="59">
        <f t="shared" si="19"/>
        <v>17.821977923554478</v>
      </c>
      <c r="V65" s="59">
        <f t="shared" si="19"/>
        <v>19.476840057453227</v>
      </c>
      <c r="W65" s="59">
        <f t="shared" si="19"/>
        <v>21.224750208869672</v>
      </c>
      <c r="X65" s="59">
        <f t="shared" si="19"/>
        <v>19.55352985360156</v>
      </c>
      <c r="Y65" s="59">
        <f t="shared" si="19"/>
        <v>20.354408610304688</v>
      </c>
      <c r="Z65" s="59">
        <f t="shared" si="19"/>
        <v>22.508610332514102</v>
      </c>
      <c r="AA65" s="59">
        <f t="shared" si="19"/>
        <v>22.272886021653367</v>
      </c>
      <c r="AB65" s="59">
        <f t="shared" si="19"/>
        <v>21.375981526459512</v>
      </c>
      <c r="AC65" s="54">
        <f t="shared" si="17"/>
        <v>19.994168002494476</v>
      </c>
    </row>
    <row r="66" spans="1:29" ht="15.75">
      <c r="A66" s="4">
        <v>20</v>
      </c>
      <c r="B66" s="5" t="s">
        <v>72</v>
      </c>
      <c r="C66" s="6" t="s">
        <v>47</v>
      </c>
      <c r="D66" s="13"/>
      <c r="E66" s="59"/>
      <c r="F66" s="59"/>
      <c r="G66" s="59"/>
      <c r="H66" s="59"/>
      <c r="I66" s="59"/>
      <c r="J66" s="59">
        <f t="shared" ref="J66:AB66" si="20">(J52-J51)/LN(1+(J52-J51)/J47)</f>
        <v>0.57707801635558398</v>
      </c>
      <c r="K66" s="59">
        <f t="shared" si="20"/>
        <v>2.2156028472424842</v>
      </c>
      <c r="L66" s="59">
        <f t="shared" si="20"/>
        <v>2.1870565497103867</v>
      </c>
      <c r="M66" s="59">
        <f t="shared" si="20"/>
        <v>2.2722986744268572</v>
      </c>
      <c r="N66" s="59">
        <f t="shared" si="20"/>
        <v>2.2156028472424842</v>
      </c>
      <c r="O66" s="59">
        <f t="shared" si="20"/>
        <v>2.1870565497103867</v>
      </c>
      <c r="P66" s="59">
        <f t="shared" si="20"/>
        <v>2.2156028472424851</v>
      </c>
      <c r="Q66" s="59">
        <f t="shared" si="20"/>
        <v>2.1870565497103867</v>
      </c>
      <c r="R66" s="59">
        <f t="shared" si="20"/>
        <v>2.2918490026683118</v>
      </c>
      <c r="S66" s="59">
        <f t="shared" si="20"/>
        <v>2.4118802279590157</v>
      </c>
      <c r="T66" s="59">
        <f t="shared" si="20"/>
        <v>2.2653660459105298</v>
      </c>
      <c r="U66" s="59">
        <f t="shared" si="20"/>
        <v>2.5239759175245418</v>
      </c>
      <c r="V66" s="59">
        <f t="shared" si="20"/>
        <v>2.6882854224461625</v>
      </c>
      <c r="W66" s="59">
        <f t="shared" si="20"/>
        <v>2.6651248551602711</v>
      </c>
      <c r="X66" s="59">
        <f t="shared" si="20"/>
        <v>2.8608279983987628</v>
      </c>
      <c r="Y66" s="59">
        <f t="shared" si="20"/>
        <v>2.693030742992732</v>
      </c>
      <c r="Z66" s="59">
        <f t="shared" si="20"/>
        <v>2.8892116230470113</v>
      </c>
      <c r="AA66" s="59">
        <f t="shared" si="20"/>
        <v>2.8608279983987628</v>
      </c>
      <c r="AB66" s="59">
        <f t="shared" si="20"/>
        <v>2.7208342074114298</v>
      </c>
      <c r="AC66" s="54">
        <f t="shared" si="17"/>
        <v>2.3646615222925571</v>
      </c>
    </row>
    <row r="67" spans="1:29" ht="15.75">
      <c r="A67" s="4">
        <v>21</v>
      </c>
      <c r="B67" s="5" t="s">
        <v>73</v>
      </c>
      <c r="C67" s="6" t="s">
        <v>47</v>
      </c>
      <c r="D67" s="42"/>
      <c r="E67" s="59"/>
      <c r="F67" s="59"/>
      <c r="G67" s="59"/>
      <c r="H67" s="59"/>
      <c r="I67" s="59"/>
      <c r="J67" s="59">
        <f t="shared" ref="J67:AB67" si="21">(J49-J50)/LN(1+(J49-J50)/J48)</f>
        <v>1.8616063282390316</v>
      </c>
      <c r="K67" s="59">
        <f t="shared" si="21"/>
        <v>2.8412043138320042</v>
      </c>
      <c r="L67" s="59">
        <f t="shared" si="21"/>
        <v>2.8150399832745259</v>
      </c>
      <c r="M67" s="59">
        <f t="shared" si="21"/>
        <v>2.5363466600960138</v>
      </c>
      <c r="N67" s="59">
        <f t="shared" si="21"/>
        <v>2.1049313267650867</v>
      </c>
      <c r="O67" s="59">
        <f t="shared" si="21"/>
        <v>2.082735603896948</v>
      </c>
      <c r="P67" s="59">
        <f t="shared" si="21"/>
        <v>2.1270631636670401</v>
      </c>
      <c r="Q67" s="59">
        <f t="shared" si="21"/>
        <v>1.8303978720171159</v>
      </c>
      <c r="R67" s="59">
        <f t="shared" si="21"/>
        <v>2.1049313267650867</v>
      </c>
      <c r="S67" s="59">
        <f t="shared" si="21"/>
        <v>2.4912348380247811</v>
      </c>
      <c r="T67" s="59">
        <f t="shared" si="21"/>
        <v>2.4682916986923407</v>
      </c>
      <c r="U67" s="59">
        <f t="shared" si="21"/>
        <v>2.4682916986923407</v>
      </c>
      <c r="V67" s="59">
        <f t="shared" si="21"/>
        <v>2.1343840776175198</v>
      </c>
      <c r="W67" s="59">
        <f t="shared" si="21"/>
        <v>2.6502140546051294</v>
      </c>
      <c r="X67" s="59">
        <f t="shared" si="21"/>
        <v>2.7175298064488489</v>
      </c>
      <c r="Y67" s="59">
        <f t="shared" si="21"/>
        <v>2.9407981782201453</v>
      </c>
      <c r="Z67" s="59">
        <f t="shared" si="21"/>
        <v>2.7398655520260484</v>
      </c>
      <c r="AA67" s="59">
        <f t="shared" si="21"/>
        <v>2.7398655520260484</v>
      </c>
      <c r="AB67" s="59">
        <f t="shared" si="21"/>
        <v>2.7398655520260484</v>
      </c>
      <c r="AC67" s="54">
        <f t="shared" si="17"/>
        <v>2.4418209256280048</v>
      </c>
    </row>
  </sheetData>
  <mergeCells count="32">
    <mergeCell ref="E45:AB45"/>
    <mergeCell ref="E63:AB63"/>
    <mergeCell ref="A11:A12"/>
    <mergeCell ref="A45:A46"/>
    <mergeCell ref="B11:B12"/>
    <mergeCell ref="B45:B46"/>
    <mergeCell ref="C11:C12"/>
    <mergeCell ref="C45:C46"/>
    <mergeCell ref="D11:D12"/>
    <mergeCell ref="D45:D46"/>
    <mergeCell ref="E38:AB44"/>
    <mergeCell ref="A40:D40"/>
    <mergeCell ref="A41:D41"/>
    <mergeCell ref="A42:D42"/>
    <mergeCell ref="A43:D43"/>
    <mergeCell ref="A44:D44"/>
    <mergeCell ref="E29:AB29"/>
    <mergeCell ref="A36:AB36"/>
    <mergeCell ref="A37:AB37"/>
    <mergeCell ref="A38:D38"/>
    <mergeCell ref="A39:D39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conditionalFormatting sqref="E27:AB27">
    <cfRule type="cellIs" dxfId="90" priority="3" operator="greaterThan">
      <formula>90</formula>
    </cfRule>
  </conditionalFormatting>
  <conditionalFormatting sqref="E61:AB61">
    <cfRule type="cellIs" dxfId="8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73"/>
  <sheetViews>
    <sheetView topLeftCell="A16" zoomScale="70" zoomScaleNormal="70" workbookViewId="0">
      <selection activeCell="AC47" sqref="AC47:AC48"/>
    </sheetView>
  </sheetViews>
  <sheetFormatPr defaultColWidth="8.85546875" defaultRowHeight="21"/>
  <cols>
    <col min="1" max="1" width="8.5703125" style="80" customWidth="1"/>
    <col min="2" max="2" width="46.42578125" style="80" customWidth="1"/>
    <col min="3" max="3" width="11.140625" style="80" customWidth="1"/>
    <col min="4" max="4" width="16.7109375" style="80" customWidth="1"/>
    <col min="5" max="5" width="12" style="80" customWidth="1"/>
    <col min="6" max="8" width="8.28515625" style="80" customWidth="1"/>
    <col min="9" max="9" width="7.85546875" style="80" customWidth="1"/>
    <col min="10" max="10" width="8.28515625" style="80" customWidth="1"/>
    <col min="11" max="11" width="8.85546875" style="80" customWidth="1"/>
    <col min="12" max="16" width="8.28515625" style="80" customWidth="1"/>
    <col min="17" max="17" width="8.140625" style="80" customWidth="1"/>
    <col min="18" max="19" width="8.28515625" style="80" customWidth="1"/>
    <col min="20" max="20" width="9.5703125" style="80" customWidth="1"/>
    <col min="21" max="21" width="8.28515625" style="80" customWidth="1"/>
    <col min="22" max="22" width="8" style="80" customWidth="1"/>
    <col min="23" max="23" width="8.85546875" style="80" customWidth="1"/>
    <col min="24" max="25" width="8.28515625" style="80" customWidth="1"/>
    <col min="26" max="26" width="8.140625" style="80" customWidth="1"/>
    <col min="27" max="27" width="7.28515625" style="80" customWidth="1"/>
    <col min="28" max="28" width="8.85546875" style="80" customWidth="1"/>
    <col min="29" max="29" width="11.7109375" style="80" customWidth="1"/>
    <col min="30" max="34" width="8.85546875" style="80"/>
    <col min="35" max="35" width="10.140625" style="80" customWidth="1"/>
    <col min="36" max="16384" width="8.85546875" style="80"/>
  </cols>
  <sheetData>
    <row r="1" spans="1:29" ht="28.5">
      <c r="K1" s="263" t="s">
        <v>92</v>
      </c>
      <c r="L1" s="264"/>
      <c r="M1" s="264"/>
      <c r="N1" s="264"/>
      <c r="O1" s="264"/>
      <c r="P1" s="264"/>
      <c r="Q1" s="265"/>
    </row>
    <row r="2" spans="1:29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/>
    </row>
    <row r="3" spans="1:29">
      <c r="A3" s="218" t="s">
        <v>93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20"/>
      <c r="AC3"/>
    </row>
    <row r="4" spans="1:29">
      <c r="A4" s="221"/>
      <c r="B4" s="222"/>
      <c r="C4" s="222"/>
      <c r="D4" s="223"/>
      <c r="E4" s="233" t="s">
        <v>77</v>
      </c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5"/>
      <c r="AC4"/>
    </row>
    <row r="5" spans="1:29" ht="21" customHeight="1">
      <c r="A5" s="224" t="s">
        <v>34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29" ht="21" customHeight="1">
      <c r="A6" s="224" t="s">
        <v>35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29" ht="21" customHeight="1">
      <c r="A7" s="224" t="s">
        <v>36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29" ht="21" customHeight="1">
      <c r="A8" s="224" t="s">
        <v>37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29" ht="21" customHeight="1">
      <c r="A9" s="227" t="s">
        <v>38</v>
      </c>
      <c r="B9" s="228"/>
      <c r="C9" s="228"/>
      <c r="D9" s="229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  <c r="AC9"/>
    </row>
    <row r="10" spans="1:29" ht="21" customHeight="1">
      <c r="A10" s="227" t="s">
        <v>39</v>
      </c>
      <c r="B10" s="228"/>
      <c r="C10" s="228"/>
      <c r="D10" s="229"/>
      <c r="E10" s="239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1"/>
      <c r="AC10"/>
    </row>
    <row r="11" spans="1:29" ht="21" customHeight="1">
      <c r="A11" s="245" t="s">
        <v>40</v>
      </c>
      <c r="B11" s="245" t="s">
        <v>41</v>
      </c>
      <c r="C11" s="247" t="s">
        <v>42</v>
      </c>
      <c r="D11" s="245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34" t="s">
        <v>45</v>
      </c>
    </row>
    <row r="12" spans="1:29" ht="21" customHeight="1">
      <c r="A12" s="246"/>
      <c r="B12" s="246"/>
      <c r="C12" s="248"/>
      <c r="D12" s="246"/>
      <c r="E12" s="45">
        <v>0.29166666666666702</v>
      </c>
      <c r="F12" s="45">
        <v>0.33333333333333298</v>
      </c>
      <c r="G12" s="45">
        <v>0.375</v>
      </c>
      <c r="H12" s="45">
        <v>0.41666666666666702</v>
      </c>
      <c r="I12" s="45">
        <v>0.45833333333333298</v>
      </c>
      <c r="J12" s="45">
        <v>0.5</v>
      </c>
      <c r="K12" s="45">
        <v>0.54166666666666696</v>
      </c>
      <c r="L12" s="45">
        <v>0.58333333333333304</v>
      </c>
      <c r="M12" s="45">
        <v>0.625</v>
      </c>
      <c r="N12" s="45">
        <v>0.66666666666666696</v>
      </c>
      <c r="O12" s="45">
        <v>0.70833333333333304</v>
      </c>
      <c r="P12" s="45">
        <v>0.75</v>
      </c>
      <c r="Q12" s="45">
        <v>0.79166666666666696</v>
      </c>
      <c r="R12" s="45">
        <v>0.83333333333333304</v>
      </c>
      <c r="S12" s="45">
        <v>0.875</v>
      </c>
      <c r="T12" s="45">
        <v>0.91666666666666696</v>
      </c>
      <c r="U12" s="45">
        <v>0.95833333333333304</v>
      </c>
      <c r="V12" s="45">
        <v>1</v>
      </c>
      <c r="W12" s="45">
        <v>1.0416666666666701</v>
      </c>
      <c r="X12" s="45">
        <v>1.0833333333333299</v>
      </c>
      <c r="Y12" s="45">
        <v>1.125</v>
      </c>
      <c r="Z12" s="45">
        <v>1.1666666666666701</v>
      </c>
      <c r="AA12" s="45">
        <v>1.2083333333333299</v>
      </c>
      <c r="AB12" s="45">
        <v>1.25</v>
      </c>
      <c r="AC12" s="17"/>
    </row>
    <row r="13" spans="1:29" ht="24.95" customHeight="1">
      <c r="A13" s="4">
        <v>1</v>
      </c>
      <c r="B13" s="5" t="s">
        <v>46</v>
      </c>
      <c r="C13" s="6" t="s">
        <v>47</v>
      </c>
      <c r="D13" s="7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>
        <v>2.4</v>
      </c>
      <c r="P13" s="26">
        <v>2.1</v>
      </c>
      <c r="Q13" s="26">
        <v>2.1</v>
      </c>
      <c r="R13" s="26">
        <v>2.1</v>
      </c>
      <c r="S13" s="26">
        <v>2.2000000000000002</v>
      </c>
      <c r="T13" s="26">
        <v>2.1</v>
      </c>
      <c r="U13" s="26">
        <v>2</v>
      </c>
      <c r="V13" s="26">
        <v>2.1</v>
      </c>
      <c r="W13" s="26">
        <v>2.1</v>
      </c>
      <c r="X13" s="26">
        <v>2.2000000000000002</v>
      </c>
      <c r="Y13" s="26">
        <v>2.1</v>
      </c>
      <c r="Z13" s="26">
        <v>2.2000000000000002</v>
      </c>
      <c r="AA13" s="26">
        <v>2.1</v>
      </c>
      <c r="AB13" s="26">
        <v>2.2000000000000002</v>
      </c>
      <c r="AC13" s="35">
        <f t="shared" ref="AC13:AC18" si="0">AVERAGE(E13:AB13)</f>
        <v>2.1428571428571428</v>
      </c>
    </row>
    <row r="14" spans="1:29" ht="24.95" customHeight="1">
      <c r="A14" s="4">
        <v>2</v>
      </c>
      <c r="B14" s="5" t="s">
        <v>48</v>
      </c>
      <c r="C14" s="6" t="s">
        <v>47</v>
      </c>
      <c r="D14" s="7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>
        <v>0.4</v>
      </c>
      <c r="P14" s="26">
        <v>0.4</v>
      </c>
      <c r="Q14" s="26">
        <v>0.3</v>
      </c>
      <c r="R14" s="26">
        <v>0.3</v>
      </c>
      <c r="S14" s="26">
        <v>0.3</v>
      </c>
      <c r="T14" s="26">
        <v>0.3</v>
      </c>
      <c r="U14" s="26">
        <v>0.3</v>
      </c>
      <c r="V14" s="26">
        <v>0.3</v>
      </c>
      <c r="W14" s="26">
        <v>0.3</v>
      </c>
      <c r="X14" s="26">
        <v>0.4</v>
      </c>
      <c r="Y14" s="26">
        <v>0.4</v>
      </c>
      <c r="Z14" s="26">
        <v>0.3</v>
      </c>
      <c r="AA14" s="26">
        <v>0.3</v>
      </c>
      <c r="AB14" s="26">
        <v>0.4</v>
      </c>
      <c r="AC14" s="35">
        <f t="shared" si="0"/>
        <v>0.33571428571428569</v>
      </c>
    </row>
    <row r="15" spans="1:29" ht="24.95" customHeight="1">
      <c r="A15" s="4">
        <v>3</v>
      </c>
      <c r="B15" s="5" t="s">
        <v>49</v>
      </c>
      <c r="C15" s="6" t="s">
        <v>47</v>
      </c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>
        <v>15.5</v>
      </c>
      <c r="P15" s="27">
        <v>15.6</v>
      </c>
      <c r="Q15" s="27">
        <v>14.8</v>
      </c>
      <c r="R15" s="27">
        <v>14.6</v>
      </c>
      <c r="S15" s="27">
        <v>14.3</v>
      </c>
      <c r="T15" s="27">
        <v>13.7</v>
      </c>
      <c r="U15" s="27">
        <v>13.1</v>
      </c>
      <c r="V15" s="27">
        <v>12.2</v>
      </c>
      <c r="W15" s="27">
        <v>12.5</v>
      </c>
      <c r="X15" s="27">
        <v>13.3</v>
      </c>
      <c r="Y15" s="27">
        <v>13.8</v>
      </c>
      <c r="Z15" s="27">
        <v>14.2</v>
      </c>
      <c r="AA15" s="27">
        <v>14.5</v>
      </c>
      <c r="AB15" s="27">
        <v>14.6</v>
      </c>
      <c r="AC15" s="35">
        <f t="shared" si="0"/>
        <v>14.05</v>
      </c>
    </row>
    <row r="16" spans="1:29" ht="24.95" customHeight="1">
      <c r="A16" s="4">
        <v>4</v>
      </c>
      <c r="B16" s="5" t="s">
        <v>50</v>
      </c>
      <c r="C16" s="6" t="s">
        <v>47</v>
      </c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>
        <v>10</v>
      </c>
      <c r="P16" s="27">
        <v>8.1999999999999993</v>
      </c>
      <c r="Q16" s="27">
        <v>8</v>
      </c>
      <c r="R16" s="27">
        <v>7.5</v>
      </c>
      <c r="S16" s="27">
        <v>7</v>
      </c>
      <c r="T16" s="27">
        <v>6.6</v>
      </c>
      <c r="U16" s="27">
        <v>6</v>
      </c>
      <c r="V16" s="27">
        <v>5.6</v>
      </c>
      <c r="W16" s="27">
        <v>5.4</v>
      </c>
      <c r="X16" s="27">
        <v>5.7</v>
      </c>
      <c r="Y16" s="27">
        <v>6.1</v>
      </c>
      <c r="Z16" s="27">
        <v>6.3</v>
      </c>
      <c r="AA16" s="27">
        <v>6.5</v>
      </c>
      <c r="AB16" s="27">
        <v>6.5</v>
      </c>
      <c r="AC16" s="35">
        <f t="shared" si="0"/>
        <v>6.8142857142857149</v>
      </c>
    </row>
    <row r="17" spans="1:29" ht="24.95" customHeight="1">
      <c r="A17" s="4">
        <v>5</v>
      </c>
      <c r="B17" s="5" t="s">
        <v>51</v>
      </c>
      <c r="C17" s="6" t="s">
        <v>47</v>
      </c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>
        <v>20.6</v>
      </c>
      <c r="P17" s="27">
        <v>24.8</v>
      </c>
      <c r="Q17" s="27">
        <v>25.8</v>
      </c>
      <c r="R17" s="27">
        <v>25.9</v>
      </c>
      <c r="S17" s="27">
        <v>26.1</v>
      </c>
      <c r="T17" s="27">
        <v>26</v>
      </c>
      <c r="U17" s="27">
        <v>25.5</v>
      </c>
      <c r="V17" s="27">
        <v>25.1</v>
      </c>
      <c r="W17" s="27">
        <v>22.2</v>
      </c>
      <c r="X17" s="27">
        <v>22.1</v>
      </c>
      <c r="Y17" s="27">
        <v>22.5</v>
      </c>
      <c r="Z17" s="27">
        <v>22.7</v>
      </c>
      <c r="AA17" s="27">
        <v>22.8</v>
      </c>
      <c r="AB17" s="27">
        <v>22.8</v>
      </c>
      <c r="AC17" s="35">
        <f t="shared" si="0"/>
        <v>23.921428571428571</v>
      </c>
    </row>
    <row r="18" spans="1:29" ht="24.95" customHeight="1">
      <c r="A18" s="4">
        <v>6</v>
      </c>
      <c r="B18" s="5" t="s">
        <v>52</v>
      </c>
      <c r="C18" s="6" t="s">
        <v>47</v>
      </c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>
        <v>25.2</v>
      </c>
      <c r="P18" s="27">
        <v>29.6</v>
      </c>
      <c r="Q18" s="27">
        <v>30.3</v>
      </c>
      <c r="R18" s="27">
        <v>30.4</v>
      </c>
      <c r="S18" s="27">
        <v>30.7</v>
      </c>
      <c r="T18" s="27">
        <v>30.6</v>
      </c>
      <c r="U18" s="27">
        <v>30.1</v>
      </c>
      <c r="V18" s="27">
        <v>29.3</v>
      </c>
      <c r="W18" s="27">
        <v>26.5</v>
      </c>
      <c r="X18" s="27">
        <v>27</v>
      </c>
      <c r="Y18" s="27">
        <v>27.3</v>
      </c>
      <c r="Z18" s="27">
        <v>27.8</v>
      </c>
      <c r="AA18" s="27">
        <v>27.7</v>
      </c>
      <c r="AB18" s="27">
        <v>27.9</v>
      </c>
      <c r="AC18" s="35">
        <f t="shared" si="0"/>
        <v>28.599999999999998</v>
      </c>
    </row>
    <row r="19" spans="1:29" ht="24.95" customHeight="1">
      <c r="A19" s="4">
        <v>7</v>
      </c>
      <c r="B19" s="5" t="s">
        <v>53</v>
      </c>
      <c r="C19" s="6" t="s">
        <v>54</v>
      </c>
      <c r="D19" s="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13">
        <v>4.3</v>
      </c>
      <c r="P19" s="13">
        <v>4.3</v>
      </c>
      <c r="Q19" s="13">
        <v>4.3</v>
      </c>
      <c r="R19" s="13">
        <v>4.3</v>
      </c>
      <c r="S19" s="13">
        <v>4.3</v>
      </c>
      <c r="T19" s="13">
        <v>4.3</v>
      </c>
      <c r="U19" s="13">
        <v>4.3</v>
      </c>
      <c r="V19" s="13">
        <v>4.3</v>
      </c>
      <c r="W19" s="13">
        <v>4.3</v>
      </c>
      <c r="X19" s="13">
        <v>4.3</v>
      </c>
      <c r="Y19" s="13">
        <v>4.3</v>
      </c>
      <c r="Z19" s="13">
        <v>4.3</v>
      </c>
      <c r="AA19" s="13">
        <v>4.3</v>
      </c>
      <c r="AB19" s="13">
        <v>4.3</v>
      </c>
      <c r="AC19" s="54">
        <f t="shared" ref="AC19:AC25" si="1">AVERAGE(E19:AB19)</f>
        <v>4.2999999999999989</v>
      </c>
    </row>
    <row r="20" spans="1:29" ht="24.95" customHeight="1">
      <c r="A20" s="4">
        <v>8</v>
      </c>
      <c r="B20" s="5" t="s">
        <v>55</v>
      </c>
      <c r="C20" s="6" t="s">
        <v>54</v>
      </c>
      <c r="D20" s="6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54">
        <f t="shared" si="1"/>
        <v>3.7999999999999994</v>
      </c>
    </row>
    <row r="21" spans="1:29" ht="24.95" customHeight="1">
      <c r="A21" s="4">
        <v>9</v>
      </c>
      <c r="B21" s="5" t="s">
        <v>56</v>
      </c>
      <c r="C21" s="6" t="s">
        <v>54</v>
      </c>
      <c r="D21" s="6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>
        <v>3.8</v>
      </c>
      <c r="W21" s="57">
        <v>3.8</v>
      </c>
      <c r="X21" s="57">
        <v>3.8</v>
      </c>
      <c r="Y21" s="57">
        <v>3.8</v>
      </c>
      <c r="Z21" s="57">
        <v>3.8</v>
      </c>
      <c r="AA21" s="57">
        <v>3.8</v>
      </c>
      <c r="AB21" s="57">
        <v>3.8</v>
      </c>
      <c r="AC21" s="54">
        <f t="shared" si="1"/>
        <v>3.7999999999999994</v>
      </c>
    </row>
    <row r="22" spans="1:29" ht="24.95" customHeight="1">
      <c r="A22" s="4">
        <v>10</v>
      </c>
      <c r="B22" s="5" t="s">
        <v>57</v>
      </c>
      <c r="C22" s="6" t="s">
        <v>54</v>
      </c>
      <c r="D22" s="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>
        <v>3</v>
      </c>
      <c r="U22" s="57">
        <v>3</v>
      </c>
      <c r="V22" s="57">
        <v>3</v>
      </c>
      <c r="W22" s="57">
        <v>3</v>
      </c>
      <c r="X22" s="57">
        <v>3</v>
      </c>
      <c r="Y22" s="57">
        <v>3</v>
      </c>
      <c r="Z22" s="57">
        <v>3</v>
      </c>
      <c r="AA22" s="57">
        <v>3</v>
      </c>
      <c r="AB22" s="57">
        <v>3</v>
      </c>
      <c r="AC22" s="54">
        <f t="shared" si="1"/>
        <v>3</v>
      </c>
    </row>
    <row r="23" spans="1:29" ht="24.95" customHeight="1">
      <c r="A23" s="4">
        <v>11</v>
      </c>
      <c r="B23" s="5" t="s">
        <v>58</v>
      </c>
      <c r="C23" s="6" t="s">
        <v>54</v>
      </c>
      <c r="D23" s="13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>
        <f t="shared" ref="O23:AB23" si="2">O19-O20</f>
        <v>0.5</v>
      </c>
      <c r="P23" s="56">
        <f t="shared" si="2"/>
        <v>0.5</v>
      </c>
      <c r="Q23" s="56">
        <f t="shared" si="2"/>
        <v>0.5</v>
      </c>
      <c r="R23" s="56">
        <f t="shared" si="2"/>
        <v>0.5</v>
      </c>
      <c r="S23" s="56">
        <f t="shared" si="2"/>
        <v>0.5</v>
      </c>
      <c r="T23" s="56">
        <f t="shared" si="2"/>
        <v>0.5</v>
      </c>
      <c r="U23" s="56">
        <f t="shared" si="2"/>
        <v>0.5</v>
      </c>
      <c r="V23" s="56">
        <f t="shared" si="2"/>
        <v>0.5</v>
      </c>
      <c r="W23" s="56">
        <f t="shared" si="2"/>
        <v>0.5</v>
      </c>
      <c r="X23" s="56">
        <f t="shared" si="2"/>
        <v>0.5</v>
      </c>
      <c r="Y23" s="56">
        <f t="shared" si="2"/>
        <v>0.5</v>
      </c>
      <c r="Z23" s="56">
        <f t="shared" si="2"/>
        <v>0.5</v>
      </c>
      <c r="AA23" s="56">
        <f t="shared" si="2"/>
        <v>0.5</v>
      </c>
      <c r="AB23" s="56">
        <f t="shared" si="2"/>
        <v>0.5</v>
      </c>
      <c r="AC23" s="54">
        <f t="shared" si="1"/>
        <v>0.5</v>
      </c>
    </row>
    <row r="24" spans="1:29" ht="24.95" customHeight="1">
      <c r="A24" s="4">
        <v>12</v>
      </c>
      <c r="B24" s="5" t="s">
        <v>59</v>
      </c>
      <c r="C24" s="6" t="s">
        <v>60</v>
      </c>
      <c r="D24" s="1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>
        <f t="shared" ref="O24:AB24" si="3">O21-O22</f>
        <v>0.79999999999999982</v>
      </c>
      <c r="P24" s="56">
        <f t="shared" si="3"/>
        <v>0.79999999999999982</v>
      </c>
      <c r="Q24" s="56">
        <f t="shared" si="3"/>
        <v>0.79999999999999982</v>
      </c>
      <c r="R24" s="56">
        <f t="shared" si="3"/>
        <v>0.79999999999999982</v>
      </c>
      <c r="S24" s="56">
        <f t="shared" si="3"/>
        <v>0.79999999999999982</v>
      </c>
      <c r="T24" s="56">
        <f t="shared" si="3"/>
        <v>0.79999999999999982</v>
      </c>
      <c r="U24" s="56">
        <f t="shared" si="3"/>
        <v>0.79999999999999982</v>
      </c>
      <c r="V24" s="56">
        <f t="shared" si="3"/>
        <v>0.79999999999999982</v>
      </c>
      <c r="W24" s="56">
        <f t="shared" si="3"/>
        <v>0.79999999999999982</v>
      </c>
      <c r="X24" s="56">
        <f t="shared" si="3"/>
        <v>0.79999999999999982</v>
      </c>
      <c r="Y24" s="56">
        <f t="shared" si="3"/>
        <v>0.79999999999999982</v>
      </c>
      <c r="Z24" s="56">
        <f t="shared" si="3"/>
        <v>0.79999999999999982</v>
      </c>
      <c r="AA24" s="56">
        <f t="shared" si="3"/>
        <v>0.79999999999999982</v>
      </c>
      <c r="AB24" s="56">
        <f t="shared" si="3"/>
        <v>0.79999999999999982</v>
      </c>
      <c r="AC24" s="54">
        <f t="shared" si="1"/>
        <v>0.79999999999999993</v>
      </c>
    </row>
    <row r="25" spans="1:29" ht="24.95" customHeight="1">
      <c r="A25" s="4">
        <v>13</v>
      </c>
      <c r="B25" s="5" t="s">
        <v>61</v>
      </c>
      <c r="C25" s="6" t="s">
        <v>62</v>
      </c>
      <c r="D25" s="13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>
        <f t="shared" ref="O25:AB25" si="4">SQRT(O23/0.5)*971</f>
        <v>971</v>
      </c>
      <c r="P25" s="58">
        <f t="shared" si="4"/>
        <v>971</v>
      </c>
      <c r="Q25" s="58">
        <f t="shared" si="4"/>
        <v>971</v>
      </c>
      <c r="R25" s="58">
        <f t="shared" si="4"/>
        <v>971</v>
      </c>
      <c r="S25" s="58">
        <f t="shared" si="4"/>
        <v>971</v>
      </c>
      <c r="T25" s="58">
        <f t="shared" si="4"/>
        <v>971</v>
      </c>
      <c r="U25" s="58">
        <f t="shared" si="4"/>
        <v>971</v>
      </c>
      <c r="V25" s="58">
        <f t="shared" si="4"/>
        <v>971</v>
      </c>
      <c r="W25" s="58">
        <f t="shared" si="4"/>
        <v>971</v>
      </c>
      <c r="X25" s="58">
        <f t="shared" si="4"/>
        <v>971</v>
      </c>
      <c r="Y25" s="58">
        <f t="shared" si="4"/>
        <v>971</v>
      </c>
      <c r="Z25" s="58">
        <f t="shared" si="4"/>
        <v>971</v>
      </c>
      <c r="AA25" s="58">
        <f t="shared" si="4"/>
        <v>971</v>
      </c>
      <c r="AB25" s="58">
        <f t="shared" si="4"/>
        <v>971</v>
      </c>
      <c r="AC25" s="54">
        <f t="shared" si="1"/>
        <v>971</v>
      </c>
    </row>
    <row r="26" spans="1:29" ht="24.95" customHeight="1">
      <c r="A26" s="4">
        <v>14</v>
      </c>
      <c r="B26" s="5" t="s">
        <v>63</v>
      </c>
      <c r="C26" s="6" t="s">
        <v>64</v>
      </c>
      <c r="D26" s="13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>
        <f>O25*1000*1*(O15-O16)/3024</f>
        <v>1766.0383597883597</v>
      </c>
      <c r="P26" s="60">
        <f>P25*1000*1*(P15-P16)/3024</f>
        <v>2376.1243386243386</v>
      </c>
      <c r="Q26" s="60">
        <f t="shared" ref="Q26:AB26" si="5">Q25*1000*1*(Q15-Q16)/3024</f>
        <v>2183.465608465609</v>
      </c>
      <c r="R26" s="60">
        <f t="shared" si="5"/>
        <v>2279.7949735449733</v>
      </c>
      <c r="S26" s="60">
        <f t="shared" si="5"/>
        <v>2344.0145502645505</v>
      </c>
      <c r="T26" s="60">
        <f t="shared" si="5"/>
        <v>2279.7949735449733</v>
      </c>
      <c r="U26" s="60">
        <f t="shared" si="5"/>
        <v>2279.7949735449733</v>
      </c>
      <c r="V26" s="60">
        <f t="shared" si="5"/>
        <v>2119.2460317460318</v>
      </c>
      <c r="W26" s="60">
        <f t="shared" si="5"/>
        <v>2279.7949735449733</v>
      </c>
      <c r="X26" s="60">
        <f t="shared" si="5"/>
        <v>2440.3439153439158</v>
      </c>
      <c r="Y26" s="60">
        <f t="shared" si="5"/>
        <v>2472.4537037037039</v>
      </c>
      <c r="Z26" s="60">
        <f t="shared" si="5"/>
        <v>2536.6732804232802</v>
      </c>
      <c r="AA26" s="60">
        <f t="shared" si="5"/>
        <v>2568.7830687830688</v>
      </c>
      <c r="AB26" s="60">
        <f t="shared" si="5"/>
        <v>2600.8928571428573</v>
      </c>
      <c r="AC26" s="63">
        <f>SUM(E26:AB26)</f>
        <v>32527.215608465613</v>
      </c>
    </row>
    <row r="27" spans="1:29" ht="24.95" customHeight="1">
      <c r="A27" s="4">
        <v>15</v>
      </c>
      <c r="B27" s="5" t="s">
        <v>65</v>
      </c>
      <c r="C27" s="6" t="s">
        <v>66</v>
      </c>
      <c r="D27" s="13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>
        <v>1350</v>
      </c>
      <c r="P27" s="95">
        <v>1350</v>
      </c>
      <c r="Q27" s="95">
        <v>1350</v>
      </c>
      <c r="R27" s="95">
        <v>1350</v>
      </c>
      <c r="S27" s="95">
        <v>1350</v>
      </c>
      <c r="T27" s="95">
        <v>1350</v>
      </c>
      <c r="U27" s="95">
        <v>1350</v>
      </c>
      <c r="V27" s="95">
        <v>1350</v>
      </c>
      <c r="W27" s="95">
        <v>1350</v>
      </c>
      <c r="X27" s="95">
        <v>1350</v>
      </c>
      <c r="Y27" s="95">
        <v>1350</v>
      </c>
      <c r="Z27" s="95">
        <v>1350</v>
      </c>
      <c r="AA27" s="95">
        <v>1350</v>
      </c>
      <c r="AB27" s="95">
        <v>1450</v>
      </c>
      <c r="AC27" s="63">
        <f>SUM(E27:AB27)</f>
        <v>19000</v>
      </c>
    </row>
    <row r="28" spans="1:29" ht="24.95" customHeight="1">
      <c r="A28" s="4">
        <v>16</v>
      </c>
      <c r="B28" s="5" t="s">
        <v>67</v>
      </c>
      <c r="C28" s="6" t="s">
        <v>68</v>
      </c>
      <c r="D28" s="13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>
        <f>O27/O26</f>
        <v>0.76442280685329089</v>
      </c>
      <c r="P28" s="59">
        <f>P27/P26</f>
        <v>0.56815208617474322</v>
      </c>
      <c r="Q28" s="59">
        <f t="shared" ref="Q28:AB28" si="6">Q27/Q26</f>
        <v>0.61828315260192634</v>
      </c>
      <c r="R28" s="59">
        <f t="shared" si="6"/>
        <v>0.59215851235114092</v>
      </c>
      <c r="S28" s="59">
        <f t="shared" si="6"/>
        <v>0.5759349914648082</v>
      </c>
      <c r="T28" s="59">
        <f t="shared" si="6"/>
        <v>0.59215851235114092</v>
      </c>
      <c r="U28" s="59">
        <f t="shared" si="6"/>
        <v>0.59215851235114092</v>
      </c>
      <c r="V28" s="59">
        <f t="shared" si="6"/>
        <v>0.63701900571107573</v>
      </c>
      <c r="W28" s="59">
        <f t="shared" si="6"/>
        <v>0.59215851235114092</v>
      </c>
      <c r="X28" s="59">
        <f t="shared" si="6"/>
        <v>0.55320071548593408</v>
      </c>
      <c r="Y28" s="59">
        <f t="shared" si="6"/>
        <v>0.54601629060949342</v>
      </c>
      <c r="Z28" s="59">
        <f t="shared" si="6"/>
        <v>0.53219309337887344</v>
      </c>
      <c r="AA28" s="59">
        <f t="shared" si="6"/>
        <v>0.52554067971163754</v>
      </c>
      <c r="AB28" s="59">
        <f t="shared" si="6"/>
        <v>0.55750085822176443</v>
      </c>
      <c r="AC28" s="54">
        <f t="shared" ref="AC28:AC33" si="7">AVERAGE(E28:AB28)</f>
        <v>0.58906412354415072</v>
      </c>
    </row>
    <row r="29" spans="1:29" ht="24.95" customHeight="1">
      <c r="A29" s="4">
        <v>17</v>
      </c>
      <c r="B29" s="5" t="s">
        <v>69</v>
      </c>
      <c r="C29" s="13"/>
      <c r="D29" s="13"/>
      <c r="E29" s="242">
        <f>AVERAGE(E28:AB28)</f>
        <v>0.58906412354415072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54">
        <f t="shared" si="7"/>
        <v>0.58906412354415072</v>
      </c>
    </row>
    <row r="30" spans="1:29" ht="24.95" customHeight="1">
      <c r="A30" s="4">
        <v>18</v>
      </c>
      <c r="B30" s="5" t="s">
        <v>70</v>
      </c>
      <c r="C30" s="13"/>
      <c r="D30" s="13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>
        <f>3.516/O28</f>
        <v>4.599548794826573</v>
      </c>
      <c r="P30" s="59">
        <f>3.516/P28</f>
        <v>6.1884838330393883</v>
      </c>
      <c r="Q30" s="59">
        <f t="shared" ref="Q30:AB30" si="8">3.516/Q28</f>
        <v>5.6867148736037638</v>
      </c>
      <c r="R30" s="59">
        <f t="shared" si="8"/>
        <v>5.9375993533215743</v>
      </c>
      <c r="S30" s="59">
        <f t="shared" si="8"/>
        <v>6.1048556731334509</v>
      </c>
      <c r="T30" s="59">
        <f t="shared" si="8"/>
        <v>5.9375993533215743</v>
      </c>
      <c r="U30" s="59">
        <f t="shared" si="8"/>
        <v>5.9375993533215743</v>
      </c>
      <c r="V30" s="59">
        <f t="shared" si="8"/>
        <v>5.5194585537918872</v>
      </c>
      <c r="W30" s="59">
        <f t="shared" si="8"/>
        <v>5.9375993533215743</v>
      </c>
      <c r="X30" s="59">
        <f t="shared" si="8"/>
        <v>6.3557401528512649</v>
      </c>
      <c r="Y30" s="59">
        <f t="shared" si="8"/>
        <v>6.4393683127572023</v>
      </c>
      <c r="Z30" s="59">
        <f t="shared" si="8"/>
        <v>6.6066246325690763</v>
      </c>
      <c r="AA30" s="59">
        <f t="shared" si="8"/>
        <v>6.6902527924750137</v>
      </c>
      <c r="AB30" s="59">
        <f t="shared" si="8"/>
        <v>6.3067167487684737</v>
      </c>
      <c r="AC30" s="54">
        <f t="shared" si="7"/>
        <v>6.0177258415073132</v>
      </c>
    </row>
    <row r="31" spans="1:29" ht="24.95" customHeight="1">
      <c r="A31" s="4">
        <v>19</v>
      </c>
      <c r="B31" s="5" t="s">
        <v>71</v>
      </c>
      <c r="C31" s="13"/>
      <c r="D31" s="13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>
        <f>3.413*O30</f>
        <v>15.698260036743093</v>
      </c>
      <c r="P31" s="59">
        <f>3.413*P30</f>
        <v>21.12129532216343</v>
      </c>
      <c r="Q31" s="59">
        <f t="shared" ref="Q31:AB31" si="9">3.413*Q30</f>
        <v>19.408757863609644</v>
      </c>
      <c r="R31" s="59">
        <f t="shared" si="9"/>
        <v>20.265026592886532</v>
      </c>
      <c r="S31" s="59">
        <f t="shared" si="9"/>
        <v>20.835872412404466</v>
      </c>
      <c r="T31" s="59">
        <f t="shared" si="9"/>
        <v>20.265026592886532</v>
      </c>
      <c r="U31" s="59">
        <f t="shared" si="9"/>
        <v>20.265026592886532</v>
      </c>
      <c r="V31" s="59">
        <f t="shared" si="9"/>
        <v>18.837912044091709</v>
      </c>
      <c r="W31" s="59">
        <f t="shared" si="9"/>
        <v>20.265026592886532</v>
      </c>
      <c r="X31" s="59">
        <f t="shared" si="9"/>
        <v>21.692141141681365</v>
      </c>
      <c r="Y31" s="59">
        <f t="shared" si="9"/>
        <v>21.977564051440332</v>
      </c>
      <c r="Z31" s="59">
        <f t="shared" si="9"/>
        <v>22.548409870958256</v>
      </c>
      <c r="AA31" s="59">
        <f t="shared" si="9"/>
        <v>22.83383278071722</v>
      </c>
      <c r="AB31" s="59">
        <f t="shared" si="9"/>
        <v>21.524824263546801</v>
      </c>
      <c r="AC31" s="54">
        <f t="shared" si="7"/>
        <v>20.538498297064461</v>
      </c>
    </row>
    <row r="32" spans="1:29" ht="24.95" customHeight="1">
      <c r="A32" s="4">
        <v>20</v>
      </c>
      <c r="B32" s="5" t="s">
        <v>72</v>
      </c>
      <c r="C32" s="6" t="s">
        <v>47</v>
      </c>
      <c r="D32" s="13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>
        <f>(O18-O17)/LN(1+(O18-O17)/O13)</f>
        <v>4.2972926399479698</v>
      </c>
      <c r="P32" s="59">
        <f>(P18-P17)/LN(1+(P18-P17)/P13)</f>
        <v>4.0350237815593353</v>
      </c>
      <c r="Q32" s="59">
        <f t="shared" ref="Q32:AB32" si="10">(Q18-Q17)/LN(1+(Q18-Q17)/Q13)</f>
        <v>3.9296769317314602</v>
      </c>
      <c r="R32" s="59">
        <f t="shared" si="10"/>
        <v>3.9296769317314602</v>
      </c>
      <c r="S32" s="59">
        <f t="shared" si="10"/>
        <v>4.0763328712072253</v>
      </c>
      <c r="T32" s="59">
        <f t="shared" si="10"/>
        <v>3.9649355522896643</v>
      </c>
      <c r="U32" s="59">
        <f t="shared" si="10"/>
        <v>3.8528464967121994</v>
      </c>
      <c r="V32" s="59">
        <f t="shared" si="10"/>
        <v>3.823004751832717</v>
      </c>
      <c r="W32" s="59">
        <f t="shared" si="10"/>
        <v>3.8587148755104299</v>
      </c>
      <c r="X32" s="59">
        <f t="shared" si="10"/>
        <v>4.1821811944151017</v>
      </c>
      <c r="Y32" s="59">
        <f t="shared" si="10"/>
        <v>4.0350237815593353</v>
      </c>
      <c r="Z32" s="59">
        <f t="shared" si="10"/>
        <v>4.2520658385844152</v>
      </c>
      <c r="AA32" s="59">
        <f t="shared" si="10"/>
        <v>4.0698593709044326</v>
      </c>
      <c r="AB32" s="59">
        <f t="shared" si="10"/>
        <v>4.2520658385844152</v>
      </c>
      <c r="AC32" s="54">
        <f t="shared" si="7"/>
        <v>4.039907204040726</v>
      </c>
    </row>
    <row r="33" spans="1:29" ht="24.95" customHeight="1">
      <c r="A33" s="4">
        <v>21</v>
      </c>
      <c r="B33" s="5" t="s">
        <v>73</v>
      </c>
      <c r="C33" s="6" t="s">
        <v>47</v>
      </c>
      <c r="D33" s="17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>
        <f>(O15-O16)/LN(1+(O15-O16)/O14)</f>
        <v>2.0436652620419178</v>
      </c>
      <c r="P33" s="59">
        <f>(P15-P16)/LN(1+(P15-P16)/P14)</f>
        <v>2.4912348380247811</v>
      </c>
      <c r="Q33" s="59">
        <f t="shared" ref="Q33:AB33" si="11">(Q15-Q16)/LN(1+(Q15-Q16)/Q14)</f>
        <v>2.1491323462834737</v>
      </c>
      <c r="R33" s="59">
        <f t="shared" si="11"/>
        <v>2.2149756783043997</v>
      </c>
      <c r="S33" s="59">
        <f t="shared" si="11"/>
        <v>2.2585787733244458</v>
      </c>
      <c r="T33" s="59">
        <f t="shared" si="11"/>
        <v>2.2149756783043997</v>
      </c>
      <c r="U33" s="59">
        <f t="shared" si="11"/>
        <v>2.2149756783043997</v>
      </c>
      <c r="V33" s="59">
        <f t="shared" si="11"/>
        <v>2.1049313267650867</v>
      </c>
      <c r="W33" s="59">
        <f t="shared" si="11"/>
        <v>2.2149756783043997</v>
      </c>
      <c r="X33" s="59">
        <f t="shared" si="11"/>
        <v>2.5369423252845391</v>
      </c>
      <c r="Y33" s="59">
        <f t="shared" si="11"/>
        <v>2.5597087013286681</v>
      </c>
      <c r="Z33" s="59">
        <f t="shared" si="11"/>
        <v>2.3880727252399696</v>
      </c>
      <c r="AA33" s="59">
        <f t="shared" si="11"/>
        <v>2.4094728527885949</v>
      </c>
      <c r="AB33" s="59">
        <f t="shared" si="11"/>
        <v>2.6502140546051289</v>
      </c>
      <c r="AC33" s="54">
        <f t="shared" si="7"/>
        <v>2.3179897084931573</v>
      </c>
    </row>
    <row r="34" spans="1:29" ht="24.95" customHeight="1">
      <c r="AC34" s="96"/>
    </row>
    <row r="35" spans="1:29" ht="24.95" customHeight="1">
      <c r="K35" s="263" t="s">
        <v>92</v>
      </c>
      <c r="L35" s="264"/>
      <c r="M35" s="264"/>
      <c r="N35" s="264"/>
      <c r="O35" s="264"/>
      <c r="P35" s="264"/>
      <c r="Q35" s="265"/>
      <c r="AC35" s="96"/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/>
    </row>
    <row r="37" spans="1:29">
      <c r="A37" s="218" t="s">
        <v>93</v>
      </c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20"/>
      <c r="AC37"/>
    </row>
    <row r="38" spans="1:29" ht="21" customHeight="1">
      <c r="A38" s="221"/>
      <c r="B38" s="222"/>
      <c r="C38" s="222"/>
      <c r="D38" s="223"/>
      <c r="E38" s="233" t="s">
        <v>90</v>
      </c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5"/>
      <c r="AC38"/>
    </row>
    <row r="39" spans="1:29" ht="21" customHeight="1">
      <c r="A39" s="224" t="s">
        <v>34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21" customHeight="1">
      <c r="A40" s="224" t="s">
        <v>35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21" customHeight="1">
      <c r="A41" s="224" t="s">
        <v>36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21" customHeight="1">
      <c r="A42" s="224" t="s">
        <v>37</v>
      </c>
      <c r="B42" s="225"/>
      <c r="C42" s="225"/>
      <c r="D42" s="226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21" customHeight="1">
      <c r="A43" s="227" t="s">
        <v>38</v>
      </c>
      <c r="B43" s="228"/>
      <c r="C43" s="228"/>
      <c r="D43" s="229"/>
      <c r="E43" s="236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8"/>
      <c r="AC43"/>
    </row>
    <row r="44" spans="1:29" ht="21" customHeight="1">
      <c r="A44" s="227" t="s">
        <v>39</v>
      </c>
      <c r="B44" s="228"/>
      <c r="C44" s="228"/>
      <c r="D44" s="229"/>
      <c r="E44" s="239"/>
      <c r="F44" s="240"/>
      <c r="G44" s="240"/>
      <c r="H44" s="240"/>
      <c r="I44" s="240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1"/>
      <c r="AC44" s="34" t="s">
        <v>45</v>
      </c>
    </row>
    <row r="45" spans="1:29" ht="21" customHeight="1">
      <c r="A45" s="245" t="s">
        <v>40</v>
      </c>
      <c r="B45" s="245" t="s">
        <v>41</v>
      </c>
      <c r="C45" s="247" t="s">
        <v>42</v>
      </c>
      <c r="D45" s="245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17"/>
    </row>
    <row r="46" spans="1:29" ht="21" customHeight="1">
      <c r="A46" s="246"/>
      <c r="B46" s="246"/>
      <c r="C46" s="248"/>
      <c r="D46" s="246"/>
      <c r="E46" s="45">
        <v>0.29166666666666702</v>
      </c>
      <c r="F46" s="45">
        <v>0.33333333333333298</v>
      </c>
      <c r="G46" s="45">
        <v>0.375</v>
      </c>
      <c r="H46" s="45">
        <v>0.41666666666666702</v>
      </c>
      <c r="I46" s="45">
        <v>0.45833333333333298</v>
      </c>
      <c r="J46" s="45">
        <v>0.5</v>
      </c>
      <c r="K46" s="45">
        <v>0.54166666666666696</v>
      </c>
      <c r="L46" s="45">
        <v>0.58333333333333304</v>
      </c>
      <c r="M46" s="45">
        <v>0.625</v>
      </c>
      <c r="N46" s="45">
        <v>0.66666666666666696</v>
      </c>
      <c r="O46" s="45">
        <v>0.70833333333333304</v>
      </c>
      <c r="P46" s="45">
        <v>0.75</v>
      </c>
      <c r="Q46" s="45">
        <v>0.79166666666666696</v>
      </c>
      <c r="R46" s="45">
        <v>0.83333333333333304</v>
      </c>
      <c r="S46" s="45">
        <v>0.875</v>
      </c>
      <c r="T46" s="45">
        <v>0.91666666666666696</v>
      </c>
      <c r="U46" s="45">
        <v>0.95833333333333304</v>
      </c>
      <c r="V46" s="45">
        <v>1</v>
      </c>
      <c r="W46" s="45">
        <v>1.0416666666666701</v>
      </c>
      <c r="X46" s="45">
        <v>1.0833333333333299</v>
      </c>
      <c r="Y46" s="45">
        <v>1.125</v>
      </c>
      <c r="Z46" s="45">
        <v>1.1666666666666701</v>
      </c>
      <c r="AA46" s="45">
        <v>1.2083333333333299</v>
      </c>
      <c r="AB46" s="45">
        <v>1.25</v>
      </c>
      <c r="AC46" s="35"/>
    </row>
    <row r="47" spans="1:29" ht="21" customHeight="1">
      <c r="A47" s="4">
        <v>1</v>
      </c>
      <c r="B47" s="5" t="s">
        <v>46</v>
      </c>
      <c r="C47" s="6" t="s">
        <v>47</v>
      </c>
      <c r="D47" s="7"/>
      <c r="E47" s="26">
        <v>0.8</v>
      </c>
      <c r="F47" s="26">
        <v>0.8</v>
      </c>
      <c r="G47" s="26">
        <v>0.8</v>
      </c>
      <c r="H47" s="26">
        <v>0.8</v>
      </c>
      <c r="I47" s="26">
        <v>0.8</v>
      </c>
      <c r="J47" s="26">
        <v>0.8</v>
      </c>
      <c r="K47" s="26">
        <v>0.9</v>
      </c>
      <c r="L47" s="26">
        <v>0.8</v>
      </c>
      <c r="M47" s="26">
        <v>0.9</v>
      </c>
      <c r="N47" s="26">
        <v>0.7</v>
      </c>
      <c r="O47" s="26">
        <v>0.9</v>
      </c>
      <c r="P47" s="26">
        <v>0.8</v>
      </c>
      <c r="Q47" s="26">
        <v>0.8</v>
      </c>
      <c r="R47" s="26">
        <v>0.8</v>
      </c>
      <c r="S47" s="26">
        <v>0.8</v>
      </c>
      <c r="T47" s="26">
        <v>0.8</v>
      </c>
      <c r="U47" s="26">
        <v>0.8</v>
      </c>
      <c r="V47" s="26"/>
      <c r="W47" s="26"/>
      <c r="X47" s="26"/>
      <c r="Y47" s="26"/>
      <c r="Z47" s="26"/>
      <c r="AA47" s="26"/>
      <c r="AB47" s="26"/>
      <c r="AC47" s="35">
        <f t="shared" ref="AC47:AC59" si="12">AVERAGE(E47:AB47)</f>
        <v>0.81176470588235317</v>
      </c>
    </row>
    <row r="48" spans="1:29" ht="24.95" customHeight="1">
      <c r="A48" s="4">
        <v>2</v>
      </c>
      <c r="B48" s="5" t="s">
        <v>48</v>
      </c>
      <c r="C48" s="6" t="s">
        <v>47</v>
      </c>
      <c r="D48" s="7"/>
      <c r="E48" s="26">
        <v>0.4</v>
      </c>
      <c r="F48" s="26">
        <v>0.4</v>
      </c>
      <c r="G48" s="26">
        <v>0.4</v>
      </c>
      <c r="H48" s="26">
        <v>0.3</v>
      </c>
      <c r="I48" s="26">
        <v>0.3</v>
      </c>
      <c r="J48" s="26">
        <v>0.5</v>
      </c>
      <c r="K48" s="26">
        <v>0.5</v>
      </c>
      <c r="L48" s="26">
        <v>0.5</v>
      </c>
      <c r="M48" s="26">
        <v>0.4</v>
      </c>
      <c r="N48" s="26">
        <v>0.1</v>
      </c>
      <c r="O48" s="26">
        <v>0.4</v>
      </c>
      <c r="P48" s="26">
        <v>0.3</v>
      </c>
      <c r="Q48" s="26">
        <v>0.3</v>
      </c>
      <c r="R48" s="26">
        <v>0.3</v>
      </c>
      <c r="S48" s="26">
        <v>0.3</v>
      </c>
      <c r="T48" s="26">
        <v>0.3</v>
      </c>
      <c r="U48" s="26">
        <v>0.3</v>
      </c>
      <c r="V48" s="26"/>
      <c r="W48" s="26"/>
      <c r="X48" s="26"/>
      <c r="Y48" s="26"/>
      <c r="Z48" s="26"/>
      <c r="AA48" s="26"/>
      <c r="AB48" s="26"/>
      <c r="AC48" s="35">
        <f t="shared" si="12"/>
        <v>0.3529411764705882</v>
      </c>
    </row>
    <row r="49" spans="1:29" ht="24.95" customHeight="1">
      <c r="A49" s="4">
        <v>3</v>
      </c>
      <c r="B49" s="5" t="s">
        <v>49</v>
      </c>
      <c r="C49" s="6" t="s">
        <v>47</v>
      </c>
      <c r="D49" s="6"/>
      <c r="E49" s="27">
        <v>14.2</v>
      </c>
      <c r="F49" s="27">
        <v>14.1</v>
      </c>
      <c r="G49" s="27">
        <v>14.6</v>
      </c>
      <c r="H49" s="27">
        <v>14.8</v>
      </c>
      <c r="I49" s="27">
        <v>14.8</v>
      </c>
      <c r="J49" s="27">
        <v>14.6</v>
      </c>
      <c r="K49" s="27">
        <v>14.3</v>
      </c>
      <c r="L49" s="27">
        <v>14.3</v>
      </c>
      <c r="M49" s="27">
        <v>14.3</v>
      </c>
      <c r="N49" s="27">
        <v>14.3</v>
      </c>
      <c r="O49" s="27">
        <v>14.4</v>
      </c>
      <c r="P49" s="27">
        <v>15.7</v>
      </c>
      <c r="Q49" s="27">
        <v>15</v>
      </c>
      <c r="R49" s="27">
        <v>14.6</v>
      </c>
      <c r="S49" s="27">
        <v>14.3</v>
      </c>
      <c r="T49" s="27">
        <v>13.8</v>
      </c>
      <c r="U49" s="27">
        <v>13.2</v>
      </c>
      <c r="V49" s="27"/>
      <c r="W49" s="27"/>
      <c r="X49" s="27"/>
      <c r="Y49" s="27"/>
      <c r="Z49" s="27"/>
      <c r="AA49" s="27"/>
      <c r="AB49" s="27"/>
      <c r="AC49" s="35">
        <f t="shared" si="12"/>
        <v>14.429411764705883</v>
      </c>
    </row>
    <row r="50" spans="1:29" ht="24.95" customHeight="1">
      <c r="A50" s="4">
        <v>4</v>
      </c>
      <c r="B50" s="5" t="s">
        <v>50</v>
      </c>
      <c r="C50" s="6" t="s">
        <v>47</v>
      </c>
      <c r="D50" s="6"/>
      <c r="E50" s="27">
        <v>5.7</v>
      </c>
      <c r="F50" s="27">
        <v>5.7</v>
      </c>
      <c r="G50" s="27">
        <v>6.1</v>
      </c>
      <c r="H50" s="27">
        <v>6.4</v>
      </c>
      <c r="I50" s="27">
        <v>6.5</v>
      </c>
      <c r="J50" s="27">
        <v>6.5</v>
      </c>
      <c r="K50" s="27">
        <v>6.3</v>
      </c>
      <c r="L50" s="27">
        <v>6.4</v>
      </c>
      <c r="M50" s="27">
        <v>6.3</v>
      </c>
      <c r="N50" s="27">
        <v>6.2</v>
      </c>
      <c r="O50" s="27">
        <v>6.4</v>
      </c>
      <c r="P50" s="27">
        <v>8.1999999999999993</v>
      </c>
      <c r="Q50" s="27">
        <v>7.8</v>
      </c>
      <c r="R50" s="27">
        <v>7.5</v>
      </c>
      <c r="S50" s="27">
        <v>6.7</v>
      </c>
      <c r="T50" s="27">
        <v>6</v>
      </c>
      <c r="U50" s="27">
        <v>5.8</v>
      </c>
      <c r="V50" s="27"/>
      <c r="W50" s="27"/>
      <c r="X50" s="27"/>
      <c r="Y50" s="27"/>
      <c r="Z50" s="27"/>
      <c r="AA50" s="27"/>
      <c r="AB50" s="27"/>
      <c r="AC50" s="35">
        <f t="shared" si="12"/>
        <v>6.5</v>
      </c>
    </row>
    <row r="51" spans="1:29" ht="24.95" customHeight="1">
      <c r="A51" s="4">
        <v>5</v>
      </c>
      <c r="B51" s="5" t="s">
        <v>51</v>
      </c>
      <c r="C51" s="6" t="s">
        <v>47</v>
      </c>
      <c r="D51" s="6"/>
      <c r="E51" s="27">
        <v>21.7</v>
      </c>
      <c r="F51" s="27">
        <v>21.7</v>
      </c>
      <c r="G51" s="27">
        <v>21.8</v>
      </c>
      <c r="H51" s="27">
        <v>22.7</v>
      </c>
      <c r="I51" s="27">
        <v>22.8</v>
      </c>
      <c r="J51" s="27">
        <v>23.6</v>
      </c>
      <c r="K51" s="27">
        <v>24.1</v>
      </c>
      <c r="L51" s="27">
        <v>24.5</v>
      </c>
      <c r="M51" s="27">
        <v>23.9</v>
      </c>
      <c r="N51" s="27">
        <v>23.8</v>
      </c>
      <c r="O51" s="27">
        <v>23.8</v>
      </c>
      <c r="P51" s="27">
        <v>24.9</v>
      </c>
      <c r="Q51" s="27">
        <v>25.9</v>
      </c>
      <c r="R51" s="27">
        <v>25.9</v>
      </c>
      <c r="S51" s="27">
        <v>26.1</v>
      </c>
      <c r="T51" s="27">
        <v>26</v>
      </c>
      <c r="U51" s="27">
        <v>25.6</v>
      </c>
      <c r="V51" s="27"/>
      <c r="W51" s="27"/>
      <c r="X51" s="27"/>
      <c r="Y51" s="27"/>
      <c r="Z51" s="27"/>
      <c r="AA51" s="27"/>
      <c r="AB51" s="27"/>
      <c r="AC51" s="35">
        <f t="shared" si="12"/>
        <v>24.047058823529412</v>
      </c>
    </row>
    <row r="52" spans="1:29" ht="24.95" customHeight="1">
      <c r="A52" s="4">
        <v>6</v>
      </c>
      <c r="B52" s="5" t="s">
        <v>52</v>
      </c>
      <c r="C52" s="6" t="s">
        <v>47</v>
      </c>
      <c r="D52" s="6"/>
      <c r="E52" s="27">
        <v>27.4</v>
      </c>
      <c r="F52" s="27">
        <v>27.4</v>
      </c>
      <c r="G52" s="27">
        <v>27.5</v>
      </c>
      <c r="H52" s="27">
        <v>28.3</v>
      </c>
      <c r="I52" s="27">
        <v>28.3</v>
      </c>
      <c r="J52" s="27">
        <v>29</v>
      </c>
      <c r="K52" s="27">
        <v>29.4</v>
      </c>
      <c r="L52" s="27">
        <v>29.7</v>
      </c>
      <c r="M52" s="27">
        <v>29.2</v>
      </c>
      <c r="N52" s="27">
        <v>29.3</v>
      </c>
      <c r="O52" s="27">
        <v>29.1</v>
      </c>
      <c r="P52" s="27">
        <v>30</v>
      </c>
      <c r="Q52" s="27">
        <v>30.7</v>
      </c>
      <c r="R52" s="27">
        <v>30.8</v>
      </c>
      <c r="S52" s="27">
        <v>31.5</v>
      </c>
      <c r="T52" s="27">
        <v>31.4</v>
      </c>
      <c r="U52" s="27">
        <v>30.6</v>
      </c>
      <c r="V52" s="27"/>
      <c r="W52" s="27"/>
      <c r="X52" s="27"/>
      <c r="Y52" s="27"/>
      <c r="Z52" s="27"/>
      <c r="AA52" s="27"/>
      <c r="AB52" s="27"/>
      <c r="AC52" s="35">
        <f t="shared" si="12"/>
        <v>29.388235294117649</v>
      </c>
    </row>
    <row r="53" spans="1:29" ht="24.95" customHeight="1">
      <c r="A53" s="4">
        <v>7</v>
      </c>
      <c r="B53" s="5" t="s">
        <v>53</v>
      </c>
      <c r="C53" s="6" t="s">
        <v>54</v>
      </c>
      <c r="D53" s="6"/>
      <c r="E53" s="13">
        <v>4.3</v>
      </c>
      <c r="F53" s="13">
        <v>4.3</v>
      </c>
      <c r="G53" s="13">
        <v>4.3</v>
      </c>
      <c r="H53" s="13">
        <v>4.3</v>
      </c>
      <c r="I53" s="13">
        <v>4.3</v>
      </c>
      <c r="J53" s="13">
        <v>4.3</v>
      </c>
      <c r="K53" s="13">
        <v>4.3</v>
      </c>
      <c r="L53" s="13">
        <v>4.3</v>
      </c>
      <c r="M53" s="13">
        <v>4.3</v>
      </c>
      <c r="N53" s="13">
        <v>4.3</v>
      </c>
      <c r="O53" s="13">
        <v>4.3</v>
      </c>
      <c r="P53" s="13">
        <v>4.3</v>
      </c>
      <c r="Q53" s="13">
        <v>4.3</v>
      </c>
      <c r="R53" s="13">
        <v>4.3</v>
      </c>
      <c r="S53" s="13">
        <v>4.3</v>
      </c>
      <c r="T53" s="13">
        <v>4.3</v>
      </c>
      <c r="U53" s="13">
        <v>4.3</v>
      </c>
      <c r="V53" s="13"/>
      <c r="W53" s="13"/>
      <c r="X53" s="13"/>
      <c r="Y53" s="13"/>
      <c r="Z53" s="13"/>
      <c r="AA53" s="13"/>
      <c r="AB53" s="13"/>
      <c r="AC53" s="35">
        <f t="shared" si="12"/>
        <v>4.2999999999999989</v>
      </c>
    </row>
    <row r="54" spans="1:29" ht="24.95" customHeight="1">
      <c r="A54" s="4">
        <v>8</v>
      </c>
      <c r="B54" s="5" t="s">
        <v>55</v>
      </c>
      <c r="C54" s="6" t="s">
        <v>54</v>
      </c>
      <c r="D54" s="6"/>
      <c r="E54" s="57">
        <v>3.8</v>
      </c>
      <c r="F54" s="57">
        <v>3.8</v>
      </c>
      <c r="G54" s="57">
        <v>3.8</v>
      </c>
      <c r="H54" s="57">
        <v>3.8</v>
      </c>
      <c r="I54" s="57">
        <v>3.8</v>
      </c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/>
      <c r="W54" s="57"/>
      <c r="X54" s="57"/>
      <c r="Y54" s="57"/>
      <c r="Z54" s="57"/>
      <c r="AA54" s="57"/>
      <c r="AB54" s="57"/>
      <c r="AC54" s="54">
        <f t="shared" si="12"/>
        <v>3.7999999999999989</v>
      </c>
    </row>
    <row r="55" spans="1:29" ht="24.95" customHeight="1">
      <c r="A55" s="4">
        <v>9</v>
      </c>
      <c r="B55" s="5" t="s">
        <v>56</v>
      </c>
      <c r="C55" s="6" t="s">
        <v>54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/>
      <c r="W55" s="57"/>
      <c r="X55" s="57"/>
      <c r="Y55" s="57"/>
      <c r="Z55" s="57"/>
      <c r="AA55" s="57"/>
      <c r="AB55" s="57"/>
      <c r="AC55" s="54">
        <f t="shared" si="12"/>
        <v>3.7999999999999989</v>
      </c>
    </row>
    <row r="56" spans="1:29" ht="24.95" customHeight="1">
      <c r="A56" s="4">
        <v>10</v>
      </c>
      <c r="B56" s="5" t="s">
        <v>57</v>
      </c>
      <c r="C56" s="6" t="s">
        <v>54</v>
      </c>
      <c r="D56" s="6"/>
      <c r="E56" s="57">
        <v>3</v>
      </c>
      <c r="F56" s="57">
        <v>3</v>
      </c>
      <c r="G56" s="57">
        <v>3</v>
      </c>
      <c r="H56" s="57">
        <v>3</v>
      </c>
      <c r="I56" s="57">
        <v>3</v>
      </c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/>
      <c r="W56" s="57"/>
      <c r="X56" s="57"/>
      <c r="Y56" s="57"/>
      <c r="Z56" s="57"/>
      <c r="AA56" s="57"/>
      <c r="AB56" s="57"/>
      <c r="AC56" s="54">
        <f t="shared" si="12"/>
        <v>3</v>
      </c>
    </row>
    <row r="57" spans="1:29" ht="24.95" customHeight="1">
      <c r="A57" s="4">
        <v>11</v>
      </c>
      <c r="B57" s="5" t="s">
        <v>58</v>
      </c>
      <c r="C57" s="6" t="s">
        <v>54</v>
      </c>
      <c r="D57" s="13"/>
      <c r="E57" s="56">
        <f t="shared" ref="E57:T57" si="13">E53-E54</f>
        <v>0.5</v>
      </c>
      <c r="F57" s="56">
        <f t="shared" si="13"/>
        <v>0.5</v>
      </c>
      <c r="G57" s="56">
        <f t="shared" si="13"/>
        <v>0.5</v>
      </c>
      <c r="H57" s="56">
        <f t="shared" si="13"/>
        <v>0.5</v>
      </c>
      <c r="I57" s="56">
        <f t="shared" si="13"/>
        <v>0.5</v>
      </c>
      <c r="J57" s="56">
        <f t="shared" si="13"/>
        <v>0.5</v>
      </c>
      <c r="K57" s="56">
        <f t="shared" si="13"/>
        <v>0.5</v>
      </c>
      <c r="L57" s="56">
        <f t="shared" si="13"/>
        <v>0.5</v>
      </c>
      <c r="M57" s="56">
        <f t="shared" si="13"/>
        <v>0.5</v>
      </c>
      <c r="N57" s="56">
        <f t="shared" si="13"/>
        <v>0.5</v>
      </c>
      <c r="O57" s="56">
        <f t="shared" si="13"/>
        <v>0.5</v>
      </c>
      <c r="P57" s="56">
        <f t="shared" si="13"/>
        <v>0.5</v>
      </c>
      <c r="Q57" s="56">
        <f t="shared" si="13"/>
        <v>0.5</v>
      </c>
      <c r="R57" s="56">
        <f t="shared" si="13"/>
        <v>0.5</v>
      </c>
      <c r="S57" s="56">
        <f t="shared" si="13"/>
        <v>0.5</v>
      </c>
      <c r="T57" s="56">
        <f t="shared" si="13"/>
        <v>0.5</v>
      </c>
      <c r="U57" s="56">
        <v>0.5</v>
      </c>
      <c r="V57" s="56"/>
      <c r="W57" s="56"/>
      <c r="X57" s="56"/>
      <c r="Y57" s="56"/>
      <c r="Z57" s="56"/>
      <c r="AA57" s="56"/>
      <c r="AB57" s="56"/>
      <c r="AC57" s="54">
        <f t="shared" si="12"/>
        <v>0.5</v>
      </c>
    </row>
    <row r="58" spans="1:29" ht="24.95" customHeight="1">
      <c r="A58" s="4">
        <v>12</v>
      </c>
      <c r="B58" s="5" t="s">
        <v>59</v>
      </c>
      <c r="C58" s="6" t="s">
        <v>60</v>
      </c>
      <c r="D58" s="13"/>
      <c r="E58" s="56">
        <f t="shared" ref="E58:T58" si="14">E55-E56</f>
        <v>0.79999999999999982</v>
      </c>
      <c r="F58" s="56">
        <f t="shared" si="14"/>
        <v>0.79999999999999982</v>
      </c>
      <c r="G58" s="56">
        <f t="shared" si="14"/>
        <v>0.79999999999999982</v>
      </c>
      <c r="H58" s="56">
        <f t="shared" si="14"/>
        <v>0.79999999999999982</v>
      </c>
      <c r="I58" s="56">
        <f t="shared" si="14"/>
        <v>0.79999999999999982</v>
      </c>
      <c r="J58" s="56">
        <f t="shared" si="14"/>
        <v>0.79999999999999982</v>
      </c>
      <c r="K58" s="56">
        <f t="shared" si="14"/>
        <v>0.79999999999999982</v>
      </c>
      <c r="L58" s="56">
        <f t="shared" si="14"/>
        <v>0.79999999999999982</v>
      </c>
      <c r="M58" s="56">
        <f t="shared" si="14"/>
        <v>0.79999999999999982</v>
      </c>
      <c r="N58" s="56">
        <f t="shared" si="14"/>
        <v>0.79999999999999982</v>
      </c>
      <c r="O58" s="56">
        <f t="shared" si="14"/>
        <v>0.79999999999999982</v>
      </c>
      <c r="P58" s="56">
        <f t="shared" si="14"/>
        <v>0.79999999999999982</v>
      </c>
      <c r="Q58" s="56">
        <f t="shared" si="14"/>
        <v>0.79999999999999982</v>
      </c>
      <c r="R58" s="56">
        <f t="shared" si="14"/>
        <v>0.79999999999999982</v>
      </c>
      <c r="S58" s="56">
        <f t="shared" si="14"/>
        <v>0.79999999999999982</v>
      </c>
      <c r="T58" s="56">
        <f t="shared" si="14"/>
        <v>0.79999999999999982</v>
      </c>
      <c r="U58" s="56">
        <v>0.8</v>
      </c>
      <c r="V58" s="56"/>
      <c r="W58" s="56"/>
      <c r="X58" s="56"/>
      <c r="Y58" s="56"/>
      <c r="Z58" s="56"/>
      <c r="AA58" s="56"/>
      <c r="AB58" s="56"/>
      <c r="AC58" s="54">
        <f t="shared" si="12"/>
        <v>0.8</v>
      </c>
    </row>
    <row r="59" spans="1:29" ht="24.95" customHeight="1">
      <c r="A59" s="4">
        <v>13</v>
      </c>
      <c r="B59" s="5" t="s">
        <v>61</v>
      </c>
      <c r="C59" s="6" t="s">
        <v>62</v>
      </c>
      <c r="D59" s="13"/>
      <c r="E59" s="58">
        <f t="shared" ref="E59:T59" si="15">SQRT(E57/0.5)*971</f>
        <v>971</v>
      </c>
      <c r="F59" s="58">
        <f t="shared" si="15"/>
        <v>971</v>
      </c>
      <c r="G59" s="58">
        <f t="shared" si="15"/>
        <v>971</v>
      </c>
      <c r="H59" s="58">
        <f t="shared" si="15"/>
        <v>971</v>
      </c>
      <c r="I59" s="58">
        <f t="shared" si="15"/>
        <v>971</v>
      </c>
      <c r="J59" s="58">
        <f t="shared" si="15"/>
        <v>971</v>
      </c>
      <c r="K59" s="58">
        <f t="shared" si="15"/>
        <v>971</v>
      </c>
      <c r="L59" s="58">
        <f t="shared" si="15"/>
        <v>971</v>
      </c>
      <c r="M59" s="58">
        <f t="shared" si="15"/>
        <v>971</v>
      </c>
      <c r="N59" s="58">
        <f t="shared" si="15"/>
        <v>971</v>
      </c>
      <c r="O59" s="58">
        <f t="shared" si="15"/>
        <v>971</v>
      </c>
      <c r="P59" s="58">
        <f t="shared" si="15"/>
        <v>971</v>
      </c>
      <c r="Q59" s="58">
        <f t="shared" si="15"/>
        <v>971</v>
      </c>
      <c r="R59" s="58">
        <f t="shared" si="15"/>
        <v>971</v>
      </c>
      <c r="S59" s="58">
        <f t="shared" si="15"/>
        <v>971</v>
      </c>
      <c r="T59" s="58">
        <f t="shared" si="15"/>
        <v>971</v>
      </c>
      <c r="U59" s="58">
        <v>971</v>
      </c>
      <c r="V59" s="58"/>
      <c r="W59" s="58"/>
      <c r="X59" s="58"/>
      <c r="Y59" s="58"/>
      <c r="Z59" s="58"/>
      <c r="AA59" s="58"/>
      <c r="AB59" s="58"/>
      <c r="AC59" s="54">
        <f t="shared" si="12"/>
        <v>971</v>
      </c>
    </row>
    <row r="60" spans="1:29" ht="24.95" customHeight="1">
      <c r="A60" s="4">
        <v>14</v>
      </c>
      <c r="B60" s="5" t="s">
        <v>63</v>
      </c>
      <c r="C60" s="6" t="s">
        <v>64</v>
      </c>
      <c r="D60" s="13"/>
      <c r="E60" s="60">
        <f t="shared" ref="E60:O60" si="16">E59*1000*1*(E49-E50)/3024</f>
        <v>2729.3320105820108</v>
      </c>
      <c r="F60" s="60">
        <f t="shared" si="16"/>
        <v>2697.2222222222217</v>
      </c>
      <c r="G60" s="60">
        <f t="shared" si="16"/>
        <v>2729.3320105820108</v>
      </c>
      <c r="H60" s="60">
        <f t="shared" si="16"/>
        <v>2697.2222222222222</v>
      </c>
      <c r="I60" s="60">
        <f t="shared" si="16"/>
        <v>2665.112433862434</v>
      </c>
      <c r="J60" s="60">
        <f t="shared" si="16"/>
        <v>2600.8928571428573</v>
      </c>
      <c r="K60" s="60">
        <f t="shared" si="16"/>
        <v>2568.7830687830688</v>
      </c>
      <c r="L60" s="60">
        <f t="shared" si="16"/>
        <v>2536.6732804232806</v>
      </c>
      <c r="M60" s="60">
        <f t="shared" si="16"/>
        <v>2568.7830687830688</v>
      </c>
      <c r="N60" s="60">
        <f t="shared" si="16"/>
        <v>2600.8928571428573</v>
      </c>
      <c r="O60" s="60">
        <f t="shared" si="16"/>
        <v>2568.7830687830688</v>
      </c>
      <c r="P60" s="60">
        <f t="shared" ref="P60:U60" si="17">P59*1000*1*(P49-P50)/3024</f>
        <v>2408.2341269841268</v>
      </c>
      <c r="Q60" s="60">
        <f t="shared" si="17"/>
        <v>2311.9047619047619</v>
      </c>
      <c r="R60" s="60">
        <f t="shared" si="17"/>
        <v>2279.7949735449733</v>
      </c>
      <c r="S60" s="60">
        <f t="shared" si="17"/>
        <v>2440.3439153439158</v>
      </c>
      <c r="T60" s="60">
        <f t="shared" si="17"/>
        <v>2504.5634920634925</v>
      </c>
      <c r="U60" s="60">
        <f t="shared" si="17"/>
        <v>2376.1243386243382</v>
      </c>
      <c r="V60" s="60"/>
      <c r="W60" s="60"/>
      <c r="X60" s="60"/>
      <c r="Y60" s="60"/>
      <c r="Z60" s="60"/>
      <c r="AA60" s="60"/>
      <c r="AB60" s="60"/>
      <c r="AC60" s="63">
        <f>SUM(E60:AB60)</f>
        <v>43283.994708994709</v>
      </c>
    </row>
    <row r="61" spans="1:29" ht="24.95" customHeight="1">
      <c r="A61" s="4">
        <v>15</v>
      </c>
      <c r="B61" s="5" t="s">
        <v>65</v>
      </c>
      <c r="C61" s="6" t="s">
        <v>66</v>
      </c>
      <c r="D61" s="13"/>
      <c r="E61" s="56">
        <v>1252.94000000134</v>
      </c>
      <c r="F61" s="56">
        <v>1252.94000000134</v>
      </c>
      <c r="G61" s="56">
        <v>1252.94000000134</v>
      </c>
      <c r="H61" s="56">
        <v>1252.94000000134</v>
      </c>
      <c r="I61" s="56">
        <v>1252.94000000134</v>
      </c>
      <c r="J61" s="56">
        <v>1252.94000000134</v>
      </c>
      <c r="K61" s="56">
        <v>1252.94000000134</v>
      </c>
      <c r="L61" s="56">
        <v>1252.94000000134</v>
      </c>
      <c r="M61" s="56">
        <v>1252.94000000134</v>
      </c>
      <c r="N61" s="56">
        <v>1252.94000000134</v>
      </c>
      <c r="O61" s="56">
        <v>1252.94000000134</v>
      </c>
      <c r="P61" s="56">
        <v>1252.94000000134</v>
      </c>
      <c r="Q61" s="56">
        <v>1252.94000000134</v>
      </c>
      <c r="R61" s="56">
        <v>1252.94000000134</v>
      </c>
      <c r="S61" s="56">
        <v>1252.94000000134</v>
      </c>
      <c r="T61" s="56">
        <v>1252.94000000134</v>
      </c>
      <c r="U61" s="56">
        <v>1252.9599999785401</v>
      </c>
      <c r="V61" s="56"/>
      <c r="W61" s="56"/>
      <c r="X61" s="56"/>
      <c r="Y61" s="56"/>
      <c r="Z61" s="56"/>
      <c r="AA61" s="56"/>
      <c r="AB61" s="56"/>
      <c r="AC61" s="97">
        <f>SUM(E61:AB61)</f>
        <v>21299.999999999978</v>
      </c>
    </row>
    <row r="62" spans="1:29" ht="24.95" customHeight="1">
      <c r="A62" s="4">
        <v>16</v>
      </c>
      <c r="B62" s="5" t="s">
        <v>67</v>
      </c>
      <c r="C62" s="6" t="s">
        <v>68</v>
      </c>
      <c r="D62" s="13"/>
      <c r="E62" s="59">
        <f t="shared" ref="E62:O62" si="18">E61/E60</f>
        <v>0.45906470709445107</v>
      </c>
      <c r="F62" s="59">
        <f t="shared" si="18"/>
        <v>0.46452976313128985</v>
      </c>
      <c r="G62" s="59">
        <f t="shared" si="18"/>
        <v>0.45906470709445107</v>
      </c>
      <c r="H62" s="59">
        <f t="shared" si="18"/>
        <v>0.4645297631312898</v>
      </c>
      <c r="I62" s="59">
        <f t="shared" si="18"/>
        <v>0.47012650726540167</v>
      </c>
      <c r="J62" s="59">
        <f t="shared" si="18"/>
        <v>0.48173456917318935</v>
      </c>
      <c r="K62" s="59">
        <f t="shared" si="18"/>
        <v>0.48775625128785427</v>
      </c>
      <c r="L62" s="59">
        <f t="shared" si="18"/>
        <v>0.49393038105099163</v>
      </c>
      <c r="M62" s="59">
        <f t="shared" si="18"/>
        <v>0.48775625128785427</v>
      </c>
      <c r="N62" s="59">
        <f t="shared" si="18"/>
        <v>0.48173456917318935</v>
      </c>
      <c r="O62" s="59">
        <f t="shared" si="18"/>
        <v>0.48775625128785427</v>
      </c>
      <c r="P62" s="59">
        <f t="shared" ref="P62:U62" si="19">P61/P60</f>
        <v>0.52027333470704462</v>
      </c>
      <c r="Q62" s="59">
        <f t="shared" si="19"/>
        <v>0.54195139031983808</v>
      </c>
      <c r="R62" s="59">
        <f t="shared" si="19"/>
        <v>0.54958450849335694</v>
      </c>
      <c r="S62" s="59">
        <f t="shared" si="19"/>
        <v>0.51342763293458338</v>
      </c>
      <c r="T62" s="59">
        <f t="shared" si="19"/>
        <v>0.50026282183369664</v>
      </c>
      <c r="U62" s="59">
        <f t="shared" si="19"/>
        <v>0.52731247250467694</v>
      </c>
      <c r="V62" s="59"/>
      <c r="W62" s="59"/>
      <c r="X62" s="59"/>
      <c r="Y62" s="59"/>
      <c r="Z62" s="59"/>
      <c r="AA62" s="59"/>
      <c r="AB62" s="59"/>
      <c r="AC62" s="54">
        <f t="shared" ref="AC62:AC67" si="20">AVERAGE(E62:AB62)</f>
        <v>0.49357622833947135</v>
      </c>
    </row>
    <row r="63" spans="1:29" ht="24.95" customHeight="1">
      <c r="A63" s="4">
        <v>17</v>
      </c>
      <c r="B63" s="5" t="s">
        <v>69</v>
      </c>
      <c r="C63" s="13"/>
      <c r="D63" s="13"/>
      <c r="E63" s="242">
        <f>AVERAGE(E62:AB62)</f>
        <v>0.49357622833947135</v>
      </c>
      <c r="F63" s="243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3"/>
      <c r="AA63" s="243"/>
      <c r="AB63" s="243"/>
      <c r="AC63" s="54">
        <f t="shared" si="20"/>
        <v>0.49357622833947135</v>
      </c>
    </row>
    <row r="64" spans="1:29" ht="24.95" customHeight="1">
      <c r="A64" s="4">
        <v>18</v>
      </c>
      <c r="B64" s="5" t="s">
        <v>70</v>
      </c>
      <c r="C64" s="13"/>
      <c r="D64" s="13"/>
      <c r="E64" s="59">
        <f t="shared" ref="E64:O64" si="21">3.516/E62</f>
        <v>7.6590509914250378</v>
      </c>
      <c r="F64" s="59">
        <f t="shared" si="21"/>
        <v>7.5689445091729768</v>
      </c>
      <c r="G64" s="59">
        <f t="shared" si="21"/>
        <v>7.6590509914250378</v>
      </c>
      <c r="H64" s="59">
        <f t="shared" si="21"/>
        <v>7.5689445091729777</v>
      </c>
      <c r="I64" s="59">
        <f t="shared" si="21"/>
        <v>7.4788380269209194</v>
      </c>
      <c r="J64" s="59">
        <f t="shared" si="21"/>
        <v>7.298625062416801</v>
      </c>
      <c r="K64" s="59">
        <f t="shared" si="21"/>
        <v>7.2085185801647409</v>
      </c>
      <c r="L64" s="59">
        <f t="shared" si="21"/>
        <v>7.1184120979126826</v>
      </c>
      <c r="M64" s="59">
        <f t="shared" si="21"/>
        <v>7.2085185801647409</v>
      </c>
      <c r="N64" s="59">
        <f t="shared" si="21"/>
        <v>7.298625062416801</v>
      </c>
      <c r="O64" s="59">
        <f t="shared" si="21"/>
        <v>7.2085185801647409</v>
      </c>
      <c r="P64" s="59">
        <f t="shared" ref="P64:U64" si="22">3.516/P62</f>
        <v>6.757986168904444</v>
      </c>
      <c r="Q64" s="59">
        <f t="shared" si="22"/>
        <v>6.4876667221482673</v>
      </c>
      <c r="R64" s="59">
        <f t="shared" si="22"/>
        <v>6.3975602398962081</v>
      </c>
      <c r="S64" s="59">
        <f t="shared" si="22"/>
        <v>6.848092651156505</v>
      </c>
      <c r="T64" s="59">
        <f t="shared" si="22"/>
        <v>7.0283056156606234</v>
      </c>
      <c r="U64" s="59">
        <f t="shared" si="22"/>
        <v>6.667773252734535</v>
      </c>
      <c r="V64" s="59"/>
      <c r="W64" s="59"/>
      <c r="X64" s="59"/>
      <c r="Y64" s="59"/>
      <c r="Z64" s="59"/>
      <c r="AA64" s="59"/>
      <c r="AB64" s="59"/>
      <c r="AC64" s="54">
        <f t="shared" si="20"/>
        <v>7.1449077436387078</v>
      </c>
    </row>
    <row r="65" spans="1:29" ht="24.95" customHeight="1">
      <c r="A65" s="4">
        <v>19</v>
      </c>
      <c r="B65" s="5" t="s">
        <v>71</v>
      </c>
      <c r="C65" s="13"/>
      <c r="D65" s="13"/>
      <c r="E65" s="59">
        <f t="shared" ref="E65:O65" si="23">3.413*E64</f>
        <v>26.140341033733652</v>
      </c>
      <c r="F65" s="59">
        <f t="shared" si="23"/>
        <v>25.832807609807368</v>
      </c>
      <c r="G65" s="59">
        <f t="shared" si="23"/>
        <v>26.140341033733652</v>
      </c>
      <c r="H65" s="59">
        <f t="shared" si="23"/>
        <v>25.832807609807372</v>
      </c>
      <c r="I65" s="59">
        <f t="shared" si="23"/>
        <v>25.525274185881095</v>
      </c>
      <c r="J65" s="59">
        <f t="shared" si="23"/>
        <v>24.910207338028542</v>
      </c>
      <c r="K65" s="59">
        <f t="shared" si="23"/>
        <v>24.602673914102258</v>
      </c>
      <c r="L65" s="59">
        <f t="shared" si="23"/>
        <v>24.295140490175985</v>
      </c>
      <c r="M65" s="59">
        <f t="shared" si="23"/>
        <v>24.602673914102258</v>
      </c>
      <c r="N65" s="59">
        <f t="shared" si="23"/>
        <v>24.910207338028542</v>
      </c>
      <c r="O65" s="59">
        <f t="shared" si="23"/>
        <v>24.602673914102258</v>
      </c>
      <c r="P65" s="59">
        <f t="shared" ref="P65:U65" si="24">3.413*P64</f>
        <v>23.065006794470865</v>
      </c>
      <c r="Q65" s="59">
        <f t="shared" si="24"/>
        <v>22.142406522692035</v>
      </c>
      <c r="R65" s="59">
        <f t="shared" si="24"/>
        <v>21.834873098765758</v>
      </c>
      <c r="S65" s="59">
        <f t="shared" si="24"/>
        <v>23.372540218397152</v>
      </c>
      <c r="T65" s="59">
        <f t="shared" si="24"/>
        <v>23.987607066249705</v>
      </c>
      <c r="U65" s="59">
        <f t="shared" si="24"/>
        <v>22.757110111582968</v>
      </c>
      <c r="V65" s="59"/>
      <c r="W65" s="59"/>
      <c r="X65" s="59"/>
      <c r="Y65" s="59"/>
      <c r="Z65" s="59"/>
      <c r="AA65" s="59"/>
      <c r="AB65" s="59"/>
      <c r="AC65" s="54">
        <f t="shared" si="20"/>
        <v>24.385570129038914</v>
      </c>
    </row>
    <row r="66" spans="1:29" ht="24.95" customHeight="1">
      <c r="A66" s="4">
        <v>20</v>
      </c>
      <c r="B66" s="5" t="s">
        <v>72</v>
      </c>
      <c r="C66" s="6" t="s">
        <v>47</v>
      </c>
      <c r="D66" s="13"/>
      <c r="E66" s="59">
        <f t="shared" ref="E66:O66" si="25">(E52-E51)/LN(1+(E52-E51)/E47)</f>
        <v>2.7208342074114298</v>
      </c>
      <c r="F66" s="59">
        <f t="shared" si="25"/>
        <v>2.7208342074114298</v>
      </c>
      <c r="G66" s="59">
        <f t="shared" si="25"/>
        <v>2.7208342074114298</v>
      </c>
      <c r="H66" s="59">
        <f t="shared" si="25"/>
        <v>2.693030742992732</v>
      </c>
      <c r="I66" s="59">
        <f t="shared" si="25"/>
        <v>2.6651248551602711</v>
      </c>
      <c r="J66" s="59">
        <f t="shared" si="25"/>
        <v>2.6371142612997733</v>
      </c>
      <c r="K66" s="59">
        <f t="shared" si="25"/>
        <v>2.7462423263665316</v>
      </c>
      <c r="L66" s="59">
        <f t="shared" si="25"/>
        <v>2.5807693705280861</v>
      </c>
      <c r="M66" s="59">
        <f t="shared" si="25"/>
        <v>2.7462423263665325</v>
      </c>
      <c r="N66" s="59">
        <f t="shared" si="25"/>
        <v>2.5215197544805634</v>
      </c>
      <c r="O66" s="59">
        <f t="shared" si="25"/>
        <v>2.7462423263665325</v>
      </c>
      <c r="P66" s="59">
        <f t="shared" ref="P66:U66" si="26">(P52-P51)/LN(1+(P52-P51)/P47)</f>
        <v>2.5524300381771412</v>
      </c>
      <c r="Q66" s="59">
        <f t="shared" si="26"/>
        <v>2.4667120433748035</v>
      </c>
      <c r="R66" s="59">
        <f t="shared" si="26"/>
        <v>2.4954042214873033</v>
      </c>
      <c r="S66" s="59">
        <f t="shared" si="26"/>
        <v>2.6371142612997733</v>
      </c>
      <c r="T66" s="59">
        <f t="shared" si="26"/>
        <v>2.6371142612997733</v>
      </c>
      <c r="U66" s="59">
        <f t="shared" si="26"/>
        <v>2.5239759175245418</v>
      </c>
      <c r="V66" s="59"/>
      <c r="W66" s="59"/>
      <c r="X66" s="59"/>
      <c r="Y66" s="59"/>
      <c r="Z66" s="59"/>
      <c r="AA66" s="59"/>
      <c r="AB66" s="59"/>
      <c r="AC66" s="54">
        <f t="shared" si="20"/>
        <v>2.6359729017034503</v>
      </c>
    </row>
    <row r="67" spans="1:29" ht="24.95" customHeight="1">
      <c r="A67" s="66">
        <v>21</v>
      </c>
      <c r="B67" s="98" t="s">
        <v>73</v>
      </c>
      <c r="C67" s="99" t="s">
        <v>47</v>
      </c>
      <c r="D67" s="100"/>
      <c r="E67" s="101">
        <f t="shared" ref="E67:O67" si="27">(E49-E50)/LN(1+(E49-E50)/E48)</f>
        <v>2.7398655520260484</v>
      </c>
      <c r="F67" s="101">
        <f t="shared" si="27"/>
        <v>2.7175298064488489</v>
      </c>
      <c r="G67" s="101">
        <f t="shared" si="27"/>
        <v>2.7398655520260484</v>
      </c>
      <c r="H67" s="101">
        <f t="shared" si="27"/>
        <v>2.4945833167363087</v>
      </c>
      <c r="I67" s="101">
        <f t="shared" si="27"/>
        <v>2.4733776598087891</v>
      </c>
      <c r="J67" s="101">
        <f t="shared" si="27"/>
        <v>2.8471908617087194</v>
      </c>
      <c r="K67" s="101">
        <f t="shared" si="27"/>
        <v>2.8236489909180893</v>
      </c>
      <c r="L67" s="101">
        <f t="shared" si="27"/>
        <v>2.8000493085330982</v>
      </c>
      <c r="M67" s="101">
        <f t="shared" si="27"/>
        <v>2.6276699100244088</v>
      </c>
      <c r="N67" s="101">
        <f t="shared" si="27"/>
        <v>1.8381021221237508</v>
      </c>
      <c r="O67" s="101">
        <f t="shared" si="27"/>
        <v>2.6276699100244088</v>
      </c>
      <c r="P67" s="101">
        <f t="shared" ref="P67:U67" si="28">(P49-P50)/LN(1+(P49-P50)/P48)</f>
        <v>2.3019575732260114</v>
      </c>
      <c r="Q67" s="101">
        <f t="shared" si="28"/>
        <v>2.2368057644146027</v>
      </c>
      <c r="R67" s="101">
        <f t="shared" si="28"/>
        <v>2.2149756783043997</v>
      </c>
      <c r="S67" s="101">
        <f t="shared" si="28"/>
        <v>2.3235652944818113</v>
      </c>
      <c r="T67" s="101">
        <f t="shared" si="28"/>
        <v>2.3666219892297775</v>
      </c>
      <c r="U67" s="101">
        <f t="shared" si="28"/>
        <v>2.2802957162478488</v>
      </c>
      <c r="V67" s="101"/>
      <c r="W67" s="101"/>
      <c r="X67" s="101"/>
      <c r="Y67" s="101"/>
      <c r="Z67" s="101"/>
      <c r="AA67" s="101"/>
      <c r="AB67" s="101"/>
      <c r="AC67" s="102">
        <f t="shared" si="20"/>
        <v>2.4972808827225275</v>
      </c>
    </row>
    <row r="68" spans="1:29" ht="24.95" customHeight="1">
      <c r="A68" s="249"/>
      <c r="B68" s="249"/>
      <c r="C68" s="249"/>
      <c r="D68" s="249"/>
      <c r="E68" s="249"/>
      <c r="F68" s="249"/>
      <c r="G68" s="249"/>
      <c r="H68" s="249"/>
      <c r="I68" s="249"/>
      <c r="J68" s="249"/>
      <c r="K68" s="249"/>
      <c r="L68" s="249"/>
      <c r="M68" s="249"/>
      <c r="N68" s="249"/>
      <c r="O68" s="249"/>
      <c r="P68" s="249"/>
      <c r="Q68" s="249"/>
      <c r="R68" s="249"/>
      <c r="S68" s="249"/>
      <c r="T68" s="249"/>
      <c r="U68" s="249"/>
      <c r="V68" s="249"/>
      <c r="W68" s="249"/>
      <c r="X68" s="249"/>
      <c r="Y68" s="249"/>
      <c r="Z68" s="249"/>
      <c r="AA68" s="249"/>
      <c r="AB68" s="249"/>
      <c r="AC68"/>
    </row>
    <row r="69" spans="1:29">
      <c r="A69" s="252"/>
      <c r="B69" s="252"/>
      <c r="C69" s="252"/>
      <c r="D69" s="252"/>
      <c r="E69" s="252"/>
      <c r="F69" s="252"/>
      <c r="G69" s="252"/>
      <c r="H69" s="252"/>
      <c r="I69" s="252"/>
      <c r="J69" s="252"/>
      <c r="K69" s="252"/>
      <c r="L69" s="252"/>
      <c r="M69" s="252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  <c r="AA69" s="252"/>
      <c r="AB69" s="252"/>
      <c r="AC69"/>
    </row>
    <row r="70" spans="1:29">
      <c r="A70" s="253"/>
      <c r="B70" s="253"/>
      <c r="C70" s="253"/>
      <c r="D70" s="253"/>
      <c r="E70" s="237"/>
      <c r="F70" s="237"/>
      <c r="G70" s="237"/>
      <c r="H70" s="237"/>
      <c r="I70" s="237"/>
      <c r="J70" s="237"/>
      <c r="K70" s="237"/>
      <c r="L70" s="237"/>
      <c r="M70" s="237"/>
      <c r="N70" s="237"/>
      <c r="O70" s="237"/>
      <c r="P70" s="237"/>
      <c r="Q70" s="237"/>
      <c r="R70" s="237"/>
      <c r="S70" s="237"/>
      <c r="T70" s="237"/>
      <c r="U70" s="237"/>
      <c r="V70" s="237"/>
      <c r="W70" s="237"/>
      <c r="X70" s="237"/>
      <c r="Y70" s="237"/>
      <c r="Z70" s="237"/>
      <c r="AA70" s="237"/>
      <c r="AB70" s="237"/>
      <c r="AC70"/>
    </row>
    <row r="71" spans="1:29" ht="21" customHeight="1">
      <c r="A71" s="254"/>
      <c r="B71" s="254"/>
      <c r="C71" s="254"/>
      <c r="D71" s="254"/>
      <c r="E71" s="237"/>
      <c r="F71" s="237"/>
      <c r="G71" s="237"/>
      <c r="H71" s="237"/>
      <c r="I71" s="237"/>
      <c r="J71" s="237"/>
      <c r="K71" s="237"/>
      <c r="L71" s="237"/>
      <c r="M71" s="237"/>
      <c r="N71" s="237"/>
      <c r="O71" s="237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  <c r="AA71" s="237"/>
      <c r="AB71" s="237"/>
      <c r="AC71"/>
    </row>
    <row r="72" spans="1:29">
      <c r="A72" s="254"/>
      <c r="B72" s="254"/>
      <c r="C72" s="254"/>
      <c r="D72" s="254"/>
      <c r="E72" s="237"/>
      <c r="F72" s="237"/>
      <c r="G72" s="237"/>
      <c r="H72" s="237"/>
      <c r="I72" s="237"/>
      <c r="J72" s="237"/>
      <c r="K72" s="237"/>
      <c r="L72" s="237"/>
      <c r="M72" s="237"/>
      <c r="N72" s="237"/>
      <c r="O72" s="237"/>
      <c r="P72" s="237"/>
      <c r="Q72" s="237"/>
      <c r="R72" s="237"/>
      <c r="S72" s="237"/>
      <c r="T72" s="237"/>
      <c r="U72" s="237"/>
      <c r="V72" s="237"/>
      <c r="W72" s="237"/>
      <c r="X72" s="237"/>
      <c r="Y72" s="237"/>
      <c r="Z72" s="237"/>
      <c r="AA72" s="237"/>
      <c r="AB72" s="237"/>
      <c r="AC72"/>
    </row>
    <row r="73" spans="1:29">
      <c r="A73" s="254"/>
      <c r="B73" s="254"/>
      <c r="C73" s="254"/>
      <c r="D73" s="254"/>
      <c r="E73" s="237"/>
      <c r="F73" s="237"/>
      <c r="G73" s="237"/>
      <c r="H73" s="237"/>
      <c r="I73" s="237"/>
      <c r="J73" s="237"/>
      <c r="K73" s="237"/>
      <c r="L73" s="237"/>
      <c r="M73" s="237"/>
      <c r="N73" s="237"/>
      <c r="O73" s="237"/>
      <c r="P73" s="237"/>
      <c r="Q73" s="237"/>
      <c r="R73" s="237"/>
      <c r="S73" s="237"/>
      <c r="T73" s="237"/>
      <c r="U73" s="237"/>
      <c r="V73" s="237"/>
      <c r="W73" s="237"/>
      <c r="X73" s="237"/>
      <c r="Y73" s="237"/>
      <c r="Z73" s="237"/>
      <c r="AA73" s="237"/>
      <c r="AB73" s="237"/>
      <c r="AC73"/>
    </row>
  </sheetData>
  <mergeCells count="41">
    <mergeCell ref="A69:AB69"/>
    <mergeCell ref="A70:D70"/>
    <mergeCell ref="A71:D71"/>
    <mergeCell ref="A72:D72"/>
    <mergeCell ref="A73:D73"/>
    <mergeCell ref="E70:AB73"/>
    <mergeCell ref="A43:D43"/>
    <mergeCell ref="A44:D44"/>
    <mergeCell ref="E45:AB45"/>
    <mergeCell ref="E63:AB63"/>
    <mergeCell ref="A68:AB68"/>
    <mergeCell ref="A45:A46"/>
    <mergeCell ref="B45:B46"/>
    <mergeCell ref="C45:C46"/>
    <mergeCell ref="D45:D46"/>
    <mergeCell ref="E38:AB44"/>
    <mergeCell ref="A38:D38"/>
    <mergeCell ref="A39:D39"/>
    <mergeCell ref="A40:D40"/>
    <mergeCell ref="A41:D41"/>
    <mergeCell ref="A42:D42"/>
    <mergeCell ref="E11:AB11"/>
    <mergeCell ref="E29:AB29"/>
    <mergeCell ref="K35:Q35"/>
    <mergeCell ref="A36:AB36"/>
    <mergeCell ref="A37:AB37"/>
    <mergeCell ref="A11:A12"/>
    <mergeCell ref="B11:B12"/>
    <mergeCell ref="C11:C12"/>
    <mergeCell ref="D11:D12"/>
    <mergeCell ref="K1:Q1"/>
    <mergeCell ref="A2:AB2"/>
    <mergeCell ref="A3:AB3"/>
    <mergeCell ref="A4:D4"/>
    <mergeCell ref="A5:D5"/>
    <mergeCell ref="E4:AB10"/>
    <mergeCell ref="A6:D6"/>
    <mergeCell ref="A7:D7"/>
    <mergeCell ref="A8:D8"/>
    <mergeCell ref="A9:D9"/>
    <mergeCell ref="A10:D10"/>
  </mergeCells>
  <conditionalFormatting sqref="E61:AC61">
    <cfRule type="cellIs" dxfId="88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108"/>
  <sheetViews>
    <sheetView zoomScale="70" zoomScaleNormal="70" workbookViewId="0">
      <selection activeCell="AC47" sqref="AC47:AC48"/>
    </sheetView>
  </sheetViews>
  <sheetFormatPr defaultColWidth="8.85546875" defaultRowHeight="21"/>
  <cols>
    <col min="1" max="1" width="8.5703125" style="80" customWidth="1"/>
    <col min="2" max="2" width="37.7109375" style="80" customWidth="1"/>
    <col min="3" max="3" width="11.140625" style="80" customWidth="1"/>
    <col min="4" max="4" width="12.5703125" style="80" customWidth="1"/>
    <col min="5" max="28" width="10.7109375" style="80" customWidth="1"/>
    <col min="29" max="29" width="11.7109375" style="80" customWidth="1"/>
    <col min="30" max="16384" width="8.85546875" style="80"/>
  </cols>
  <sheetData>
    <row r="1" spans="1:31" ht="31.5">
      <c r="A1" s="271" t="s">
        <v>31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</row>
    <row r="2" spans="1:31">
      <c r="A2" s="272" t="s">
        <v>94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31" ht="21" customHeight="1">
      <c r="A3" s="273"/>
      <c r="B3" s="273"/>
      <c r="C3" s="273"/>
      <c r="D3" s="273"/>
      <c r="E3" s="270" t="s">
        <v>80</v>
      </c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31" ht="21" customHeight="1">
      <c r="A4" s="274" t="s">
        <v>34</v>
      </c>
      <c r="B4" s="274"/>
      <c r="C4" s="274"/>
      <c r="D4" s="274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31" ht="21" customHeight="1">
      <c r="A5" s="274" t="s">
        <v>35</v>
      </c>
      <c r="B5" s="274"/>
      <c r="C5" s="274"/>
      <c r="D5" s="274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31" ht="21" customHeight="1">
      <c r="A6" s="274" t="s">
        <v>36</v>
      </c>
      <c r="B6" s="274"/>
      <c r="C6" s="274"/>
      <c r="D6" s="274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31" ht="21" customHeight="1">
      <c r="A7" s="274" t="s">
        <v>37</v>
      </c>
      <c r="B7" s="274"/>
      <c r="C7" s="274"/>
      <c r="D7" s="274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31" ht="21" customHeight="1">
      <c r="A8" s="275" t="s">
        <v>38</v>
      </c>
      <c r="B8" s="275"/>
      <c r="C8" s="275"/>
      <c r="D8" s="275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31" ht="21" customHeight="1">
      <c r="A9" s="275" t="s">
        <v>39</v>
      </c>
      <c r="B9" s="275"/>
      <c r="C9" s="275"/>
      <c r="D9" s="275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31" ht="38.25" customHeight="1">
      <c r="A10" s="276" t="s">
        <v>40</v>
      </c>
      <c r="B10" s="276" t="s">
        <v>41</v>
      </c>
      <c r="C10" s="276" t="s">
        <v>42</v>
      </c>
      <c r="D10" s="276" t="s">
        <v>43</v>
      </c>
      <c r="E10" s="267" t="s">
        <v>44</v>
      </c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  <c r="AA10" s="268"/>
      <c r="AB10" s="269"/>
      <c r="AC10" s="93" t="s">
        <v>30</v>
      </c>
    </row>
    <row r="11" spans="1:31" ht="45.75" customHeight="1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31" ht="30" customHeight="1">
      <c r="A12" s="4">
        <v>1</v>
      </c>
      <c r="B12" s="5" t="s">
        <v>46</v>
      </c>
      <c r="C12" s="6" t="s">
        <v>47</v>
      </c>
      <c r="D12" s="7"/>
      <c r="E12" s="26"/>
      <c r="F12" s="26"/>
      <c r="G12" s="26">
        <v>1.8</v>
      </c>
      <c r="H12" s="26">
        <v>1.6</v>
      </c>
      <c r="I12" s="26">
        <v>1.4</v>
      </c>
      <c r="J12" s="26">
        <v>1.4</v>
      </c>
      <c r="K12" s="26">
        <v>1.4</v>
      </c>
      <c r="L12" s="26">
        <v>1.4</v>
      </c>
      <c r="M12" s="26">
        <v>1.5</v>
      </c>
      <c r="N12" s="26">
        <v>1.5</v>
      </c>
      <c r="O12" s="26">
        <v>1.5</v>
      </c>
      <c r="P12" s="26">
        <v>1.5</v>
      </c>
      <c r="Q12" s="26">
        <v>1.4</v>
      </c>
      <c r="R12" s="26">
        <v>1.6</v>
      </c>
      <c r="S12" s="26">
        <v>1.4</v>
      </c>
      <c r="T12" s="26">
        <v>1.6</v>
      </c>
      <c r="U12" s="26">
        <v>1.8</v>
      </c>
      <c r="V12" s="26">
        <v>1.8</v>
      </c>
      <c r="W12" s="26">
        <v>1.6</v>
      </c>
      <c r="X12" s="26">
        <v>1.8</v>
      </c>
      <c r="Y12" s="26">
        <v>1.6</v>
      </c>
      <c r="Z12" s="26">
        <v>1.6</v>
      </c>
      <c r="AA12" s="26">
        <v>1.8</v>
      </c>
      <c r="AB12" s="26">
        <v>1.8</v>
      </c>
      <c r="AC12" s="35">
        <f t="shared" ref="AC12:AC24" si="0">AVERAGE(E12:AB12)</f>
        <v>1.581818181818182</v>
      </c>
    </row>
    <row r="13" spans="1:31" ht="30" customHeight="1">
      <c r="A13" s="4">
        <v>2</v>
      </c>
      <c r="B13" s="5" t="s">
        <v>48</v>
      </c>
      <c r="C13" s="6" t="s">
        <v>47</v>
      </c>
      <c r="D13" s="7"/>
      <c r="E13" s="26"/>
      <c r="F13" s="26"/>
      <c r="G13" s="26">
        <v>0.8</v>
      </c>
      <c r="H13" s="26">
        <v>0.6</v>
      </c>
      <c r="I13" s="26">
        <v>0.6</v>
      </c>
      <c r="J13" s="26">
        <v>0.6</v>
      </c>
      <c r="K13" s="26">
        <v>0.5</v>
      </c>
      <c r="L13" s="26">
        <v>0.6</v>
      </c>
      <c r="M13" s="26">
        <v>0.5</v>
      </c>
      <c r="N13" s="26">
        <v>0.4</v>
      </c>
      <c r="O13" s="26">
        <v>0.4</v>
      </c>
      <c r="P13" s="26">
        <v>6</v>
      </c>
      <c r="Q13" s="26">
        <v>0.6</v>
      </c>
      <c r="R13" s="26">
        <v>0.5</v>
      </c>
      <c r="S13" s="26">
        <v>0.7</v>
      </c>
      <c r="T13" s="26">
        <v>0.9</v>
      </c>
      <c r="U13" s="26">
        <v>1.5</v>
      </c>
      <c r="V13" s="26">
        <v>1.4</v>
      </c>
      <c r="W13" s="26">
        <v>1.1000000000000001</v>
      </c>
      <c r="X13" s="26">
        <v>1.2</v>
      </c>
      <c r="Y13" s="26">
        <v>1.4</v>
      </c>
      <c r="Z13" s="26">
        <v>1.4</v>
      </c>
      <c r="AA13" s="26">
        <v>1.4</v>
      </c>
      <c r="AB13" s="26">
        <v>1.4</v>
      </c>
      <c r="AC13" s="35">
        <f t="shared" si="0"/>
        <v>1.1136363636363633</v>
      </c>
    </row>
    <row r="14" spans="1:31" ht="30" customHeight="1">
      <c r="A14" s="4">
        <v>3</v>
      </c>
      <c r="B14" s="5" t="s">
        <v>49</v>
      </c>
      <c r="C14" s="6" t="s">
        <v>47</v>
      </c>
      <c r="D14" s="6"/>
      <c r="E14" s="27"/>
      <c r="F14" s="27"/>
      <c r="G14" s="27">
        <v>14.3</v>
      </c>
      <c r="H14" s="27">
        <v>14.6</v>
      </c>
      <c r="I14" s="27">
        <v>13.6</v>
      </c>
      <c r="J14" s="27">
        <v>13</v>
      </c>
      <c r="K14" s="27">
        <v>12.8</v>
      </c>
      <c r="L14" s="27">
        <v>12.9</v>
      </c>
      <c r="M14" s="27">
        <v>13</v>
      </c>
      <c r="N14" s="27">
        <v>13.1</v>
      </c>
      <c r="O14" s="27">
        <v>13.4</v>
      </c>
      <c r="P14" s="27">
        <v>13.5</v>
      </c>
      <c r="Q14" s="27">
        <v>13.5</v>
      </c>
      <c r="R14" s="27">
        <v>13.3</v>
      </c>
      <c r="S14" s="27">
        <v>13</v>
      </c>
      <c r="T14" s="27">
        <v>12.4</v>
      </c>
      <c r="U14" s="27">
        <v>13.2</v>
      </c>
      <c r="V14" s="27">
        <v>13.6</v>
      </c>
      <c r="W14" s="27">
        <v>13.7</v>
      </c>
      <c r="X14" s="27">
        <v>13.6</v>
      </c>
      <c r="Y14" s="27">
        <v>13.5</v>
      </c>
      <c r="Z14" s="27">
        <v>13.4</v>
      </c>
      <c r="AA14" s="27">
        <v>13.3</v>
      </c>
      <c r="AB14" s="27">
        <v>13.2</v>
      </c>
      <c r="AC14" s="35">
        <f t="shared" si="0"/>
        <v>13.359090909090908</v>
      </c>
    </row>
    <row r="15" spans="1:31" ht="30" customHeight="1">
      <c r="A15" s="4">
        <v>4</v>
      </c>
      <c r="B15" s="5" t="s">
        <v>50</v>
      </c>
      <c r="C15" s="6" t="s">
        <v>47</v>
      </c>
      <c r="D15" s="6"/>
      <c r="E15" s="27"/>
      <c r="F15" s="27"/>
      <c r="G15" s="27">
        <v>9</v>
      </c>
      <c r="H15" s="27">
        <v>7.3</v>
      </c>
      <c r="I15" s="27">
        <v>6.8</v>
      </c>
      <c r="J15" s="27">
        <v>6.9</v>
      </c>
      <c r="K15" s="27">
        <v>7</v>
      </c>
      <c r="L15" s="27">
        <v>7</v>
      </c>
      <c r="M15" s="27">
        <v>7</v>
      </c>
      <c r="N15" s="27">
        <v>6.8</v>
      </c>
      <c r="O15" s="27">
        <v>7</v>
      </c>
      <c r="P15" s="27">
        <v>7.1</v>
      </c>
      <c r="Q15" s="27">
        <v>7</v>
      </c>
      <c r="R15" s="27">
        <v>7</v>
      </c>
      <c r="S15" s="27">
        <v>5.9</v>
      </c>
      <c r="T15" s="27">
        <v>5.5</v>
      </c>
      <c r="U15" s="27">
        <v>5.7</v>
      </c>
      <c r="V15" s="27">
        <v>5.8</v>
      </c>
      <c r="W15" s="27">
        <v>5.8</v>
      </c>
      <c r="X15" s="27">
        <v>5.8</v>
      </c>
      <c r="Y15" s="27">
        <v>5.8</v>
      </c>
      <c r="Z15" s="27">
        <v>5.5</v>
      </c>
      <c r="AA15" s="27">
        <v>5.6</v>
      </c>
      <c r="AB15" s="27">
        <v>5.7</v>
      </c>
      <c r="AC15" s="35">
        <f t="shared" si="0"/>
        <v>6.4999999999999991</v>
      </c>
      <c r="AE15" s="94"/>
    </row>
    <row r="16" spans="1:31" ht="30" customHeight="1">
      <c r="A16" s="4">
        <v>5</v>
      </c>
      <c r="B16" s="5" t="s">
        <v>51</v>
      </c>
      <c r="C16" s="6" t="s">
        <v>47</v>
      </c>
      <c r="D16" s="6"/>
      <c r="E16" s="27"/>
      <c r="F16" s="27"/>
      <c r="G16" s="27">
        <v>21.1</v>
      </c>
      <c r="H16" s="27">
        <v>24.3</v>
      </c>
      <c r="I16" s="27">
        <v>25.1</v>
      </c>
      <c r="J16" s="27">
        <v>24.3</v>
      </c>
      <c r="K16" s="27">
        <v>24.5</v>
      </c>
      <c r="L16" s="27">
        <v>24.5</v>
      </c>
      <c r="M16" s="27">
        <v>25.1</v>
      </c>
      <c r="N16" s="27">
        <v>25.3</v>
      </c>
      <c r="O16" s="27">
        <v>26.1</v>
      </c>
      <c r="P16" s="27">
        <v>26</v>
      </c>
      <c r="Q16" s="27">
        <v>25.6</v>
      </c>
      <c r="R16" s="27">
        <v>25</v>
      </c>
      <c r="S16" s="27">
        <v>25.1</v>
      </c>
      <c r="T16" s="27">
        <v>23.3</v>
      </c>
      <c r="U16" s="27">
        <v>22.1</v>
      </c>
      <c r="V16" s="27">
        <v>21.5</v>
      </c>
      <c r="W16" s="27">
        <v>21</v>
      </c>
      <c r="X16" s="27">
        <v>20.8</v>
      </c>
      <c r="Y16" s="27">
        <v>20.100000000000001</v>
      </c>
      <c r="Z16" s="27">
        <v>20.2</v>
      </c>
      <c r="AA16" s="27">
        <v>21.1</v>
      </c>
      <c r="AB16" s="27">
        <v>21.5</v>
      </c>
      <c r="AC16" s="35">
        <f t="shared" si="0"/>
        <v>23.345454545454551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27"/>
      <c r="F17" s="27"/>
      <c r="G17" s="27">
        <v>26.7</v>
      </c>
      <c r="H17" s="27">
        <v>29.9</v>
      </c>
      <c r="I17" s="27">
        <v>30.1</v>
      </c>
      <c r="J17" s="27">
        <v>29</v>
      </c>
      <c r="K17" s="27">
        <v>29</v>
      </c>
      <c r="L17" s="27">
        <v>29</v>
      </c>
      <c r="M17" s="27">
        <v>29.7</v>
      </c>
      <c r="N17" s="27">
        <v>30.1</v>
      </c>
      <c r="O17" s="27">
        <v>31.1</v>
      </c>
      <c r="P17" s="27">
        <v>31</v>
      </c>
      <c r="Q17" s="27">
        <v>30.5</v>
      </c>
      <c r="R17" s="27">
        <v>29.8</v>
      </c>
      <c r="S17" s="27">
        <v>30.5</v>
      </c>
      <c r="T17" s="27">
        <v>28.6</v>
      </c>
      <c r="U17" s="27">
        <v>27.9</v>
      </c>
      <c r="V17" s="27">
        <v>27.5</v>
      </c>
      <c r="W17" s="27">
        <v>27.1</v>
      </c>
      <c r="X17" s="27">
        <v>26.8</v>
      </c>
      <c r="Y17" s="27">
        <v>26.2</v>
      </c>
      <c r="Z17" s="27">
        <v>26.3</v>
      </c>
      <c r="AA17" s="27">
        <v>27</v>
      </c>
      <c r="AB17" s="27">
        <v>27.3</v>
      </c>
      <c r="AC17" s="35">
        <f t="shared" si="0"/>
        <v>28.686363636363634</v>
      </c>
    </row>
    <row r="18" spans="1:29" ht="30" customHeight="1">
      <c r="A18" s="4">
        <v>7</v>
      </c>
      <c r="B18" s="5" t="s">
        <v>53</v>
      </c>
      <c r="C18" s="6" t="s">
        <v>54</v>
      </c>
      <c r="D18" s="6"/>
      <c r="E18" s="13"/>
      <c r="F18" s="13"/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</v>
      </c>
    </row>
    <row r="19" spans="1:29" ht="30" customHeight="1">
      <c r="A19" s="4">
        <v>8</v>
      </c>
      <c r="B19" s="5" t="s">
        <v>55</v>
      </c>
      <c r="C19" s="6" t="s">
        <v>54</v>
      </c>
      <c r="D19" s="6"/>
      <c r="E19" s="28"/>
      <c r="F19" s="28"/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 customHeight="1">
      <c r="A20" s="4">
        <v>9</v>
      </c>
      <c r="B20" s="5" t="s">
        <v>56</v>
      </c>
      <c r="C20" s="6" t="s">
        <v>54</v>
      </c>
      <c r="D20" s="6"/>
      <c r="E20" s="28"/>
      <c r="F20" s="28"/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 customHeight="1">
      <c r="A21" s="4">
        <v>10</v>
      </c>
      <c r="B21" s="5" t="s">
        <v>57</v>
      </c>
      <c r="C21" s="6" t="s">
        <v>54</v>
      </c>
      <c r="D21" s="6"/>
      <c r="E21" s="28"/>
      <c r="F21" s="28"/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0" customHeight="1">
      <c r="A22" s="4">
        <v>11</v>
      </c>
      <c r="B22" s="5" t="s">
        <v>58</v>
      </c>
      <c r="C22" s="6" t="s">
        <v>54</v>
      </c>
      <c r="D22" s="13"/>
      <c r="E22" s="33"/>
      <c r="F22" s="33"/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30" customHeight="1">
      <c r="A23" s="4">
        <v>12</v>
      </c>
      <c r="B23" s="5" t="s">
        <v>59</v>
      </c>
      <c r="C23" s="6" t="s">
        <v>60</v>
      </c>
      <c r="D23" s="13"/>
      <c r="E23" s="33"/>
      <c r="F23" s="33"/>
      <c r="G23" s="33">
        <f>G20-G21</f>
        <v>0.79999999999999982</v>
      </c>
      <c r="H23" s="33">
        <f t="shared" ref="H23:T23" si="1">H20-H21</f>
        <v>0.79999999999999982</v>
      </c>
      <c r="I23" s="33">
        <f t="shared" si="1"/>
        <v>0.79999999999999982</v>
      </c>
      <c r="J23" s="33">
        <f t="shared" si="1"/>
        <v>0.79999999999999982</v>
      </c>
      <c r="K23" s="33">
        <f t="shared" si="1"/>
        <v>0.79999999999999982</v>
      </c>
      <c r="L23" s="33">
        <f t="shared" si="1"/>
        <v>0.79999999999999982</v>
      </c>
      <c r="M23" s="33">
        <f t="shared" si="1"/>
        <v>0.79999999999999982</v>
      </c>
      <c r="N23" s="33">
        <f t="shared" si="1"/>
        <v>0.79999999999999982</v>
      </c>
      <c r="O23" s="33">
        <f t="shared" si="1"/>
        <v>0.79999999999999982</v>
      </c>
      <c r="P23" s="33">
        <f t="shared" si="1"/>
        <v>0.79999999999999982</v>
      </c>
      <c r="Q23" s="33">
        <f t="shared" si="1"/>
        <v>0.79999999999999982</v>
      </c>
      <c r="R23" s="33">
        <f t="shared" si="1"/>
        <v>0.79999999999999982</v>
      </c>
      <c r="S23" s="33">
        <f t="shared" si="1"/>
        <v>0.79999999999999982</v>
      </c>
      <c r="T23" s="33">
        <f t="shared" si="1"/>
        <v>0.79999999999999982</v>
      </c>
      <c r="U23" s="33">
        <f t="shared" ref="U23:AB23" si="2">U20-U21</f>
        <v>0.79999999999999982</v>
      </c>
      <c r="V23" s="33">
        <f t="shared" si="2"/>
        <v>0.79999999999999982</v>
      </c>
      <c r="W23" s="33">
        <f t="shared" si="2"/>
        <v>0.79999999999999982</v>
      </c>
      <c r="X23" s="33">
        <f t="shared" si="2"/>
        <v>0.79999999999999982</v>
      </c>
      <c r="Y23" s="33">
        <f t="shared" si="2"/>
        <v>0.79999999999999982</v>
      </c>
      <c r="Z23" s="33">
        <f t="shared" si="2"/>
        <v>0.79999999999999982</v>
      </c>
      <c r="AA23" s="33">
        <f t="shared" si="2"/>
        <v>0.79999999999999982</v>
      </c>
      <c r="AB23" s="33">
        <f t="shared" si="2"/>
        <v>0.79999999999999982</v>
      </c>
      <c r="AC23" s="35">
        <f t="shared" si="0"/>
        <v>0.80000000000000027</v>
      </c>
    </row>
    <row r="24" spans="1:29" ht="30" customHeight="1">
      <c r="A24" s="4">
        <v>13</v>
      </c>
      <c r="B24" s="5" t="s">
        <v>61</v>
      </c>
      <c r="C24" s="6" t="s">
        <v>62</v>
      </c>
      <c r="D24" s="13"/>
      <c r="E24" s="29"/>
      <c r="F24" s="29"/>
      <c r="G24" s="29">
        <f>SQRT(G22/0.5)*971</f>
        <v>971</v>
      </c>
      <c r="H24" s="29">
        <f t="shared" ref="H24:T24" si="3">SQRT(H22/0.5)*971</f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ref="U24:AB24" si="4">SQRT(U22/0.5)*971</f>
        <v>971</v>
      </c>
      <c r="V24" s="29">
        <f t="shared" si="4"/>
        <v>971</v>
      </c>
      <c r="W24" s="29">
        <f t="shared" si="4"/>
        <v>971</v>
      </c>
      <c r="X24" s="29">
        <f t="shared" si="4"/>
        <v>971</v>
      </c>
      <c r="Y24" s="29">
        <f t="shared" si="4"/>
        <v>971</v>
      </c>
      <c r="Z24" s="29">
        <f t="shared" si="4"/>
        <v>971</v>
      </c>
      <c r="AA24" s="29">
        <f t="shared" si="4"/>
        <v>971</v>
      </c>
      <c r="AB24" s="29">
        <f t="shared" si="4"/>
        <v>971</v>
      </c>
      <c r="AC24" s="35">
        <f t="shared" si="0"/>
        <v>971</v>
      </c>
    </row>
    <row r="25" spans="1:29" ht="30" customHeight="1">
      <c r="A25" s="4">
        <v>14</v>
      </c>
      <c r="B25" s="5" t="s">
        <v>63</v>
      </c>
      <c r="C25" s="6" t="s">
        <v>64</v>
      </c>
      <c r="D25" s="13"/>
      <c r="E25" s="40"/>
      <c r="F25" s="40"/>
      <c r="G25" s="40">
        <f>G24*1000*1*(G14-G15)/3024</f>
        <v>1701.8187830687834</v>
      </c>
      <c r="H25" s="40">
        <f t="shared" ref="H25:T25" si="5">H24*1000*1*(H14-H15)/3024</f>
        <v>2344.0145502645501</v>
      </c>
      <c r="I25" s="40">
        <f t="shared" si="5"/>
        <v>2183.4656084656085</v>
      </c>
      <c r="J25" s="40">
        <f t="shared" si="5"/>
        <v>1958.69708994709</v>
      </c>
      <c r="K25" s="40">
        <f t="shared" si="5"/>
        <v>1862.3677248677252</v>
      </c>
      <c r="L25" s="40">
        <f t="shared" si="5"/>
        <v>1894.4775132275133</v>
      </c>
      <c r="M25" s="40">
        <f t="shared" si="5"/>
        <v>1926.5873015873017</v>
      </c>
      <c r="N25" s="40">
        <f t="shared" si="5"/>
        <v>2022.9166666666667</v>
      </c>
      <c r="O25" s="40">
        <f t="shared" si="5"/>
        <v>2055.0264550264551</v>
      </c>
      <c r="P25" s="40">
        <f t="shared" si="5"/>
        <v>2055.0264550264551</v>
      </c>
      <c r="Q25" s="40">
        <f t="shared" si="5"/>
        <v>2087.1362433862432</v>
      </c>
      <c r="R25" s="40">
        <f t="shared" si="5"/>
        <v>2022.916666666667</v>
      </c>
      <c r="S25" s="40">
        <f t="shared" si="5"/>
        <v>2279.7949735449733</v>
      </c>
      <c r="T25" s="40">
        <f t="shared" si="5"/>
        <v>2215.5753968253966</v>
      </c>
      <c r="U25" s="40">
        <f t="shared" ref="U25:AB25" si="6">U24*1000*1*(U14-U15)/3024</f>
        <v>2408.2341269841268</v>
      </c>
      <c r="V25" s="40">
        <f t="shared" si="6"/>
        <v>2504.563492063492</v>
      </c>
      <c r="W25" s="40">
        <f t="shared" si="6"/>
        <v>2536.6732804232802</v>
      </c>
      <c r="X25" s="40">
        <f t="shared" si="6"/>
        <v>2504.563492063492</v>
      </c>
      <c r="Y25" s="40">
        <f t="shared" si="6"/>
        <v>2472.4537037037039</v>
      </c>
      <c r="Z25" s="40">
        <f t="shared" si="6"/>
        <v>2536.6732804232806</v>
      </c>
      <c r="AA25" s="40">
        <f t="shared" si="6"/>
        <v>2472.4537037037039</v>
      </c>
      <c r="AB25" s="40">
        <f t="shared" si="6"/>
        <v>2408.2341269841268</v>
      </c>
      <c r="AC25" s="43">
        <f>SUM(E25:AB25)</f>
        <v>48453.670634920629</v>
      </c>
    </row>
    <row r="26" spans="1:29" ht="30" customHeight="1">
      <c r="A26" s="4">
        <v>15</v>
      </c>
      <c r="B26" s="5" t="s">
        <v>65</v>
      </c>
      <c r="C26" s="6" t="s">
        <v>66</v>
      </c>
      <c r="D26" s="13"/>
      <c r="E26" s="13"/>
      <c r="F26" s="13"/>
      <c r="G26" s="13">
        <v>1530</v>
      </c>
      <c r="H26" s="13">
        <v>1530</v>
      </c>
      <c r="I26" s="13">
        <v>1484</v>
      </c>
      <c r="J26" s="13">
        <v>1484</v>
      </c>
      <c r="K26" s="13">
        <v>1484</v>
      </c>
      <c r="L26" s="13">
        <v>1530</v>
      </c>
      <c r="M26" s="13">
        <v>1530</v>
      </c>
      <c r="N26" s="13">
        <v>1530</v>
      </c>
      <c r="O26" s="13">
        <v>1530</v>
      </c>
      <c r="P26" s="13">
        <v>1484</v>
      </c>
      <c r="Q26" s="13">
        <v>1484</v>
      </c>
      <c r="R26" s="13">
        <v>1550</v>
      </c>
      <c r="S26" s="13">
        <v>1550</v>
      </c>
      <c r="T26" s="13">
        <v>1550</v>
      </c>
      <c r="U26" s="13">
        <v>1550</v>
      </c>
      <c r="V26" s="13">
        <v>1580</v>
      </c>
      <c r="W26" s="13">
        <v>1580</v>
      </c>
      <c r="X26" s="13">
        <v>1580</v>
      </c>
      <c r="Y26" s="13">
        <v>1580</v>
      </c>
      <c r="Z26" s="13">
        <v>1550</v>
      </c>
      <c r="AA26" s="13">
        <v>1550</v>
      </c>
      <c r="AB26" s="13">
        <v>1580</v>
      </c>
      <c r="AC26" s="43">
        <f>SUM(E26:AB26)</f>
        <v>33800</v>
      </c>
    </row>
    <row r="27" spans="1:29" ht="30" customHeight="1">
      <c r="A27" s="4">
        <v>16</v>
      </c>
      <c r="B27" s="5" t="s">
        <v>67</v>
      </c>
      <c r="C27" s="6" t="s">
        <v>68</v>
      </c>
      <c r="D27" s="13"/>
      <c r="E27" s="31"/>
      <c r="F27" s="31"/>
      <c r="G27" s="31">
        <f>G26/G25</f>
        <v>0.8990381439092161</v>
      </c>
      <c r="H27" s="31">
        <f t="shared" ref="H27:T27" si="7">H26/H25</f>
        <v>0.65272632366011607</v>
      </c>
      <c r="I27" s="31">
        <f t="shared" si="7"/>
        <v>0.67965348034167317</v>
      </c>
      <c r="J27" s="31">
        <f t="shared" si="7"/>
        <v>0.75764650267596356</v>
      </c>
      <c r="K27" s="31">
        <f t="shared" si="7"/>
        <v>0.79683511488334091</v>
      </c>
      <c r="L27" s="31">
        <f t="shared" si="7"/>
        <v>0.80761053605404176</v>
      </c>
      <c r="M27" s="31">
        <f t="shared" si="7"/>
        <v>0.79415036045314102</v>
      </c>
      <c r="N27" s="31">
        <f t="shared" si="7"/>
        <v>0.7563336766220391</v>
      </c>
      <c r="O27" s="31">
        <f t="shared" si="7"/>
        <v>0.7445159629248197</v>
      </c>
      <c r="P27" s="31">
        <f t="shared" si="7"/>
        <v>0.72213182286302779</v>
      </c>
      <c r="Q27" s="31">
        <f t="shared" si="7"/>
        <v>0.71102210251128894</v>
      </c>
      <c r="R27" s="31">
        <f t="shared" si="7"/>
        <v>0.76622039134912445</v>
      </c>
      <c r="S27" s="31">
        <f t="shared" si="7"/>
        <v>0.67988569936612475</v>
      </c>
      <c r="T27" s="31">
        <f t="shared" si="7"/>
        <v>0.69959253123180953</v>
      </c>
      <c r="U27" s="31">
        <f t="shared" ref="U27:AB27" si="8">U26/U25</f>
        <v>0.64362512873326472</v>
      </c>
      <c r="V27" s="31">
        <f t="shared" si="8"/>
        <v>0.63084845123980038</v>
      </c>
      <c r="W27" s="31">
        <f t="shared" si="8"/>
        <v>0.62286302780638525</v>
      </c>
      <c r="X27" s="31">
        <f t="shared" si="8"/>
        <v>0.63084845123980038</v>
      </c>
      <c r="Y27" s="31">
        <f t="shared" si="8"/>
        <v>0.63904128826888862</v>
      </c>
      <c r="Z27" s="31">
        <f t="shared" si="8"/>
        <v>0.61103651462018793</v>
      </c>
      <c r="AA27" s="31">
        <f t="shared" si="8"/>
        <v>0.62690759292201104</v>
      </c>
      <c r="AB27" s="31">
        <f t="shared" si="8"/>
        <v>0.65608238928939244</v>
      </c>
      <c r="AC27" s="35">
        <f t="shared" ref="AC27:AC32" si="9">AVERAGE(E27:AB27)</f>
        <v>0.70584615877115708</v>
      </c>
    </row>
    <row r="28" spans="1:29" ht="30" customHeight="1">
      <c r="A28" s="4">
        <v>17</v>
      </c>
      <c r="B28" s="5" t="s">
        <v>69</v>
      </c>
      <c r="C28" s="13"/>
      <c r="D28" s="13"/>
      <c r="E28" s="255">
        <f>AVERAGE(E27:AB27)</f>
        <v>0.70584615877115708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9"/>
        <v>0.70584615877115708</v>
      </c>
    </row>
    <row r="29" spans="1:29" ht="30" customHeight="1">
      <c r="A29" s="4">
        <v>18</v>
      </c>
      <c r="B29" s="5" t="s">
        <v>70</v>
      </c>
      <c r="C29" s="13"/>
      <c r="D29" s="13"/>
      <c r="E29" s="31"/>
      <c r="F29" s="31"/>
      <c r="G29" s="31">
        <f>3.516/G27</f>
        <v>3.9108463014835575</v>
      </c>
      <c r="H29" s="31">
        <f t="shared" ref="H29:T29" si="10">3.516/H27</f>
        <v>5.3866373586471621</v>
      </c>
      <c r="I29" s="31">
        <f t="shared" si="10"/>
        <v>5.1732244470115099</v>
      </c>
      <c r="J29" s="31">
        <f t="shared" si="10"/>
        <v>4.6406866362897361</v>
      </c>
      <c r="K29" s="31">
        <f t="shared" si="10"/>
        <v>4.4124561459804053</v>
      </c>
      <c r="L29" s="31">
        <f t="shared" si="10"/>
        <v>4.353583618632638</v>
      </c>
      <c r="M29" s="31">
        <f t="shared" si="10"/>
        <v>4.4273731714908191</v>
      </c>
      <c r="N29" s="31">
        <f t="shared" si="10"/>
        <v>4.6487418300653598</v>
      </c>
      <c r="O29" s="31">
        <f t="shared" si="10"/>
        <v>4.72253138292354</v>
      </c>
      <c r="P29" s="31">
        <f t="shared" si="10"/>
        <v>4.8689171265990678</v>
      </c>
      <c r="Q29" s="31">
        <f t="shared" si="10"/>
        <v>4.9449939567021772</v>
      </c>
      <c r="R29" s="31">
        <f t="shared" si="10"/>
        <v>4.5887580645161297</v>
      </c>
      <c r="S29" s="31">
        <f t="shared" si="10"/>
        <v>5.1714575012800816</v>
      </c>
      <c r="T29" s="31">
        <f t="shared" si="10"/>
        <v>5.0257826420890934</v>
      </c>
      <c r="U29" s="31">
        <f t="shared" ref="U29:AB29" si="11">3.516/U27</f>
        <v>5.4628072196620581</v>
      </c>
      <c r="V29" s="31">
        <f t="shared" si="11"/>
        <v>5.5734463532248339</v>
      </c>
      <c r="W29" s="31">
        <f t="shared" si="11"/>
        <v>5.6449007936507929</v>
      </c>
      <c r="X29" s="31">
        <f t="shared" si="11"/>
        <v>5.5734463532248339</v>
      </c>
      <c r="Y29" s="31">
        <f t="shared" si="11"/>
        <v>5.501991912798875</v>
      </c>
      <c r="Z29" s="31">
        <f t="shared" si="11"/>
        <v>5.7541569380440354</v>
      </c>
      <c r="AA29" s="31">
        <f t="shared" si="11"/>
        <v>5.6084820788530463</v>
      </c>
      <c r="AB29" s="31">
        <f t="shared" si="11"/>
        <v>5.3590830319469553</v>
      </c>
      <c r="AC29" s="35">
        <f t="shared" si="9"/>
        <v>5.0342865847780311</v>
      </c>
    </row>
    <row r="30" spans="1:29" ht="30" customHeight="1">
      <c r="A30" s="4">
        <v>19</v>
      </c>
      <c r="B30" s="5" t="s">
        <v>71</v>
      </c>
      <c r="C30" s="13"/>
      <c r="D30" s="13"/>
      <c r="E30" s="31"/>
      <c r="F30" s="31"/>
      <c r="G30" s="31">
        <f>3.413*G29</f>
        <v>13.347718426963381</v>
      </c>
      <c r="H30" s="31">
        <f t="shared" ref="H30:T30" si="12">3.413*H29</f>
        <v>18.384593305062761</v>
      </c>
      <c r="I30" s="31">
        <f t="shared" si="12"/>
        <v>17.656215037650281</v>
      </c>
      <c r="J30" s="31">
        <f t="shared" si="12"/>
        <v>15.838663489656868</v>
      </c>
      <c r="K30" s="31">
        <f t="shared" si="12"/>
        <v>15.059712826231122</v>
      </c>
      <c r="L30" s="31">
        <f t="shared" si="12"/>
        <v>14.858780890393193</v>
      </c>
      <c r="M30" s="31">
        <f t="shared" si="12"/>
        <v>15.110624634298166</v>
      </c>
      <c r="N30" s="31">
        <f t="shared" si="12"/>
        <v>15.866155866013072</v>
      </c>
      <c r="O30" s="31">
        <f t="shared" si="12"/>
        <v>16.117999609918041</v>
      </c>
      <c r="P30" s="31">
        <f t="shared" si="12"/>
        <v>16.617614153082616</v>
      </c>
      <c r="Q30" s="31">
        <f t="shared" si="12"/>
        <v>16.877264374224531</v>
      </c>
      <c r="R30" s="31">
        <f t="shared" si="12"/>
        <v>15.66143127419355</v>
      </c>
      <c r="S30" s="31">
        <f t="shared" si="12"/>
        <v>17.650184451868917</v>
      </c>
      <c r="T30" s="31">
        <f t="shared" si="12"/>
        <v>17.152996157450076</v>
      </c>
      <c r="U30" s="31">
        <f t="shared" ref="U30:AB30" si="13">3.413*U29</f>
        <v>18.644561040706602</v>
      </c>
      <c r="V30" s="31">
        <f t="shared" si="13"/>
        <v>19.022172403556358</v>
      </c>
      <c r="W30" s="31">
        <f t="shared" si="13"/>
        <v>19.266046408730155</v>
      </c>
      <c r="X30" s="31">
        <f t="shared" si="13"/>
        <v>19.022172403556358</v>
      </c>
      <c r="Y30" s="31">
        <f t="shared" si="13"/>
        <v>18.77829839838256</v>
      </c>
      <c r="Z30" s="31">
        <f t="shared" si="13"/>
        <v>19.638937629544291</v>
      </c>
      <c r="AA30" s="31">
        <f t="shared" si="13"/>
        <v>19.141749335125446</v>
      </c>
      <c r="AB30" s="31">
        <f t="shared" si="13"/>
        <v>18.290550388034958</v>
      </c>
      <c r="AC30" s="35">
        <f t="shared" si="9"/>
        <v>17.182020113847418</v>
      </c>
    </row>
    <row r="31" spans="1:29" ht="30" customHeight="1">
      <c r="A31" s="4">
        <v>20</v>
      </c>
      <c r="B31" s="5" t="s">
        <v>72</v>
      </c>
      <c r="C31" s="6" t="s">
        <v>47</v>
      </c>
      <c r="D31" s="13"/>
      <c r="E31" s="31"/>
      <c r="F31" s="31"/>
      <c r="G31" s="31">
        <f>(G17-G16)/LN(1+(G17-G16)/G12)</f>
        <v>3.9612551464564358</v>
      </c>
      <c r="H31" s="31">
        <f t="shared" ref="H31:T31" si="14">(H17-H16)/LN(1+(H17-H16)/H12)</f>
        <v>3.7232126564780619</v>
      </c>
      <c r="I31" s="31">
        <f t="shared" si="14"/>
        <v>3.2898508185437967</v>
      </c>
      <c r="J31" s="31">
        <f t="shared" si="14"/>
        <v>3.1933327895458685</v>
      </c>
      <c r="K31" s="31">
        <f t="shared" si="14"/>
        <v>3.1283018481069882</v>
      </c>
      <c r="L31" s="31">
        <f t="shared" si="14"/>
        <v>3.1283018481069882</v>
      </c>
      <c r="M31" s="31">
        <f t="shared" si="14"/>
        <v>3.2791006603991479</v>
      </c>
      <c r="N31" s="31">
        <f t="shared" si="14"/>
        <v>3.3447507205419051</v>
      </c>
      <c r="O31" s="31">
        <f t="shared" si="14"/>
        <v>3.4098571920535576</v>
      </c>
      <c r="P31" s="31">
        <f t="shared" si="14"/>
        <v>3.4098571920535576</v>
      </c>
      <c r="Q31" s="31">
        <f t="shared" si="14"/>
        <v>3.2578110744183038</v>
      </c>
      <c r="R31" s="31">
        <f t="shared" si="14"/>
        <v>3.4624680981335128</v>
      </c>
      <c r="S31" s="31">
        <f t="shared" si="14"/>
        <v>3.4167475825261029</v>
      </c>
      <c r="T31" s="31">
        <f t="shared" si="14"/>
        <v>3.6263670986273735</v>
      </c>
      <c r="U31" s="31">
        <f t="shared" ref="U31:AB31" si="15">(U17-U16)/LN(1+(U17-U16)/U12)</f>
        <v>4.0267666611708401</v>
      </c>
      <c r="V31" s="31">
        <f t="shared" si="15"/>
        <v>4.0918286304642697</v>
      </c>
      <c r="W31" s="31">
        <f t="shared" si="15"/>
        <v>3.8823416283056074</v>
      </c>
      <c r="X31" s="31">
        <f t="shared" si="15"/>
        <v>4.0918286304642697</v>
      </c>
      <c r="Y31" s="31">
        <f t="shared" si="15"/>
        <v>3.882341628305606</v>
      </c>
      <c r="Z31" s="31">
        <f t="shared" si="15"/>
        <v>3.8823416283056074</v>
      </c>
      <c r="AA31" s="31">
        <f t="shared" si="15"/>
        <v>4.0593527907803049</v>
      </c>
      <c r="AB31" s="31">
        <f t="shared" si="15"/>
        <v>4.0267666611708419</v>
      </c>
      <c r="AC31" s="35">
        <f t="shared" si="9"/>
        <v>3.6170355902254072</v>
      </c>
    </row>
    <row r="32" spans="1:29" ht="30" customHeight="1">
      <c r="A32" s="4">
        <v>21</v>
      </c>
      <c r="B32" s="5" t="s">
        <v>73</v>
      </c>
      <c r="C32" s="6" t="s">
        <v>47</v>
      </c>
      <c r="D32" s="17"/>
      <c r="E32" s="31"/>
      <c r="F32" s="31"/>
      <c r="G32" s="31">
        <f>(G14-G15)/LN(1+(G14-G15)/G13)</f>
        <v>2.6089965889164013</v>
      </c>
      <c r="H32" s="31">
        <f t="shared" ref="H32:T32" si="16">(H14-H15)/LN(1+(H14-H15)/H13)</f>
        <v>2.831994762232378</v>
      </c>
      <c r="I32" s="31">
        <f t="shared" si="16"/>
        <v>2.7066770599501906</v>
      </c>
      <c r="J32" s="31">
        <f t="shared" si="16"/>
        <v>2.5280435140062432</v>
      </c>
      <c r="K32" s="31">
        <f t="shared" si="16"/>
        <v>2.2891452394972478</v>
      </c>
      <c r="L32" s="31">
        <f t="shared" si="16"/>
        <v>2.4762575163216405</v>
      </c>
      <c r="M32" s="31">
        <f t="shared" si="16"/>
        <v>2.3392274715076802</v>
      </c>
      <c r="N32" s="31">
        <f t="shared" si="16"/>
        <v>2.2353121960360158</v>
      </c>
      <c r="O32" s="31">
        <f t="shared" si="16"/>
        <v>2.2589191927344716</v>
      </c>
      <c r="P32" s="31">
        <f t="shared" si="16"/>
        <v>8.8161919976187821</v>
      </c>
      <c r="Q32" s="31">
        <f t="shared" si="16"/>
        <v>2.6305986949018862</v>
      </c>
      <c r="R32" s="31">
        <f t="shared" si="16"/>
        <v>2.4137285591055178</v>
      </c>
      <c r="S32" s="31">
        <f t="shared" si="16"/>
        <v>2.9450820866416123</v>
      </c>
      <c r="T32" s="31">
        <f t="shared" si="16"/>
        <v>3.1952073751249213</v>
      </c>
      <c r="U32" s="31">
        <f t="shared" ref="U32:AB32" si="17">(U14-U15)/LN(1+(U14-U15)/U13)</f>
        <v>4.185829699134354</v>
      </c>
      <c r="V32" s="31">
        <f t="shared" si="17"/>
        <v>4.1429173763550322</v>
      </c>
      <c r="W32" s="31">
        <f t="shared" si="17"/>
        <v>3.7584784657626025</v>
      </c>
      <c r="X32" s="31">
        <f t="shared" si="17"/>
        <v>3.8711540557921293</v>
      </c>
      <c r="Y32" s="31">
        <f t="shared" si="17"/>
        <v>4.1136825755517972</v>
      </c>
      <c r="Z32" s="31">
        <f t="shared" si="17"/>
        <v>4.1720750412228531</v>
      </c>
      <c r="AA32" s="31">
        <f t="shared" si="17"/>
        <v>4.1136825755517981</v>
      </c>
      <c r="AB32" s="31">
        <f t="shared" si="17"/>
        <v>4.054976747317621</v>
      </c>
      <c r="AC32" s="35">
        <f t="shared" si="9"/>
        <v>3.3949172177855984</v>
      </c>
    </row>
    <row r="34" spans="1:29" ht="31.5">
      <c r="A34" s="271" t="s">
        <v>31</v>
      </c>
      <c r="B34" s="271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</row>
    <row r="35" spans="1:29">
      <c r="A35" s="272" t="s">
        <v>94</v>
      </c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</row>
    <row r="36" spans="1:29">
      <c r="A36" s="273"/>
      <c r="B36" s="273"/>
      <c r="C36" s="273"/>
      <c r="D36" s="273"/>
      <c r="E36" s="270" t="s">
        <v>77</v>
      </c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  <c r="AA36" s="270"/>
      <c r="AB36" s="270"/>
      <c r="AC36" s="270"/>
    </row>
    <row r="37" spans="1:29" ht="21" customHeight="1">
      <c r="A37" s="274" t="s">
        <v>34</v>
      </c>
      <c r="B37" s="274"/>
      <c r="C37" s="274"/>
      <c r="D37" s="274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21" customHeight="1">
      <c r="A38" s="274" t="s">
        <v>35</v>
      </c>
      <c r="B38" s="274"/>
      <c r="C38" s="274"/>
      <c r="D38" s="274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21" customHeight="1">
      <c r="A39" s="274" t="s">
        <v>36</v>
      </c>
      <c r="B39" s="274"/>
      <c r="C39" s="274"/>
      <c r="D39" s="274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21" customHeight="1">
      <c r="A40" s="274" t="s">
        <v>37</v>
      </c>
      <c r="B40" s="274"/>
      <c r="C40" s="274"/>
      <c r="D40" s="274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21" customHeight="1">
      <c r="A41" s="275" t="s">
        <v>38</v>
      </c>
      <c r="B41" s="275"/>
      <c r="C41" s="275"/>
      <c r="D41" s="275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21" customHeight="1">
      <c r="A42" s="275" t="s">
        <v>39</v>
      </c>
      <c r="B42" s="275"/>
      <c r="C42" s="275"/>
      <c r="D42" s="275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42" customHeight="1">
      <c r="A43" s="2" t="s">
        <v>40</v>
      </c>
      <c r="B43" s="2" t="s">
        <v>41</v>
      </c>
      <c r="C43" s="2" t="s">
        <v>42</v>
      </c>
      <c r="D43" s="2" t="s">
        <v>43</v>
      </c>
      <c r="E43" s="230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93" t="s">
        <v>30</v>
      </c>
    </row>
    <row r="44" spans="1:29" ht="35.25" customHeight="1">
      <c r="A44" s="2"/>
      <c r="B44" s="2"/>
      <c r="C44" s="2"/>
      <c r="D44" s="2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93"/>
    </row>
    <row r="45" spans="1:29" ht="30" customHeight="1">
      <c r="A45" s="4">
        <v>1</v>
      </c>
      <c r="B45" s="5" t="s">
        <v>46</v>
      </c>
      <c r="C45" s="6" t="s">
        <v>47</v>
      </c>
      <c r="D45" s="7"/>
      <c r="E45" s="26">
        <v>2.2999999999999998</v>
      </c>
      <c r="F45" s="26">
        <v>2.4</v>
      </c>
      <c r="G45" s="26">
        <v>2.1</v>
      </c>
      <c r="H45" s="26">
        <v>1.9</v>
      </c>
      <c r="I45" s="26">
        <v>1.8</v>
      </c>
      <c r="J45" s="26">
        <v>1.7</v>
      </c>
      <c r="K45" s="26">
        <v>1.7</v>
      </c>
      <c r="L45" s="26">
        <v>1.7</v>
      </c>
      <c r="M45" s="26">
        <v>1.7</v>
      </c>
      <c r="N45" s="26">
        <v>1.9</v>
      </c>
      <c r="O45" s="26">
        <v>1.8</v>
      </c>
      <c r="P45" s="26">
        <v>1.7</v>
      </c>
      <c r="Q45" s="26">
        <v>1.8</v>
      </c>
      <c r="R45" s="26">
        <v>1.9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18">AVERAGE(E45:AB45)</f>
        <v>1.8857142857142855</v>
      </c>
    </row>
    <row r="46" spans="1:29" ht="30" customHeight="1">
      <c r="A46" s="4">
        <v>2</v>
      </c>
      <c r="B46" s="5" t="s">
        <v>48</v>
      </c>
      <c r="C46" s="6" t="s">
        <v>47</v>
      </c>
      <c r="D46" s="7"/>
      <c r="E46" s="26">
        <v>0.4</v>
      </c>
      <c r="F46" s="26">
        <v>0.4</v>
      </c>
      <c r="G46" s="26">
        <v>0.4</v>
      </c>
      <c r="H46" s="26">
        <v>0.3</v>
      </c>
      <c r="I46" s="26">
        <v>0.3</v>
      </c>
      <c r="J46" s="26">
        <v>0.2</v>
      </c>
      <c r="K46" s="26">
        <v>0.3</v>
      </c>
      <c r="L46" s="26">
        <v>0.3</v>
      </c>
      <c r="M46" s="26">
        <v>0.3</v>
      </c>
      <c r="N46" s="26">
        <v>0.3</v>
      </c>
      <c r="O46" s="26">
        <v>0.3</v>
      </c>
      <c r="P46" s="26">
        <v>0.4</v>
      </c>
      <c r="Q46" s="26">
        <v>0.3</v>
      </c>
      <c r="R46" s="26">
        <v>0.4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18"/>
        <v>0.32857142857142857</v>
      </c>
    </row>
    <row r="47" spans="1:29" ht="30" customHeight="1">
      <c r="A47" s="4">
        <v>3</v>
      </c>
      <c r="B47" s="5" t="s">
        <v>49</v>
      </c>
      <c r="C47" s="6" t="s">
        <v>47</v>
      </c>
      <c r="D47" s="6"/>
      <c r="E47" s="27">
        <v>14.7</v>
      </c>
      <c r="F47" s="27">
        <v>14.7</v>
      </c>
      <c r="G47" s="27">
        <v>15.3</v>
      </c>
      <c r="H47" s="27">
        <v>14.2</v>
      </c>
      <c r="I47" s="27">
        <v>13.7</v>
      </c>
      <c r="J47" s="27">
        <v>13.1</v>
      </c>
      <c r="K47" s="27">
        <v>13</v>
      </c>
      <c r="L47" s="27">
        <v>13</v>
      </c>
      <c r="M47" s="27">
        <v>13.2</v>
      </c>
      <c r="N47" s="27">
        <v>13.3</v>
      </c>
      <c r="O47" s="27">
        <v>13.6</v>
      </c>
      <c r="P47" s="27">
        <v>13.7</v>
      </c>
      <c r="Q47" s="27">
        <v>13.6</v>
      </c>
      <c r="R47" s="27">
        <v>13.5</v>
      </c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35">
        <f t="shared" si="18"/>
        <v>13.757142857142856</v>
      </c>
    </row>
    <row r="48" spans="1:29" ht="30" customHeight="1">
      <c r="A48" s="4">
        <v>4</v>
      </c>
      <c r="B48" s="5" t="s">
        <v>50</v>
      </c>
      <c r="C48" s="6" t="s">
        <v>47</v>
      </c>
      <c r="D48" s="6"/>
      <c r="E48" s="27">
        <v>6.8</v>
      </c>
      <c r="F48" s="27">
        <v>6.6</v>
      </c>
      <c r="G48" s="27">
        <v>7</v>
      </c>
      <c r="H48" s="27">
        <v>7.1</v>
      </c>
      <c r="I48" s="27">
        <v>7</v>
      </c>
      <c r="J48" s="27">
        <v>6.9</v>
      </c>
      <c r="K48" s="27">
        <v>7</v>
      </c>
      <c r="L48" s="27">
        <v>7.1</v>
      </c>
      <c r="M48" s="27">
        <v>7.1</v>
      </c>
      <c r="N48" s="27">
        <v>7.1</v>
      </c>
      <c r="O48" s="27">
        <v>7</v>
      </c>
      <c r="P48" s="27">
        <v>7</v>
      </c>
      <c r="Q48" s="27">
        <v>6.8</v>
      </c>
      <c r="R48" s="27">
        <v>7</v>
      </c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35">
        <f t="shared" si="18"/>
        <v>6.9642857142857144</v>
      </c>
    </row>
    <row r="49" spans="1:29" ht="30" customHeight="1">
      <c r="A49" s="4">
        <v>5</v>
      </c>
      <c r="B49" s="5" t="s">
        <v>51</v>
      </c>
      <c r="C49" s="6" t="s">
        <v>47</v>
      </c>
      <c r="D49" s="6"/>
      <c r="E49" s="27">
        <v>22.8</v>
      </c>
      <c r="F49" s="27">
        <v>22.8</v>
      </c>
      <c r="G49" s="27">
        <v>22.1</v>
      </c>
      <c r="H49" s="27">
        <v>25.2</v>
      </c>
      <c r="I49" s="27">
        <v>25.2</v>
      </c>
      <c r="J49" s="27">
        <v>24.6</v>
      </c>
      <c r="K49" s="27">
        <v>24.7</v>
      </c>
      <c r="L49" s="27">
        <v>24.8</v>
      </c>
      <c r="M49" s="27">
        <v>25.3</v>
      </c>
      <c r="N49" s="27">
        <v>25.5</v>
      </c>
      <c r="O49" s="27">
        <v>26.2</v>
      </c>
      <c r="P49" s="27">
        <v>26.3</v>
      </c>
      <c r="Q49" s="27">
        <v>25.8</v>
      </c>
      <c r="R49" s="27">
        <v>25.2</v>
      </c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35">
        <f t="shared" si="18"/>
        <v>24.750000000000004</v>
      </c>
    </row>
    <row r="50" spans="1:29" ht="30" customHeight="1">
      <c r="A50" s="4">
        <v>6</v>
      </c>
      <c r="B50" s="5" t="s">
        <v>52</v>
      </c>
      <c r="C50" s="6" t="s">
        <v>47</v>
      </c>
      <c r="D50" s="6"/>
      <c r="E50" s="27">
        <v>28</v>
      </c>
      <c r="F50" s="27">
        <v>27.8</v>
      </c>
      <c r="G50" s="27">
        <v>27.3</v>
      </c>
      <c r="H50" s="27">
        <v>29.8</v>
      </c>
      <c r="I50" s="27">
        <v>29.5</v>
      </c>
      <c r="J50" s="27">
        <v>28.5</v>
      </c>
      <c r="K50" s="27">
        <v>28.6</v>
      </c>
      <c r="L50" s="27">
        <v>28.7</v>
      </c>
      <c r="M50" s="27">
        <v>29.3</v>
      </c>
      <c r="N50" s="27">
        <v>29.5</v>
      </c>
      <c r="O50" s="27">
        <v>30.5</v>
      </c>
      <c r="P50" s="27">
        <v>30.5</v>
      </c>
      <c r="Q50" s="27">
        <v>30.2</v>
      </c>
      <c r="R50" s="27">
        <v>29.4</v>
      </c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35">
        <f t="shared" si="18"/>
        <v>29.114285714285707</v>
      </c>
    </row>
    <row r="51" spans="1:29" ht="30" customHeight="1">
      <c r="A51" s="4">
        <v>7</v>
      </c>
      <c r="B51" s="5" t="s">
        <v>53</v>
      </c>
      <c r="C51" s="6" t="s">
        <v>54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18"/>
        <v>4.2999999999999989</v>
      </c>
    </row>
    <row r="52" spans="1:29" ht="30" customHeight="1">
      <c r="A52" s="4">
        <v>8</v>
      </c>
      <c r="B52" s="5" t="s">
        <v>55</v>
      </c>
      <c r="C52" s="6" t="s">
        <v>54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18"/>
        <v>3.7999999999999994</v>
      </c>
    </row>
    <row r="53" spans="1:29" ht="30" customHeight="1">
      <c r="A53" s="4">
        <v>9</v>
      </c>
      <c r="B53" s="5" t="s">
        <v>56</v>
      </c>
      <c r="C53" s="6" t="s">
        <v>54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18"/>
        <v>3.7999999999999994</v>
      </c>
    </row>
    <row r="54" spans="1:29" ht="30" customHeight="1">
      <c r="A54" s="4">
        <v>10</v>
      </c>
      <c r="B54" s="5" t="s">
        <v>57</v>
      </c>
      <c r="C54" s="6" t="s">
        <v>54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18"/>
        <v>3</v>
      </c>
    </row>
    <row r="55" spans="1:29" ht="30" customHeight="1">
      <c r="A55" s="4">
        <v>11</v>
      </c>
      <c r="B55" s="5" t="s">
        <v>58</v>
      </c>
      <c r="C55" s="6" t="s">
        <v>54</v>
      </c>
      <c r="D55" s="13"/>
      <c r="E55" s="33">
        <v>0.5</v>
      </c>
      <c r="F55" s="33">
        <v>0.5</v>
      </c>
      <c r="G55" s="33">
        <v>0.5</v>
      </c>
      <c r="H55" s="33">
        <v>0.5</v>
      </c>
      <c r="I55" s="33">
        <v>0.5</v>
      </c>
      <c r="J55" s="33">
        <v>0.5</v>
      </c>
      <c r="K55" s="33">
        <v>0.5</v>
      </c>
      <c r="L55" s="33">
        <v>0.5</v>
      </c>
      <c r="M55" s="33">
        <v>0.5</v>
      </c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18"/>
        <v>0.5</v>
      </c>
    </row>
    <row r="56" spans="1:29" ht="35.25" customHeight="1">
      <c r="A56" s="4">
        <v>12</v>
      </c>
      <c r="B56" s="5" t="s">
        <v>59</v>
      </c>
      <c r="C56" s="6" t="s">
        <v>60</v>
      </c>
      <c r="D56" s="13"/>
      <c r="E56" s="33">
        <f>E53-E54</f>
        <v>0.79999999999999982</v>
      </c>
      <c r="F56" s="33">
        <f>F53-F54</f>
        <v>0.79999999999999982</v>
      </c>
      <c r="G56" s="33">
        <f>G53-G54</f>
        <v>0.79999999999999982</v>
      </c>
      <c r="H56" s="33">
        <f t="shared" ref="H56:R56" si="19">H53-H54</f>
        <v>0.79999999999999982</v>
      </c>
      <c r="I56" s="33">
        <f t="shared" si="19"/>
        <v>0.79999999999999982</v>
      </c>
      <c r="J56" s="33">
        <f t="shared" si="19"/>
        <v>0.79999999999999982</v>
      </c>
      <c r="K56" s="33">
        <f t="shared" si="19"/>
        <v>0.79999999999999982</v>
      </c>
      <c r="L56" s="33">
        <f t="shared" si="19"/>
        <v>0.79999999999999982</v>
      </c>
      <c r="M56" s="33">
        <f t="shared" si="19"/>
        <v>0.79999999999999982</v>
      </c>
      <c r="N56" s="33">
        <f t="shared" si="19"/>
        <v>0.79999999999999982</v>
      </c>
      <c r="O56" s="33">
        <f t="shared" si="19"/>
        <v>0.79999999999999982</v>
      </c>
      <c r="P56" s="33">
        <f t="shared" si="19"/>
        <v>0.79999999999999982</v>
      </c>
      <c r="Q56" s="33">
        <f t="shared" si="19"/>
        <v>0.79999999999999982</v>
      </c>
      <c r="R56" s="33">
        <f t="shared" si="19"/>
        <v>0.79999999999999982</v>
      </c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18"/>
        <v>0.79999999999999993</v>
      </c>
    </row>
    <row r="57" spans="1:29" ht="37.5" customHeight="1">
      <c r="A57" s="4">
        <v>13</v>
      </c>
      <c r="B57" s="5" t="s">
        <v>61</v>
      </c>
      <c r="C57" s="6" t="s">
        <v>62</v>
      </c>
      <c r="D57" s="13"/>
      <c r="E57" s="29">
        <f>SQRT(E55/0.5)*971</f>
        <v>971</v>
      </c>
      <c r="F57" s="29">
        <f>SQRT(F55/0.5)*971</f>
        <v>971</v>
      </c>
      <c r="G57" s="29">
        <f>SQRT(G55/0.5)*971</f>
        <v>971</v>
      </c>
      <c r="H57" s="29">
        <f t="shared" ref="H57:R57" si="20">SQRT(H55/0.5)*971</f>
        <v>971</v>
      </c>
      <c r="I57" s="29">
        <f t="shared" si="20"/>
        <v>971</v>
      </c>
      <c r="J57" s="29">
        <f t="shared" si="20"/>
        <v>971</v>
      </c>
      <c r="K57" s="29">
        <f t="shared" si="20"/>
        <v>971</v>
      </c>
      <c r="L57" s="29">
        <f t="shared" si="20"/>
        <v>971</v>
      </c>
      <c r="M57" s="29">
        <f t="shared" si="20"/>
        <v>971</v>
      </c>
      <c r="N57" s="29">
        <f t="shared" si="20"/>
        <v>971</v>
      </c>
      <c r="O57" s="29">
        <f t="shared" si="20"/>
        <v>971</v>
      </c>
      <c r="P57" s="29">
        <f t="shared" si="20"/>
        <v>971</v>
      </c>
      <c r="Q57" s="29">
        <f t="shared" si="20"/>
        <v>971</v>
      </c>
      <c r="R57" s="29">
        <f t="shared" si="20"/>
        <v>971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18"/>
        <v>971</v>
      </c>
    </row>
    <row r="58" spans="1:29" ht="30" customHeight="1">
      <c r="A58" s="4">
        <v>14</v>
      </c>
      <c r="B58" s="5" t="s">
        <v>63</v>
      </c>
      <c r="C58" s="6" t="s">
        <v>64</v>
      </c>
      <c r="D58" s="13"/>
      <c r="E58" s="40">
        <f>E57*1000*1*(E47-E48)/3024</f>
        <v>2536.6732804232802</v>
      </c>
      <c r="F58" s="40">
        <f>F57*1000*1*(F47-F48)/3024</f>
        <v>2600.8928571428573</v>
      </c>
      <c r="G58" s="40">
        <f>G57*1000*1*(G47-G48)/3024</f>
        <v>2665.112433862434</v>
      </c>
      <c r="H58" s="40">
        <f t="shared" ref="H58:R58" si="21">H57*1000*1*(H47-H48)/3024</f>
        <v>2279.7949735449733</v>
      </c>
      <c r="I58" s="40">
        <f t="shared" si="21"/>
        <v>2151.3558201058199</v>
      </c>
      <c r="J58" s="40">
        <f t="shared" si="21"/>
        <v>1990.8068783068779</v>
      </c>
      <c r="K58" s="40">
        <f t="shared" si="21"/>
        <v>1926.5873015873017</v>
      </c>
      <c r="L58" s="40">
        <f t="shared" si="21"/>
        <v>1894.4775132275133</v>
      </c>
      <c r="M58" s="40">
        <f t="shared" si="21"/>
        <v>1958.69708994709</v>
      </c>
      <c r="N58" s="40">
        <f t="shared" si="21"/>
        <v>1990.8068783068786</v>
      </c>
      <c r="O58" s="40">
        <f t="shared" si="21"/>
        <v>2119.2460317460318</v>
      </c>
      <c r="P58" s="40">
        <f t="shared" si="21"/>
        <v>2151.3558201058199</v>
      </c>
      <c r="Q58" s="40">
        <f t="shared" si="21"/>
        <v>2183.4656084656085</v>
      </c>
      <c r="R58" s="40">
        <f t="shared" si="21"/>
        <v>2087.1362433862432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3">
        <f>SUM(E58:AB58)</f>
        <v>30536.408730158728</v>
      </c>
    </row>
    <row r="59" spans="1:29" ht="30" customHeight="1">
      <c r="A59" s="4">
        <v>15</v>
      </c>
      <c r="B59" s="5" t="s">
        <v>65</v>
      </c>
      <c r="C59" s="6" t="s">
        <v>66</v>
      </c>
      <c r="D59" s="13"/>
      <c r="E59" s="13">
        <v>1340</v>
      </c>
      <c r="F59" s="13">
        <v>1260</v>
      </c>
      <c r="G59" s="13">
        <v>1300</v>
      </c>
      <c r="H59" s="13">
        <v>1240</v>
      </c>
      <c r="I59" s="13">
        <v>1260</v>
      </c>
      <c r="J59" s="13">
        <v>1240</v>
      </c>
      <c r="K59" s="13">
        <v>1240</v>
      </c>
      <c r="L59" s="13">
        <v>1240</v>
      </c>
      <c r="M59" s="13">
        <v>1240</v>
      </c>
      <c r="N59" s="13">
        <v>1300</v>
      </c>
      <c r="O59" s="13">
        <v>1260</v>
      </c>
      <c r="P59" s="13">
        <v>1260</v>
      </c>
      <c r="Q59" s="13">
        <v>1260</v>
      </c>
      <c r="R59" s="13">
        <v>1260</v>
      </c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43">
        <f>SUM(E59:AB59)</f>
        <v>17700</v>
      </c>
    </row>
    <row r="60" spans="1:29" ht="30" customHeight="1">
      <c r="A60" s="4">
        <v>16</v>
      </c>
      <c r="B60" s="5" t="s">
        <v>67</v>
      </c>
      <c r="C60" s="6" t="s">
        <v>68</v>
      </c>
      <c r="D60" s="13"/>
      <c r="E60" s="31">
        <f>E59/E58</f>
        <v>0.5282509223168077</v>
      </c>
      <c r="F60" s="31">
        <f>F59/F58</f>
        <v>0.48444902162718845</v>
      </c>
      <c r="G60" s="31">
        <f>G59/G58</f>
        <v>0.48778429888451846</v>
      </c>
      <c r="H60" s="31">
        <f t="shared" ref="H60:R60" si="22">H59/H58</f>
        <v>0.54390855949289973</v>
      </c>
      <c r="I60" s="31">
        <f t="shared" si="22"/>
        <v>0.58567717540003383</v>
      </c>
      <c r="J60" s="31">
        <f t="shared" si="22"/>
        <v>0.62286302780638525</v>
      </c>
      <c r="K60" s="31">
        <f t="shared" si="22"/>
        <v>0.64362512873326461</v>
      </c>
      <c r="L60" s="31">
        <f t="shared" si="22"/>
        <v>0.65453402922026915</v>
      </c>
      <c r="M60" s="31">
        <f t="shared" si="22"/>
        <v>0.63307389711468653</v>
      </c>
      <c r="N60" s="31">
        <f t="shared" si="22"/>
        <v>0.65300156140991983</v>
      </c>
      <c r="O60" s="31">
        <f t="shared" si="22"/>
        <v>0.59455107199700397</v>
      </c>
      <c r="P60" s="31">
        <f t="shared" si="22"/>
        <v>0.58567717540003383</v>
      </c>
      <c r="Q60" s="31">
        <f t="shared" si="22"/>
        <v>0.57706427576179797</v>
      </c>
      <c r="R60" s="31">
        <f t="shared" si="22"/>
        <v>0.60369801156618874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23">AVERAGE(E60:AB60)</f>
        <v>0.5855827254807856</v>
      </c>
    </row>
    <row r="61" spans="1:29" ht="30" customHeight="1">
      <c r="A61" s="4">
        <v>17</v>
      </c>
      <c r="B61" s="5" t="s">
        <v>69</v>
      </c>
      <c r="C61" s="13"/>
      <c r="D61" s="13"/>
      <c r="E61" s="255">
        <f>AVERAGE(E60:AB60)</f>
        <v>0.5855827254807856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35">
        <f t="shared" si="23"/>
        <v>0.5855827254807856</v>
      </c>
    </row>
    <row r="62" spans="1:29" ht="30" customHeight="1">
      <c r="A62" s="4">
        <v>18</v>
      </c>
      <c r="B62" s="5" t="s">
        <v>70</v>
      </c>
      <c r="C62" s="13"/>
      <c r="D62" s="13"/>
      <c r="E62" s="31">
        <f>3.516/E60</f>
        <v>6.6559278014688461</v>
      </c>
      <c r="F62" s="31">
        <f>3.516/F60</f>
        <v>7.2577295918367346</v>
      </c>
      <c r="G62" s="31">
        <f>3.516/G60</f>
        <v>7.2081040903540909</v>
      </c>
      <c r="H62" s="31">
        <f t="shared" ref="H62:R62" si="24">3.516/H60</f>
        <v>6.4643218766001027</v>
      </c>
      <c r="I62" s="31">
        <f t="shared" si="24"/>
        <v>6.0033071932476689</v>
      </c>
      <c r="J62" s="31">
        <f t="shared" si="24"/>
        <v>5.6449007936507929</v>
      </c>
      <c r="K62" s="31">
        <f t="shared" si="24"/>
        <v>5.462807219662059</v>
      </c>
      <c r="L62" s="31">
        <f t="shared" si="24"/>
        <v>5.3717604326676911</v>
      </c>
      <c r="M62" s="31">
        <f t="shared" si="24"/>
        <v>5.5538540066564259</v>
      </c>
      <c r="N62" s="31">
        <f t="shared" si="24"/>
        <v>5.3843669108669117</v>
      </c>
      <c r="O62" s="31">
        <f t="shared" si="24"/>
        <v>5.9137055933484515</v>
      </c>
      <c r="P62" s="31">
        <f t="shared" si="24"/>
        <v>6.0033071932476689</v>
      </c>
      <c r="Q62" s="31">
        <f t="shared" si="24"/>
        <v>6.092908793146889</v>
      </c>
      <c r="R62" s="31">
        <f t="shared" si="24"/>
        <v>5.8241039934492314</v>
      </c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23"/>
        <v>6.0600789635859673</v>
      </c>
    </row>
    <row r="63" spans="1:29" ht="30" customHeight="1">
      <c r="A63" s="4">
        <v>19</v>
      </c>
      <c r="B63" s="5" t="s">
        <v>71</v>
      </c>
      <c r="C63" s="13"/>
      <c r="D63" s="13"/>
      <c r="E63" s="31">
        <f>3.413*E62</f>
        <v>22.71668158641317</v>
      </c>
      <c r="F63" s="31">
        <f>3.413*F62</f>
        <v>24.770631096938775</v>
      </c>
      <c r="G63" s="31">
        <f>3.413*G62</f>
        <v>24.601259260378512</v>
      </c>
      <c r="H63" s="31">
        <f t="shared" ref="H63:R63" si="25">3.413*H62</f>
        <v>22.062730564836148</v>
      </c>
      <c r="I63" s="31">
        <f t="shared" si="25"/>
        <v>20.489287450554293</v>
      </c>
      <c r="J63" s="31">
        <f t="shared" si="25"/>
        <v>19.266046408730155</v>
      </c>
      <c r="K63" s="31">
        <f t="shared" si="25"/>
        <v>18.644561040706606</v>
      </c>
      <c r="L63" s="31">
        <f t="shared" si="25"/>
        <v>18.333818356694827</v>
      </c>
      <c r="M63" s="31">
        <f t="shared" si="25"/>
        <v>18.95530372471838</v>
      </c>
      <c r="N63" s="31">
        <f t="shared" si="25"/>
        <v>18.376844266788769</v>
      </c>
      <c r="O63" s="31">
        <f t="shared" si="25"/>
        <v>20.183477190098262</v>
      </c>
      <c r="P63" s="31">
        <f t="shared" si="25"/>
        <v>20.489287450554293</v>
      </c>
      <c r="Q63" s="31">
        <f t="shared" si="25"/>
        <v>20.795097711010332</v>
      </c>
      <c r="R63" s="31">
        <f t="shared" si="25"/>
        <v>19.877666929642224</v>
      </c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23"/>
        <v>20.683049502718909</v>
      </c>
    </row>
    <row r="64" spans="1:29" ht="30" customHeight="1">
      <c r="A64" s="4">
        <v>20</v>
      </c>
      <c r="B64" s="5" t="s">
        <v>72</v>
      </c>
      <c r="C64" s="6" t="s">
        <v>47</v>
      </c>
      <c r="D64" s="13"/>
      <c r="E64" s="31">
        <f>(E50-E49)/LN(1+(E50-E49)/E45)</f>
        <v>4.3993458938552283</v>
      </c>
      <c r="F64" s="31">
        <f>(F50-F49)/LN(1+(F50-F49)/F45)</f>
        <v>4.4404529199086973</v>
      </c>
      <c r="G64" s="31">
        <f>(G50-G49)/LN(1+(G50-G49)/G45)</f>
        <v>4.1735657466675047</v>
      </c>
      <c r="H64" s="31">
        <f t="shared" ref="H64:R64" si="26">(H50-H49)/LN(1+(H50-H49)/H45)</f>
        <v>3.7399946279634313</v>
      </c>
      <c r="I64" s="31">
        <f t="shared" si="26"/>
        <v>3.5231401714792079</v>
      </c>
      <c r="J64" s="31">
        <f t="shared" si="26"/>
        <v>3.2714323894241342</v>
      </c>
      <c r="K64" s="31">
        <f t="shared" si="26"/>
        <v>3.2714323894241359</v>
      </c>
      <c r="L64" s="31">
        <f t="shared" si="26"/>
        <v>3.2714323894241342</v>
      </c>
      <c r="M64" s="31">
        <f t="shared" si="26"/>
        <v>3.3062279842476472</v>
      </c>
      <c r="N64" s="31">
        <f t="shared" si="26"/>
        <v>3.5301433410029222</v>
      </c>
      <c r="O64" s="31">
        <f t="shared" si="26"/>
        <v>3.5231401714792079</v>
      </c>
      <c r="P64" s="31">
        <f t="shared" si="26"/>
        <v>3.3753264125543936</v>
      </c>
      <c r="Q64" s="31">
        <f t="shared" si="26"/>
        <v>3.5576754208228234</v>
      </c>
      <c r="R64" s="31">
        <f t="shared" si="26"/>
        <v>3.6007153540981931</v>
      </c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23"/>
        <v>3.6417160865965466</v>
      </c>
    </row>
    <row r="65" spans="1:29" ht="30" customHeight="1">
      <c r="A65" s="4">
        <v>21</v>
      </c>
      <c r="B65" s="5" t="s">
        <v>73</v>
      </c>
      <c r="C65" s="6" t="s">
        <v>47</v>
      </c>
      <c r="D65" s="17"/>
      <c r="E65" s="31">
        <f>(E47-E48)/LN(1+(E47-E48)/E46)</f>
        <v>2.6050715660667718</v>
      </c>
      <c r="F65" s="31">
        <f>(F47-F48)/LN(1+(F47-F48)/F46)</f>
        <v>2.6502140546051289</v>
      </c>
      <c r="G65" s="31">
        <f>(G47-G48)/LN(1+(G47-G48)/G46)</f>
        <v>2.6951431749169599</v>
      </c>
      <c r="H65" s="31">
        <f t="shared" ref="H65:R65" si="27">(H47-H48)/LN(1+(H47-H48)/H46)</f>
        <v>2.2149756783043997</v>
      </c>
      <c r="I65" s="31">
        <f t="shared" si="27"/>
        <v>2.1270631636670401</v>
      </c>
      <c r="J65" s="31">
        <f t="shared" si="27"/>
        <v>1.7889418507023145</v>
      </c>
      <c r="K65" s="31">
        <f t="shared" si="27"/>
        <v>1.9707524325183063</v>
      </c>
      <c r="L65" s="31">
        <f t="shared" si="27"/>
        <v>1.9481449407478864</v>
      </c>
      <c r="M65" s="31">
        <f t="shared" si="27"/>
        <v>1.9932876563019337</v>
      </c>
      <c r="N65" s="31">
        <f t="shared" si="27"/>
        <v>2.0157521398153806</v>
      </c>
      <c r="O65" s="31">
        <f t="shared" si="27"/>
        <v>2.1049313267650867</v>
      </c>
      <c r="P65" s="31">
        <f t="shared" si="27"/>
        <v>2.329312243756628</v>
      </c>
      <c r="Q65" s="31">
        <f t="shared" si="27"/>
        <v>2.1491323462834737</v>
      </c>
      <c r="R65" s="31">
        <f t="shared" si="27"/>
        <v>2.2824539234048866</v>
      </c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23"/>
        <v>2.2053697498468714</v>
      </c>
    </row>
    <row r="69" spans="1:29" ht="21" customHeight="1"/>
    <row r="70" spans="1:29" ht="21" customHeight="1"/>
    <row r="71" spans="1:29" ht="21" customHeight="1"/>
    <row r="72" spans="1:29" ht="21" customHeight="1"/>
    <row r="73" spans="1:29" ht="21" customHeight="1"/>
    <row r="74" spans="1:29" ht="21" customHeight="1"/>
    <row r="75" spans="1:29" ht="21" customHeight="1"/>
    <row r="76" spans="1:29" ht="21" customHeight="1"/>
    <row r="78" spans="1:29" ht="24.95" customHeight="1"/>
    <row r="79" spans="1:29" ht="24.95" customHeight="1"/>
    <row r="80" spans="1:29" ht="24.95" customHeight="1"/>
    <row r="81" ht="24.95" customHeight="1"/>
    <row r="82" ht="24.95" customHeight="1"/>
    <row r="83" ht="24.95" customHeight="1"/>
    <row r="84" ht="24.95" customHeight="1"/>
    <row r="85" ht="24.95" customHeight="1"/>
    <row r="86" ht="24.95" customHeight="1"/>
    <row r="87" ht="24.95" customHeight="1"/>
    <row r="88" ht="24.95" customHeight="1"/>
    <row r="89" ht="24.95" customHeight="1"/>
    <row r="90" ht="24.95" customHeight="1"/>
    <row r="91" ht="24.95" customHeight="1"/>
    <row r="92" ht="24.95" customHeight="1"/>
    <row r="93" ht="24.95" customHeight="1"/>
    <row r="94" ht="24.95" customHeight="1"/>
    <row r="95" ht="24.95" customHeight="1"/>
    <row r="96" ht="24.95" customHeight="1"/>
    <row r="97" ht="24.95" customHeight="1"/>
    <row r="98" ht="24.95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</sheetData>
  <mergeCells count="28">
    <mergeCell ref="E43:AB43"/>
    <mergeCell ref="E61:AB61"/>
    <mergeCell ref="A10:A11"/>
    <mergeCell ref="B10:B11"/>
    <mergeCell ref="C10:C11"/>
    <mergeCell ref="D10:D11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68"/>
  <sheetViews>
    <sheetView zoomScale="70" zoomScaleNormal="70" workbookViewId="0">
      <selection activeCell="AC47" sqref="AC47:AC48"/>
    </sheetView>
  </sheetViews>
  <sheetFormatPr defaultColWidth="8.85546875" defaultRowHeight="21"/>
  <cols>
    <col min="1" max="1" width="6.5703125" style="80" customWidth="1"/>
    <col min="2" max="2" width="39.140625" style="80" customWidth="1"/>
    <col min="3" max="3" width="11.42578125" style="80" customWidth="1"/>
    <col min="4" max="4" width="13.28515625" style="80" customWidth="1"/>
    <col min="5" max="28" width="8.7109375" style="80" customWidth="1"/>
    <col min="29" max="29" width="9.85546875" style="80" customWidth="1"/>
    <col min="30" max="16384" width="8.85546875" style="80"/>
  </cols>
  <sheetData>
    <row r="1" spans="1:30" ht="28.5">
      <c r="A1" s="91"/>
      <c r="B1" s="91"/>
      <c r="C1" s="91"/>
      <c r="D1" s="91"/>
      <c r="E1" s="91"/>
      <c r="F1" s="91"/>
      <c r="G1" s="91"/>
      <c r="H1" s="249" t="s">
        <v>31</v>
      </c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30">
      <c r="A2" s="277" t="s">
        <v>95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9"/>
      <c r="AC2"/>
    </row>
    <row r="3" spans="1:30" ht="21" customHeight="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  <c r="AC3"/>
    </row>
    <row r="4" spans="1:30" ht="21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  <c r="AC4"/>
    </row>
    <row r="5" spans="1:30" ht="21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  <c r="AC5"/>
    </row>
    <row r="6" spans="1:30" ht="21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  <c r="AC6"/>
    </row>
    <row r="7" spans="1:30" ht="21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  <c r="AC7"/>
    </row>
    <row r="8" spans="1:30" ht="21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  <c r="AC8"/>
    </row>
    <row r="9" spans="1:30" ht="21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  <c r="AC9"/>
    </row>
    <row r="10" spans="1:30" ht="35.25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20" t="s">
        <v>30</v>
      </c>
    </row>
    <row r="11" spans="1:30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30" ht="31.5">
      <c r="A12" s="4">
        <v>1</v>
      </c>
      <c r="B12" s="5" t="s">
        <v>46</v>
      </c>
      <c r="C12" s="6" t="s">
        <v>47</v>
      </c>
      <c r="D12" s="7"/>
      <c r="E12" s="26">
        <v>1.8</v>
      </c>
      <c r="F12" s="26">
        <v>1.8</v>
      </c>
      <c r="G12" s="26">
        <v>1.8</v>
      </c>
      <c r="H12" s="26">
        <v>1.8</v>
      </c>
      <c r="I12" s="26">
        <v>1.8</v>
      </c>
      <c r="J12" s="26">
        <v>1.8</v>
      </c>
      <c r="K12" s="26">
        <v>1.6</v>
      </c>
      <c r="L12" s="26">
        <v>1.4</v>
      </c>
      <c r="M12" s="26">
        <v>1.6</v>
      </c>
      <c r="N12" s="26">
        <v>1.6</v>
      </c>
      <c r="O12" s="26">
        <v>1.6</v>
      </c>
      <c r="P12" s="26">
        <v>1.7</v>
      </c>
      <c r="Q12" s="26">
        <v>0.9</v>
      </c>
      <c r="R12" s="26">
        <v>0.9</v>
      </c>
      <c r="S12" s="26">
        <v>1.4</v>
      </c>
      <c r="T12" s="26">
        <v>1.4</v>
      </c>
      <c r="U12" s="26"/>
      <c r="V12" s="26"/>
      <c r="W12" s="26"/>
      <c r="X12" s="26"/>
      <c r="Y12" s="26"/>
      <c r="Z12" s="26"/>
      <c r="AA12" s="26"/>
      <c r="AB12" s="26"/>
      <c r="AC12" s="35">
        <f t="shared" ref="AC12:AC24" si="0">AVERAGE(E12:AB12)</f>
        <v>1.5562499999999997</v>
      </c>
    </row>
    <row r="13" spans="1:30" ht="31.5">
      <c r="A13" s="4">
        <v>2</v>
      </c>
      <c r="B13" s="5" t="s">
        <v>48</v>
      </c>
      <c r="C13" s="6" t="s">
        <v>47</v>
      </c>
      <c r="D13" s="7"/>
      <c r="E13" s="26">
        <v>1.5</v>
      </c>
      <c r="F13" s="26">
        <v>1.7</v>
      </c>
      <c r="G13" s="26">
        <v>1.6</v>
      </c>
      <c r="H13" s="26">
        <v>1.7</v>
      </c>
      <c r="I13" s="26">
        <v>1.6</v>
      </c>
      <c r="J13" s="26">
        <v>1.6</v>
      </c>
      <c r="K13" s="26">
        <v>1.2</v>
      </c>
      <c r="L13" s="26">
        <v>0.9</v>
      </c>
      <c r="M13" s="26">
        <v>0.8</v>
      </c>
      <c r="N13" s="26">
        <v>0.9</v>
      </c>
      <c r="O13" s="26">
        <v>1.1000000000000001</v>
      </c>
      <c r="P13" s="26">
        <v>1.4</v>
      </c>
      <c r="Q13" s="26">
        <v>0.3</v>
      </c>
      <c r="R13" s="26">
        <v>0.3</v>
      </c>
      <c r="S13" s="26">
        <v>0.7</v>
      </c>
      <c r="T13" s="26">
        <v>0.6</v>
      </c>
      <c r="U13" s="26"/>
      <c r="V13" s="26"/>
      <c r="W13" s="26"/>
      <c r="X13" s="26"/>
      <c r="Y13" s="26"/>
      <c r="Z13" s="26"/>
      <c r="AA13" s="26"/>
      <c r="AB13" s="26"/>
      <c r="AC13" s="35">
        <f t="shared" si="0"/>
        <v>1.1187500000000001</v>
      </c>
    </row>
    <row r="14" spans="1:30">
      <c r="A14" s="4">
        <v>3</v>
      </c>
      <c r="B14" s="5" t="s">
        <v>49</v>
      </c>
      <c r="C14" s="6" t="s">
        <v>47</v>
      </c>
      <c r="D14" s="6"/>
      <c r="E14" s="27">
        <v>13.1</v>
      </c>
      <c r="F14" s="27">
        <v>13.1</v>
      </c>
      <c r="G14" s="27">
        <v>13.5</v>
      </c>
      <c r="H14" s="27">
        <v>13.6</v>
      </c>
      <c r="I14" s="27">
        <v>13.6</v>
      </c>
      <c r="J14" s="27">
        <v>13.1</v>
      </c>
      <c r="K14" s="27">
        <v>12.6</v>
      </c>
      <c r="L14" s="27">
        <v>12</v>
      </c>
      <c r="M14" s="27">
        <v>12</v>
      </c>
      <c r="N14" s="27">
        <v>12.1</v>
      </c>
      <c r="O14" s="27">
        <v>12.3</v>
      </c>
      <c r="P14" s="27">
        <v>14</v>
      </c>
      <c r="Q14" s="27">
        <v>14.6</v>
      </c>
      <c r="R14" s="27">
        <v>15.1</v>
      </c>
      <c r="S14" s="27">
        <v>13.5</v>
      </c>
      <c r="T14" s="27">
        <v>13.3</v>
      </c>
      <c r="U14" s="27"/>
      <c r="V14" s="13"/>
      <c r="W14" s="13"/>
      <c r="X14" s="13"/>
      <c r="Y14" s="13"/>
      <c r="Z14" s="13"/>
      <c r="AA14" s="13"/>
      <c r="AB14" s="13"/>
      <c r="AC14" s="35">
        <f t="shared" si="0"/>
        <v>13.21875</v>
      </c>
    </row>
    <row r="15" spans="1:30">
      <c r="A15" s="4">
        <v>4</v>
      </c>
      <c r="B15" s="5" t="s">
        <v>50</v>
      </c>
      <c r="C15" s="6" t="s">
        <v>47</v>
      </c>
      <c r="D15" s="6"/>
      <c r="E15" s="27">
        <v>5.5</v>
      </c>
      <c r="F15" s="27">
        <v>5.5</v>
      </c>
      <c r="G15" s="27">
        <v>5.8</v>
      </c>
      <c r="H15" s="27">
        <v>5.8</v>
      </c>
      <c r="I15" s="27">
        <v>5.8</v>
      </c>
      <c r="J15" s="27">
        <v>5.6</v>
      </c>
      <c r="K15" s="27">
        <v>5.5</v>
      </c>
      <c r="L15" s="27">
        <v>5.3</v>
      </c>
      <c r="M15" s="27">
        <v>5.5</v>
      </c>
      <c r="N15" s="27">
        <v>5.6</v>
      </c>
      <c r="O15" s="27">
        <v>5.5</v>
      </c>
      <c r="P15" s="27">
        <v>6.4</v>
      </c>
      <c r="Q15" s="27">
        <v>6.8</v>
      </c>
      <c r="R15" s="27">
        <v>7.9</v>
      </c>
      <c r="S15" s="27">
        <v>7.1</v>
      </c>
      <c r="T15" s="27">
        <v>7</v>
      </c>
      <c r="U15" s="27"/>
      <c r="V15" s="13"/>
      <c r="W15" s="13"/>
      <c r="X15" s="13"/>
      <c r="Y15" s="13"/>
      <c r="Z15" s="13"/>
      <c r="AA15" s="13"/>
      <c r="AB15" s="13"/>
      <c r="AC15" s="35">
        <f t="shared" si="0"/>
        <v>6.0374999999999996</v>
      </c>
    </row>
    <row r="16" spans="1:30" ht="34.5">
      <c r="A16" s="4">
        <v>5</v>
      </c>
      <c r="B16" s="5" t="s">
        <v>51</v>
      </c>
      <c r="C16" s="6" t="s">
        <v>47</v>
      </c>
      <c r="D16" s="6"/>
      <c r="E16" s="27">
        <v>20.5</v>
      </c>
      <c r="F16" s="27">
        <v>20.399999999999999</v>
      </c>
      <c r="G16" s="27">
        <v>20.7</v>
      </c>
      <c r="H16" s="27">
        <v>20</v>
      </c>
      <c r="I16" s="27">
        <v>20</v>
      </c>
      <c r="J16" s="27">
        <v>20</v>
      </c>
      <c r="K16" s="27">
        <v>20</v>
      </c>
      <c r="L16" s="27">
        <v>20.7</v>
      </c>
      <c r="M16" s="27">
        <v>22</v>
      </c>
      <c r="N16" s="27">
        <v>22.1</v>
      </c>
      <c r="O16" s="27">
        <v>22.1</v>
      </c>
      <c r="P16" s="27">
        <v>22.6</v>
      </c>
      <c r="Q16" s="27">
        <v>21.9</v>
      </c>
      <c r="R16" s="27">
        <v>23.7</v>
      </c>
      <c r="S16" s="27">
        <v>24</v>
      </c>
      <c r="T16" s="27">
        <v>24</v>
      </c>
      <c r="U16" s="27"/>
      <c r="V16" s="13"/>
      <c r="W16" s="13"/>
      <c r="X16" s="13"/>
      <c r="Y16" s="13"/>
      <c r="Z16" s="13"/>
      <c r="AA16" s="13"/>
      <c r="AB16" s="13"/>
      <c r="AC16" s="35">
        <f t="shared" si="0"/>
        <v>21.543749999999996</v>
      </c>
    </row>
    <row r="17" spans="1:29">
      <c r="A17" s="4">
        <v>6</v>
      </c>
      <c r="B17" s="5" t="s">
        <v>52</v>
      </c>
      <c r="C17" s="6" t="s">
        <v>47</v>
      </c>
      <c r="D17" s="6"/>
      <c r="E17" s="27">
        <v>26.3</v>
      </c>
      <c r="F17" s="27">
        <v>26.3</v>
      </c>
      <c r="G17" s="27">
        <v>26.7</v>
      </c>
      <c r="H17" s="27">
        <v>26.1</v>
      </c>
      <c r="I17" s="27">
        <v>26</v>
      </c>
      <c r="J17" s="27">
        <v>26</v>
      </c>
      <c r="K17" s="27">
        <v>25.5</v>
      </c>
      <c r="L17" s="27">
        <v>25.8</v>
      </c>
      <c r="M17" s="27">
        <v>27</v>
      </c>
      <c r="N17" s="27">
        <v>27.1</v>
      </c>
      <c r="O17" s="27">
        <v>27.3</v>
      </c>
      <c r="P17" s="27">
        <v>28.3</v>
      </c>
      <c r="Q17" s="27">
        <v>28</v>
      </c>
      <c r="R17" s="27">
        <v>29.2</v>
      </c>
      <c r="S17" s="27">
        <v>29</v>
      </c>
      <c r="T17" s="27">
        <v>28.9</v>
      </c>
      <c r="U17" s="27"/>
      <c r="V17" s="13"/>
      <c r="W17" s="13"/>
      <c r="X17" s="13"/>
      <c r="Y17" s="13"/>
      <c r="Z17" s="13"/>
      <c r="AA17" s="13"/>
      <c r="AB17" s="13"/>
      <c r="AC17" s="35">
        <f t="shared" si="0"/>
        <v>27.09375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/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/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/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33">
        <v>0.5</v>
      </c>
      <c r="F22" s="33">
        <v>0.5</v>
      </c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/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33">
        <f t="shared" ref="E23:N23" si="1">E20-E21</f>
        <v>0.79999999999999982</v>
      </c>
      <c r="F23" s="33">
        <f t="shared" si="1"/>
        <v>0.79999999999999982</v>
      </c>
      <c r="G23" s="33">
        <f t="shared" si="1"/>
        <v>0.79999999999999982</v>
      </c>
      <c r="H23" s="33">
        <f t="shared" si="1"/>
        <v>0.79999999999999982</v>
      </c>
      <c r="I23" s="33">
        <f t="shared" si="1"/>
        <v>0.79999999999999982</v>
      </c>
      <c r="J23" s="33">
        <f t="shared" si="1"/>
        <v>0.79999999999999982</v>
      </c>
      <c r="K23" s="33">
        <f t="shared" si="1"/>
        <v>0.79999999999999982</v>
      </c>
      <c r="L23" s="33">
        <f t="shared" si="1"/>
        <v>0.79999999999999982</v>
      </c>
      <c r="M23" s="33">
        <f t="shared" si="1"/>
        <v>0.79999999999999982</v>
      </c>
      <c r="N23" s="33">
        <f t="shared" si="1"/>
        <v>0.79999999999999982</v>
      </c>
      <c r="O23" s="33">
        <f t="shared" ref="O23:T23" si="2">O20-O21</f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/>
      <c r="V23" s="33"/>
      <c r="W23" s="33"/>
      <c r="X23" s="33"/>
      <c r="Y23" s="33"/>
      <c r="Z23" s="33"/>
      <c r="AA23" s="33"/>
      <c r="AB23" s="33"/>
      <c r="AC23" s="35">
        <f t="shared" si="0"/>
        <v>0.8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29">
        <f t="shared" ref="E24:N24" si="3">SQRT(E22/0.5)*971</f>
        <v>971</v>
      </c>
      <c r="F24" s="29">
        <f t="shared" si="3"/>
        <v>971</v>
      </c>
      <c r="G24" s="29">
        <f t="shared" si="3"/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ref="O24:T24" si="4">SQRT(O22/0.5)*971</f>
        <v>971</v>
      </c>
      <c r="P24" s="29">
        <f t="shared" si="4"/>
        <v>971</v>
      </c>
      <c r="Q24" s="29">
        <f t="shared" si="4"/>
        <v>971</v>
      </c>
      <c r="R24" s="29">
        <f t="shared" si="4"/>
        <v>971</v>
      </c>
      <c r="S24" s="29">
        <f t="shared" si="4"/>
        <v>971</v>
      </c>
      <c r="T24" s="29">
        <f t="shared" si="4"/>
        <v>971</v>
      </c>
      <c r="U24" s="29"/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>
      <c r="A25" s="4">
        <v>14</v>
      </c>
      <c r="B25" s="5" t="s">
        <v>63</v>
      </c>
      <c r="C25" s="6" t="s">
        <v>64</v>
      </c>
      <c r="D25" s="13"/>
      <c r="E25" s="40">
        <f t="shared" ref="E25:N25" si="5">E24*1000*1*(E14-E15)/3024</f>
        <v>2440.3439153439153</v>
      </c>
      <c r="F25" s="40">
        <f t="shared" si="5"/>
        <v>2440.3439153439153</v>
      </c>
      <c r="G25" s="40">
        <f t="shared" si="5"/>
        <v>2472.4537037037039</v>
      </c>
      <c r="H25" s="40">
        <f t="shared" si="5"/>
        <v>2504.563492063492</v>
      </c>
      <c r="I25" s="40">
        <f t="shared" si="5"/>
        <v>2504.563492063492</v>
      </c>
      <c r="J25" s="40">
        <f t="shared" si="5"/>
        <v>2408.2341269841268</v>
      </c>
      <c r="K25" s="40">
        <f t="shared" si="5"/>
        <v>2279.7949735449733</v>
      </c>
      <c r="L25" s="40">
        <f t="shared" si="5"/>
        <v>2151.3558201058199</v>
      </c>
      <c r="M25" s="40">
        <f t="shared" si="5"/>
        <v>2087.1362433862432</v>
      </c>
      <c r="N25" s="40">
        <f t="shared" si="5"/>
        <v>2087.1362433862432</v>
      </c>
      <c r="O25" s="40">
        <f t="shared" ref="O25:T25" si="6">O24*1000*1*(O14-O15)/3024</f>
        <v>2183.465608465609</v>
      </c>
      <c r="P25" s="40">
        <f t="shared" si="6"/>
        <v>2440.3439153439153</v>
      </c>
      <c r="Q25" s="40">
        <f t="shared" si="6"/>
        <v>2504.563492063492</v>
      </c>
      <c r="R25" s="40">
        <f t="shared" si="6"/>
        <v>2311.9047619047615</v>
      </c>
      <c r="S25" s="40">
        <f t="shared" si="6"/>
        <v>2055.0264550264551</v>
      </c>
      <c r="T25" s="40">
        <f t="shared" si="6"/>
        <v>2022.916666666667</v>
      </c>
      <c r="U25" s="40"/>
      <c r="V25" s="40"/>
      <c r="W25" s="40"/>
      <c r="X25" s="40"/>
      <c r="Y25" s="40"/>
      <c r="Z25" s="40"/>
      <c r="AA25" s="40"/>
      <c r="AB25" s="40"/>
      <c r="AC25" s="43">
        <f>SUM(E25:AB25)</f>
        <v>36894.14682539682</v>
      </c>
    </row>
    <row r="26" spans="1:29">
      <c r="A26" s="4">
        <v>15</v>
      </c>
      <c r="B26" s="5" t="s">
        <v>65</v>
      </c>
      <c r="C26" s="6" t="s">
        <v>66</v>
      </c>
      <c r="D26" s="13"/>
      <c r="E26" s="13">
        <v>1345</v>
      </c>
      <c r="F26" s="13">
        <v>1400</v>
      </c>
      <c r="G26" s="13">
        <v>1375</v>
      </c>
      <c r="H26" s="13">
        <v>1345</v>
      </c>
      <c r="I26" s="13">
        <v>1345</v>
      </c>
      <c r="J26" s="13">
        <v>1345</v>
      </c>
      <c r="K26" s="13">
        <v>1320</v>
      </c>
      <c r="L26" s="13">
        <v>1320</v>
      </c>
      <c r="M26" s="13">
        <v>1295</v>
      </c>
      <c r="N26" s="13">
        <v>1340</v>
      </c>
      <c r="O26" s="13">
        <v>1390</v>
      </c>
      <c r="P26" s="13">
        <v>1345</v>
      </c>
      <c r="Q26" s="13">
        <v>1345</v>
      </c>
      <c r="R26" s="13">
        <v>1300</v>
      </c>
      <c r="S26" s="13">
        <v>1345</v>
      </c>
      <c r="T26" s="13">
        <v>1345</v>
      </c>
      <c r="U26" s="13"/>
      <c r="V26" s="13"/>
      <c r="W26" s="13"/>
      <c r="X26" s="13"/>
      <c r="Y26" s="13"/>
      <c r="Z26" s="13"/>
      <c r="AA26" s="13"/>
      <c r="AB26" s="13"/>
      <c r="AC26" s="43">
        <f>SUM(E26:AB26)</f>
        <v>21500</v>
      </c>
    </row>
    <row r="27" spans="1:29">
      <c r="A27" s="4">
        <v>16</v>
      </c>
      <c r="B27" s="5" t="s">
        <v>67</v>
      </c>
      <c r="C27" s="6" t="s">
        <v>68</v>
      </c>
      <c r="D27" s="13"/>
      <c r="E27" s="31">
        <f t="shared" ref="E27:N27" si="7">E26/E25</f>
        <v>0.55115182394709739</v>
      </c>
      <c r="F27" s="31">
        <f t="shared" si="7"/>
        <v>0.57368963087430214</v>
      </c>
      <c r="G27" s="31">
        <f t="shared" si="7"/>
        <v>0.5561277033985581</v>
      </c>
      <c r="H27" s="31">
        <f t="shared" si="7"/>
        <v>0.53701972589717184</v>
      </c>
      <c r="I27" s="31">
        <f t="shared" si="7"/>
        <v>0.53701972589717184</v>
      </c>
      <c r="J27" s="31">
        <f t="shared" si="7"/>
        <v>0.55850051493305874</v>
      </c>
      <c r="K27" s="31">
        <f t="shared" si="7"/>
        <v>0.57899943429889333</v>
      </c>
      <c r="L27" s="31">
        <f t="shared" si="7"/>
        <v>0.61356656470479742</v>
      </c>
      <c r="M27" s="31">
        <f t="shared" si="7"/>
        <v>0.62046740077636064</v>
      </c>
      <c r="N27" s="31">
        <f t="shared" si="7"/>
        <v>0.64202804404658165</v>
      </c>
      <c r="O27" s="31">
        <f t="shared" ref="O27:T27" si="8">O26/O25</f>
        <v>0.63660265341976119</v>
      </c>
      <c r="P27" s="31">
        <f t="shared" si="8"/>
        <v>0.55115182394709739</v>
      </c>
      <c r="Q27" s="31">
        <f t="shared" si="8"/>
        <v>0.53701972589717184</v>
      </c>
      <c r="R27" s="31">
        <f t="shared" si="8"/>
        <v>0.56230690010298667</v>
      </c>
      <c r="S27" s="31">
        <f t="shared" si="8"/>
        <v>0.65449279093717816</v>
      </c>
      <c r="T27" s="31">
        <f t="shared" si="8"/>
        <v>0.66488156539649834</v>
      </c>
      <c r="U27" s="31"/>
      <c r="V27" s="31"/>
      <c r="W27" s="31"/>
      <c r="X27" s="31"/>
      <c r="Y27" s="31"/>
      <c r="Z27" s="31"/>
      <c r="AA27" s="31"/>
      <c r="AB27" s="31"/>
      <c r="AC27" s="35">
        <f t="shared" ref="AC27:AC32" si="9">AVERAGE(E27:AB27)</f>
        <v>0.58593912677966797</v>
      </c>
    </row>
    <row r="28" spans="1:29">
      <c r="A28" s="4">
        <v>17</v>
      </c>
      <c r="B28" s="5" t="s">
        <v>69</v>
      </c>
      <c r="C28" s="13"/>
      <c r="D28" s="13"/>
      <c r="E28" s="255">
        <f>AVERAGE(E27:AB27)</f>
        <v>0.58593912677966797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9"/>
        <v>0.58593912677966797</v>
      </c>
    </row>
    <row r="29" spans="1:29">
      <c r="A29" s="4">
        <v>18</v>
      </c>
      <c r="B29" s="5" t="s">
        <v>70</v>
      </c>
      <c r="C29" s="13"/>
      <c r="D29" s="13"/>
      <c r="E29" s="31">
        <f t="shared" ref="E29:T29" si="10">3.516/E27</f>
        <v>6.3793674396648381</v>
      </c>
      <c r="F29" s="31">
        <f t="shared" si="10"/>
        <v>6.1287494331065755</v>
      </c>
      <c r="G29" s="31">
        <f t="shared" si="10"/>
        <v>6.32228888888889</v>
      </c>
      <c r="H29" s="31">
        <f t="shared" si="10"/>
        <v>6.5472455301823329</v>
      </c>
      <c r="I29" s="31">
        <f t="shared" si="10"/>
        <v>6.5472455301823329</v>
      </c>
      <c r="J29" s="31">
        <f t="shared" si="10"/>
        <v>6.2954283944060894</v>
      </c>
      <c r="K29" s="31">
        <f t="shared" si="10"/>
        <v>6.0725447931697927</v>
      </c>
      <c r="L29" s="31">
        <f t="shared" si="10"/>
        <v>5.730429593554593</v>
      </c>
      <c r="M29" s="31">
        <f t="shared" si="10"/>
        <v>5.6666957774100633</v>
      </c>
      <c r="N29" s="31">
        <f t="shared" si="10"/>
        <v>5.4763962923477845</v>
      </c>
      <c r="O29" s="31">
        <f t="shared" si="10"/>
        <v>5.5230684024209218</v>
      </c>
      <c r="P29" s="31">
        <f t="shared" si="10"/>
        <v>6.3793674396648381</v>
      </c>
      <c r="Q29" s="31">
        <f t="shared" si="10"/>
        <v>6.5472455301823329</v>
      </c>
      <c r="R29" s="31">
        <f t="shared" si="10"/>
        <v>6.252813186813186</v>
      </c>
      <c r="S29" s="31">
        <f t="shared" si="10"/>
        <v>5.3720988965598631</v>
      </c>
      <c r="T29" s="31">
        <f t="shared" si="10"/>
        <v>5.2881598513011161</v>
      </c>
      <c r="U29" s="31"/>
      <c r="V29" s="31"/>
      <c r="W29" s="31"/>
      <c r="X29" s="31"/>
      <c r="Y29" s="31"/>
      <c r="Z29" s="31"/>
      <c r="AA29" s="31"/>
      <c r="AB29" s="31"/>
      <c r="AC29" s="35">
        <f t="shared" si="9"/>
        <v>6.0330715612409715</v>
      </c>
    </row>
    <row r="30" spans="1:29">
      <c r="A30" s="4">
        <v>19</v>
      </c>
      <c r="B30" s="5" t="s">
        <v>71</v>
      </c>
      <c r="C30" s="13"/>
      <c r="D30" s="13"/>
      <c r="E30" s="31">
        <f t="shared" ref="E30:T30" si="11">3.413*E29</f>
        <v>21.772781071576091</v>
      </c>
      <c r="F30" s="31">
        <f t="shared" si="11"/>
        <v>20.917421815192743</v>
      </c>
      <c r="G30" s="31">
        <f t="shared" si="11"/>
        <v>21.577971977777779</v>
      </c>
      <c r="H30" s="31">
        <f t="shared" si="11"/>
        <v>22.345748994512302</v>
      </c>
      <c r="I30" s="31">
        <f t="shared" si="11"/>
        <v>22.345748994512302</v>
      </c>
      <c r="J30" s="31">
        <f t="shared" si="11"/>
        <v>21.486297110107984</v>
      </c>
      <c r="K30" s="31">
        <f t="shared" si="11"/>
        <v>20.725595379088503</v>
      </c>
      <c r="L30" s="31">
        <f t="shared" si="11"/>
        <v>19.557956202801826</v>
      </c>
      <c r="M30" s="31">
        <f t="shared" si="11"/>
        <v>19.340432688300545</v>
      </c>
      <c r="N30" s="31">
        <f t="shared" si="11"/>
        <v>18.690940545782986</v>
      </c>
      <c r="O30" s="31">
        <f t="shared" si="11"/>
        <v>18.850232457462607</v>
      </c>
      <c r="P30" s="31">
        <f t="shared" si="11"/>
        <v>21.772781071576091</v>
      </c>
      <c r="Q30" s="31">
        <f t="shared" si="11"/>
        <v>22.345748994512302</v>
      </c>
      <c r="R30" s="31">
        <f t="shared" si="11"/>
        <v>21.340851406593401</v>
      </c>
      <c r="S30" s="31">
        <f t="shared" si="11"/>
        <v>18.334973533958813</v>
      </c>
      <c r="T30" s="31">
        <f t="shared" si="11"/>
        <v>18.048489572490709</v>
      </c>
      <c r="U30" s="31"/>
      <c r="V30" s="31"/>
      <c r="W30" s="31"/>
      <c r="X30" s="31"/>
      <c r="Y30" s="31"/>
      <c r="Z30" s="31"/>
      <c r="AA30" s="31"/>
      <c r="AB30" s="31"/>
      <c r="AC30" s="35">
        <f t="shared" si="9"/>
        <v>20.590873238515435</v>
      </c>
    </row>
    <row r="31" spans="1:29">
      <c r="A31" s="4">
        <v>20</v>
      </c>
      <c r="B31" s="5" t="s">
        <v>72</v>
      </c>
      <c r="C31" s="6" t="s">
        <v>47</v>
      </c>
      <c r="D31" s="13"/>
      <c r="E31" s="31">
        <f t="shared" ref="E31:T31" si="12">(E17-E16)/LN(1+(E17-E16)/E12)</f>
        <v>4.0267666611708419</v>
      </c>
      <c r="F31" s="31">
        <f t="shared" si="12"/>
        <v>4.0593527907803066</v>
      </c>
      <c r="G31" s="31">
        <f t="shared" si="12"/>
        <v>4.0918286304642697</v>
      </c>
      <c r="H31" s="31">
        <f t="shared" si="12"/>
        <v>4.1241961940909277</v>
      </c>
      <c r="I31" s="31">
        <f t="shared" si="12"/>
        <v>4.0918286304642697</v>
      </c>
      <c r="J31" s="31">
        <f t="shared" si="12"/>
        <v>4.0918286304642697</v>
      </c>
      <c r="K31" s="31">
        <f t="shared" si="12"/>
        <v>3.6910493578042529</v>
      </c>
      <c r="L31" s="31">
        <f t="shared" si="12"/>
        <v>3.3217615746284799</v>
      </c>
      <c r="M31" s="31">
        <f t="shared" si="12"/>
        <v>3.5284171169052576</v>
      </c>
      <c r="N31" s="31">
        <f t="shared" si="12"/>
        <v>3.5284171169052576</v>
      </c>
      <c r="O31" s="31">
        <f t="shared" si="12"/>
        <v>3.593843236092809</v>
      </c>
      <c r="P31" s="31">
        <f t="shared" si="12"/>
        <v>3.8753055862373209</v>
      </c>
      <c r="Q31" s="31">
        <f t="shared" si="12"/>
        <v>2.9737665072361654</v>
      </c>
      <c r="R31" s="31">
        <f t="shared" si="12"/>
        <v>2.8037499815139819</v>
      </c>
      <c r="S31" s="31">
        <f t="shared" si="12"/>
        <v>3.2898508185437967</v>
      </c>
      <c r="T31" s="31">
        <f t="shared" si="12"/>
        <v>3.2578110744183038</v>
      </c>
      <c r="U31" s="31"/>
      <c r="V31" s="31"/>
      <c r="W31" s="31"/>
      <c r="X31" s="31"/>
      <c r="Y31" s="31"/>
      <c r="Z31" s="31"/>
      <c r="AA31" s="31"/>
      <c r="AB31" s="31"/>
      <c r="AC31" s="35">
        <f t="shared" si="9"/>
        <v>3.6468608692325324</v>
      </c>
    </row>
    <row r="32" spans="1:29">
      <c r="A32" s="4">
        <v>21</v>
      </c>
      <c r="B32" s="5" t="s">
        <v>73</v>
      </c>
      <c r="C32" s="6" t="s">
        <v>47</v>
      </c>
      <c r="D32" s="17"/>
      <c r="E32" s="31">
        <f t="shared" ref="E32:T32" si="13">(E14-E15)/LN(1+(E14-E15)/E13)</f>
        <v>4.2156427622010888</v>
      </c>
      <c r="F32" s="31">
        <f t="shared" si="13"/>
        <v>4.4722030975939289</v>
      </c>
      <c r="G32" s="31">
        <f t="shared" si="13"/>
        <v>4.3749732258760963</v>
      </c>
      <c r="H32" s="31">
        <f t="shared" si="13"/>
        <v>4.5331349124771707</v>
      </c>
      <c r="I32" s="31">
        <f t="shared" si="13"/>
        <v>4.4050224800534474</v>
      </c>
      <c r="J32" s="31">
        <f t="shared" si="13"/>
        <v>4.3146327188138196</v>
      </c>
      <c r="K32" s="31">
        <f t="shared" si="13"/>
        <v>3.6712732462234552</v>
      </c>
      <c r="L32" s="31">
        <f t="shared" si="13"/>
        <v>3.1403667593732152</v>
      </c>
      <c r="M32" s="31">
        <f t="shared" si="13"/>
        <v>2.9398224236729851</v>
      </c>
      <c r="N32" s="31">
        <f t="shared" si="13"/>
        <v>3.0851884378738608</v>
      </c>
      <c r="O32" s="31">
        <f t="shared" si="13"/>
        <v>3.4490584071274646</v>
      </c>
      <c r="P32" s="31">
        <f t="shared" si="13"/>
        <v>4.0843694422438022</v>
      </c>
      <c r="Q32" s="31">
        <f t="shared" si="13"/>
        <v>2.3666219892297771</v>
      </c>
      <c r="R32" s="31">
        <f t="shared" si="13"/>
        <v>2.2368057644146022</v>
      </c>
      <c r="S32" s="31">
        <f t="shared" si="13"/>
        <v>2.7624670344616433</v>
      </c>
      <c r="T32" s="31">
        <f t="shared" si="13"/>
        <v>2.5794860061922535</v>
      </c>
      <c r="U32" s="31"/>
      <c r="V32" s="31"/>
      <c r="W32" s="31"/>
      <c r="X32" s="31"/>
      <c r="Y32" s="31"/>
      <c r="Z32" s="31"/>
      <c r="AA32" s="31"/>
      <c r="AB32" s="31"/>
      <c r="AC32" s="35">
        <f t="shared" si="9"/>
        <v>3.5394417942392886</v>
      </c>
    </row>
    <row r="34" spans="1:29" ht="28.5">
      <c r="K34" s="263"/>
      <c r="L34" s="264"/>
      <c r="M34" s="264"/>
      <c r="N34" s="264"/>
      <c r="O34" s="264"/>
      <c r="P34" s="264"/>
      <c r="Q34" s="265"/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/>
    </row>
    <row r="36" spans="1:29">
      <c r="A36" s="218" t="s">
        <v>95</v>
      </c>
      <c r="B36" s="219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20"/>
      <c r="AC36"/>
    </row>
    <row r="37" spans="1:29" ht="21" customHeight="1">
      <c r="A37" s="221"/>
      <c r="B37" s="222"/>
      <c r="C37" s="222"/>
      <c r="D37" s="223"/>
      <c r="E37" s="233" t="s">
        <v>90</v>
      </c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5"/>
      <c r="AC37"/>
    </row>
    <row r="38" spans="1:29" ht="21" customHeight="1">
      <c r="A38" s="224" t="s">
        <v>34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  <c r="AC38"/>
    </row>
    <row r="39" spans="1:29" ht="21" customHeight="1">
      <c r="A39" s="224" t="s">
        <v>35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  <c r="AC39"/>
    </row>
    <row r="40" spans="1:29" ht="21" customHeight="1">
      <c r="A40" s="224" t="s">
        <v>36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  <c r="AC40"/>
    </row>
    <row r="41" spans="1:29" ht="21" customHeight="1">
      <c r="A41" s="224" t="s">
        <v>37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  <c r="AC41"/>
    </row>
    <row r="42" spans="1:29" ht="21" customHeight="1">
      <c r="A42" s="227" t="s">
        <v>38</v>
      </c>
      <c r="B42" s="228"/>
      <c r="C42" s="228"/>
      <c r="D42" s="229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  <c r="AC42"/>
    </row>
    <row r="43" spans="1:29" ht="21" customHeight="1">
      <c r="A43" s="227" t="s">
        <v>39</v>
      </c>
      <c r="B43" s="228"/>
      <c r="C43" s="228"/>
      <c r="D43" s="229"/>
      <c r="E43" s="239"/>
      <c r="F43" s="240"/>
      <c r="G43" s="240"/>
      <c r="H43" s="240"/>
      <c r="I43" s="240"/>
      <c r="J43" s="240"/>
      <c r="K43" s="240"/>
      <c r="L43" s="240"/>
      <c r="M43" s="240"/>
      <c r="N43" s="240"/>
      <c r="O43" s="240"/>
      <c r="P43" s="240"/>
      <c r="Q43" s="240"/>
      <c r="R43" s="240"/>
      <c r="S43" s="240"/>
      <c r="T43" s="240"/>
      <c r="U43" s="240"/>
      <c r="V43" s="240"/>
      <c r="W43" s="240"/>
      <c r="X43" s="240"/>
      <c r="Y43" s="240"/>
      <c r="Z43" s="240"/>
      <c r="AA43" s="240"/>
      <c r="AB43" s="241"/>
      <c r="AC43"/>
    </row>
    <row r="44" spans="1:29" ht="39.75" customHeight="1">
      <c r="A44" s="245" t="s">
        <v>40</v>
      </c>
      <c r="B44" s="245" t="s">
        <v>41</v>
      </c>
      <c r="C44" s="247" t="s">
        <v>42</v>
      </c>
      <c r="D44" s="245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>
      <c r="A45" s="246"/>
      <c r="B45" s="246"/>
      <c r="C45" s="248"/>
      <c r="D45" s="246"/>
      <c r="E45" s="45">
        <v>0.29166666666666702</v>
      </c>
      <c r="F45" s="45">
        <v>0.33333333333333298</v>
      </c>
      <c r="G45" s="45">
        <v>0.375</v>
      </c>
      <c r="H45" s="45">
        <v>0.41666666666666702</v>
      </c>
      <c r="I45" s="45">
        <v>0.45833333333333298</v>
      </c>
      <c r="J45" s="45">
        <v>0.5</v>
      </c>
      <c r="K45" s="45">
        <v>0.54166666666666696</v>
      </c>
      <c r="L45" s="45">
        <v>0.58333333333333304</v>
      </c>
      <c r="M45" s="45">
        <v>0.625</v>
      </c>
      <c r="N45" s="45">
        <v>0.66666666666666696</v>
      </c>
      <c r="O45" s="45">
        <v>0.70833333333333304</v>
      </c>
      <c r="P45" s="45">
        <v>0.75</v>
      </c>
      <c r="Q45" s="45">
        <v>0.79166666666666696</v>
      </c>
      <c r="R45" s="45">
        <v>0.83333333333333304</v>
      </c>
      <c r="S45" s="45">
        <v>0.875</v>
      </c>
      <c r="T45" s="45">
        <v>0.91666666666666696</v>
      </c>
      <c r="U45" s="45">
        <v>0.95833333333333304</v>
      </c>
      <c r="V45" s="45">
        <v>1</v>
      </c>
      <c r="W45" s="45">
        <v>1.0416666666666701</v>
      </c>
      <c r="X45" s="45">
        <v>1.0833333333333299</v>
      </c>
      <c r="Y45" s="45">
        <v>1.125</v>
      </c>
      <c r="Z45" s="45">
        <v>1.1666666666666701</v>
      </c>
      <c r="AA45" s="45">
        <v>1.2083333333333299</v>
      </c>
      <c r="AB45" s="45">
        <v>1.25</v>
      </c>
      <c r="AC45" s="17"/>
    </row>
    <row r="46" spans="1:29" ht="31.5">
      <c r="A46" s="4">
        <v>1</v>
      </c>
      <c r="B46" s="5" t="s">
        <v>46</v>
      </c>
      <c r="C46" s="6" t="s">
        <v>47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>
        <v>0.9</v>
      </c>
      <c r="R46" s="26">
        <v>0.9</v>
      </c>
      <c r="S46" s="26">
        <v>0.8</v>
      </c>
      <c r="T46" s="26">
        <v>0.7</v>
      </c>
      <c r="U46" s="26">
        <v>0.7</v>
      </c>
      <c r="V46" s="26">
        <v>0.9</v>
      </c>
      <c r="W46" s="26">
        <v>0.9</v>
      </c>
      <c r="X46" s="26">
        <v>0.9</v>
      </c>
      <c r="Y46" s="26">
        <v>0.9</v>
      </c>
      <c r="Z46" s="26">
        <v>0.9</v>
      </c>
      <c r="AA46" s="26">
        <v>0.9</v>
      </c>
      <c r="AB46" s="26">
        <v>1</v>
      </c>
      <c r="AC46" s="35">
        <f t="shared" ref="AC46:AC58" si="14">AVERAGE(E46:AB46)</f>
        <v>0.86666666666666681</v>
      </c>
    </row>
    <row r="47" spans="1:29" ht="31.5">
      <c r="A47" s="4">
        <v>2</v>
      </c>
      <c r="B47" s="5" t="s">
        <v>48</v>
      </c>
      <c r="C47" s="6" t="s">
        <v>47</v>
      </c>
      <c r="D47" s="7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>
        <v>0.3</v>
      </c>
      <c r="R47" s="26">
        <v>0.3</v>
      </c>
      <c r="S47" s="26">
        <v>0.3</v>
      </c>
      <c r="T47" s="26">
        <v>0.3</v>
      </c>
      <c r="U47" s="26">
        <v>0.3</v>
      </c>
      <c r="V47" s="26">
        <v>0.3</v>
      </c>
      <c r="W47" s="26">
        <v>0.4</v>
      </c>
      <c r="X47" s="26">
        <v>0.4</v>
      </c>
      <c r="Y47" s="26">
        <v>0.4</v>
      </c>
      <c r="Z47" s="26">
        <v>0.3</v>
      </c>
      <c r="AA47" s="26">
        <v>0.4</v>
      </c>
      <c r="AB47" s="26">
        <v>0.4</v>
      </c>
      <c r="AC47" s="35">
        <f t="shared" si="14"/>
        <v>0.34166666666666662</v>
      </c>
    </row>
    <row r="48" spans="1:29">
      <c r="A48" s="4">
        <v>3</v>
      </c>
      <c r="B48" s="5" t="s">
        <v>49</v>
      </c>
      <c r="C48" s="6" t="s">
        <v>47</v>
      </c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>
        <v>15.2</v>
      </c>
      <c r="R48" s="27">
        <v>15.3</v>
      </c>
      <c r="S48" s="27">
        <v>14</v>
      </c>
      <c r="T48" s="27">
        <v>13.6</v>
      </c>
      <c r="U48" s="27">
        <v>12.8</v>
      </c>
      <c r="V48" s="27">
        <v>12.5</v>
      </c>
      <c r="W48" s="27">
        <v>13.1</v>
      </c>
      <c r="X48" s="27">
        <v>13.2</v>
      </c>
      <c r="Y48" s="27">
        <v>13.3</v>
      </c>
      <c r="Z48" s="27">
        <v>13.3</v>
      </c>
      <c r="AA48" s="27">
        <v>13.2</v>
      </c>
      <c r="AB48" s="27">
        <v>13.2</v>
      </c>
      <c r="AC48" s="35">
        <f t="shared" si="14"/>
        <v>13.558333333333332</v>
      </c>
    </row>
    <row r="49" spans="1:29">
      <c r="A49" s="4">
        <v>4</v>
      </c>
      <c r="B49" s="5" t="s">
        <v>50</v>
      </c>
      <c r="C49" s="6" t="s">
        <v>47</v>
      </c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>
        <v>8</v>
      </c>
      <c r="R49" s="27">
        <v>7.8</v>
      </c>
      <c r="S49" s="27">
        <v>7.8</v>
      </c>
      <c r="T49" s="27">
        <v>7</v>
      </c>
      <c r="U49" s="27">
        <v>5.8</v>
      </c>
      <c r="V49" s="27">
        <v>5.4</v>
      </c>
      <c r="W49" s="27">
        <v>5.5</v>
      </c>
      <c r="X49" s="27">
        <v>5.5</v>
      </c>
      <c r="Y49" s="27">
        <v>5.5</v>
      </c>
      <c r="Z49" s="27">
        <v>5.5</v>
      </c>
      <c r="AA49" s="27">
        <v>5.4</v>
      </c>
      <c r="AB49" s="27">
        <v>5.5</v>
      </c>
      <c r="AC49" s="35">
        <f t="shared" si="14"/>
        <v>6.2250000000000005</v>
      </c>
    </row>
    <row r="50" spans="1:29" ht="34.5">
      <c r="A50" s="4">
        <v>5</v>
      </c>
      <c r="B50" s="5" t="s">
        <v>51</v>
      </c>
      <c r="C50" s="6" t="s">
        <v>47</v>
      </c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>
        <v>22</v>
      </c>
      <c r="R50" s="27">
        <v>23.8</v>
      </c>
      <c r="S50" s="27">
        <v>24.3</v>
      </c>
      <c r="T50" s="27">
        <v>24.2</v>
      </c>
      <c r="U50" s="27">
        <v>24.3</v>
      </c>
      <c r="V50" s="27">
        <v>20.8</v>
      </c>
      <c r="W50" s="27">
        <v>19.2</v>
      </c>
      <c r="X50" s="27">
        <v>20</v>
      </c>
      <c r="Y50" s="27">
        <v>19.8</v>
      </c>
      <c r="Z50" s="27">
        <v>19.600000000000001</v>
      </c>
      <c r="AA50" s="27">
        <v>19.2</v>
      </c>
      <c r="AB50" s="27">
        <v>19.3</v>
      </c>
      <c r="AC50" s="35">
        <f t="shared" si="14"/>
        <v>21.375</v>
      </c>
    </row>
    <row r="51" spans="1:29">
      <c r="A51" s="4">
        <v>6</v>
      </c>
      <c r="B51" s="5" t="s">
        <v>52</v>
      </c>
      <c r="C51" s="6" t="s">
        <v>47</v>
      </c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>
        <v>21.3</v>
      </c>
      <c r="R51" s="27">
        <v>29</v>
      </c>
      <c r="S51" s="27">
        <v>28.5</v>
      </c>
      <c r="T51" s="27">
        <v>28.7</v>
      </c>
      <c r="U51" s="27">
        <v>29.1</v>
      </c>
      <c r="V51" s="27">
        <v>25.6</v>
      </c>
      <c r="W51" s="27">
        <v>24.2</v>
      </c>
      <c r="X51" s="27">
        <v>25.1</v>
      </c>
      <c r="Y51" s="27">
        <v>25.1</v>
      </c>
      <c r="Z51" s="27">
        <v>24.8</v>
      </c>
      <c r="AA51" s="27">
        <v>24.4</v>
      </c>
      <c r="AB51" s="27">
        <v>24.5</v>
      </c>
      <c r="AC51" s="35">
        <f t="shared" si="14"/>
        <v>25.858333333333331</v>
      </c>
    </row>
    <row r="52" spans="1:29" ht="30">
      <c r="A52" s="4">
        <v>7</v>
      </c>
      <c r="B52" s="5" t="s">
        <v>53</v>
      </c>
      <c r="C52" s="6" t="s">
        <v>54</v>
      </c>
      <c r="D52" s="6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>
        <v>4.3</v>
      </c>
      <c r="R52" s="13">
        <v>4.3</v>
      </c>
      <c r="S52" s="13">
        <v>4.3</v>
      </c>
      <c r="T52" s="13">
        <v>4.3</v>
      </c>
      <c r="U52" s="13">
        <v>4.3</v>
      </c>
      <c r="V52" s="13">
        <v>4.3</v>
      </c>
      <c r="W52" s="13">
        <v>4.3</v>
      </c>
      <c r="X52" s="13">
        <v>4.3</v>
      </c>
      <c r="Y52" s="13">
        <v>4.3</v>
      </c>
      <c r="Z52" s="13">
        <v>4.3</v>
      </c>
      <c r="AA52" s="13">
        <v>4.3</v>
      </c>
      <c r="AB52" s="13">
        <v>4.3</v>
      </c>
      <c r="AC52" s="35">
        <f t="shared" si="14"/>
        <v>4.2999999999999989</v>
      </c>
    </row>
    <row r="53" spans="1:29" ht="30">
      <c r="A53" s="4">
        <v>8</v>
      </c>
      <c r="B53" s="5" t="s">
        <v>55</v>
      </c>
      <c r="C53" s="6" t="s">
        <v>54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4"/>
        <v>3.7999999999999994</v>
      </c>
    </row>
    <row r="54" spans="1:29" ht="30">
      <c r="A54" s="4">
        <v>9</v>
      </c>
      <c r="B54" s="5" t="s">
        <v>56</v>
      </c>
      <c r="C54" s="6" t="s">
        <v>54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4"/>
        <v>3.7999999999999994</v>
      </c>
    </row>
    <row r="55" spans="1:29" ht="30">
      <c r="A55" s="4">
        <v>10</v>
      </c>
      <c r="B55" s="5" t="s">
        <v>57</v>
      </c>
      <c r="C55" s="6" t="s">
        <v>54</v>
      </c>
      <c r="D55" s="6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>
        <v>3</v>
      </c>
      <c r="W55" s="28">
        <v>3</v>
      </c>
      <c r="X55" s="28">
        <v>3</v>
      </c>
      <c r="Y55" s="28">
        <v>3</v>
      </c>
      <c r="Z55" s="28">
        <v>3</v>
      </c>
      <c r="AA55" s="28">
        <v>3</v>
      </c>
      <c r="AB55" s="28">
        <v>3</v>
      </c>
      <c r="AC55" s="35">
        <f t="shared" si="14"/>
        <v>3</v>
      </c>
    </row>
    <row r="56" spans="1:29" ht="34.5">
      <c r="A56" s="4">
        <v>11</v>
      </c>
      <c r="B56" s="5" t="s">
        <v>58</v>
      </c>
      <c r="C56" s="6" t="s">
        <v>54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>
        <v>0.5</v>
      </c>
      <c r="R56" s="33">
        <v>0.5</v>
      </c>
      <c r="S56" s="33">
        <v>0.5</v>
      </c>
      <c r="T56" s="33">
        <f t="shared" ref="T56:AB56" si="15">T52-T53</f>
        <v>0.5</v>
      </c>
      <c r="U56" s="33">
        <f t="shared" si="15"/>
        <v>0.5</v>
      </c>
      <c r="V56" s="33">
        <f t="shared" si="15"/>
        <v>0.5</v>
      </c>
      <c r="W56" s="33">
        <f t="shared" si="15"/>
        <v>0.5</v>
      </c>
      <c r="X56" s="33">
        <f t="shared" si="15"/>
        <v>0.5</v>
      </c>
      <c r="Y56" s="33">
        <f t="shared" si="15"/>
        <v>0.5</v>
      </c>
      <c r="Z56" s="33">
        <f t="shared" si="15"/>
        <v>0.5</v>
      </c>
      <c r="AA56" s="33">
        <f t="shared" si="15"/>
        <v>0.5</v>
      </c>
      <c r="AB56" s="33">
        <f t="shared" si="15"/>
        <v>0.5</v>
      </c>
      <c r="AC56" s="35">
        <f t="shared" si="14"/>
        <v>0.5</v>
      </c>
    </row>
    <row r="57" spans="1:29" ht="34.5">
      <c r="A57" s="4">
        <v>12</v>
      </c>
      <c r="B57" s="5" t="s">
        <v>59</v>
      </c>
      <c r="C57" s="6" t="s">
        <v>60</v>
      </c>
      <c r="D57" s="1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>
        <v>0.8</v>
      </c>
      <c r="R57" s="33">
        <v>0.8</v>
      </c>
      <c r="S57" s="33">
        <v>0.8</v>
      </c>
      <c r="T57" s="33">
        <f t="shared" ref="T57:AB57" si="16">T54-T55</f>
        <v>0.79999999999999982</v>
      </c>
      <c r="U57" s="33">
        <f t="shared" si="16"/>
        <v>0.79999999999999982</v>
      </c>
      <c r="V57" s="33">
        <f t="shared" si="16"/>
        <v>0.79999999999999982</v>
      </c>
      <c r="W57" s="33">
        <f t="shared" si="16"/>
        <v>0.79999999999999982</v>
      </c>
      <c r="X57" s="33">
        <f t="shared" si="16"/>
        <v>0.79999999999999982</v>
      </c>
      <c r="Y57" s="33">
        <f t="shared" si="16"/>
        <v>0.79999999999999982</v>
      </c>
      <c r="Z57" s="33">
        <f t="shared" si="16"/>
        <v>0.79999999999999982</v>
      </c>
      <c r="AA57" s="33">
        <f t="shared" si="16"/>
        <v>0.79999999999999982</v>
      </c>
      <c r="AB57" s="33">
        <f t="shared" si="16"/>
        <v>0.79999999999999982</v>
      </c>
      <c r="AC57" s="35">
        <f t="shared" si="14"/>
        <v>0.79999999999999982</v>
      </c>
    </row>
    <row r="58" spans="1:29" ht="37.5">
      <c r="A58" s="4">
        <v>13</v>
      </c>
      <c r="B58" s="5" t="s">
        <v>61</v>
      </c>
      <c r="C58" s="6" t="s">
        <v>62</v>
      </c>
      <c r="D58" s="13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>
        <f t="shared" ref="Q58:AB58" si="17">SQRT(Q56/0.5)*971</f>
        <v>971</v>
      </c>
      <c r="R58" s="29">
        <f t="shared" si="17"/>
        <v>971</v>
      </c>
      <c r="S58" s="29">
        <f t="shared" si="17"/>
        <v>971</v>
      </c>
      <c r="T58" s="29">
        <f t="shared" si="17"/>
        <v>971</v>
      </c>
      <c r="U58" s="29">
        <f t="shared" si="17"/>
        <v>971</v>
      </c>
      <c r="V58" s="29">
        <f t="shared" si="17"/>
        <v>971</v>
      </c>
      <c r="W58" s="29">
        <f t="shared" si="17"/>
        <v>971</v>
      </c>
      <c r="X58" s="29">
        <f t="shared" si="17"/>
        <v>971</v>
      </c>
      <c r="Y58" s="29">
        <f t="shared" si="17"/>
        <v>971</v>
      </c>
      <c r="Z58" s="29">
        <f t="shared" si="17"/>
        <v>971</v>
      </c>
      <c r="AA58" s="29">
        <f t="shared" si="17"/>
        <v>971</v>
      </c>
      <c r="AB58" s="29">
        <f t="shared" si="17"/>
        <v>971</v>
      </c>
      <c r="AC58" s="35">
        <f t="shared" si="14"/>
        <v>971</v>
      </c>
    </row>
    <row r="59" spans="1:29">
      <c r="A59" s="4">
        <v>14</v>
      </c>
      <c r="B59" s="5" t="s">
        <v>63</v>
      </c>
      <c r="C59" s="6" t="s">
        <v>64</v>
      </c>
      <c r="D59" s="13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>
        <f t="shared" ref="Q59:AB59" si="18">Q58*1000*1*(Q48-Q49)/3024</f>
        <v>2311.9047619047615</v>
      </c>
      <c r="R59" s="40">
        <f t="shared" si="18"/>
        <v>2408.2341269841272</v>
      </c>
      <c r="S59" s="40">
        <f t="shared" si="18"/>
        <v>1990.8068783068784</v>
      </c>
      <c r="T59" s="40">
        <f t="shared" si="18"/>
        <v>2119.2460317460318</v>
      </c>
      <c r="U59" s="40">
        <f t="shared" si="18"/>
        <v>2247.6851851851857</v>
      </c>
      <c r="V59" s="40">
        <f t="shared" si="18"/>
        <v>2279.7949735449733</v>
      </c>
      <c r="W59" s="40">
        <f t="shared" si="18"/>
        <v>2440.3439153439153</v>
      </c>
      <c r="X59" s="40">
        <f t="shared" si="18"/>
        <v>2472.4537037037035</v>
      </c>
      <c r="Y59" s="40">
        <f t="shared" si="18"/>
        <v>2504.5634920634925</v>
      </c>
      <c r="Z59" s="40">
        <f t="shared" si="18"/>
        <v>2504.5634920634925</v>
      </c>
      <c r="AA59" s="40">
        <f t="shared" si="18"/>
        <v>2504.5634920634916</v>
      </c>
      <c r="AB59" s="40">
        <f t="shared" si="18"/>
        <v>2472.4537037037035</v>
      </c>
      <c r="AC59" s="73">
        <f>SUM(E59:AB59)</f>
        <v>28256.613756613755</v>
      </c>
    </row>
    <row r="60" spans="1:29">
      <c r="A60" s="4">
        <v>15</v>
      </c>
      <c r="B60" s="5" t="s">
        <v>65</v>
      </c>
      <c r="C60" s="6" t="s">
        <v>66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>
        <v>1315</v>
      </c>
      <c r="R60" s="13">
        <v>1315</v>
      </c>
      <c r="S60" s="13">
        <v>1325</v>
      </c>
      <c r="T60" s="13">
        <v>1320</v>
      </c>
      <c r="U60" s="13">
        <v>1315</v>
      </c>
      <c r="V60" s="13">
        <v>1315</v>
      </c>
      <c r="W60" s="13">
        <v>1315</v>
      </c>
      <c r="X60" s="13">
        <v>1320</v>
      </c>
      <c r="Y60" s="13">
        <v>1315</v>
      </c>
      <c r="Z60" s="13">
        <v>1315</v>
      </c>
      <c r="AA60" s="13">
        <v>1315</v>
      </c>
      <c r="AB60" s="13">
        <v>1315</v>
      </c>
      <c r="AC60" s="73">
        <f>SUM(E60:AB60)</f>
        <v>15800</v>
      </c>
    </row>
    <row r="61" spans="1:29">
      <c r="A61" s="4">
        <v>16</v>
      </c>
      <c r="B61" s="5" t="s">
        <v>67</v>
      </c>
      <c r="C61" s="6" t="s">
        <v>68</v>
      </c>
      <c r="D61" s="13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>
        <f t="shared" ref="Q61:AB61" si="19">Q60/Q59</f>
        <v>0.56879505664263652</v>
      </c>
      <c r="R61" s="31">
        <f t="shared" si="19"/>
        <v>0.54604325437693091</v>
      </c>
      <c r="S61" s="31">
        <f t="shared" si="19"/>
        <v>0.66555928374472606</v>
      </c>
      <c r="T61" s="31">
        <f t="shared" si="19"/>
        <v>0.62286302780638514</v>
      </c>
      <c r="U61" s="31">
        <f t="shared" si="19"/>
        <v>0.5850463439752831</v>
      </c>
      <c r="V61" s="31">
        <f t="shared" si="19"/>
        <v>0.57680625462351875</v>
      </c>
      <c r="W61" s="31">
        <f t="shared" si="19"/>
        <v>0.53885847471407666</v>
      </c>
      <c r="X61" s="31">
        <f t="shared" si="19"/>
        <v>0.53388259526261594</v>
      </c>
      <c r="Y61" s="31">
        <f t="shared" si="19"/>
        <v>0.52504159074704893</v>
      </c>
      <c r="Z61" s="31">
        <f t="shared" si="19"/>
        <v>0.52504159074704893</v>
      </c>
      <c r="AA61" s="31">
        <f t="shared" si="19"/>
        <v>0.52504159074704915</v>
      </c>
      <c r="AB61" s="31">
        <f t="shared" si="19"/>
        <v>0.53186031270480294</v>
      </c>
      <c r="AC61" s="35">
        <f t="shared" ref="AC61:AC66" si="20">AVERAGE(E61:AB61)</f>
        <v>0.56206994800767696</v>
      </c>
    </row>
    <row r="62" spans="1:29">
      <c r="A62" s="4">
        <v>17</v>
      </c>
      <c r="B62" s="5" t="s">
        <v>69</v>
      </c>
      <c r="C62" s="13"/>
      <c r="D62" s="13"/>
      <c r="E62" s="255">
        <f>AVERAGE(E61:AB61)</f>
        <v>0.56206994800767696</v>
      </c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35">
        <f t="shared" si="20"/>
        <v>0.56206994800767696</v>
      </c>
    </row>
    <row r="63" spans="1:29">
      <c r="A63" s="4">
        <v>18</v>
      </c>
      <c r="B63" s="5" t="s">
        <v>70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>
        <f t="shared" ref="Q63:AB63" si="21">3.516/Q61</f>
        <v>6.1814883215643661</v>
      </c>
      <c r="R63" s="31">
        <f t="shared" si="21"/>
        <v>6.4390503349628831</v>
      </c>
      <c r="S63" s="31">
        <f t="shared" si="21"/>
        <v>5.2827750823599882</v>
      </c>
      <c r="T63" s="31">
        <f t="shared" si="21"/>
        <v>5.6449007936507938</v>
      </c>
      <c r="U63" s="31">
        <f t="shared" si="21"/>
        <v>6.0097803126320253</v>
      </c>
      <c r="V63" s="31">
        <f t="shared" si="21"/>
        <v>6.0956343170981944</v>
      </c>
      <c r="W63" s="31">
        <f t="shared" si="21"/>
        <v>6.524904339429054</v>
      </c>
      <c r="X63" s="31">
        <f t="shared" si="21"/>
        <v>6.5857175925925917</v>
      </c>
      <c r="Y63" s="31">
        <f t="shared" si="21"/>
        <v>6.6966123483613993</v>
      </c>
      <c r="Z63" s="31">
        <f t="shared" si="21"/>
        <v>6.6966123483613993</v>
      </c>
      <c r="AA63" s="31">
        <f t="shared" si="21"/>
        <v>6.6966123483613966</v>
      </c>
      <c r="AB63" s="31">
        <f t="shared" si="21"/>
        <v>6.6107583438952258</v>
      </c>
      <c r="AC63" s="35">
        <f t="shared" si="20"/>
        <v>6.2887372069391096</v>
      </c>
    </row>
    <row r="64" spans="1:29">
      <c r="A64" s="4">
        <v>19</v>
      </c>
      <c r="B64" s="5" t="s">
        <v>71</v>
      </c>
      <c r="C64" s="13"/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>
        <f t="shared" ref="Q64:AB64" si="22">3.413*Q63</f>
        <v>21.097419641499179</v>
      </c>
      <c r="R64" s="31">
        <f t="shared" si="22"/>
        <v>21.976478793228321</v>
      </c>
      <c r="S64" s="31">
        <f t="shared" si="22"/>
        <v>18.03011135609464</v>
      </c>
      <c r="T64" s="31">
        <f t="shared" si="22"/>
        <v>19.266046408730158</v>
      </c>
      <c r="U64" s="31">
        <f t="shared" si="22"/>
        <v>20.511380207013101</v>
      </c>
      <c r="V64" s="31">
        <f t="shared" si="22"/>
        <v>20.804399924256135</v>
      </c>
      <c r="W64" s="31">
        <f t="shared" si="22"/>
        <v>22.269498510471362</v>
      </c>
      <c r="X64" s="31">
        <f t="shared" si="22"/>
        <v>22.477054143518515</v>
      </c>
      <c r="Y64" s="31">
        <f t="shared" si="22"/>
        <v>22.855537944957454</v>
      </c>
      <c r="Z64" s="31">
        <f t="shared" si="22"/>
        <v>22.855537944957454</v>
      </c>
      <c r="AA64" s="31">
        <f t="shared" si="22"/>
        <v>22.855537944957444</v>
      </c>
      <c r="AB64" s="31">
        <f t="shared" si="22"/>
        <v>22.562518227714403</v>
      </c>
      <c r="AC64" s="35">
        <f t="shared" si="20"/>
        <v>21.463460087283178</v>
      </c>
    </row>
    <row r="65" spans="1:29">
      <c r="A65" s="4">
        <v>20</v>
      </c>
      <c r="B65" s="5" t="s">
        <v>72</v>
      </c>
      <c r="C65" s="6" t="s">
        <v>47</v>
      </c>
      <c r="D65" s="13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>
        <f t="shared" ref="Q65:AB65" si="23">(Q51-Q50)/LN(1+(Q51-Q50)/Q46)</f>
        <v>0.4654015820597584</v>
      </c>
      <c r="R65" s="31">
        <f t="shared" si="23"/>
        <v>2.717321316799191</v>
      </c>
      <c r="S65" s="31">
        <f t="shared" si="23"/>
        <v>2.2918490026683118</v>
      </c>
      <c r="T65" s="31">
        <f t="shared" si="23"/>
        <v>2.2440156931414696</v>
      </c>
      <c r="U65" s="31">
        <f t="shared" si="23"/>
        <v>2.3284885808307672</v>
      </c>
      <c r="V65" s="31">
        <f t="shared" si="23"/>
        <v>2.6004608258774882</v>
      </c>
      <c r="W65" s="31">
        <f t="shared" si="23"/>
        <v>2.6591319396341482</v>
      </c>
      <c r="X65" s="31">
        <f t="shared" si="23"/>
        <v>2.6882854224461634</v>
      </c>
      <c r="Y65" s="31">
        <f t="shared" si="23"/>
        <v>2.7462423263665325</v>
      </c>
      <c r="Z65" s="31">
        <f t="shared" si="23"/>
        <v>2.717321316799191</v>
      </c>
      <c r="AA65" s="31">
        <f t="shared" si="23"/>
        <v>2.717321316799191</v>
      </c>
      <c r="AB65" s="31">
        <f t="shared" si="23"/>
        <v>2.8500189184554614</v>
      </c>
      <c r="AC65" s="35">
        <f t="shared" si="20"/>
        <v>2.4188215201564724</v>
      </c>
    </row>
    <row r="66" spans="1:29">
      <c r="A66" s="4">
        <v>21</v>
      </c>
      <c r="B66" s="5" t="s">
        <v>73</v>
      </c>
      <c r="C66" s="6" t="s">
        <v>47</v>
      </c>
      <c r="D66" s="17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>
        <f t="shared" ref="Q66:AB66" si="24">(Q48-Q49)/LN(1+(Q48-Q49)/Q47)</f>
        <v>2.2368057644146022</v>
      </c>
      <c r="R66" s="31">
        <f t="shared" si="24"/>
        <v>2.3019575732260118</v>
      </c>
      <c r="S66" s="31">
        <f t="shared" si="24"/>
        <v>2.0157521398153802</v>
      </c>
      <c r="T66" s="31">
        <f t="shared" si="24"/>
        <v>2.1049313267650867</v>
      </c>
      <c r="U66" s="31">
        <f t="shared" si="24"/>
        <v>2.1930874711718342</v>
      </c>
      <c r="V66" s="31">
        <f t="shared" si="24"/>
        <v>2.2149756783043997</v>
      </c>
      <c r="W66" s="31">
        <f t="shared" si="24"/>
        <v>2.5369423252845387</v>
      </c>
      <c r="X66" s="31">
        <f t="shared" si="24"/>
        <v>2.5597087013286677</v>
      </c>
      <c r="Y66" s="31">
        <f t="shared" si="24"/>
        <v>2.5824181345416171</v>
      </c>
      <c r="Z66" s="31">
        <f t="shared" si="24"/>
        <v>2.3666219892297775</v>
      </c>
      <c r="AA66" s="31">
        <f t="shared" si="24"/>
        <v>2.5824181345416166</v>
      </c>
      <c r="AB66" s="31">
        <f t="shared" si="24"/>
        <v>2.5597087013286677</v>
      </c>
      <c r="AC66" s="35">
        <f t="shared" si="20"/>
        <v>2.354610661662683</v>
      </c>
    </row>
    <row r="68" spans="1:29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64"/>
    </row>
  </sheetData>
  <mergeCells count="33">
    <mergeCell ref="A43:D43"/>
    <mergeCell ref="E44:AB44"/>
    <mergeCell ref="E62:AB62"/>
    <mergeCell ref="A10:A11"/>
    <mergeCell ref="A44:A45"/>
    <mergeCell ref="B10:B11"/>
    <mergeCell ref="B44:B45"/>
    <mergeCell ref="C10:C11"/>
    <mergeCell ref="C44:C45"/>
    <mergeCell ref="D10:D11"/>
    <mergeCell ref="D44:D45"/>
    <mergeCell ref="E37:AB43"/>
    <mergeCell ref="A38:D38"/>
    <mergeCell ref="A39:D39"/>
    <mergeCell ref="A40:D40"/>
    <mergeCell ref="A41:D41"/>
    <mergeCell ref="A42:D42"/>
    <mergeCell ref="E28:AB28"/>
    <mergeCell ref="K34:Q34"/>
    <mergeCell ref="A35:AB35"/>
    <mergeCell ref="A36:AB36"/>
    <mergeCell ref="A37:D37"/>
    <mergeCell ref="A6:D6"/>
    <mergeCell ref="A7:D7"/>
    <mergeCell ref="A8:D8"/>
    <mergeCell ref="A9:D9"/>
    <mergeCell ref="E10:AB10"/>
    <mergeCell ref="E3:AB9"/>
    <mergeCell ref="H1:S1"/>
    <mergeCell ref="A2:AB2"/>
    <mergeCell ref="A3:D3"/>
    <mergeCell ref="A4:D4"/>
    <mergeCell ref="A5:D5"/>
  </mergeCells>
  <conditionalFormatting sqref="AC59:AC60">
    <cfRule type="cellIs" dxfId="87" priority="4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65"/>
  <sheetViews>
    <sheetView zoomScale="80" zoomScaleNormal="80" workbookViewId="0">
      <selection activeCell="AC47" sqref="AC47:AC48"/>
    </sheetView>
  </sheetViews>
  <sheetFormatPr defaultColWidth="8.85546875" defaultRowHeight="21"/>
  <cols>
    <col min="1" max="1" width="6.5703125" style="80" customWidth="1"/>
    <col min="2" max="2" width="39.140625" style="80" customWidth="1"/>
    <col min="3" max="3" width="11.42578125" style="80" customWidth="1"/>
    <col min="4" max="4" width="14.140625" style="80" customWidth="1"/>
    <col min="5" max="28" width="8.7109375" style="80" customWidth="1"/>
    <col min="29" max="29" width="10.140625" style="80" customWidth="1"/>
    <col min="30" max="16384" width="8.85546875" style="80"/>
  </cols>
  <sheetData>
    <row r="1" spans="1:29" ht="23.25">
      <c r="A1" s="280" t="s">
        <v>31</v>
      </c>
      <c r="B1" s="281"/>
      <c r="C1" s="281"/>
      <c r="D1" s="281"/>
      <c r="E1" s="281"/>
      <c r="F1" s="281"/>
      <c r="G1" s="281"/>
      <c r="H1" s="281"/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  <c r="AA1" s="281"/>
      <c r="AB1" s="281"/>
      <c r="AC1" s="282"/>
    </row>
    <row r="2" spans="1:29">
      <c r="A2" s="283" t="s">
        <v>96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84"/>
    </row>
    <row r="3" spans="1:29" ht="21" customHeight="1">
      <c r="A3" s="285"/>
      <c r="B3" s="273"/>
      <c r="C3" s="273"/>
      <c r="D3" s="27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90"/>
    </row>
    <row r="4" spans="1:29" ht="21" customHeight="1">
      <c r="A4" s="286" t="s">
        <v>34</v>
      </c>
      <c r="B4" s="274"/>
      <c r="C4" s="274"/>
      <c r="D4" s="274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7"/>
      <c r="AC4" s="291"/>
    </row>
    <row r="5" spans="1:29" ht="21" customHeight="1">
      <c r="A5" s="286" t="s">
        <v>35</v>
      </c>
      <c r="B5" s="274"/>
      <c r="C5" s="274"/>
      <c r="D5" s="274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7"/>
      <c r="AC5" s="291"/>
    </row>
    <row r="6" spans="1:29" ht="21" customHeight="1">
      <c r="A6" s="286" t="s">
        <v>36</v>
      </c>
      <c r="B6" s="274"/>
      <c r="C6" s="274"/>
      <c r="D6" s="274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7"/>
      <c r="AC6" s="291"/>
    </row>
    <row r="7" spans="1:29" ht="21" customHeight="1">
      <c r="A7" s="286" t="s">
        <v>37</v>
      </c>
      <c r="B7" s="274"/>
      <c r="C7" s="274"/>
      <c r="D7" s="274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7"/>
      <c r="AC7" s="291"/>
    </row>
    <row r="8" spans="1:29" ht="21" customHeight="1">
      <c r="A8" s="287" t="s">
        <v>38</v>
      </c>
      <c r="B8" s="275"/>
      <c r="C8" s="275"/>
      <c r="D8" s="275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91"/>
    </row>
    <row r="9" spans="1:29" ht="21" customHeight="1">
      <c r="A9" s="288" t="s">
        <v>39</v>
      </c>
      <c r="B9" s="289"/>
      <c r="C9" s="289"/>
      <c r="D9" s="289"/>
      <c r="E9" s="292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4"/>
    </row>
    <row r="10" spans="1:29" ht="45" customHeight="1">
      <c r="A10" s="276" t="s">
        <v>40</v>
      </c>
      <c r="B10" s="276" t="s">
        <v>41</v>
      </c>
      <c r="C10" s="276" t="s">
        <v>42</v>
      </c>
      <c r="D10" s="276" t="s">
        <v>43</v>
      </c>
      <c r="E10" s="267" t="s">
        <v>44</v>
      </c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  <c r="AA10" s="268"/>
      <c r="AB10" s="269"/>
      <c r="AC10" s="72" t="s">
        <v>30</v>
      </c>
    </row>
    <row r="11" spans="1:29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24.95" customHeight="1">
      <c r="A12" s="4">
        <v>1</v>
      </c>
      <c r="B12" s="5" t="s">
        <v>46</v>
      </c>
      <c r="C12" s="6" t="s">
        <v>47</v>
      </c>
      <c r="D12" s="7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>
        <v>1.4</v>
      </c>
      <c r="P12" s="26">
        <v>1.4</v>
      </c>
      <c r="Q12" s="26">
        <v>1.1000000000000001</v>
      </c>
      <c r="R12" s="26">
        <v>1.1000000000000001</v>
      </c>
      <c r="S12" s="26">
        <v>1.1000000000000001</v>
      </c>
      <c r="T12" s="26">
        <v>1.5</v>
      </c>
      <c r="U12" s="26">
        <v>1.6</v>
      </c>
      <c r="V12" s="26">
        <v>1.6</v>
      </c>
      <c r="W12" s="26">
        <v>1.5</v>
      </c>
      <c r="X12" s="26">
        <v>1.5</v>
      </c>
      <c r="Y12" s="26">
        <v>1.6</v>
      </c>
      <c r="Z12" s="26">
        <v>1.5</v>
      </c>
      <c r="AA12" s="26">
        <v>1.6</v>
      </c>
      <c r="AB12" s="26">
        <v>1.6</v>
      </c>
      <c r="AC12" s="35">
        <f t="shared" ref="AC12:AC24" si="0">AVERAGE(E12:AB12)</f>
        <v>1.4357142857142857</v>
      </c>
    </row>
    <row r="13" spans="1:29" ht="24.95" customHeight="1">
      <c r="A13" s="4">
        <v>2</v>
      </c>
      <c r="B13" s="5" t="s">
        <v>48</v>
      </c>
      <c r="C13" s="6" t="s">
        <v>47</v>
      </c>
      <c r="D13" s="7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>
        <v>0.9</v>
      </c>
      <c r="P13" s="26">
        <v>0.8</v>
      </c>
      <c r="Q13" s="26">
        <v>0.8</v>
      </c>
      <c r="R13" s="26">
        <v>0.8</v>
      </c>
      <c r="S13" s="26">
        <v>0.8</v>
      </c>
      <c r="T13" s="26">
        <v>0.9</v>
      </c>
      <c r="U13" s="26">
        <v>1.1000000000000001</v>
      </c>
      <c r="V13" s="26">
        <v>1.2</v>
      </c>
      <c r="W13" s="26">
        <v>1.2</v>
      </c>
      <c r="X13" s="26">
        <v>1.3</v>
      </c>
      <c r="Y13" s="26">
        <v>1.3</v>
      </c>
      <c r="Z13" s="26">
        <v>1.4</v>
      </c>
      <c r="AA13" s="26">
        <v>1.3</v>
      </c>
      <c r="AB13" s="26">
        <v>1.4</v>
      </c>
      <c r="AC13" s="35">
        <f t="shared" si="0"/>
        <v>1.0857142857142859</v>
      </c>
    </row>
    <row r="14" spans="1:29" ht="24.95" customHeight="1">
      <c r="A14" s="4">
        <v>3</v>
      </c>
      <c r="B14" s="5" t="s">
        <v>49</v>
      </c>
      <c r="C14" s="6" t="s">
        <v>47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>
        <v>15</v>
      </c>
      <c r="P14" s="13">
        <v>15</v>
      </c>
      <c r="Q14" s="13">
        <v>13.8</v>
      </c>
      <c r="R14" s="13">
        <v>13.3</v>
      </c>
      <c r="S14" s="13">
        <v>13.3</v>
      </c>
      <c r="T14" s="13">
        <v>12.2</v>
      </c>
      <c r="U14" s="13">
        <v>12.7</v>
      </c>
      <c r="V14" s="13">
        <v>13.3</v>
      </c>
      <c r="W14" s="13">
        <v>13.6</v>
      </c>
      <c r="X14" s="13">
        <v>13.8</v>
      </c>
      <c r="Y14" s="13">
        <v>13.8</v>
      </c>
      <c r="Z14" s="13">
        <v>13.7</v>
      </c>
      <c r="AA14" s="13">
        <v>13.7</v>
      </c>
      <c r="AB14" s="13">
        <v>13.8</v>
      </c>
      <c r="AC14" s="35">
        <f t="shared" si="0"/>
        <v>13.642857142857142</v>
      </c>
    </row>
    <row r="15" spans="1:29" ht="24.95" customHeight="1">
      <c r="A15" s="4">
        <v>4</v>
      </c>
      <c r="B15" s="5" t="s">
        <v>50</v>
      </c>
      <c r="C15" s="6" t="s">
        <v>47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>
        <v>8</v>
      </c>
      <c r="P15" s="13">
        <v>7.9</v>
      </c>
      <c r="Q15" s="13">
        <v>7.8</v>
      </c>
      <c r="R15" s="13">
        <v>7.1</v>
      </c>
      <c r="S15" s="13">
        <v>6.1</v>
      </c>
      <c r="T15" s="13">
        <v>5.4</v>
      </c>
      <c r="U15" s="13">
        <v>5.7</v>
      </c>
      <c r="V15" s="13">
        <v>5.7</v>
      </c>
      <c r="W15" s="13">
        <v>6.2</v>
      </c>
      <c r="X15" s="13">
        <v>6.2</v>
      </c>
      <c r="Y15" s="13">
        <v>6.1</v>
      </c>
      <c r="Z15" s="13">
        <v>6.1</v>
      </c>
      <c r="AA15" s="13">
        <v>6</v>
      </c>
      <c r="AB15" s="13">
        <v>6.1</v>
      </c>
      <c r="AC15" s="35">
        <f t="shared" si="0"/>
        <v>6.4571428571428564</v>
      </c>
    </row>
    <row r="16" spans="1:29" ht="24.95" customHeight="1">
      <c r="A16" s="4">
        <v>5</v>
      </c>
      <c r="B16" s="5" t="s">
        <v>51</v>
      </c>
      <c r="C16" s="6" t="s">
        <v>47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>
        <v>19.899999999999999</v>
      </c>
      <c r="P16" s="13">
        <v>24.2</v>
      </c>
      <c r="Q16" s="13">
        <v>24.2</v>
      </c>
      <c r="R16" s="13">
        <v>24</v>
      </c>
      <c r="S16" s="13">
        <v>25.2</v>
      </c>
      <c r="T16" s="13">
        <v>23.7</v>
      </c>
      <c r="U16" s="13">
        <v>22.6</v>
      </c>
      <c r="V16" s="13">
        <v>22.4</v>
      </c>
      <c r="W16" s="13">
        <v>21.9</v>
      </c>
      <c r="X16" s="13">
        <v>21.4</v>
      </c>
      <c r="Y16" s="13">
        <v>21.7</v>
      </c>
      <c r="Z16" s="13">
        <v>21.7</v>
      </c>
      <c r="AA16" s="13">
        <v>21.8</v>
      </c>
      <c r="AB16" s="13">
        <v>21.3</v>
      </c>
      <c r="AC16" s="35">
        <f t="shared" si="0"/>
        <v>22.571428571428573</v>
      </c>
    </row>
    <row r="17" spans="1:29" ht="24.95" customHeight="1">
      <c r="A17" s="4">
        <v>6</v>
      </c>
      <c r="B17" s="5" t="s">
        <v>52</v>
      </c>
      <c r="C17" s="6" t="s">
        <v>47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>
        <v>25</v>
      </c>
      <c r="P17" s="13">
        <v>29.6</v>
      </c>
      <c r="Q17" s="13">
        <v>28.8</v>
      </c>
      <c r="R17" s="13">
        <v>28.8</v>
      </c>
      <c r="S17" s="13">
        <v>30.6</v>
      </c>
      <c r="T17" s="13">
        <v>29</v>
      </c>
      <c r="U17" s="13">
        <v>28</v>
      </c>
      <c r="V17" s="13">
        <v>28.3</v>
      </c>
      <c r="W17" s="13">
        <v>27.7</v>
      </c>
      <c r="X17" s="13">
        <v>27.3</v>
      </c>
      <c r="Y17" s="13">
        <v>27.7</v>
      </c>
      <c r="Z17" s="13">
        <v>27.7</v>
      </c>
      <c r="AA17" s="13">
        <v>27.8</v>
      </c>
      <c r="AB17" s="13">
        <v>27.3</v>
      </c>
      <c r="AC17" s="35">
        <f t="shared" si="0"/>
        <v>28.114285714285717</v>
      </c>
    </row>
    <row r="18" spans="1:29" ht="24.95" customHeight="1">
      <c r="A18" s="4">
        <v>7</v>
      </c>
      <c r="B18" s="5" t="s">
        <v>53</v>
      </c>
      <c r="C18" s="6" t="s">
        <v>54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24.95" customHeight="1">
      <c r="A19" s="4">
        <v>8</v>
      </c>
      <c r="B19" s="5" t="s">
        <v>55</v>
      </c>
      <c r="C19" s="6" t="s">
        <v>54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>
        <v>3.5</v>
      </c>
      <c r="P19" s="28">
        <v>3.5</v>
      </c>
      <c r="Q19" s="28">
        <v>3.5</v>
      </c>
      <c r="R19" s="28">
        <v>3.5</v>
      </c>
      <c r="S19" s="28">
        <v>3.5</v>
      </c>
      <c r="T19" s="28">
        <v>3.5</v>
      </c>
      <c r="U19" s="28">
        <v>3.5</v>
      </c>
      <c r="V19" s="28">
        <v>3.5</v>
      </c>
      <c r="W19" s="28">
        <v>3.5</v>
      </c>
      <c r="X19" s="28">
        <v>3.5</v>
      </c>
      <c r="Y19" s="28">
        <v>3.5</v>
      </c>
      <c r="Z19" s="28">
        <v>3.5</v>
      </c>
      <c r="AA19" s="28">
        <v>3.5</v>
      </c>
      <c r="AB19" s="28">
        <v>3.5</v>
      </c>
      <c r="AC19" s="35">
        <f t="shared" si="0"/>
        <v>3.5</v>
      </c>
    </row>
    <row r="20" spans="1:29" ht="24.95" customHeight="1">
      <c r="A20" s="4">
        <v>9</v>
      </c>
      <c r="B20" s="5" t="s">
        <v>56</v>
      </c>
      <c r="C20" s="6" t="s">
        <v>54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3.7999999999999994</v>
      </c>
    </row>
    <row r="21" spans="1:29" ht="24.95" customHeight="1">
      <c r="A21" s="4">
        <v>10</v>
      </c>
      <c r="B21" s="5" t="s">
        <v>57</v>
      </c>
      <c r="C21" s="6" t="s">
        <v>54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24.95" customHeight="1">
      <c r="A22" s="4">
        <v>11</v>
      </c>
      <c r="B22" s="5" t="s">
        <v>58</v>
      </c>
      <c r="C22" s="6" t="s">
        <v>54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24.95" customHeight="1">
      <c r="A23" s="4">
        <v>12</v>
      </c>
      <c r="B23" s="5" t="s">
        <v>59</v>
      </c>
      <c r="C23" s="6" t="s">
        <v>60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>
        <f>O20-O21</f>
        <v>0.79999999999999982</v>
      </c>
      <c r="P23" s="33">
        <f t="shared" ref="P23:U23" si="1">P20-P21</f>
        <v>0.79999999999999982</v>
      </c>
      <c r="Q23" s="33">
        <f t="shared" si="1"/>
        <v>0.79999999999999982</v>
      </c>
      <c r="R23" s="33">
        <f t="shared" si="1"/>
        <v>0.79999999999999982</v>
      </c>
      <c r="S23" s="33">
        <f t="shared" si="1"/>
        <v>0.79999999999999982</v>
      </c>
      <c r="T23" s="33">
        <f t="shared" si="1"/>
        <v>0.79999999999999982</v>
      </c>
      <c r="U23" s="33">
        <f t="shared" si="1"/>
        <v>0.79999999999999982</v>
      </c>
      <c r="V23" s="33">
        <v>0.8</v>
      </c>
      <c r="W23" s="33">
        <v>0.8</v>
      </c>
      <c r="X23" s="33">
        <v>0.8</v>
      </c>
      <c r="Y23" s="33">
        <v>0.8</v>
      </c>
      <c r="Z23" s="33">
        <v>0.8</v>
      </c>
      <c r="AA23" s="33">
        <v>0.8</v>
      </c>
      <c r="AB23" s="33">
        <v>0.8</v>
      </c>
      <c r="AC23" s="35">
        <f t="shared" si="0"/>
        <v>0.8</v>
      </c>
    </row>
    <row r="24" spans="1:29" ht="24.95" customHeight="1">
      <c r="A24" s="4">
        <v>13</v>
      </c>
      <c r="B24" s="5" t="s">
        <v>61</v>
      </c>
      <c r="C24" s="6" t="s">
        <v>62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>
        <f>SQRT(O22/0.5)*971</f>
        <v>971</v>
      </c>
      <c r="P24" s="29">
        <f t="shared" ref="P24:U24" si="2">SQRT(P22/0.5)*971</f>
        <v>971</v>
      </c>
      <c r="Q24" s="29">
        <f t="shared" si="2"/>
        <v>971</v>
      </c>
      <c r="R24" s="29">
        <f t="shared" si="2"/>
        <v>971</v>
      </c>
      <c r="S24" s="29">
        <f t="shared" si="2"/>
        <v>971</v>
      </c>
      <c r="T24" s="29">
        <f t="shared" si="2"/>
        <v>971</v>
      </c>
      <c r="U24" s="29">
        <f t="shared" si="2"/>
        <v>971</v>
      </c>
      <c r="V24" s="29">
        <v>971</v>
      </c>
      <c r="W24" s="29">
        <v>971</v>
      </c>
      <c r="X24" s="29">
        <v>971</v>
      </c>
      <c r="Y24" s="29">
        <v>971</v>
      </c>
      <c r="Z24" s="29">
        <v>971</v>
      </c>
      <c r="AA24" s="29">
        <v>971</v>
      </c>
      <c r="AB24" s="29">
        <v>971</v>
      </c>
      <c r="AC24" s="35">
        <f t="shared" si="0"/>
        <v>971</v>
      </c>
    </row>
    <row r="25" spans="1:29" ht="24.95" customHeight="1">
      <c r="A25" s="4">
        <v>14</v>
      </c>
      <c r="B25" s="5" t="s">
        <v>63</v>
      </c>
      <c r="C25" s="6" t="s">
        <v>64</v>
      </c>
      <c r="D25" s="13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>
        <f>O24*1000*1*(O14-O15)/3024</f>
        <v>2247.6851851851852</v>
      </c>
      <c r="P25" s="40">
        <f t="shared" ref="P25:U25" si="3">P24*1000*1*(P14-P15)/3024</f>
        <v>2279.7949735449733</v>
      </c>
      <c r="Q25" s="40">
        <f t="shared" si="3"/>
        <v>1926.5873015873019</v>
      </c>
      <c r="R25" s="40">
        <f t="shared" si="3"/>
        <v>1990.8068783068786</v>
      </c>
      <c r="S25" s="40">
        <f t="shared" si="3"/>
        <v>2311.9047619047624</v>
      </c>
      <c r="T25" s="40">
        <f t="shared" si="3"/>
        <v>2183.4656084656081</v>
      </c>
      <c r="U25" s="40">
        <f t="shared" si="3"/>
        <v>2247.6851851851848</v>
      </c>
      <c r="V25" s="40">
        <v>2215.5753968253998</v>
      </c>
      <c r="W25" s="40">
        <v>2215.5753968253998</v>
      </c>
      <c r="X25" s="40">
        <v>2215.5753968253998</v>
      </c>
      <c r="Y25" s="40">
        <v>2215.5753968253998</v>
      </c>
      <c r="Z25" s="40">
        <v>2215.5753968253998</v>
      </c>
      <c r="AA25" s="40">
        <v>2215.5753968253998</v>
      </c>
      <c r="AB25" s="40">
        <v>2215.5753968253998</v>
      </c>
      <c r="AC25" s="43">
        <f>SUM(E25:AB25)</f>
        <v>30696.957671957694</v>
      </c>
    </row>
    <row r="26" spans="1:29" ht="24.95" customHeight="1">
      <c r="A26" s="4">
        <v>15</v>
      </c>
      <c r="B26" s="5" t="s">
        <v>65</v>
      </c>
      <c r="C26" s="6" t="s">
        <v>66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>
        <v>1592.8999999985101</v>
      </c>
      <c r="P26" s="13">
        <v>1592.8999999985101</v>
      </c>
      <c r="Q26" s="13">
        <v>1592.8999999985101</v>
      </c>
      <c r="R26" s="13">
        <v>1592.8999999985101</v>
      </c>
      <c r="S26" s="13">
        <v>1592.8999999985101</v>
      </c>
      <c r="T26" s="13">
        <v>1592.8999999985101</v>
      </c>
      <c r="U26" s="13">
        <v>1592.8999999985101</v>
      </c>
      <c r="V26" s="13">
        <v>1592.8999999985101</v>
      </c>
      <c r="W26" s="13">
        <v>1592.8999999985101</v>
      </c>
      <c r="X26" s="13">
        <v>1592.8999999985101</v>
      </c>
      <c r="Y26" s="13">
        <v>1592.8999999985101</v>
      </c>
      <c r="Z26" s="13">
        <v>1592.8999999985101</v>
      </c>
      <c r="AA26" s="13">
        <v>1592.8999999985101</v>
      </c>
      <c r="AB26" s="13">
        <v>1592.3000000193699</v>
      </c>
      <c r="AC26" s="43">
        <f>SUM(E26:AB26)</f>
        <v>22300.000000000004</v>
      </c>
    </row>
    <row r="27" spans="1:29" ht="24.95" customHeight="1">
      <c r="A27" s="4">
        <v>16</v>
      </c>
      <c r="B27" s="5" t="s">
        <v>67</v>
      </c>
      <c r="C27" s="6" t="s">
        <v>68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>
        <f>O26/O25</f>
        <v>0.70868465499418776</v>
      </c>
      <c r="P27" s="31">
        <f t="shared" ref="P27:U27" si="4">P26/P25</f>
        <v>0.69870318098018525</v>
      </c>
      <c r="Q27" s="31">
        <f t="shared" si="4"/>
        <v>0.82679876415988562</v>
      </c>
      <c r="R27" s="31">
        <f t="shared" si="4"/>
        <v>0.80012783628376027</v>
      </c>
      <c r="S27" s="31">
        <f t="shared" si="4"/>
        <v>0.68899897013323796</v>
      </c>
      <c r="T27" s="31">
        <f t="shared" si="4"/>
        <v>0.72952832131754641</v>
      </c>
      <c r="U27" s="31">
        <f t="shared" si="4"/>
        <v>0.70868465499418798</v>
      </c>
      <c r="V27" s="31">
        <v>0.40621501813459898</v>
      </c>
      <c r="W27" s="31">
        <v>0.40621501813459898</v>
      </c>
      <c r="X27" s="31">
        <v>0.40621501813459898</v>
      </c>
      <c r="Y27" s="31">
        <v>0.40621501813459898</v>
      </c>
      <c r="Z27" s="31">
        <v>0.40621501813459898</v>
      </c>
      <c r="AA27" s="31">
        <v>0.40621501813459898</v>
      </c>
      <c r="AB27" s="31">
        <v>0.40621501813459898</v>
      </c>
      <c r="AC27" s="35">
        <f t="shared" ref="AC27:AC32" si="5">AVERAGE(E27:AB27)</f>
        <v>0.57178796498608453</v>
      </c>
    </row>
    <row r="28" spans="1:29" ht="24.95" customHeight="1">
      <c r="A28" s="4">
        <v>17</v>
      </c>
      <c r="B28" s="5" t="s">
        <v>69</v>
      </c>
      <c r="C28" s="13"/>
      <c r="D28" s="13"/>
      <c r="E28" s="255">
        <f>AVERAGE(E27:AB27)</f>
        <v>0.57178796498608453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5"/>
        <v>0.57178796498608453</v>
      </c>
    </row>
    <row r="29" spans="1:29" ht="24.95" customHeight="1">
      <c r="A29" s="4">
        <v>18</v>
      </c>
      <c r="B29" s="5" t="s">
        <v>70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>
        <f>3.516/O27</f>
        <v>4.961303980864149</v>
      </c>
      <c r="P29" s="31">
        <f t="shared" ref="P29:U29" si="6">3.516/P27</f>
        <v>5.032179752019351</v>
      </c>
      <c r="Q29" s="31">
        <f t="shared" si="6"/>
        <v>4.2525462693121288</v>
      </c>
      <c r="R29" s="31">
        <f t="shared" si="6"/>
        <v>4.3942978116225326</v>
      </c>
      <c r="S29" s="31">
        <f t="shared" si="6"/>
        <v>5.1030555231745547</v>
      </c>
      <c r="T29" s="31">
        <f t="shared" si="6"/>
        <v>4.8195524385537443</v>
      </c>
      <c r="U29" s="31">
        <f t="shared" si="6"/>
        <v>4.9613039808641481</v>
      </c>
      <c r="V29" s="31">
        <v>8.6555145502645505</v>
      </c>
      <c r="W29" s="31">
        <v>8.6555145502645505</v>
      </c>
      <c r="X29" s="31">
        <v>8.6555145502645505</v>
      </c>
      <c r="Y29" s="31">
        <v>8.6555145502645505</v>
      </c>
      <c r="Z29" s="31">
        <v>8.6555145502645505</v>
      </c>
      <c r="AA29" s="31">
        <v>8.6555145502645505</v>
      </c>
      <c r="AB29" s="31">
        <v>8.6555145502645505</v>
      </c>
      <c r="AC29" s="35">
        <f t="shared" si="5"/>
        <v>6.7223458291616049</v>
      </c>
    </row>
    <row r="30" spans="1:29" ht="24.95" customHeight="1">
      <c r="A30" s="4">
        <v>19</v>
      </c>
      <c r="B30" s="5" t="s">
        <v>71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>
        <f>3.413*O29</f>
        <v>16.93293048668934</v>
      </c>
      <c r="P30" s="31">
        <f t="shared" ref="P30:U30" si="7">3.413*P29</f>
        <v>17.174829493642044</v>
      </c>
      <c r="Q30" s="31">
        <f t="shared" si="7"/>
        <v>14.513940417162294</v>
      </c>
      <c r="R30" s="31">
        <f t="shared" si="7"/>
        <v>14.997738431067702</v>
      </c>
      <c r="S30" s="31">
        <f t="shared" si="7"/>
        <v>17.416728500594754</v>
      </c>
      <c r="T30" s="31">
        <f t="shared" si="7"/>
        <v>16.44913247278393</v>
      </c>
      <c r="U30" s="31">
        <f t="shared" si="7"/>
        <v>16.932930486689337</v>
      </c>
      <c r="V30" s="31">
        <v>29.541271160052901</v>
      </c>
      <c r="W30" s="31">
        <v>29.541271160052901</v>
      </c>
      <c r="X30" s="31">
        <v>29.541271160052901</v>
      </c>
      <c r="Y30" s="31">
        <v>29.541271160052901</v>
      </c>
      <c r="Z30" s="31">
        <v>29.541271160052901</v>
      </c>
      <c r="AA30" s="31">
        <v>29.541271160052901</v>
      </c>
      <c r="AB30" s="31">
        <v>29.541271160052901</v>
      </c>
      <c r="AC30" s="35">
        <f t="shared" si="5"/>
        <v>22.943366314928557</v>
      </c>
    </row>
    <row r="31" spans="1:29" ht="24.95" customHeight="1">
      <c r="A31" s="4">
        <v>20</v>
      </c>
      <c r="B31" s="5" t="s">
        <v>72</v>
      </c>
      <c r="C31" s="6" t="s">
        <v>47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>
        <f>(O17-O16)/LN(1+(O17-O16)/O12)</f>
        <v>3.3217615746284799</v>
      </c>
      <c r="P31" s="31">
        <f t="shared" ref="P31:U31" si="8">(P17-P16)/LN(1+(P17-P16)/P12)</f>
        <v>3.4167475825261038</v>
      </c>
      <c r="Q31" s="31">
        <f t="shared" si="8"/>
        <v>2.7960874311489468</v>
      </c>
      <c r="R31" s="31">
        <f t="shared" si="8"/>
        <v>2.8577515393266606</v>
      </c>
      <c r="S31" s="31">
        <f t="shared" si="8"/>
        <v>3.039698466879353</v>
      </c>
      <c r="T31" s="31">
        <f t="shared" si="8"/>
        <v>3.5065491326846319</v>
      </c>
      <c r="U31" s="31">
        <f t="shared" si="8"/>
        <v>3.6587683078307087</v>
      </c>
      <c r="V31" s="31">
        <v>4.0407662453202304</v>
      </c>
      <c r="W31" s="31">
        <v>4.0407662453202304</v>
      </c>
      <c r="X31" s="31">
        <v>4.0407662453202304</v>
      </c>
      <c r="Y31" s="31">
        <v>4.0407662453202304</v>
      </c>
      <c r="Z31" s="31">
        <v>4.0407662453202304</v>
      </c>
      <c r="AA31" s="31">
        <v>4.0407662453202304</v>
      </c>
      <c r="AB31" s="31">
        <v>4.0407662453202304</v>
      </c>
      <c r="AC31" s="35">
        <f t="shared" si="5"/>
        <v>3.63448055373332</v>
      </c>
    </row>
    <row r="32" spans="1:29" ht="24.95" customHeight="1">
      <c r="A32" s="4">
        <v>21</v>
      </c>
      <c r="B32" s="5" t="s">
        <v>73</v>
      </c>
      <c r="C32" s="6" t="s">
        <v>47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>
        <f>(O14-O15)/LN(1+(O14-O15)/O13)</f>
        <v>3.2225048318656326</v>
      </c>
      <c r="P32" s="31">
        <f t="shared" ref="P32:U32" si="9">(P14-P15)/LN(1+(P14-P15)/P13)</f>
        <v>3.1004281370558266</v>
      </c>
      <c r="Q32" s="31">
        <f t="shared" si="9"/>
        <v>2.8036516357969399</v>
      </c>
      <c r="R32" s="31">
        <f t="shared" si="9"/>
        <v>2.8583893515147918</v>
      </c>
      <c r="S32" s="31">
        <f t="shared" si="9"/>
        <v>3.1269202697034135</v>
      </c>
      <c r="T32" s="31">
        <f t="shared" si="9"/>
        <v>3.1678285108002022</v>
      </c>
      <c r="U32" s="31">
        <f t="shared" si="9"/>
        <v>3.506041115919917</v>
      </c>
      <c r="V32" s="31">
        <v>2.3758979981717401</v>
      </c>
      <c r="W32" s="31">
        <v>2.3758979981717401</v>
      </c>
      <c r="X32" s="31">
        <v>2.3758979981717401</v>
      </c>
      <c r="Y32" s="31">
        <v>2.3758979981717401</v>
      </c>
      <c r="Z32" s="31">
        <v>2.3758979981717401</v>
      </c>
      <c r="AA32" s="31">
        <v>2.3758979981717401</v>
      </c>
      <c r="AB32" s="31">
        <v>2.3758979981717401</v>
      </c>
      <c r="AC32" s="35">
        <f t="shared" si="5"/>
        <v>2.7440749885613505</v>
      </c>
    </row>
    <row r="34" spans="1:29" ht="23.25">
      <c r="A34" s="215" t="s">
        <v>31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7"/>
    </row>
    <row r="35" spans="1:29">
      <c r="A35" s="218" t="s">
        <v>96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20"/>
    </row>
    <row r="36" spans="1:29" ht="21" customHeight="1">
      <c r="A36" s="273"/>
      <c r="B36" s="273"/>
      <c r="C36" s="273"/>
      <c r="D36" s="273"/>
      <c r="E36" s="233" t="s">
        <v>90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5"/>
    </row>
    <row r="37" spans="1:29" ht="21" customHeight="1">
      <c r="A37" s="274" t="s">
        <v>34</v>
      </c>
      <c r="B37" s="274"/>
      <c r="C37" s="274"/>
      <c r="D37" s="274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7"/>
      <c r="AC37" s="238"/>
    </row>
    <row r="38" spans="1:29" ht="21" customHeight="1">
      <c r="A38" s="274" t="s">
        <v>35</v>
      </c>
      <c r="B38" s="274"/>
      <c r="C38" s="274"/>
      <c r="D38" s="274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8"/>
    </row>
    <row r="39" spans="1:29" ht="21" customHeight="1">
      <c r="A39" s="274" t="s">
        <v>36</v>
      </c>
      <c r="B39" s="274"/>
      <c r="C39" s="274"/>
      <c r="D39" s="274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7"/>
      <c r="AC39" s="238"/>
    </row>
    <row r="40" spans="1:29" ht="21" customHeight="1">
      <c r="A40" s="274" t="s">
        <v>37</v>
      </c>
      <c r="B40" s="274"/>
      <c r="C40" s="274"/>
      <c r="D40" s="274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7"/>
      <c r="AC40" s="238"/>
    </row>
    <row r="41" spans="1:29" ht="21" customHeight="1">
      <c r="A41" s="275" t="s">
        <v>38</v>
      </c>
      <c r="B41" s="275"/>
      <c r="C41" s="275"/>
      <c r="D41" s="275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7"/>
      <c r="AC41" s="238"/>
    </row>
    <row r="42" spans="1:29" ht="21" customHeight="1">
      <c r="A42" s="275" t="s">
        <v>39</v>
      </c>
      <c r="B42" s="275"/>
      <c r="C42" s="275"/>
      <c r="D42" s="275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0"/>
      <c r="AC42" s="241"/>
    </row>
    <row r="43" spans="1:29" ht="31.5">
      <c r="A43" s="258" t="s">
        <v>40</v>
      </c>
      <c r="B43" s="258" t="s">
        <v>41</v>
      </c>
      <c r="C43" s="258" t="s">
        <v>42</v>
      </c>
      <c r="D43" s="258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72" t="s">
        <v>30</v>
      </c>
    </row>
    <row r="44" spans="1:29">
      <c r="A44" s="259"/>
      <c r="B44" s="259"/>
      <c r="C44" s="259"/>
      <c r="D44" s="259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24.95" customHeight="1">
      <c r="A45" s="4">
        <v>1</v>
      </c>
      <c r="B45" s="5" t="s">
        <v>46</v>
      </c>
      <c r="C45" s="6" t="s">
        <v>47</v>
      </c>
      <c r="D45" s="7"/>
      <c r="E45" s="26">
        <v>1</v>
      </c>
      <c r="F45" s="26">
        <v>1</v>
      </c>
      <c r="G45" s="26">
        <v>0.9</v>
      </c>
      <c r="H45" s="26">
        <v>0.9</v>
      </c>
      <c r="I45" s="26">
        <v>1</v>
      </c>
      <c r="J45" s="26">
        <v>1.1000000000000001</v>
      </c>
      <c r="K45" s="26">
        <v>0.9</v>
      </c>
      <c r="L45" s="26">
        <v>0.9</v>
      </c>
      <c r="M45" s="26">
        <v>1</v>
      </c>
      <c r="N45" s="26">
        <v>1</v>
      </c>
      <c r="O45" s="26">
        <v>0.9</v>
      </c>
      <c r="P45" s="26">
        <v>0.9</v>
      </c>
      <c r="Q45" s="26">
        <v>0.7</v>
      </c>
      <c r="R45" s="26">
        <v>0.7</v>
      </c>
      <c r="S45" s="26">
        <v>0.7</v>
      </c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10">AVERAGE(E45:AB45)</f>
        <v>0.90666666666666662</v>
      </c>
    </row>
    <row r="46" spans="1:29" ht="24.95" customHeight="1">
      <c r="A46" s="4">
        <v>2</v>
      </c>
      <c r="B46" s="5" t="s">
        <v>48</v>
      </c>
      <c r="C46" s="6" t="s">
        <v>47</v>
      </c>
      <c r="D46" s="7"/>
      <c r="E46" s="26">
        <v>0.4</v>
      </c>
      <c r="F46" s="26">
        <v>0.4</v>
      </c>
      <c r="G46" s="26">
        <v>0.4</v>
      </c>
      <c r="H46" s="26">
        <v>0.4</v>
      </c>
      <c r="I46" s="26">
        <v>0.4</v>
      </c>
      <c r="J46" s="26">
        <v>0.4</v>
      </c>
      <c r="K46" s="26">
        <v>0.4</v>
      </c>
      <c r="L46" s="26">
        <v>0.4</v>
      </c>
      <c r="M46" s="26">
        <v>0.4</v>
      </c>
      <c r="N46" s="26">
        <v>0.4</v>
      </c>
      <c r="O46" s="26">
        <v>0.3</v>
      </c>
      <c r="P46" s="26">
        <v>0.3</v>
      </c>
      <c r="Q46" s="26">
        <v>0.2</v>
      </c>
      <c r="R46" s="26">
        <v>0.2</v>
      </c>
      <c r="S46" s="26">
        <v>0.2</v>
      </c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10"/>
        <v>0.34666666666666668</v>
      </c>
    </row>
    <row r="47" spans="1:29" ht="24.95" customHeight="1">
      <c r="A47" s="4">
        <v>3</v>
      </c>
      <c r="B47" s="5" t="s">
        <v>49</v>
      </c>
      <c r="C47" s="6" t="s">
        <v>47</v>
      </c>
      <c r="D47" s="6"/>
      <c r="E47" s="13">
        <v>13.1</v>
      </c>
      <c r="F47" s="13">
        <v>13.1</v>
      </c>
      <c r="G47" s="13">
        <v>13.4</v>
      </c>
      <c r="H47" s="13">
        <v>13.5</v>
      </c>
      <c r="I47" s="13">
        <v>13.6</v>
      </c>
      <c r="J47" s="13">
        <v>13.9</v>
      </c>
      <c r="K47" s="13">
        <v>14.1</v>
      </c>
      <c r="L47" s="13">
        <v>14.3</v>
      </c>
      <c r="M47" s="13">
        <v>14.7</v>
      </c>
      <c r="N47" s="13">
        <v>15</v>
      </c>
      <c r="O47" s="13">
        <v>15.4</v>
      </c>
      <c r="P47" s="13">
        <v>15.3</v>
      </c>
      <c r="Q47" s="13">
        <v>14.1</v>
      </c>
      <c r="R47" s="13">
        <v>13.7</v>
      </c>
      <c r="S47" s="13">
        <v>13.6</v>
      </c>
      <c r="T47" s="13"/>
      <c r="U47" s="13"/>
      <c r="V47" s="13"/>
      <c r="W47" s="13"/>
      <c r="X47" s="13"/>
      <c r="Y47" s="13"/>
      <c r="Z47" s="13"/>
      <c r="AA47" s="13"/>
      <c r="AB47" s="13"/>
      <c r="AC47" s="35">
        <f t="shared" si="10"/>
        <v>14.053333333333333</v>
      </c>
    </row>
    <row r="48" spans="1:29" ht="24.95" customHeight="1">
      <c r="A48" s="4">
        <v>4</v>
      </c>
      <c r="B48" s="5" t="s">
        <v>50</v>
      </c>
      <c r="C48" s="6" t="s">
        <v>47</v>
      </c>
      <c r="D48" s="6"/>
      <c r="E48" s="13">
        <v>5.6</v>
      </c>
      <c r="F48" s="13">
        <v>5.7</v>
      </c>
      <c r="G48" s="13">
        <v>5.6</v>
      </c>
      <c r="H48" s="13">
        <v>5.6</v>
      </c>
      <c r="I48" s="13">
        <v>5.6</v>
      </c>
      <c r="J48" s="13">
        <v>5.7</v>
      </c>
      <c r="K48" s="13">
        <v>5.7</v>
      </c>
      <c r="L48" s="13">
        <v>5.7</v>
      </c>
      <c r="M48" s="13">
        <v>6</v>
      </c>
      <c r="N48" s="13">
        <v>6.1</v>
      </c>
      <c r="O48" s="13">
        <v>7.7</v>
      </c>
      <c r="P48" s="13">
        <v>7.8</v>
      </c>
      <c r="Q48" s="13">
        <v>7.8</v>
      </c>
      <c r="R48" s="13">
        <v>8</v>
      </c>
      <c r="S48" s="13">
        <v>6.2</v>
      </c>
      <c r="T48" s="13"/>
      <c r="U48" s="13"/>
      <c r="V48" s="13"/>
      <c r="W48" s="13"/>
      <c r="X48" s="13"/>
      <c r="Y48" s="13"/>
      <c r="Z48" s="13"/>
      <c r="AA48" s="13"/>
      <c r="AB48" s="13"/>
      <c r="AC48" s="35">
        <f t="shared" si="10"/>
        <v>6.3200000000000012</v>
      </c>
    </row>
    <row r="49" spans="1:29" ht="24.95" customHeight="1">
      <c r="A49" s="4">
        <v>5</v>
      </c>
      <c r="B49" s="5" t="s">
        <v>51</v>
      </c>
      <c r="C49" s="6" t="s">
        <v>47</v>
      </c>
      <c r="D49" s="6"/>
      <c r="E49" s="13">
        <v>19.2</v>
      </c>
      <c r="F49" s="13">
        <v>19.2</v>
      </c>
      <c r="G49" s="13">
        <v>19.8</v>
      </c>
      <c r="H49" s="13">
        <v>19.399999999999999</v>
      </c>
      <c r="I49" s="13">
        <v>19.600000000000001</v>
      </c>
      <c r="J49" s="13">
        <v>20.5</v>
      </c>
      <c r="K49" s="13">
        <v>21.3</v>
      </c>
      <c r="L49" s="13">
        <v>22.1</v>
      </c>
      <c r="M49" s="13">
        <v>22.1</v>
      </c>
      <c r="N49" s="13">
        <v>22.2</v>
      </c>
      <c r="O49" s="13">
        <v>23.1</v>
      </c>
      <c r="P49" s="13">
        <v>24.3</v>
      </c>
      <c r="Q49" s="13">
        <v>24.5</v>
      </c>
      <c r="R49" s="13">
        <v>24.1</v>
      </c>
      <c r="S49" s="13">
        <v>25.3</v>
      </c>
      <c r="T49" s="13"/>
      <c r="U49" s="13"/>
      <c r="V49" s="13"/>
      <c r="W49" s="13"/>
      <c r="X49" s="13"/>
      <c r="Y49" s="13"/>
      <c r="Z49" s="13"/>
      <c r="AA49" s="13"/>
      <c r="AB49" s="13"/>
      <c r="AC49" s="35">
        <f t="shared" si="10"/>
        <v>21.779999999999998</v>
      </c>
    </row>
    <row r="50" spans="1:29" ht="24.95" customHeight="1">
      <c r="A50" s="4">
        <v>6</v>
      </c>
      <c r="B50" s="5" t="s">
        <v>52</v>
      </c>
      <c r="C50" s="6" t="s">
        <v>47</v>
      </c>
      <c r="D50" s="6"/>
      <c r="E50" s="13">
        <v>24.2</v>
      </c>
      <c r="F50" s="13">
        <v>24.2</v>
      </c>
      <c r="G50" s="13">
        <v>24.9</v>
      </c>
      <c r="H50" s="13">
        <v>24.7</v>
      </c>
      <c r="I50" s="13">
        <v>24.9</v>
      </c>
      <c r="J50" s="13">
        <v>26</v>
      </c>
      <c r="K50" s="13">
        <v>26.8</v>
      </c>
      <c r="L50" s="13">
        <v>27.9</v>
      </c>
      <c r="M50" s="13">
        <v>28.1</v>
      </c>
      <c r="N50" s="13">
        <v>28.2</v>
      </c>
      <c r="O50" s="13">
        <v>28.2</v>
      </c>
      <c r="P50" s="13">
        <v>29.3</v>
      </c>
      <c r="Q50" s="13">
        <v>28.6</v>
      </c>
      <c r="R50" s="13">
        <v>28</v>
      </c>
      <c r="S50" s="13">
        <v>30.4</v>
      </c>
      <c r="T50" s="13"/>
      <c r="U50" s="13"/>
      <c r="V50" s="13"/>
      <c r="W50" s="13"/>
      <c r="X50" s="13"/>
      <c r="Y50" s="13"/>
      <c r="Z50" s="13"/>
      <c r="AA50" s="13"/>
      <c r="AB50" s="13"/>
      <c r="AC50" s="35">
        <f t="shared" si="10"/>
        <v>26.96</v>
      </c>
    </row>
    <row r="51" spans="1:29" ht="24.95" customHeight="1">
      <c r="A51" s="4">
        <v>7</v>
      </c>
      <c r="B51" s="5" t="s">
        <v>53</v>
      </c>
      <c r="C51" s="6" t="s">
        <v>54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10"/>
        <v>4.2999999999999989</v>
      </c>
    </row>
    <row r="52" spans="1:29" ht="24.95" customHeight="1">
      <c r="A52" s="4">
        <v>8</v>
      </c>
      <c r="B52" s="5" t="s">
        <v>55</v>
      </c>
      <c r="C52" s="6" t="s">
        <v>54</v>
      </c>
      <c r="D52" s="6"/>
      <c r="E52" s="28">
        <v>3.5</v>
      </c>
      <c r="F52" s="28">
        <v>3.5</v>
      </c>
      <c r="G52" s="28">
        <v>3.5</v>
      </c>
      <c r="H52" s="28">
        <v>3.5</v>
      </c>
      <c r="I52" s="28">
        <v>3.5</v>
      </c>
      <c r="J52" s="28">
        <v>3.5</v>
      </c>
      <c r="K52" s="28">
        <v>3.5</v>
      </c>
      <c r="L52" s="28">
        <v>3.5</v>
      </c>
      <c r="M52" s="28">
        <v>3.5</v>
      </c>
      <c r="N52" s="28">
        <v>3.5</v>
      </c>
      <c r="O52" s="28">
        <v>3.5</v>
      </c>
      <c r="P52" s="28">
        <v>3.5</v>
      </c>
      <c r="Q52" s="28">
        <v>3.5</v>
      </c>
      <c r="R52" s="28">
        <v>3.5</v>
      </c>
      <c r="S52" s="28">
        <v>3.5</v>
      </c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10"/>
        <v>3.5</v>
      </c>
    </row>
    <row r="53" spans="1:29" ht="24.95" customHeight="1">
      <c r="A53" s="4">
        <v>9</v>
      </c>
      <c r="B53" s="5" t="s">
        <v>56</v>
      </c>
      <c r="C53" s="6" t="s">
        <v>54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10"/>
        <v>3.7999999999999989</v>
      </c>
    </row>
    <row r="54" spans="1:29" ht="24.95" customHeight="1">
      <c r="A54" s="4">
        <v>10</v>
      </c>
      <c r="B54" s="5" t="s">
        <v>57</v>
      </c>
      <c r="C54" s="6" t="s">
        <v>54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10"/>
        <v>3</v>
      </c>
    </row>
    <row r="55" spans="1:29" ht="24.95" customHeight="1">
      <c r="A55" s="4">
        <v>11</v>
      </c>
      <c r="B55" s="5" t="s">
        <v>58</v>
      </c>
      <c r="C55" s="6" t="s">
        <v>54</v>
      </c>
      <c r="D55" s="13"/>
      <c r="E55" s="33">
        <v>0.5</v>
      </c>
      <c r="F55" s="33">
        <v>0.5</v>
      </c>
      <c r="G55" s="33">
        <v>0.5</v>
      </c>
      <c r="H55" s="33">
        <v>0.5</v>
      </c>
      <c r="I55" s="33">
        <v>0.5</v>
      </c>
      <c r="J55" s="33">
        <v>0.5</v>
      </c>
      <c r="K55" s="33">
        <v>0.5</v>
      </c>
      <c r="L55" s="33">
        <v>0.5</v>
      </c>
      <c r="M55" s="33">
        <v>0.5</v>
      </c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>
        <v>0.5</v>
      </c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10"/>
        <v>0.5</v>
      </c>
    </row>
    <row r="56" spans="1:29" ht="24.95" customHeight="1">
      <c r="A56" s="4">
        <v>12</v>
      </c>
      <c r="B56" s="5" t="s">
        <v>59</v>
      </c>
      <c r="C56" s="6" t="s">
        <v>60</v>
      </c>
      <c r="D56" s="13"/>
      <c r="E56" s="33">
        <v>0.8</v>
      </c>
      <c r="F56" s="33">
        <v>0.8</v>
      </c>
      <c r="G56" s="33">
        <v>0.8</v>
      </c>
      <c r="H56" s="33">
        <v>0.8</v>
      </c>
      <c r="I56" s="33">
        <v>0.8</v>
      </c>
      <c r="J56" s="33">
        <v>0.8</v>
      </c>
      <c r="K56" s="33">
        <v>0.8</v>
      </c>
      <c r="L56" s="33">
        <v>0.8</v>
      </c>
      <c r="M56" s="33">
        <v>0.8</v>
      </c>
      <c r="N56" s="33">
        <v>0.8</v>
      </c>
      <c r="O56" s="33">
        <v>0.8</v>
      </c>
      <c r="P56" s="33">
        <v>0.8</v>
      </c>
      <c r="Q56" s="33">
        <v>0.8</v>
      </c>
      <c r="R56" s="33">
        <v>0.8</v>
      </c>
      <c r="S56" s="33">
        <v>0.8</v>
      </c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10"/>
        <v>0.80000000000000016</v>
      </c>
    </row>
    <row r="57" spans="1:29" ht="24.95" customHeight="1">
      <c r="A57" s="4">
        <v>13</v>
      </c>
      <c r="B57" s="5" t="s">
        <v>61</v>
      </c>
      <c r="C57" s="6" t="s">
        <v>62</v>
      </c>
      <c r="D57" s="13"/>
      <c r="E57" s="29">
        <f t="shared" ref="E57:S57" si="11">SQRT(E55/0.5)*971</f>
        <v>971</v>
      </c>
      <c r="F57" s="29">
        <f t="shared" si="11"/>
        <v>971</v>
      </c>
      <c r="G57" s="29">
        <f t="shared" si="11"/>
        <v>971</v>
      </c>
      <c r="H57" s="29">
        <f t="shared" si="11"/>
        <v>971</v>
      </c>
      <c r="I57" s="29">
        <f t="shared" si="11"/>
        <v>971</v>
      </c>
      <c r="J57" s="29">
        <f t="shared" si="11"/>
        <v>971</v>
      </c>
      <c r="K57" s="29">
        <f t="shared" si="11"/>
        <v>971</v>
      </c>
      <c r="L57" s="29">
        <f t="shared" si="11"/>
        <v>971</v>
      </c>
      <c r="M57" s="29">
        <f t="shared" si="11"/>
        <v>971</v>
      </c>
      <c r="N57" s="29">
        <f t="shared" si="11"/>
        <v>971</v>
      </c>
      <c r="O57" s="29">
        <f t="shared" si="11"/>
        <v>971</v>
      </c>
      <c r="P57" s="29">
        <f t="shared" si="11"/>
        <v>971</v>
      </c>
      <c r="Q57" s="29">
        <f t="shared" si="11"/>
        <v>971</v>
      </c>
      <c r="R57" s="29">
        <f t="shared" si="11"/>
        <v>971</v>
      </c>
      <c r="S57" s="29">
        <f t="shared" si="11"/>
        <v>971</v>
      </c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10"/>
        <v>971</v>
      </c>
    </row>
    <row r="58" spans="1:29" ht="24.95" customHeight="1">
      <c r="A58" s="4">
        <v>14</v>
      </c>
      <c r="B58" s="5" t="s">
        <v>63</v>
      </c>
      <c r="C58" s="6" t="s">
        <v>64</v>
      </c>
      <c r="D58" s="13"/>
      <c r="E58" s="40">
        <f t="shared" ref="E58:S58" si="12">E57*1000*1*(E47-E48)/3024</f>
        <v>2408.2341269841268</v>
      </c>
      <c r="F58" s="40">
        <f t="shared" si="12"/>
        <v>2376.1243386243382</v>
      </c>
      <c r="G58" s="40">
        <f t="shared" si="12"/>
        <v>2504.5634920634925</v>
      </c>
      <c r="H58" s="40">
        <f t="shared" si="12"/>
        <v>2536.6732804232806</v>
      </c>
      <c r="I58" s="40">
        <f t="shared" si="12"/>
        <v>2568.7830687830688</v>
      </c>
      <c r="J58" s="40">
        <f t="shared" si="12"/>
        <v>2633.002645502645</v>
      </c>
      <c r="K58" s="40">
        <f t="shared" si="12"/>
        <v>2697.2222222222217</v>
      </c>
      <c r="L58" s="40">
        <f t="shared" si="12"/>
        <v>2761.4417989417993</v>
      </c>
      <c r="M58" s="40">
        <f t="shared" si="12"/>
        <v>2793.5515873015875</v>
      </c>
      <c r="N58" s="40">
        <f t="shared" si="12"/>
        <v>2857.7711640211642</v>
      </c>
      <c r="O58" s="40">
        <f t="shared" si="12"/>
        <v>2472.4537037037039</v>
      </c>
      <c r="P58" s="40">
        <f t="shared" si="12"/>
        <v>2408.2341269841272</v>
      </c>
      <c r="Q58" s="40">
        <f t="shared" si="12"/>
        <v>2022.9166666666667</v>
      </c>
      <c r="R58" s="40">
        <f t="shared" si="12"/>
        <v>1830.2579365079362</v>
      </c>
      <c r="S58" s="40">
        <f t="shared" si="12"/>
        <v>2376.1243386243382</v>
      </c>
      <c r="T58" s="40"/>
      <c r="U58" s="40"/>
      <c r="V58" s="40"/>
      <c r="W58" s="40"/>
      <c r="X58" s="40"/>
      <c r="Y58" s="40"/>
      <c r="Z58" s="40"/>
      <c r="AA58" s="40"/>
      <c r="AB58" s="40"/>
      <c r="AC58" s="73">
        <f>SUM(E58:AB58)</f>
        <v>37247.354497354492</v>
      </c>
    </row>
    <row r="59" spans="1:29" ht="24.95" customHeight="1">
      <c r="A59" s="4">
        <v>15</v>
      </c>
      <c r="B59" s="5" t="s">
        <v>65</v>
      </c>
      <c r="C59" s="6" t="s">
        <v>66</v>
      </c>
      <c r="D59" s="13"/>
      <c r="E59" s="13">
        <v>1220</v>
      </c>
      <c r="F59" s="13">
        <v>1220</v>
      </c>
      <c r="G59" s="13">
        <v>1220</v>
      </c>
      <c r="H59" s="13">
        <v>1220</v>
      </c>
      <c r="I59" s="13">
        <v>1220</v>
      </c>
      <c r="J59" s="13">
        <v>1220</v>
      </c>
      <c r="K59" s="13">
        <v>1270</v>
      </c>
      <c r="L59" s="13">
        <v>1270</v>
      </c>
      <c r="M59" s="13">
        <v>1300</v>
      </c>
      <c r="N59" s="13">
        <v>1320</v>
      </c>
      <c r="O59" s="13">
        <v>1210</v>
      </c>
      <c r="P59" s="13">
        <v>1210</v>
      </c>
      <c r="Q59" s="13">
        <v>1200</v>
      </c>
      <c r="R59" s="13">
        <v>1260</v>
      </c>
      <c r="S59" s="13">
        <v>1240</v>
      </c>
      <c r="T59" s="13"/>
      <c r="U59" s="13"/>
      <c r="V59" s="13"/>
      <c r="W59" s="13"/>
      <c r="X59" s="13"/>
      <c r="Y59" s="13"/>
      <c r="Z59" s="13"/>
      <c r="AA59" s="13"/>
      <c r="AB59" s="13"/>
      <c r="AC59" s="73">
        <f>SUM(E59:AB59)</f>
        <v>18600</v>
      </c>
    </row>
    <row r="60" spans="1:29" ht="24.95" customHeight="1">
      <c r="A60" s="4">
        <v>16</v>
      </c>
      <c r="B60" s="5" t="s">
        <v>67</v>
      </c>
      <c r="C60" s="6" t="s">
        <v>68</v>
      </c>
      <c r="D60" s="13"/>
      <c r="E60" s="31">
        <f t="shared" ref="E60:S60" si="13">E59/E58</f>
        <v>0.50659526261585996</v>
      </c>
      <c r="F60" s="31">
        <f t="shared" si="13"/>
        <v>0.51344114454310141</v>
      </c>
      <c r="G60" s="31">
        <f t="shared" si="13"/>
        <v>0.48711082943832679</v>
      </c>
      <c r="H60" s="31">
        <f t="shared" si="13"/>
        <v>0.48094486957201887</v>
      </c>
      <c r="I60" s="31">
        <f t="shared" si="13"/>
        <v>0.47493305870236868</v>
      </c>
      <c r="J60" s="31">
        <f t="shared" si="13"/>
        <v>0.46334932556328662</v>
      </c>
      <c r="K60" s="31">
        <f t="shared" si="13"/>
        <v>0.47085478887744603</v>
      </c>
      <c r="L60" s="31">
        <f t="shared" si="13"/>
        <v>0.45990467750820296</v>
      </c>
      <c r="M60" s="31">
        <f t="shared" si="13"/>
        <v>0.46535743456798889</v>
      </c>
      <c r="N60" s="31">
        <f t="shared" si="13"/>
        <v>0.46189842511484741</v>
      </c>
      <c r="O60" s="31">
        <f t="shared" si="13"/>
        <v>0.48939237899073118</v>
      </c>
      <c r="P60" s="31">
        <f t="shared" si="13"/>
        <v>0.50244284243048398</v>
      </c>
      <c r="Q60" s="31">
        <f t="shared" si="13"/>
        <v>0.59320288362512874</v>
      </c>
      <c r="R60" s="31">
        <f t="shared" si="13"/>
        <v>0.6884275570491627</v>
      </c>
      <c r="S60" s="31">
        <f t="shared" si="13"/>
        <v>0.52185821248643094</v>
      </c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14">AVERAGE(E60:AB60)</f>
        <v>0.50531424607235886</v>
      </c>
    </row>
    <row r="61" spans="1:29" ht="24.95" customHeight="1">
      <c r="A61" s="4">
        <v>17</v>
      </c>
      <c r="B61" s="5" t="s">
        <v>69</v>
      </c>
      <c r="C61" s="13"/>
      <c r="D61" s="13"/>
      <c r="E61" s="255">
        <f>AVERAGE(E60:AB60)</f>
        <v>0.50531424607235886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35">
        <f t="shared" si="14"/>
        <v>0.50531424607235886</v>
      </c>
    </row>
    <row r="62" spans="1:29" ht="24.95" customHeight="1">
      <c r="A62" s="4">
        <v>18</v>
      </c>
      <c r="B62" s="5" t="s">
        <v>70</v>
      </c>
      <c r="C62" s="13"/>
      <c r="D62" s="13"/>
      <c r="E62" s="31">
        <f t="shared" ref="E62:S62" si="15">3.516/E60</f>
        <v>6.9404517954722866</v>
      </c>
      <c r="F62" s="31">
        <f t="shared" si="15"/>
        <v>6.8479124381993222</v>
      </c>
      <c r="G62" s="31">
        <f t="shared" si="15"/>
        <v>7.2180698672911801</v>
      </c>
      <c r="H62" s="31">
        <f t="shared" si="15"/>
        <v>7.3106092245641436</v>
      </c>
      <c r="I62" s="31">
        <f t="shared" si="15"/>
        <v>7.4031485818371063</v>
      </c>
      <c r="J62" s="31">
        <f t="shared" si="15"/>
        <v>7.5882272963830326</v>
      </c>
      <c r="K62" s="31">
        <f t="shared" si="15"/>
        <v>7.4672703412073478</v>
      </c>
      <c r="L62" s="31">
        <f t="shared" si="15"/>
        <v>7.6450624921884769</v>
      </c>
      <c r="M62" s="31">
        <f t="shared" si="15"/>
        <v>7.555482600732601</v>
      </c>
      <c r="N62" s="31">
        <f t="shared" si="15"/>
        <v>7.6120631914381915</v>
      </c>
      <c r="O62" s="31">
        <f t="shared" si="15"/>
        <v>7.1844191919191926</v>
      </c>
      <c r="P62" s="31">
        <f t="shared" si="15"/>
        <v>6.9978109012199932</v>
      </c>
      <c r="Q62" s="31">
        <f t="shared" si="15"/>
        <v>5.9271458333333333</v>
      </c>
      <c r="R62" s="31">
        <f t="shared" si="15"/>
        <v>5.1072911942554793</v>
      </c>
      <c r="S62" s="31">
        <f t="shared" si="15"/>
        <v>6.7374622375832036</v>
      </c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14"/>
        <v>7.0361618125083254</v>
      </c>
    </row>
    <row r="63" spans="1:29" ht="24.95" customHeight="1">
      <c r="A63" s="4">
        <v>19</v>
      </c>
      <c r="B63" s="5" t="s">
        <v>71</v>
      </c>
      <c r="C63" s="13"/>
      <c r="D63" s="13"/>
      <c r="E63" s="31">
        <f t="shared" ref="E63:S63" si="16">3.413*E62</f>
        <v>23.687761977946913</v>
      </c>
      <c r="F63" s="31">
        <f t="shared" si="16"/>
        <v>23.371925151574285</v>
      </c>
      <c r="G63" s="31">
        <f t="shared" si="16"/>
        <v>24.635272457064797</v>
      </c>
      <c r="H63" s="31">
        <f t="shared" si="16"/>
        <v>24.951109283437422</v>
      </c>
      <c r="I63" s="31">
        <f t="shared" si="16"/>
        <v>25.266946109810043</v>
      </c>
      <c r="J63" s="31">
        <f t="shared" si="16"/>
        <v>25.898619762555288</v>
      </c>
      <c r="K63" s="31">
        <f t="shared" si="16"/>
        <v>25.485793674540677</v>
      </c>
      <c r="L63" s="31">
        <f t="shared" si="16"/>
        <v>26.092598285839269</v>
      </c>
      <c r="M63" s="31">
        <f t="shared" si="16"/>
        <v>25.786862116300366</v>
      </c>
      <c r="N63" s="31">
        <f t="shared" si="16"/>
        <v>25.979971672378547</v>
      </c>
      <c r="O63" s="31">
        <f t="shared" si="16"/>
        <v>24.520422702020202</v>
      </c>
      <c r="P63" s="31">
        <f t="shared" si="16"/>
        <v>23.883528605863834</v>
      </c>
      <c r="Q63" s="31">
        <f t="shared" si="16"/>
        <v>20.229348729166666</v>
      </c>
      <c r="R63" s="31">
        <f t="shared" si="16"/>
        <v>17.43118484599395</v>
      </c>
      <c r="S63" s="31">
        <f t="shared" si="16"/>
        <v>22.994958616871472</v>
      </c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14"/>
        <v>24.014420266090912</v>
      </c>
    </row>
    <row r="64" spans="1:29" ht="24.95" customHeight="1">
      <c r="A64" s="4">
        <v>20</v>
      </c>
      <c r="B64" s="5" t="s">
        <v>72</v>
      </c>
      <c r="C64" s="6" t="s">
        <v>47</v>
      </c>
      <c r="D64" s="13"/>
      <c r="E64" s="31">
        <f t="shared" ref="E64:S64" si="17">(E50-E49)/LN(1+(E50-E49)/E45)</f>
        <v>2.7905531327562363</v>
      </c>
      <c r="F64" s="31">
        <f t="shared" si="17"/>
        <v>2.7905531327562363</v>
      </c>
      <c r="G64" s="31">
        <f t="shared" si="17"/>
        <v>2.6882854224461625</v>
      </c>
      <c r="H64" s="31">
        <f t="shared" si="17"/>
        <v>2.7462423263665325</v>
      </c>
      <c r="I64" s="31">
        <f t="shared" si="17"/>
        <v>2.8795746139247989</v>
      </c>
      <c r="J64" s="31">
        <f t="shared" si="17"/>
        <v>3.06960844603186</v>
      </c>
      <c r="K64" s="31">
        <f t="shared" si="17"/>
        <v>2.8037499815139819</v>
      </c>
      <c r="L64" s="31">
        <f t="shared" si="17"/>
        <v>2.8892116230470104</v>
      </c>
      <c r="M64" s="31">
        <f t="shared" si="17"/>
        <v>3.0833900542185044</v>
      </c>
      <c r="N64" s="31">
        <f t="shared" si="17"/>
        <v>3.0833900542185044</v>
      </c>
      <c r="O64" s="31">
        <f t="shared" si="17"/>
        <v>2.6882854224461625</v>
      </c>
      <c r="P64" s="31">
        <f t="shared" si="17"/>
        <v>2.6591319396341482</v>
      </c>
      <c r="Q64" s="31">
        <f t="shared" si="17"/>
        <v>2.1295483613602402</v>
      </c>
      <c r="R64" s="31">
        <f t="shared" si="17"/>
        <v>2.0714586881775157</v>
      </c>
      <c r="S64" s="31">
        <f t="shared" si="17"/>
        <v>2.4118802279590157</v>
      </c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14"/>
        <v>2.7189908951237944</v>
      </c>
    </row>
    <row r="65" spans="1:29" ht="24.95" customHeight="1">
      <c r="A65" s="4">
        <v>21</v>
      </c>
      <c r="B65" s="5" t="s">
        <v>73</v>
      </c>
      <c r="C65" s="6" t="s">
        <v>47</v>
      </c>
      <c r="D65" s="17"/>
      <c r="E65" s="31">
        <f t="shared" ref="E65:S65" si="18">(E47-E48)/LN(1+(E47-E48)/E46)</f>
        <v>2.5141180370887164</v>
      </c>
      <c r="F65" s="31">
        <f t="shared" si="18"/>
        <v>2.4912348380247806</v>
      </c>
      <c r="G65" s="31">
        <f t="shared" si="18"/>
        <v>2.5824181345416171</v>
      </c>
      <c r="H65" s="31">
        <f t="shared" si="18"/>
        <v>2.6050715660667714</v>
      </c>
      <c r="I65" s="31">
        <f t="shared" si="18"/>
        <v>2.6276699100244088</v>
      </c>
      <c r="J65" s="31">
        <f t="shared" si="18"/>
        <v>2.6727048631065684</v>
      </c>
      <c r="K65" s="31">
        <f t="shared" si="18"/>
        <v>2.7175298064488489</v>
      </c>
      <c r="L65" s="31">
        <f t="shared" si="18"/>
        <v>2.7621511847266511</v>
      </c>
      <c r="M65" s="31">
        <f t="shared" si="18"/>
        <v>2.7843874571847693</v>
      </c>
      <c r="N65" s="31">
        <f t="shared" si="18"/>
        <v>2.8287148342310302</v>
      </c>
      <c r="O65" s="31">
        <f t="shared" si="18"/>
        <v>2.3451198016987842</v>
      </c>
      <c r="P65" s="31">
        <f t="shared" si="18"/>
        <v>2.3019575732260118</v>
      </c>
      <c r="Q65" s="31">
        <f t="shared" si="18"/>
        <v>1.8096999455163112</v>
      </c>
      <c r="R65" s="31">
        <f t="shared" si="18"/>
        <v>1.6842029306528725</v>
      </c>
      <c r="S65" s="31">
        <f t="shared" si="18"/>
        <v>2.0343160752944525</v>
      </c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14"/>
        <v>2.4507531305221733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C58:AC59">
    <cfRule type="cellIs" dxfId="86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65"/>
  <sheetViews>
    <sheetView topLeftCell="A7" zoomScale="70" zoomScaleNormal="7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14" width="8.7109375" customWidth="1"/>
    <col min="15" max="15" width="10.42578125" customWidth="1"/>
    <col min="16" max="28" width="8.7109375" customWidth="1"/>
    <col min="29" max="29" width="12.42578125" customWidth="1"/>
  </cols>
  <sheetData>
    <row r="1" spans="1:29" ht="23.25">
      <c r="A1" s="266" t="s">
        <v>31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</row>
    <row r="2" spans="1:29" ht="18.75">
      <c r="A2" s="218" t="s">
        <v>97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</row>
    <row r="3" spans="1:29" ht="21" customHeight="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</row>
    <row r="4" spans="1:29" ht="18.75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</row>
    <row r="8" spans="1:29" ht="19.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</row>
    <row r="9" spans="1:29" ht="18.7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</row>
    <row r="10" spans="1:29" ht="15.75" customHeight="1">
      <c r="A10" s="245" t="s">
        <v>40</v>
      </c>
      <c r="B10" s="245" t="s">
        <v>41</v>
      </c>
      <c r="C10" s="247" t="s">
        <v>42</v>
      </c>
      <c r="D10" s="245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>
      <c r="A11" s="246"/>
      <c r="B11" s="246"/>
      <c r="C11" s="248"/>
      <c r="D11" s="246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1.5">
      <c r="A12" s="4">
        <v>1</v>
      </c>
      <c r="B12" s="5" t="s">
        <v>46</v>
      </c>
      <c r="C12" s="6" t="s">
        <v>47</v>
      </c>
      <c r="D12" s="7"/>
      <c r="E12" s="26">
        <v>1.7</v>
      </c>
      <c r="F12" s="26">
        <v>1.7</v>
      </c>
      <c r="G12" s="26">
        <v>1.6</v>
      </c>
      <c r="H12" s="26">
        <v>1.7</v>
      </c>
      <c r="I12" s="26">
        <v>1.7</v>
      </c>
      <c r="J12" s="26">
        <v>1.7</v>
      </c>
      <c r="K12" s="26">
        <v>1.6</v>
      </c>
      <c r="L12" s="26">
        <v>1.6</v>
      </c>
      <c r="M12" s="26">
        <v>1.5</v>
      </c>
      <c r="N12" s="26">
        <v>1.4</v>
      </c>
      <c r="O12" s="26">
        <v>1.4</v>
      </c>
      <c r="P12" s="26">
        <v>1.2</v>
      </c>
      <c r="Q12" s="26">
        <v>1.2</v>
      </c>
      <c r="R12" s="26">
        <v>1.6</v>
      </c>
      <c r="S12" s="26">
        <v>1.8</v>
      </c>
      <c r="T12" s="26">
        <v>1.6</v>
      </c>
      <c r="U12" s="26">
        <v>1.6</v>
      </c>
      <c r="V12" s="26">
        <v>1.6</v>
      </c>
      <c r="W12" s="26">
        <v>1.7</v>
      </c>
      <c r="X12" s="26">
        <v>1.6</v>
      </c>
      <c r="Y12" s="26">
        <v>1.6</v>
      </c>
      <c r="Z12" s="26">
        <v>1.4</v>
      </c>
      <c r="AA12" s="26">
        <v>1.5</v>
      </c>
      <c r="AB12" s="26">
        <v>1</v>
      </c>
      <c r="AC12" s="35">
        <f t="shared" ref="AC12:AC24" si="0">AVERAGE(E12:AB12)</f>
        <v>1.5416666666666667</v>
      </c>
    </row>
    <row r="13" spans="1:29" ht="31.5">
      <c r="A13" s="4">
        <v>2</v>
      </c>
      <c r="B13" s="5" t="s">
        <v>48</v>
      </c>
      <c r="C13" s="6" t="s">
        <v>47</v>
      </c>
      <c r="D13" s="7"/>
      <c r="E13" s="26">
        <v>1.5</v>
      </c>
      <c r="F13" s="26">
        <v>1.6</v>
      </c>
      <c r="G13" s="26">
        <v>1.7</v>
      </c>
      <c r="H13" s="26">
        <v>1.7</v>
      </c>
      <c r="I13" s="26">
        <v>1.7</v>
      </c>
      <c r="J13" s="26">
        <v>1.6</v>
      </c>
      <c r="K13" s="26">
        <v>1.5</v>
      </c>
      <c r="L13" s="26">
        <v>1.5</v>
      </c>
      <c r="M13" s="26">
        <v>1.5</v>
      </c>
      <c r="N13" s="26">
        <v>0.8</v>
      </c>
      <c r="O13" s="26">
        <v>1.1000000000000001</v>
      </c>
      <c r="P13" s="26">
        <v>1.1000000000000001</v>
      </c>
      <c r="Q13" s="26">
        <v>1.2</v>
      </c>
      <c r="R13" s="26">
        <v>1</v>
      </c>
      <c r="S13" s="26">
        <v>0.7</v>
      </c>
      <c r="T13" s="26">
        <v>1.2</v>
      </c>
      <c r="U13" s="26">
        <v>1.4</v>
      </c>
      <c r="V13" s="26">
        <v>1.6</v>
      </c>
      <c r="W13" s="26">
        <v>1.4</v>
      </c>
      <c r="X13" s="26">
        <v>1.3</v>
      </c>
      <c r="Y13" s="26">
        <v>1.4</v>
      </c>
      <c r="Z13" s="26">
        <v>1.3</v>
      </c>
      <c r="AA13" s="26">
        <v>1.4</v>
      </c>
      <c r="AB13" s="26">
        <v>1.3</v>
      </c>
      <c r="AC13" s="35">
        <f t="shared" si="0"/>
        <v>1.3541666666666663</v>
      </c>
    </row>
    <row r="14" spans="1:29" ht="18.75">
      <c r="A14" s="4">
        <v>3</v>
      </c>
      <c r="B14" s="5" t="s">
        <v>49</v>
      </c>
      <c r="C14" s="6" t="s">
        <v>47</v>
      </c>
      <c r="D14" s="6"/>
      <c r="E14" s="27">
        <v>13.7</v>
      </c>
      <c r="F14" s="27">
        <v>13.5</v>
      </c>
      <c r="G14" s="27">
        <v>13.7</v>
      </c>
      <c r="H14" s="27">
        <v>13.7</v>
      </c>
      <c r="I14" s="27">
        <v>13.7</v>
      </c>
      <c r="J14" s="27">
        <v>14</v>
      </c>
      <c r="K14" s="27">
        <v>14.2</v>
      </c>
      <c r="L14" s="27">
        <v>14.5</v>
      </c>
      <c r="M14" s="27">
        <v>14.9</v>
      </c>
      <c r="N14" s="27">
        <v>15.3</v>
      </c>
      <c r="O14" s="27">
        <v>14.7</v>
      </c>
      <c r="P14" s="27">
        <v>13.8</v>
      </c>
      <c r="Q14" s="27">
        <v>13.6</v>
      </c>
      <c r="R14" s="27">
        <v>13.5</v>
      </c>
      <c r="S14" s="27">
        <v>13</v>
      </c>
      <c r="T14" s="27">
        <v>12.2</v>
      </c>
      <c r="U14" s="27">
        <v>13.2</v>
      </c>
      <c r="V14" s="27">
        <v>13.7</v>
      </c>
      <c r="W14" s="27">
        <v>13.7</v>
      </c>
      <c r="X14" s="27">
        <v>13.8</v>
      </c>
      <c r="Y14" s="27">
        <v>13.8</v>
      </c>
      <c r="Z14" s="27">
        <v>13.8</v>
      </c>
      <c r="AA14" s="27">
        <v>13.7</v>
      </c>
      <c r="AB14" s="27">
        <v>13.7</v>
      </c>
      <c r="AC14" s="35">
        <f t="shared" si="0"/>
        <v>13.808333333333332</v>
      </c>
    </row>
    <row r="15" spans="1:29" ht="18.75">
      <c r="A15" s="4">
        <v>4</v>
      </c>
      <c r="B15" s="5" t="s">
        <v>50</v>
      </c>
      <c r="C15" s="6" t="s">
        <v>47</v>
      </c>
      <c r="D15" s="6"/>
      <c r="E15" s="27">
        <v>6</v>
      </c>
      <c r="F15" s="27">
        <v>5.7</v>
      </c>
      <c r="G15" s="27">
        <v>5.9</v>
      </c>
      <c r="H15" s="27">
        <v>5.9</v>
      </c>
      <c r="I15" s="27">
        <v>5.9</v>
      </c>
      <c r="J15" s="27">
        <v>6.3</v>
      </c>
      <c r="K15" s="27">
        <v>6.5</v>
      </c>
      <c r="L15" s="27">
        <v>6.7</v>
      </c>
      <c r="M15" s="27">
        <v>7.2</v>
      </c>
      <c r="N15" s="27">
        <v>7.6</v>
      </c>
      <c r="O15" s="27">
        <v>8</v>
      </c>
      <c r="P15" s="27">
        <v>8</v>
      </c>
      <c r="Q15" s="27">
        <v>8.1</v>
      </c>
      <c r="R15" s="27">
        <v>7.2</v>
      </c>
      <c r="S15" s="27">
        <v>5.8</v>
      </c>
      <c r="T15" s="27">
        <v>5.5</v>
      </c>
      <c r="U15" s="27">
        <v>5.8</v>
      </c>
      <c r="V15" s="27">
        <v>6.2</v>
      </c>
      <c r="W15" s="27">
        <v>6.1</v>
      </c>
      <c r="X15" s="27">
        <v>6.1</v>
      </c>
      <c r="Y15" s="27">
        <v>6.2</v>
      </c>
      <c r="Z15" s="27">
        <v>6.2</v>
      </c>
      <c r="AA15" s="27">
        <v>6.1</v>
      </c>
      <c r="AB15" s="27">
        <v>6.1</v>
      </c>
      <c r="AC15" s="35">
        <f t="shared" si="0"/>
        <v>6.4624999999999986</v>
      </c>
    </row>
    <row r="16" spans="1:29" ht="34.5">
      <c r="A16" s="4">
        <v>5</v>
      </c>
      <c r="B16" s="5" t="s">
        <v>51</v>
      </c>
      <c r="C16" s="6" t="s">
        <v>47</v>
      </c>
      <c r="D16" s="6"/>
      <c r="E16" s="27">
        <v>20.8</v>
      </c>
      <c r="F16" s="27">
        <v>20.5</v>
      </c>
      <c r="G16" s="27">
        <v>20.8</v>
      </c>
      <c r="H16" s="27">
        <v>20.3</v>
      </c>
      <c r="I16" s="27">
        <v>20.100000000000001</v>
      </c>
      <c r="J16" s="27">
        <v>20.399999999999999</v>
      </c>
      <c r="K16" s="27">
        <v>20.6</v>
      </c>
      <c r="L16" s="27">
        <v>22.2</v>
      </c>
      <c r="M16" s="27">
        <v>22.6</v>
      </c>
      <c r="N16" s="27">
        <v>22.9</v>
      </c>
      <c r="O16" s="27">
        <v>24.6</v>
      </c>
      <c r="P16" s="27">
        <v>22.6</v>
      </c>
      <c r="Q16" s="27">
        <v>22.5</v>
      </c>
      <c r="R16" s="27">
        <v>22.1</v>
      </c>
      <c r="S16" s="27">
        <v>22.4</v>
      </c>
      <c r="T16" s="27">
        <v>22.4</v>
      </c>
      <c r="U16" s="27">
        <v>21.6</v>
      </c>
      <c r="V16" s="27">
        <v>21.4</v>
      </c>
      <c r="W16" s="27">
        <v>20.7</v>
      </c>
      <c r="X16" s="27">
        <v>21.3</v>
      </c>
      <c r="Y16" s="27">
        <v>21</v>
      </c>
      <c r="Z16" s="27">
        <v>20.8</v>
      </c>
      <c r="AA16" s="27">
        <v>21.2</v>
      </c>
      <c r="AB16" s="27">
        <v>21</v>
      </c>
      <c r="AC16" s="35">
        <f t="shared" si="0"/>
        <v>21.533333333333331</v>
      </c>
    </row>
    <row r="17" spans="1:29" ht="18.75">
      <c r="A17" s="4">
        <v>6</v>
      </c>
      <c r="B17" s="5" t="s">
        <v>52</v>
      </c>
      <c r="C17" s="6" t="s">
        <v>47</v>
      </c>
      <c r="D17" s="6"/>
      <c r="E17" s="27">
        <v>26.8</v>
      </c>
      <c r="F17" s="27">
        <v>26.6</v>
      </c>
      <c r="G17" s="27">
        <v>26.8</v>
      </c>
      <c r="H17" s="27">
        <v>26.4</v>
      </c>
      <c r="I17" s="27">
        <v>26.2</v>
      </c>
      <c r="J17" s="27">
        <v>26.5</v>
      </c>
      <c r="K17" s="27">
        <v>26.7</v>
      </c>
      <c r="L17" s="27">
        <v>28.2</v>
      </c>
      <c r="M17" s="27">
        <v>28.5</v>
      </c>
      <c r="N17" s="27">
        <v>28.9</v>
      </c>
      <c r="O17" s="27">
        <v>29.8</v>
      </c>
      <c r="P17" s="27">
        <v>27.3</v>
      </c>
      <c r="Q17" s="27">
        <v>26.8</v>
      </c>
      <c r="R17" s="27">
        <v>27</v>
      </c>
      <c r="S17" s="27">
        <v>28</v>
      </c>
      <c r="T17" s="27">
        <v>27.7</v>
      </c>
      <c r="U17" s="27">
        <v>27.4</v>
      </c>
      <c r="V17" s="27">
        <v>27.3</v>
      </c>
      <c r="W17" s="27">
        <v>26.7</v>
      </c>
      <c r="X17" s="27">
        <v>27.2</v>
      </c>
      <c r="Y17" s="27">
        <v>27</v>
      </c>
      <c r="Z17" s="27">
        <v>26.8</v>
      </c>
      <c r="AA17" s="27">
        <v>27.2</v>
      </c>
      <c r="AB17" s="27">
        <v>27</v>
      </c>
      <c r="AC17" s="35">
        <f t="shared" si="0"/>
        <v>27.283333333333335</v>
      </c>
    </row>
    <row r="18" spans="1:29" ht="30">
      <c r="A18" s="4">
        <v>7</v>
      </c>
      <c r="B18" s="5" t="s">
        <v>53</v>
      </c>
      <c r="C18" s="6" t="s">
        <v>54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</v>
      </c>
    </row>
    <row r="19" spans="1:29" ht="30">
      <c r="A19" s="4">
        <v>8</v>
      </c>
      <c r="B19" s="5" t="s">
        <v>55</v>
      </c>
      <c r="C19" s="6" t="s">
        <v>54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>
      <c r="A21" s="4">
        <v>10</v>
      </c>
      <c r="B21" s="5" t="s">
        <v>57</v>
      </c>
      <c r="C21" s="6" t="s">
        <v>54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58</v>
      </c>
      <c r="C22" s="6" t="s">
        <v>54</v>
      </c>
      <c r="D22" s="13"/>
      <c r="E22" s="33">
        <v>0.5</v>
      </c>
      <c r="F22" s="33">
        <v>0.5</v>
      </c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34.5">
      <c r="A23" s="4">
        <v>12</v>
      </c>
      <c r="B23" s="5" t="s">
        <v>59</v>
      </c>
      <c r="C23" s="6" t="s">
        <v>60</v>
      </c>
      <c r="D23" s="13"/>
      <c r="E23" s="33">
        <v>0.8</v>
      </c>
      <c r="F23" s="33">
        <v>0.8</v>
      </c>
      <c r="G23" s="33">
        <v>0.8</v>
      </c>
      <c r="H23" s="33">
        <v>0.8</v>
      </c>
      <c r="I23" s="33">
        <v>0.8</v>
      </c>
      <c r="J23" s="33">
        <v>0.8</v>
      </c>
      <c r="K23" s="33">
        <v>0.8</v>
      </c>
      <c r="L23" s="33">
        <v>0.8</v>
      </c>
      <c r="M23" s="33">
        <v>0.8</v>
      </c>
      <c r="N23" s="33">
        <v>0.8</v>
      </c>
      <c r="O23" s="33">
        <v>0.8</v>
      </c>
      <c r="P23" s="33">
        <v>0.8</v>
      </c>
      <c r="Q23" s="33">
        <v>0.8</v>
      </c>
      <c r="R23" s="33">
        <v>0.8</v>
      </c>
      <c r="S23" s="33">
        <v>0.8</v>
      </c>
      <c r="T23" s="33">
        <v>0.8</v>
      </c>
      <c r="U23" s="33">
        <v>0.8</v>
      </c>
      <c r="V23" s="33">
        <v>0.8</v>
      </c>
      <c r="W23" s="33">
        <v>0.8</v>
      </c>
      <c r="X23" s="33">
        <v>0.8</v>
      </c>
      <c r="Y23" s="33">
        <v>0.8</v>
      </c>
      <c r="Z23" s="33">
        <v>0.8</v>
      </c>
      <c r="AA23" s="33">
        <v>0.8</v>
      </c>
      <c r="AB23" s="33">
        <v>0.8</v>
      </c>
      <c r="AC23" s="35">
        <f t="shared" si="0"/>
        <v>0.80000000000000027</v>
      </c>
    </row>
    <row r="24" spans="1:29" ht="37.5">
      <c r="A24" s="4">
        <v>13</v>
      </c>
      <c r="B24" s="5" t="s">
        <v>61</v>
      </c>
      <c r="C24" s="6" t="s">
        <v>62</v>
      </c>
      <c r="D24" s="13"/>
      <c r="E24" s="29">
        <f t="shared" ref="E24:L24" si="1">SQRT(E22/0.5)*971</f>
        <v>971</v>
      </c>
      <c r="F24" s="29">
        <f t="shared" si="1"/>
        <v>971</v>
      </c>
      <c r="G24" s="29">
        <f t="shared" si="1"/>
        <v>971</v>
      </c>
      <c r="H24" s="29">
        <f t="shared" si="1"/>
        <v>971</v>
      </c>
      <c r="I24" s="29">
        <f t="shared" si="1"/>
        <v>971</v>
      </c>
      <c r="J24" s="29">
        <f t="shared" si="1"/>
        <v>971</v>
      </c>
      <c r="K24" s="29">
        <f t="shared" si="1"/>
        <v>971</v>
      </c>
      <c r="L24" s="29">
        <f t="shared" si="1"/>
        <v>971</v>
      </c>
      <c r="M24" s="29">
        <f t="shared" ref="M24:U24" si="2">SQRT(M22/0.5)*971</f>
        <v>971</v>
      </c>
      <c r="N24" s="29">
        <f t="shared" si="2"/>
        <v>971</v>
      </c>
      <c r="O24" s="29">
        <f t="shared" si="2"/>
        <v>971</v>
      </c>
      <c r="P24" s="29">
        <f t="shared" si="2"/>
        <v>971</v>
      </c>
      <c r="Q24" s="29">
        <f t="shared" si="2"/>
        <v>971</v>
      </c>
      <c r="R24" s="29">
        <f t="shared" si="2"/>
        <v>971</v>
      </c>
      <c r="S24" s="29">
        <f t="shared" si="2"/>
        <v>971</v>
      </c>
      <c r="T24" s="29">
        <f t="shared" si="2"/>
        <v>971</v>
      </c>
      <c r="U24" s="29">
        <f t="shared" si="2"/>
        <v>971</v>
      </c>
      <c r="V24" s="29">
        <f t="shared" ref="V24:AB24" si="3">SQRT(V22/0.5)*971</f>
        <v>971</v>
      </c>
      <c r="W24" s="29">
        <f t="shared" si="3"/>
        <v>971</v>
      </c>
      <c r="X24" s="29">
        <f t="shared" si="3"/>
        <v>971</v>
      </c>
      <c r="Y24" s="29">
        <f t="shared" si="3"/>
        <v>971</v>
      </c>
      <c r="Z24" s="29">
        <f t="shared" si="3"/>
        <v>971</v>
      </c>
      <c r="AA24" s="29">
        <f t="shared" si="3"/>
        <v>971</v>
      </c>
      <c r="AB24" s="29">
        <f t="shared" si="3"/>
        <v>971</v>
      </c>
      <c r="AC24" s="35">
        <f t="shared" si="0"/>
        <v>971</v>
      </c>
    </row>
    <row r="25" spans="1:29" ht="21">
      <c r="A25" s="4">
        <v>14</v>
      </c>
      <c r="B25" s="5" t="s">
        <v>63</v>
      </c>
      <c r="C25" s="6" t="s">
        <v>64</v>
      </c>
      <c r="D25" s="13"/>
      <c r="E25" s="40">
        <f t="shared" ref="E25:L25" si="4">E24*1000*1*(E14-E15)/3024</f>
        <v>2472.4537037037035</v>
      </c>
      <c r="F25" s="40">
        <f t="shared" si="4"/>
        <v>2504.563492063492</v>
      </c>
      <c r="G25" s="40">
        <f t="shared" si="4"/>
        <v>2504.5634920634916</v>
      </c>
      <c r="H25" s="40">
        <f t="shared" si="4"/>
        <v>2504.5634920634916</v>
      </c>
      <c r="I25" s="40">
        <f t="shared" si="4"/>
        <v>2504.5634920634916</v>
      </c>
      <c r="J25" s="40">
        <f t="shared" si="4"/>
        <v>2472.4537037037039</v>
      </c>
      <c r="K25" s="40">
        <f t="shared" si="4"/>
        <v>2472.4537037037035</v>
      </c>
      <c r="L25" s="40">
        <f t="shared" si="4"/>
        <v>2504.563492063492</v>
      </c>
      <c r="M25" s="40">
        <f t="shared" ref="M25:U25" si="5">M24*1000*1*(M14-M15)/3024</f>
        <v>2472.4537037037039</v>
      </c>
      <c r="N25" s="40">
        <f t="shared" si="5"/>
        <v>2472.4537037037039</v>
      </c>
      <c r="O25" s="40">
        <f t="shared" si="5"/>
        <v>2151.3558201058199</v>
      </c>
      <c r="P25" s="40">
        <f t="shared" si="5"/>
        <v>1862.3677248677252</v>
      </c>
      <c r="Q25" s="40">
        <f t="shared" si="5"/>
        <v>1766.0383597883597</v>
      </c>
      <c r="R25" s="40">
        <f t="shared" si="5"/>
        <v>2022.9166666666667</v>
      </c>
      <c r="S25" s="40">
        <f t="shared" si="5"/>
        <v>2311.9047619047619</v>
      </c>
      <c r="T25" s="40">
        <f t="shared" si="5"/>
        <v>2151.3558201058199</v>
      </c>
      <c r="U25" s="40">
        <f t="shared" si="5"/>
        <v>2376.1243386243382</v>
      </c>
      <c r="V25" s="40">
        <f t="shared" ref="V25:AB25" si="6">V24*1000*1*(V14-V15)/3024</f>
        <v>2408.2341269841268</v>
      </c>
      <c r="W25" s="40">
        <f t="shared" si="6"/>
        <v>2440.3439153439153</v>
      </c>
      <c r="X25" s="40">
        <f t="shared" si="6"/>
        <v>2472.4537037037039</v>
      </c>
      <c r="Y25" s="40">
        <f t="shared" si="6"/>
        <v>2440.3439153439158</v>
      </c>
      <c r="Z25" s="40">
        <f t="shared" si="6"/>
        <v>2440.3439153439158</v>
      </c>
      <c r="AA25" s="40">
        <f t="shared" si="6"/>
        <v>2440.3439153439153</v>
      </c>
      <c r="AB25" s="40">
        <f t="shared" si="6"/>
        <v>2440.3439153439153</v>
      </c>
      <c r="AC25" s="73">
        <f>SUM(E25:AB25)</f>
        <v>56609.556878306881</v>
      </c>
    </row>
    <row r="26" spans="1:29" ht="21">
      <c r="A26" s="4">
        <v>15</v>
      </c>
      <c r="B26" s="5" t="s">
        <v>65</v>
      </c>
      <c r="C26" s="6" t="s">
        <v>66</v>
      </c>
      <c r="D26" s="13"/>
      <c r="E26" s="13">
        <v>1700</v>
      </c>
      <c r="F26" s="13">
        <v>1700</v>
      </c>
      <c r="G26" s="13">
        <v>1700</v>
      </c>
      <c r="H26" s="13">
        <v>1700</v>
      </c>
      <c r="I26" s="13">
        <v>1700</v>
      </c>
      <c r="J26" s="13">
        <v>1700</v>
      </c>
      <c r="K26" s="13">
        <v>1700</v>
      </c>
      <c r="L26" s="13">
        <v>1700</v>
      </c>
      <c r="M26" s="13">
        <v>1700</v>
      </c>
      <c r="N26" s="13">
        <v>1400</v>
      </c>
      <c r="O26" s="13">
        <v>1400</v>
      </c>
      <c r="P26" s="13">
        <v>1200</v>
      </c>
      <c r="Q26" s="13">
        <v>1300</v>
      </c>
      <c r="R26" s="13">
        <v>1400</v>
      </c>
      <c r="S26" s="13">
        <v>1600</v>
      </c>
      <c r="T26" s="13">
        <v>1400</v>
      </c>
      <c r="U26" s="13">
        <v>1300</v>
      </c>
      <c r="V26" s="13">
        <v>1600</v>
      </c>
      <c r="W26" s="13">
        <v>1500</v>
      </c>
      <c r="X26" s="13">
        <v>1400</v>
      </c>
      <c r="Y26" s="13">
        <v>1500</v>
      </c>
      <c r="Z26" s="13">
        <v>1600</v>
      </c>
      <c r="AA26" s="13">
        <v>1500</v>
      </c>
      <c r="AB26" s="13">
        <v>1500</v>
      </c>
      <c r="AC26" s="73">
        <v>25000</v>
      </c>
    </row>
    <row r="27" spans="1:29" ht="15.75">
      <c r="A27" s="4">
        <v>16</v>
      </c>
      <c r="B27" s="5" t="s">
        <v>67</v>
      </c>
      <c r="C27" s="6" t="s">
        <v>68</v>
      </c>
      <c r="D27" s="13"/>
      <c r="E27" s="31">
        <f t="shared" ref="E27:L27" si="7">E26/E25</f>
        <v>0.68757606965639928</v>
      </c>
      <c r="F27" s="31">
        <f t="shared" si="7"/>
        <v>0.67876099184029148</v>
      </c>
      <c r="G27" s="31">
        <f t="shared" si="7"/>
        <v>0.67876099184029171</v>
      </c>
      <c r="H27" s="31">
        <f t="shared" si="7"/>
        <v>0.67876099184029171</v>
      </c>
      <c r="I27" s="31">
        <f t="shared" si="7"/>
        <v>0.67876099184029171</v>
      </c>
      <c r="J27" s="31">
        <f t="shared" si="7"/>
        <v>0.68757606965639917</v>
      </c>
      <c r="K27" s="31">
        <f t="shared" si="7"/>
        <v>0.68757606965639928</v>
      </c>
      <c r="L27" s="31">
        <f t="shared" si="7"/>
        <v>0.67876099184029148</v>
      </c>
      <c r="M27" s="31">
        <f t="shared" ref="M27:AB27" si="8">M26/M25</f>
        <v>0.68757606965639917</v>
      </c>
      <c r="N27" s="31">
        <f t="shared" si="8"/>
        <v>0.56623911618762279</v>
      </c>
      <c r="O27" s="31">
        <f t="shared" si="8"/>
        <v>0.65075241711114873</v>
      </c>
      <c r="P27" s="31">
        <f t="shared" si="8"/>
        <v>0.64434106324798457</v>
      </c>
      <c r="Q27" s="31">
        <f t="shared" si="8"/>
        <v>0.73611085104390983</v>
      </c>
      <c r="R27" s="31">
        <f t="shared" si="8"/>
        <v>0.69207003089598351</v>
      </c>
      <c r="S27" s="31">
        <f t="shared" si="8"/>
        <v>0.69207003089598351</v>
      </c>
      <c r="T27" s="31">
        <f t="shared" si="8"/>
        <v>0.65075241711114873</v>
      </c>
      <c r="U27" s="31">
        <f t="shared" si="8"/>
        <v>0.54710941631641952</v>
      </c>
      <c r="V27" s="31">
        <f t="shared" si="8"/>
        <v>0.6643872296601443</v>
      </c>
      <c r="W27" s="31">
        <f t="shared" si="8"/>
        <v>0.61466746165103803</v>
      </c>
      <c r="X27" s="31">
        <f t="shared" si="8"/>
        <v>0.56623911618762279</v>
      </c>
      <c r="Y27" s="31">
        <f t="shared" si="8"/>
        <v>0.61466746165103792</v>
      </c>
      <c r="Z27" s="31">
        <f t="shared" si="8"/>
        <v>0.6556452924277737</v>
      </c>
      <c r="AA27" s="31">
        <f t="shared" si="8"/>
        <v>0.61466746165103803</v>
      </c>
      <c r="AB27" s="31">
        <f t="shared" si="8"/>
        <v>0.61466746165103803</v>
      </c>
      <c r="AC27" s="35">
        <f t="shared" ref="AC27:AC32" si="9">AVERAGE(E27:AB27)</f>
        <v>0.65285400272987293</v>
      </c>
    </row>
    <row r="28" spans="1:29" ht="15.75">
      <c r="A28" s="4">
        <v>17</v>
      </c>
      <c r="B28" s="5" t="s">
        <v>69</v>
      </c>
      <c r="C28" s="13"/>
      <c r="D28" s="13"/>
      <c r="E28" s="255">
        <f>AVERAGE(E27:AB27)</f>
        <v>0.65285400272987293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9"/>
        <v>0.65285400272987293</v>
      </c>
    </row>
    <row r="29" spans="1:29" ht="15.75">
      <c r="A29" s="4">
        <v>18</v>
      </c>
      <c r="B29" s="5" t="s">
        <v>70</v>
      </c>
      <c r="C29" s="13"/>
      <c r="D29" s="13"/>
      <c r="E29" s="31">
        <f t="shared" ref="E29:L29" si="10">3.516/E27</f>
        <v>5.1136160130718951</v>
      </c>
      <c r="F29" s="31">
        <f t="shared" si="10"/>
        <v>5.1800266106442585</v>
      </c>
      <c r="G29" s="31">
        <f t="shared" si="10"/>
        <v>5.1800266106442567</v>
      </c>
      <c r="H29" s="31">
        <f t="shared" si="10"/>
        <v>5.1800266106442567</v>
      </c>
      <c r="I29" s="31">
        <f t="shared" si="10"/>
        <v>5.1800266106442567</v>
      </c>
      <c r="J29" s="31">
        <f t="shared" si="10"/>
        <v>5.1136160130718959</v>
      </c>
      <c r="K29" s="31">
        <f t="shared" si="10"/>
        <v>5.1136160130718951</v>
      </c>
      <c r="L29" s="31">
        <f t="shared" si="10"/>
        <v>5.1800266106442585</v>
      </c>
      <c r="M29" s="31">
        <f t="shared" ref="M29:U29" si="11">3.516/M27</f>
        <v>5.1136160130718959</v>
      </c>
      <c r="N29" s="31">
        <f t="shared" si="11"/>
        <v>6.2093908730158738</v>
      </c>
      <c r="O29" s="31">
        <f t="shared" si="11"/>
        <v>5.4029764739229025</v>
      </c>
      <c r="P29" s="31">
        <f t="shared" si="11"/>
        <v>5.4567374338624344</v>
      </c>
      <c r="Q29" s="31">
        <f t="shared" si="11"/>
        <v>4.7764545177045168</v>
      </c>
      <c r="R29" s="31">
        <f t="shared" si="11"/>
        <v>5.0804107142857147</v>
      </c>
      <c r="S29" s="31">
        <f t="shared" si="11"/>
        <v>5.0804107142857147</v>
      </c>
      <c r="T29" s="31">
        <f t="shared" si="11"/>
        <v>5.4029764739229025</v>
      </c>
      <c r="U29" s="31">
        <f t="shared" si="11"/>
        <v>6.426502442002441</v>
      </c>
      <c r="V29" s="31">
        <f t="shared" ref="V29:AB29" si="12">3.516/V27</f>
        <v>5.2920944940476184</v>
      </c>
      <c r="W29" s="31">
        <f t="shared" si="12"/>
        <v>5.720166137566137</v>
      </c>
      <c r="X29" s="31">
        <f t="shared" si="12"/>
        <v>6.2093908730158738</v>
      </c>
      <c r="Y29" s="31">
        <f t="shared" si="12"/>
        <v>5.7201661375661379</v>
      </c>
      <c r="Z29" s="31">
        <f t="shared" si="12"/>
        <v>5.3626557539682551</v>
      </c>
      <c r="AA29" s="31">
        <f t="shared" si="12"/>
        <v>5.720166137566137</v>
      </c>
      <c r="AB29" s="31">
        <f t="shared" si="12"/>
        <v>5.720166137566137</v>
      </c>
      <c r="AC29" s="35">
        <f t="shared" si="9"/>
        <v>5.4139692674919866</v>
      </c>
    </row>
    <row r="30" spans="1:29" ht="15.75">
      <c r="A30" s="4">
        <v>19</v>
      </c>
      <c r="B30" s="5" t="s">
        <v>71</v>
      </c>
      <c r="C30" s="13"/>
      <c r="D30" s="13"/>
      <c r="E30" s="31">
        <f t="shared" ref="E30:L30" si="13">3.413*E29</f>
        <v>17.452771452614378</v>
      </c>
      <c r="F30" s="31">
        <f t="shared" si="13"/>
        <v>17.679430822128854</v>
      </c>
      <c r="G30" s="31">
        <f t="shared" si="13"/>
        <v>17.679430822128847</v>
      </c>
      <c r="H30" s="31">
        <f t="shared" si="13"/>
        <v>17.679430822128847</v>
      </c>
      <c r="I30" s="31">
        <f t="shared" si="13"/>
        <v>17.679430822128847</v>
      </c>
      <c r="J30" s="31">
        <f t="shared" si="13"/>
        <v>17.452771452614378</v>
      </c>
      <c r="K30" s="31">
        <f t="shared" si="13"/>
        <v>17.452771452614378</v>
      </c>
      <c r="L30" s="31">
        <f t="shared" si="13"/>
        <v>17.679430822128854</v>
      </c>
      <c r="M30" s="31">
        <f t="shared" ref="M30:U30" si="14">3.413*M29</f>
        <v>17.452771452614378</v>
      </c>
      <c r="N30" s="31">
        <f t="shared" si="14"/>
        <v>21.192651049603175</v>
      </c>
      <c r="O30" s="31">
        <f t="shared" si="14"/>
        <v>18.440358705498866</v>
      </c>
      <c r="P30" s="31">
        <f t="shared" si="14"/>
        <v>18.623844861772486</v>
      </c>
      <c r="Q30" s="31">
        <f t="shared" si="14"/>
        <v>16.302039268925515</v>
      </c>
      <c r="R30" s="31">
        <f t="shared" si="14"/>
        <v>17.339441767857142</v>
      </c>
      <c r="S30" s="31">
        <f t="shared" si="14"/>
        <v>17.339441767857142</v>
      </c>
      <c r="T30" s="31">
        <f t="shared" si="14"/>
        <v>18.440358705498866</v>
      </c>
      <c r="U30" s="31">
        <f t="shared" si="14"/>
        <v>21.93365283455433</v>
      </c>
      <c r="V30" s="31">
        <f t="shared" ref="V30:AB30" si="15">3.413*V29</f>
        <v>18.061918508184522</v>
      </c>
      <c r="W30" s="31">
        <f t="shared" si="15"/>
        <v>19.522927027513223</v>
      </c>
      <c r="X30" s="31">
        <f t="shared" si="15"/>
        <v>21.192651049603175</v>
      </c>
      <c r="Y30" s="31">
        <f t="shared" si="15"/>
        <v>19.522927027513227</v>
      </c>
      <c r="Z30" s="31">
        <f t="shared" si="15"/>
        <v>18.302744088293654</v>
      </c>
      <c r="AA30" s="31">
        <f t="shared" si="15"/>
        <v>19.522927027513223</v>
      </c>
      <c r="AB30" s="31">
        <f t="shared" si="15"/>
        <v>19.522927027513223</v>
      </c>
      <c r="AC30" s="35">
        <f t="shared" si="9"/>
        <v>18.477877109950146</v>
      </c>
    </row>
    <row r="31" spans="1:29" ht="15.75">
      <c r="A31" s="4">
        <v>20</v>
      </c>
      <c r="B31" s="5" t="s">
        <v>72</v>
      </c>
      <c r="C31" s="6" t="s">
        <v>47</v>
      </c>
      <c r="D31" s="13"/>
      <c r="E31" s="31">
        <f t="shared" ref="E31:L31" si="16">(E17-E16)/LN(1+(E17-E16)/E12)</f>
        <v>3.9719525133140863</v>
      </c>
      <c r="F31" s="31">
        <f t="shared" si="16"/>
        <v>4.0039501721764843</v>
      </c>
      <c r="G31" s="31">
        <f t="shared" si="16"/>
        <v>3.8507337062988518</v>
      </c>
      <c r="H31" s="31">
        <f t="shared" si="16"/>
        <v>4.0039501721764834</v>
      </c>
      <c r="I31" s="31">
        <f t="shared" si="16"/>
        <v>4.0039501721764834</v>
      </c>
      <c r="J31" s="31">
        <f t="shared" si="16"/>
        <v>4.0039501721764843</v>
      </c>
      <c r="K31" s="31">
        <f t="shared" si="16"/>
        <v>3.882341628305606</v>
      </c>
      <c r="L31" s="31">
        <f t="shared" si="16"/>
        <v>3.8507337062988518</v>
      </c>
      <c r="M31" s="31">
        <f t="shared" ref="M31:U31" si="17">(M17-M16)/LN(1+(M17-M16)/M12)</f>
        <v>3.6967073610633228</v>
      </c>
      <c r="N31" s="31">
        <f t="shared" si="17"/>
        <v>3.6035868007408252</v>
      </c>
      <c r="O31" s="31">
        <f t="shared" si="17"/>
        <v>3.3535461612270074</v>
      </c>
      <c r="P31" s="31">
        <f t="shared" si="17"/>
        <v>2.9510920028415573</v>
      </c>
      <c r="Q31" s="31">
        <f t="shared" si="17"/>
        <v>2.8244384210924309</v>
      </c>
      <c r="R31" s="31">
        <f t="shared" si="17"/>
        <v>3.4955093998306515</v>
      </c>
      <c r="S31" s="31">
        <f t="shared" si="17"/>
        <v>3.9612551464564372</v>
      </c>
      <c r="T31" s="31">
        <f t="shared" si="17"/>
        <v>3.6263670986273735</v>
      </c>
      <c r="U31" s="31">
        <f t="shared" si="17"/>
        <v>3.7871952254461956</v>
      </c>
      <c r="V31" s="31">
        <f t="shared" ref="V31:AB31" si="18">(V17-V16)/LN(1+(V17-V16)/V12)</f>
        <v>3.8190189168555055</v>
      </c>
      <c r="W31" s="31">
        <f t="shared" si="18"/>
        <v>3.9719525133140863</v>
      </c>
      <c r="X31" s="31">
        <f t="shared" si="18"/>
        <v>3.8190189168555047</v>
      </c>
      <c r="Y31" s="31">
        <f t="shared" si="18"/>
        <v>3.8507337062988518</v>
      </c>
      <c r="Z31" s="31">
        <f t="shared" si="18"/>
        <v>3.6035868007408252</v>
      </c>
      <c r="AA31" s="31">
        <f t="shared" si="18"/>
        <v>3.728009607357671</v>
      </c>
      <c r="AB31" s="31">
        <f t="shared" si="18"/>
        <v>3.0833900542185044</v>
      </c>
      <c r="AC31" s="35">
        <f t="shared" si="9"/>
        <v>3.6977904323287536</v>
      </c>
    </row>
    <row r="32" spans="1:29" ht="15.75">
      <c r="A32" s="4">
        <v>21</v>
      </c>
      <c r="B32" s="5" t="s">
        <v>73</v>
      </c>
      <c r="C32" s="6" t="s">
        <v>47</v>
      </c>
      <c r="D32" s="17"/>
      <c r="E32" s="31">
        <f t="shared" ref="E32:L32" si="19">(E14-E15)/LN(1+(E14-E15)/E13)</f>
        <v>4.245375243813954</v>
      </c>
      <c r="F32" s="31">
        <f t="shared" si="19"/>
        <v>4.4050224800534474</v>
      </c>
      <c r="G32" s="31">
        <f t="shared" si="19"/>
        <v>4.5331349124771698</v>
      </c>
      <c r="H32" s="31">
        <f t="shared" si="19"/>
        <v>4.5331349124771698</v>
      </c>
      <c r="I32" s="31">
        <f t="shared" si="19"/>
        <v>4.5331349124771698</v>
      </c>
      <c r="J32" s="31">
        <f t="shared" si="19"/>
        <v>4.3749732258760963</v>
      </c>
      <c r="K32" s="31">
        <f t="shared" si="19"/>
        <v>4.245375243813954</v>
      </c>
      <c r="L32" s="31">
        <f t="shared" si="19"/>
        <v>4.2750283776831921</v>
      </c>
      <c r="M32" s="31">
        <f t="shared" ref="M32:U32" si="20">(M14-M15)/LN(1+(M14-M15)/M13)</f>
        <v>4.245375243813954</v>
      </c>
      <c r="N32" s="31">
        <f t="shared" si="20"/>
        <v>3.258280444491787</v>
      </c>
      <c r="O32" s="31">
        <f t="shared" si="20"/>
        <v>3.4204378393698165</v>
      </c>
      <c r="P32" s="31">
        <f t="shared" si="20"/>
        <v>3.1586779884348544</v>
      </c>
      <c r="Q32" s="31">
        <f t="shared" si="20"/>
        <v>3.1980723748256557</v>
      </c>
      <c r="R32" s="31">
        <f t="shared" si="20"/>
        <v>3.1692143951901559</v>
      </c>
      <c r="S32" s="31">
        <f t="shared" si="20"/>
        <v>2.9708636221603983</v>
      </c>
      <c r="T32" s="31">
        <f t="shared" si="20"/>
        <v>3.5552419816958265</v>
      </c>
      <c r="U32" s="31">
        <f t="shared" si="20"/>
        <v>4.0255032278466096</v>
      </c>
      <c r="V32" s="31">
        <f t="shared" ref="V32:AB32" si="21">(V14-V15)/LN(1+(V14-V15)/V13)</f>
        <v>4.3146327188138196</v>
      </c>
      <c r="W32" s="31">
        <f t="shared" si="21"/>
        <v>4.0843694422438022</v>
      </c>
      <c r="X32" s="31">
        <f t="shared" si="21"/>
        <v>3.9796154527473693</v>
      </c>
      <c r="Y32" s="31">
        <f t="shared" si="21"/>
        <v>4.0843694422438022</v>
      </c>
      <c r="Z32" s="31">
        <f t="shared" si="21"/>
        <v>3.9507466399273667</v>
      </c>
      <c r="AA32" s="31">
        <f t="shared" si="21"/>
        <v>4.0843694422438022</v>
      </c>
      <c r="AB32" s="31">
        <f t="shared" si="21"/>
        <v>3.9507466399273663</v>
      </c>
      <c r="AC32" s="35">
        <f t="shared" si="9"/>
        <v>3.9414873418603555</v>
      </c>
    </row>
    <row r="34" spans="1:29" ht="23.25">
      <c r="A34" s="266" t="s">
        <v>31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</row>
    <row r="35" spans="1:29" ht="18.75">
      <c r="A35" s="218" t="s">
        <v>97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</row>
    <row r="36" spans="1:29" ht="21" customHeight="1">
      <c r="A36" s="221"/>
      <c r="B36" s="222"/>
      <c r="C36" s="222"/>
      <c r="D36" s="223"/>
      <c r="E36" s="233" t="s">
        <v>98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</row>
    <row r="37" spans="1:29" ht="18.75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</row>
    <row r="41" spans="1:29" ht="19.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</row>
    <row r="42" spans="1:29" ht="18.7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</row>
    <row r="43" spans="1:29" ht="15.75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29" ht="15.75">
      <c r="A44" s="246"/>
      <c r="B44" s="246"/>
      <c r="C44" s="248"/>
      <c r="D44" s="246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1.5">
      <c r="A45" s="4">
        <v>1</v>
      </c>
      <c r="B45" s="5" t="s">
        <v>46</v>
      </c>
      <c r="C45" s="6" t="s">
        <v>47</v>
      </c>
      <c r="D45" s="7"/>
      <c r="E45" s="26"/>
      <c r="F45" s="26"/>
      <c r="G45" s="26"/>
      <c r="H45" s="26"/>
      <c r="I45" s="26"/>
      <c r="J45" s="26"/>
      <c r="K45" s="26"/>
      <c r="L45" s="26"/>
      <c r="M45" s="26"/>
      <c r="N45" s="26">
        <v>0.6</v>
      </c>
      <c r="O45" s="26">
        <v>0.6</v>
      </c>
      <c r="P45" s="26">
        <v>0.8</v>
      </c>
      <c r="Q45" s="26">
        <v>0.8</v>
      </c>
      <c r="R45" s="26">
        <v>0.8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22">AVERAGE(E45:AB45)</f>
        <v>0.72</v>
      </c>
    </row>
    <row r="46" spans="1:29" ht="31.5">
      <c r="A46" s="4">
        <v>2</v>
      </c>
      <c r="B46" s="5" t="s">
        <v>48</v>
      </c>
      <c r="C46" s="6" t="s">
        <v>47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>
        <v>0.2</v>
      </c>
      <c r="O46" s="26">
        <v>0.1</v>
      </c>
      <c r="P46" s="26">
        <v>0.1</v>
      </c>
      <c r="Q46" s="26">
        <v>0.2</v>
      </c>
      <c r="R46" s="26">
        <v>0.3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22"/>
        <v>0.18000000000000002</v>
      </c>
    </row>
    <row r="47" spans="1:29" ht="18.75">
      <c r="A47" s="4">
        <v>3</v>
      </c>
      <c r="B47" s="5" t="s">
        <v>49</v>
      </c>
      <c r="C47" s="6" t="s">
        <v>47</v>
      </c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>
        <v>15.3</v>
      </c>
      <c r="O47" s="27">
        <v>14.7</v>
      </c>
      <c r="P47" s="27">
        <v>13.7</v>
      </c>
      <c r="Q47" s="27">
        <v>13.6</v>
      </c>
      <c r="R47" s="27">
        <v>13.5</v>
      </c>
      <c r="S47" s="27"/>
      <c r="T47" s="27"/>
      <c r="U47" s="27"/>
      <c r="V47" s="27"/>
      <c r="W47" s="27"/>
      <c r="X47" s="27"/>
      <c r="Y47" s="13"/>
      <c r="Z47" s="13"/>
      <c r="AA47" s="13"/>
      <c r="AB47" s="13"/>
      <c r="AC47" s="35">
        <f t="shared" si="22"/>
        <v>14.160000000000002</v>
      </c>
    </row>
    <row r="48" spans="1:29" ht="18.75">
      <c r="A48" s="4">
        <v>4</v>
      </c>
      <c r="B48" s="5" t="s">
        <v>50</v>
      </c>
      <c r="C48" s="6" t="s">
        <v>47</v>
      </c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>
        <v>12.6</v>
      </c>
      <c r="O48" s="27">
        <v>7.2</v>
      </c>
      <c r="P48" s="27">
        <v>8</v>
      </c>
      <c r="Q48" s="27">
        <v>8</v>
      </c>
      <c r="R48" s="27">
        <v>6.9</v>
      </c>
      <c r="S48" s="27"/>
      <c r="T48" s="27"/>
      <c r="U48" s="27"/>
      <c r="V48" s="27"/>
      <c r="W48" s="27"/>
      <c r="X48" s="27"/>
      <c r="Y48" s="13"/>
      <c r="Z48" s="13"/>
      <c r="AA48" s="13"/>
      <c r="AB48" s="13"/>
      <c r="AC48" s="35">
        <f t="shared" si="22"/>
        <v>8.5399999999999991</v>
      </c>
    </row>
    <row r="49" spans="1:29" ht="34.5">
      <c r="A49" s="4">
        <v>5</v>
      </c>
      <c r="B49" s="5" t="s">
        <v>51</v>
      </c>
      <c r="C49" s="6" t="s">
        <v>47</v>
      </c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>
        <v>23</v>
      </c>
      <c r="O49" s="27">
        <v>24.8</v>
      </c>
      <c r="P49" s="27">
        <v>22.7</v>
      </c>
      <c r="Q49" s="27">
        <v>22.5</v>
      </c>
      <c r="R49" s="27">
        <v>22.2</v>
      </c>
      <c r="S49" s="27"/>
      <c r="T49" s="27"/>
      <c r="U49" s="27"/>
      <c r="V49" s="27"/>
      <c r="W49" s="27"/>
      <c r="X49" s="27"/>
      <c r="Y49" s="13"/>
      <c r="Z49" s="13"/>
      <c r="AA49" s="13"/>
      <c r="AB49" s="13"/>
      <c r="AC49" s="35">
        <f t="shared" si="22"/>
        <v>23.04</v>
      </c>
    </row>
    <row r="50" spans="1:29" ht="18.75">
      <c r="A50" s="4">
        <v>6</v>
      </c>
      <c r="B50" s="5" t="s">
        <v>52</v>
      </c>
      <c r="C50" s="6" t="s">
        <v>47</v>
      </c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>
        <v>24.6</v>
      </c>
      <c r="O50" s="27">
        <v>29.6</v>
      </c>
      <c r="P50" s="27">
        <v>26.6</v>
      </c>
      <c r="Q50" s="27">
        <v>26.1</v>
      </c>
      <c r="R50" s="27">
        <v>26.1</v>
      </c>
      <c r="S50" s="27"/>
      <c r="T50" s="27"/>
      <c r="U50" s="27"/>
      <c r="V50" s="27"/>
      <c r="W50" s="27"/>
      <c r="X50" s="27"/>
      <c r="Y50" s="13"/>
      <c r="Z50" s="13"/>
      <c r="AA50" s="13"/>
      <c r="AB50" s="13"/>
      <c r="AC50" s="35">
        <f t="shared" si="22"/>
        <v>26.6</v>
      </c>
    </row>
    <row r="51" spans="1:29" ht="30">
      <c r="A51" s="4">
        <v>7</v>
      </c>
      <c r="B51" s="5" t="s">
        <v>53</v>
      </c>
      <c r="C51" s="6" t="s">
        <v>54</v>
      </c>
      <c r="D51" s="6"/>
      <c r="E51" s="13"/>
      <c r="F51" s="13"/>
      <c r="G51" s="13"/>
      <c r="H51" s="13"/>
      <c r="I51" s="13"/>
      <c r="J51" s="13"/>
      <c r="K51" s="13"/>
      <c r="L51" s="13"/>
      <c r="M51" s="13"/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22"/>
        <v>4.3</v>
      </c>
    </row>
    <row r="52" spans="1:29" ht="30">
      <c r="A52" s="4">
        <v>8</v>
      </c>
      <c r="B52" s="5" t="s">
        <v>55</v>
      </c>
      <c r="C52" s="6" t="s">
        <v>54</v>
      </c>
      <c r="D52" s="6"/>
      <c r="E52" s="28"/>
      <c r="F52" s="28"/>
      <c r="G52" s="28"/>
      <c r="H52" s="28"/>
      <c r="I52" s="28"/>
      <c r="J52" s="28"/>
      <c r="K52" s="28"/>
      <c r="L52" s="28"/>
      <c r="M52" s="28"/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22"/>
        <v>3.8</v>
      </c>
    </row>
    <row r="53" spans="1:29" ht="30">
      <c r="A53" s="4">
        <v>9</v>
      </c>
      <c r="B53" s="5" t="s">
        <v>56</v>
      </c>
      <c r="C53" s="6" t="s">
        <v>54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22"/>
        <v>3.8</v>
      </c>
    </row>
    <row r="54" spans="1:29" ht="30">
      <c r="A54" s="4">
        <v>10</v>
      </c>
      <c r="B54" s="5" t="s">
        <v>57</v>
      </c>
      <c r="C54" s="6" t="s">
        <v>54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22"/>
        <v>3</v>
      </c>
    </row>
    <row r="55" spans="1:29" ht="34.5">
      <c r="A55" s="4">
        <v>11</v>
      </c>
      <c r="B55" s="5" t="s">
        <v>58</v>
      </c>
      <c r="C55" s="6" t="s">
        <v>54</v>
      </c>
      <c r="D55" s="13"/>
      <c r="E55" s="33"/>
      <c r="F55" s="33"/>
      <c r="G55" s="33"/>
      <c r="H55" s="33"/>
      <c r="I55" s="33"/>
      <c r="J55" s="33"/>
      <c r="K55" s="33"/>
      <c r="L55" s="33"/>
      <c r="M55" s="33"/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22"/>
        <v>0.5</v>
      </c>
    </row>
    <row r="56" spans="1:29" ht="34.5">
      <c r="A56" s="4">
        <v>12</v>
      </c>
      <c r="B56" s="5" t="s">
        <v>59</v>
      </c>
      <c r="C56" s="6" t="s">
        <v>60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>
        <v>0.8</v>
      </c>
      <c r="O56" s="33">
        <v>0.8</v>
      </c>
      <c r="P56" s="33">
        <v>0.8</v>
      </c>
      <c r="Q56" s="33">
        <v>0.8</v>
      </c>
      <c r="R56" s="33">
        <v>0.8</v>
      </c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22"/>
        <v>0.8</v>
      </c>
    </row>
    <row r="57" spans="1:29" ht="37.5">
      <c r="A57" s="4">
        <v>13</v>
      </c>
      <c r="B57" s="5" t="s">
        <v>61</v>
      </c>
      <c r="C57" s="6" t="s">
        <v>62</v>
      </c>
      <c r="D57" s="13"/>
      <c r="E57" s="29"/>
      <c r="F57" s="29"/>
      <c r="G57" s="29"/>
      <c r="H57" s="29"/>
      <c r="I57" s="29"/>
      <c r="J57" s="29"/>
      <c r="K57" s="29"/>
      <c r="L57" s="29"/>
      <c r="M57" s="29"/>
      <c r="N57" s="29">
        <f>SQRT(N55/0.5)*971</f>
        <v>971</v>
      </c>
      <c r="O57" s="29">
        <f>SQRT(O55/0.5)*971</f>
        <v>971</v>
      </c>
      <c r="P57" s="29">
        <f>SQRT(P55/0.5)*971</f>
        <v>971</v>
      </c>
      <c r="Q57" s="29">
        <f>SQRT(Q55/0.5)*971</f>
        <v>971</v>
      </c>
      <c r="R57" s="29">
        <f>SQRT(R55/0.5)*971</f>
        <v>971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22"/>
        <v>971</v>
      </c>
    </row>
    <row r="58" spans="1:29" ht="21">
      <c r="A58" s="4">
        <v>14</v>
      </c>
      <c r="B58" s="5" t="s">
        <v>63</v>
      </c>
      <c r="C58" s="6" t="s">
        <v>64</v>
      </c>
      <c r="D58" s="13"/>
      <c r="E58" s="40"/>
      <c r="F58" s="40"/>
      <c r="G58" s="40"/>
      <c r="H58" s="40"/>
      <c r="I58" s="40"/>
      <c r="J58" s="40"/>
      <c r="K58" s="40"/>
      <c r="L58" s="40"/>
      <c r="M58" s="40"/>
      <c r="N58" s="40">
        <f>N57*1000*1*(N47-N48)/3024</f>
        <v>866.96428571428601</v>
      </c>
      <c r="O58" s="40">
        <f>O57*1000*1*(O47-O48)/3024</f>
        <v>2408.2341269841268</v>
      </c>
      <c r="P58" s="40">
        <f>P57*1000*1*(P47-P48)/3024</f>
        <v>1830.2579365079362</v>
      </c>
      <c r="Q58" s="40">
        <f>Q57*1000*1*(Q47-Q48)/3024</f>
        <v>1798.148148148148</v>
      </c>
      <c r="R58" s="40">
        <f>R57*1000*1*(R47-R48)/3024</f>
        <v>2119.2460317460318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73">
        <f>SUM(E58:AB58)</f>
        <v>9022.8505291005276</v>
      </c>
    </row>
    <row r="59" spans="1:29" ht="21">
      <c r="A59" s="4">
        <v>15</v>
      </c>
      <c r="B59" s="5" t="s">
        <v>65</v>
      </c>
      <c r="C59" s="6" t="s">
        <v>66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>
        <v>1400</v>
      </c>
      <c r="O59" s="13">
        <v>1200</v>
      </c>
      <c r="P59" s="13">
        <v>1200</v>
      </c>
      <c r="Q59" s="13">
        <v>1400</v>
      </c>
      <c r="R59" s="13">
        <v>1600</v>
      </c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73">
        <f>SUM(E59:AB59)</f>
        <v>6800</v>
      </c>
    </row>
    <row r="60" spans="1:29" ht="15.75">
      <c r="A60" s="4">
        <v>16</v>
      </c>
      <c r="B60" s="5" t="s">
        <v>67</v>
      </c>
      <c r="C60" s="6" t="s">
        <v>68</v>
      </c>
      <c r="D60" s="13"/>
      <c r="E60" s="31"/>
      <c r="F60" s="31"/>
      <c r="G60" s="31"/>
      <c r="H60" s="31"/>
      <c r="I60" s="31"/>
      <c r="J60" s="31"/>
      <c r="K60" s="31"/>
      <c r="L60" s="31"/>
      <c r="M60" s="31"/>
      <c r="N60" s="31">
        <f>N59/N58</f>
        <v>1.6148300720906277</v>
      </c>
      <c r="O60" s="31">
        <f>O59/O58</f>
        <v>0.49829042224510817</v>
      </c>
      <c r="P60" s="31">
        <f>P59/P58</f>
        <v>0.65564529242777403</v>
      </c>
      <c r="Q60" s="31">
        <f>Q59/Q58</f>
        <v>0.77857878475798148</v>
      </c>
      <c r="R60" s="31">
        <f>R59/R58</f>
        <v>0.75498548825016387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23">AVERAGE(E60:AB60)</f>
        <v>0.86046601195433114</v>
      </c>
    </row>
    <row r="61" spans="1:29" ht="15.75">
      <c r="A61" s="4">
        <v>17</v>
      </c>
      <c r="B61" s="5" t="s">
        <v>69</v>
      </c>
      <c r="C61" s="13"/>
      <c r="D61" s="13"/>
      <c r="E61" s="255">
        <f>AVERAGE(E60:AB60)</f>
        <v>0.86046601195433114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35">
        <f t="shared" si="23"/>
        <v>0.86046601195433114</v>
      </c>
    </row>
    <row r="62" spans="1:29" ht="15.75">
      <c r="A62" s="4">
        <v>18</v>
      </c>
      <c r="B62" s="5" t="s">
        <v>70</v>
      </c>
      <c r="C62" s="13"/>
      <c r="D62" s="13"/>
      <c r="E62" s="31"/>
      <c r="F62" s="31"/>
      <c r="G62" s="31"/>
      <c r="H62" s="31"/>
      <c r="I62" s="31"/>
      <c r="J62" s="31"/>
      <c r="K62" s="31"/>
      <c r="L62" s="31"/>
      <c r="M62" s="31"/>
      <c r="N62" s="31">
        <f>3.516/N60</f>
        <v>2.1773188775510213</v>
      </c>
      <c r="O62" s="31">
        <f>3.516/O60</f>
        <v>7.0561259920634916</v>
      </c>
      <c r="P62" s="31">
        <f>3.516/P60</f>
        <v>5.3626557539682524</v>
      </c>
      <c r="Q62" s="31">
        <f>3.516/Q60</f>
        <v>4.5159206349206347</v>
      </c>
      <c r="R62" s="31">
        <f>3.516/O60</f>
        <v>7.0561259920634916</v>
      </c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23"/>
        <v>5.2336294501133782</v>
      </c>
    </row>
    <row r="63" spans="1:29" ht="15.75">
      <c r="A63" s="4">
        <v>19</v>
      </c>
      <c r="B63" s="5" t="s">
        <v>71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>
        <f>3.413*N62</f>
        <v>7.4311893290816355</v>
      </c>
      <c r="O63" s="31">
        <f>3.413*O62</f>
        <v>24.082558010912695</v>
      </c>
      <c r="P63" s="31">
        <f>3.413*P62</f>
        <v>18.302744088293643</v>
      </c>
      <c r="Q63" s="31">
        <f>3.413*Q62</f>
        <v>15.412837126984126</v>
      </c>
      <c r="R63" s="31">
        <f>3.413*R62</f>
        <v>24.082558010912695</v>
      </c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23"/>
        <v>17.862377313236959</v>
      </c>
    </row>
    <row r="64" spans="1:29" ht="15.75">
      <c r="A64" s="4">
        <v>20</v>
      </c>
      <c r="B64" s="5" t="s">
        <v>72</v>
      </c>
      <c r="C64" s="6" t="s">
        <v>47</v>
      </c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>
        <f>(N50-N49)/LN(1+(N50-N49)/N45)</f>
        <v>1.2314484369785228</v>
      </c>
      <c r="O64" s="31">
        <f>(O50-O49)/LN(1+(O50-O49)/O45)</f>
        <v>2.1845741439044097</v>
      </c>
      <c r="P64" s="31">
        <f>(P50-P49)/LN(1+(P50-P49)/P45)</f>
        <v>2.2025112400267242</v>
      </c>
      <c r="Q64" s="31">
        <f>(Q50-Q49)/LN(1+(Q50-Q49)/Q45)</f>
        <v>2.1117489536374894</v>
      </c>
      <c r="R64" s="31">
        <f>(R50-R49)/LN(1+(R50-R49)/R45)</f>
        <v>2.2025112400267242</v>
      </c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23"/>
        <v>1.986558802914774</v>
      </c>
    </row>
    <row r="65" spans="1:29" ht="15.75">
      <c r="A65" s="4">
        <v>21</v>
      </c>
      <c r="B65" s="5" t="s">
        <v>73</v>
      </c>
      <c r="C65" s="6" t="s">
        <v>47</v>
      </c>
      <c r="D65" s="17"/>
      <c r="E65" s="31"/>
      <c r="F65" s="31"/>
      <c r="G65" s="31"/>
      <c r="H65" s="31"/>
      <c r="I65" s="31"/>
      <c r="J65" s="31"/>
      <c r="K65" s="31"/>
      <c r="L65" s="31"/>
      <c r="M65" s="31"/>
      <c r="N65" s="31">
        <f>(N47-N48)/LN(1+(N47-N48)/N46)</f>
        <v>1.0096671329692222</v>
      </c>
      <c r="O65" s="31">
        <f>(O47-O48)/LN(1+(O47-O48)/O46)</f>
        <v>1.7318083129782653</v>
      </c>
      <c r="P65" s="31">
        <f>(P47-P48)/LN(1+(P47-P48)/P46)</f>
        <v>1.403787711142618</v>
      </c>
      <c r="Q65" s="31">
        <f>(Q47-Q48)/LN(1+(Q47-Q48)/Q46)</f>
        <v>1.6630555444908726</v>
      </c>
      <c r="R65" s="31">
        <f>(R47-R48)/LN(1+(R47-R48)/R46)</f>
        <v>2.1049313267650867</v>
      </c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23"/>
        <v>1.582650005669213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AC25:AC26">
    <cfRule type="cellIs" dxfId="85" priority="2" operator="greaterThan">
      <formula>90</formula>
    </cfRule>
  </conditionalFormatting>
  <conditionalFormatting sqref="AC58:AC59">
    <cfRule type="cellIs" dxfId="84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65"/>
  <sheetViews>
    <sheetView zoomScale="60" zoomScaleNormal="6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26.7109375" customWidth="1"/>
    <col min="5" max="28" width="10.7109375" customWidth="1"/>
    <col min="29" max="29" width="20.5703125" customWidth="1"/>
  </cols>
  <sheetData>
    <row r="1" spans="1:29" ht="23.25">
      <c r="A1" s="266" t="s">
        <v>31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</row>
    <row r="2" spans="1:29" ht="18.75">
      <c r="A2" s="218" t="s">
        <v>99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20"/>
    </row>
    <row r="3" spans="1:29" ht="21" customHeight="1">
      <c r="A3" s="221"/>
      <c r="B3" s="222"/>
      <c r="C3" s="222"/>
      <c r="D3" s="223"/>
      <c r="E3" s="233" t="s">
        <v>80</v>
      </c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5"/>
    </row>
    <row r="4" spans="1:29" ht="18.75" customHeight="1">
      <c r="A4" s="224" t="s">
        <v>34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</row>
    <row r="5" spans="1:29" ht="18.75" customHeight="1">
      <c r="A5" s="224" t="s">
        <v>35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</row>
    <row r="6" spans="1:29" ht="18.75" customHeight="1">
      <c r="A6" s="224" t="s">
        <v>36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</row>
    <row r="7" spans="1:29" ht="18.75" customHeight="1">
      <c r="A7" s="224" t="s">
        <v>37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</row>
    <row r="8" spans="1:29" ht="19.5" customHeight="1">
      <c r="A8" s="227" t="s">
        <v>38</v>
      </c>
      <c r="B8" s="228"/>
      <c r="C8" s="228"/>
      <c r="D8" s="229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</row>
    <row r="9" spans="1:29" ht="18.75" customHeight="1">
      <c r="A9" s="227" t="s">
        <v>39</v>
      </c>
      <c r="B9" s="228"/>
      <c r="C9" s="228"/>
      <c r="D9" s="229"/>
      <c r="E9" s="239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1"/>
    </row>
    <row r="10" spans="1:29" ht="15.75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34" t="s">
        <v>45</v>
      </c>
    </row>
    <row r="11" spans="1:29" ht="15.75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0" customHeight="1">
      <c r="A12" s="4">
        <v>1</v>
      </c>
      <c r="B12" s="5" t="s">
        <v>46</v>
      </c>
      <c r="C12" s="6" t="s">
        <v>47</v>
      </c>
      <c r="D12" s="7"/>
      <c r="E12" s="26">
        <v>1.8</v>
      </c>
      <c r="F12" s="26">
        <v>1.7</v>
      </c>
      <c r="G12" s="26">
        <v>1.7</v>
      </c>
      <c r="H12" s="26">
        <v>1.8</v>
      </c>
      <c r="I12" s="26">
        <v>1.7</v>
      </c>
      <c r="J12" s="26">
        <v>1.7</v>
      </c>
      <c r="K12" s="26">
        <v>1.6</v>
      </c>
      <c r="L12" s="26">
        <v>1.4</v>
      </c>
      <c r="M12" s="26">
        <v>1.5</v>
      </c>
      <c r="N12" s="26">
        <v>1.5</v>
      </c>
      <c r="O12" s="26">
        <v>1.5</v>
      </c>
      <c r="P12" s="26">
        <v>1.7</v>
      </c>
      <c r="Q12" s="26">
        <v>1.6</v>
      </c>
      <c r="R12" s="26">
        <v>1.5</v>
      </c>
      <c r="S12" s="26">
        <v>1.4</v>
      </c>
      <c r="T12" s="26">
        <v>1.3</v>
      </c>
      <c r="U12" s="26">
        <v>1.4</v>
      </c>
      <c r="V12" s="26">
        <v>1.6</v>
      </c>
      <c r="W12" s="26">
        <v>1.6</v>
      </c>
      <c r="X12" s="26">
        <v>1.5</v>
      </c>
      <c r="Y12" s="26">
        <v>1.6</v>
      </c>
      <c r="Z12" s="26">
        <v>1.6</v>
      </c>
      <c r="AA12" s="26">
        <v>1.7</v>
      </c>
      <c r="AB12" s="26">
        <v>1.7</v>
      </c>
      <c r="AC12" s="82">
        <f t="shared" ref="AC12:AC18" si="0">AVERAGE(E12:AB12)</f>
        <v>1.5875000000000004</v>
      </c>
    </row>
    <row r="13" spans="1:29" ht="30" customHeight="1">
      <c r="A13" s="4">
        <v>2</v>
      </c>
      <c r="B13" s="5" t="s">
        <v>48</v>
      </c>
      <c r="C13" s="6" t="s">
        <v>47</v>
      </c>
      <c r="D13" s="7"/>
      <c r="E13" s="26">
        <v>1.8</v>
      </c>
      <c r="F13" s="26">
        <v>1.8</v>
      </c>
      <c r="G13" s="26">
        <v>1.7</v>
      </c>
      <c r="H13" s="26">
        <v>1.8</v>
      </c>
      <c r="I13" s="26">
        <v>1.7</v>
      </c>
      <c r="J13" s="26">
        <v>1.4</v>
      </c>
      <c r="K13" s="26">
        <v>1</v>
      </c>
      <c r="L13" s="26">
        <v>0.8</v>
      </c>
      <c r="M13" s="26">
        <v>0.8</v>
      </c>
      <c r="N13" s="26">
        <v>0.8</v>
      </c>
      <c r="O13" s="26">
        <v>1.1000000000000001</v>
      </c>
      <c r="P13" s="26">
        <v>1.4</v>
      </c>
      <c r="Q13" s="26">
        <v>1.1000000000000001</v>
      </c>
      <c r="R13" s="26">
        <v>0.8</v>
      </c>
      <c r="S13" s="26">
        <v>0.4</v>
      </c>
      <c r="T13" s="26">
        <v>0.3</v>
      </c>
      <c r="U13" s="26">
        <v>0.9</v>
      </c>
      <c r="V13" s="26">
        <v>1.2</v>
      </c>
      <c r="W13" s="26">
        <v>1.2</v>
      </c>
      <c r="X13" s="26">
        <v>1</v>
      </c>
      <c r="Y13" s="26">
        <v>1.1000000000000001</v>
      </c>
      <c r="Z13" s="26">
        <v>1.2</v>
      </c>
      <c r="AA13" s="26">
        <v>1</v>
      </c>
      <c r="AB13" s="26">
        <v>1.1000000000000001</v>
      </c>
      <c r="AC13" s="82">
        <f t="shared" si="0"/>
        <v>1.1416666666666668</v>
      </c>
    </row>
    <row r="14" spans="1:29" ht="30" customHeight="1">
      <c r="A14" s="4">
        <v>3</v>
      </c>
      <c r="B14" s="5" t="s">
        <v>49</v>
      </c>
      <c r="C14" s="6" t="s">
        <v>47</v>
      </c>
      <c r="D14" s="74"/>
      <c r="E14" s="75">
        <v>13.6</v>
      </c>
      <c r="F14" s="75">
        <v>13.5</v>
      </c>
      <c r="G14" s="75">
        <v>13.7</v>
      </c>
      <c r="H14" s="75">
        <v>13.8</v>
      </c>
      <c r="I14" s="75">
        <v>13.7</v>
      </c>
      <c r="J14" s="75">
        <v>13.7</v>
      </c>
      <c r="K14" s="75">
        <v>12.9</v>
      </c>
      <c r="L14" s="75">
        <v>12.3</v>
      </c>
      <c r="M14" s="75">
        <v>12.1</v>
      </c>
      <c r="N14" s="75">
        <v>12.2</v>
      </c>
      <c r="O14" s="75">
        <v>12.9</v>
      </c>
      <c r="P14" s="75">
        <v>14.4</v>
      </c>
      <c r="Q14" s="75">
        <v>15</v>
      </c>
      <c r="R14" s="75">
        <v>14.9</v>
      </c>
      <c r="S14" s="75">
        <v>13.7</v>
      </c>
      <c r="T14" s="75">
        <v>13.1</v>
      </c>
      <c r="U14" s="75">
        <v>12.4</v>
      </c>
      <c r="V14" s="75">
        <v>12.2</v>
      </c>
      <c r="W14" s="75">
        <v>13.1</v>
      </c>
      <c r="X14" s="75">
        <v>13.3</v>
      </c>
      <c r="Y14" s="75">
        <v>13.6</v>
      </c>
      <c r="Z14" s="75">
        <v>13.7</v>
      </c>
      <c r="AA14" s="75">
        <v>13.8</v>
      </c>
      <c r="AB14" s="75">
        <v>13.8</v>
      </c>
      <c r="AC14" s="83">
        <f t="shared" si="0"/>
        <v>13.391666666666667</v>
      </c>
    </row>
    <row r="15" spans="1:29" ht="30" customHeight="1">
      <c r="A15" s="4">
        <v>4</v>
      </c>
      <c r="B15" s="5" t="s">
        <v>50</v>
      </c>
      <c r="C15" s="6" t="s">
        <v>47</v>
      </c>
      <c r="D15" s="74"/>
      <c r="E15" s="75">
        <v>5.9</v>
      </c>
      <c r="F15" s="75">
        <v>5.8</v>
      </c>
      <c r="G15" s="75">
        <v>6</v>
      </c>
      <c r="H15" s="75">
        <v>6</v>
      </c>
      <c r="I15" s="75">
        <v>6.1</v>
      </c>
      <c r="J15" s="75">
        <v>6.2</v>
      </c>
      <c r="K15" s="75">
        <v>5.5</v>
      </c>
      <c r="L15" s="75">
        <v>5.4</v>
      </c>
      <c r="M15" s="75">
        <v>5.4</v>
      </c>
      <c r="N15" s="75">
        <v>5.5</v>
      </c>
      <c r="O15" s="75">
        <v>5.8</v>
      </c>
      <c r="P15" s="75">
        <v>6.7</v>
      </c>
      <c r="Q15" s="75">
        <v>7.2</v>
      </c>
      <c r="R15" s="75">
        <v>7.8</v>
      </c>
      <c r="S15" s="75">
        <v>6.4</v>
      </c>
      <c r="T15" s="75">
        <v>6.1</v>
      </c>
      <c r="U15" s="75">
        <v>5.8</v>
      </c>
      <c r="V15" s="75">
        <v>5.6</v>
      </c>
      <c r="W15" s="75">
        <v>5.6</v>
      </c>
      <c r="X15" s="75">
        <v>5.9</v>
      </c>
      <c r="Y15" s="75">
        <v>6.1</v>
      </c>
      <c r="Z15" s="75">
        <v>6.1</v>
      </c>
      <c r="AA15" s="75">
        <v>6.3</v>
      </c>
      <c r="AB15" s="75">
        <v>6.3</v>
      </c>
      <c r="AC15" s="83">
        <f t="shared" si="0"/>
        <v>6.0625</v>
      </c>
    </row>
    <row r="16" spans="1:29" ht="30" customHeight="1">
      <c r="A16" s="4">
        <v>5</v>
      </c>
      <c r="B16" s="5" t="s">
        <v>51</v>
      </c>
      <c r="C16" s="6" t="s">
        <v>47</v>
      </c>
      <c r="D16" s="74"/>
      <c r="E16" s="75">
        <v>20.6</v>
      </c>
      <c r="F16" s="75">
        <v>20.2</v>
      </c>
      <c r="G16" s="75">
        <v>20.2</v>
      </c>
      <c r="H16" s="75">
        <v>20</v>
      </c>
      <c r="I16" s="75">
        <v>19.899999999999999</v>
      </c>
      <c r="J16" s="75">
        <v>19.8</v>
      </c>
      <c r="K16" s="75">
        <v>20.399999999999999</v>
      </c>
      <c r="L16" s="75">
        <v>20.9</v>
      </c>
      <c r="M16" s="75">
        <v>22.8</v>
      </c>
      <c r="N16" s="75">
        <v>23.6</v>
      </c>
      <c r="O16" s="75">
        <v>23.4</v>
      </c>
      <c r="P16" s="75">
        <v>22.6</v>
      </c>
      <c r="Q16" s="75">
        <v>21.7</v>
      </c>
      <c r="R16" s="75">
        <v>24.2</v>
      </c>
      <c r="S16" s="75">
        <v>25</v>
      </c>
      <c r="T16" s="75">
        <v>25.1</v>
      </c>
      <c r="U16" s="75">
        <v>24.8</v>
      </c>
      <c r="V16" s="75">
        <v>22.2</v>
      </c>
      <c r="W16" s="75">
        <v>21.6</v>
      </c>
      <c r="X16" s="75">
        <v>22.1</v>
      </c>
      <c r="Y16" s="75">
        <v>22</v>
      </c>
      <c r="Z16" s="75">
        <v>21.9</v>
      </c>
      <c r="AA16" s="75">
        <v>21.9</v>
      </c>
      <c r="AB16" s="75">
        <v>22.1</v>
      </c>
      <c r="AC16" s="83">
        <f t="shared" si="0"/>
        <v>22.041666666666668</v>
      </c>
    </row>
    <row r="17" spans="1:29" ht="30" customHeight="1">
      <c r="A17" s="4">
        <v>6</v>
      </c>
      <c r="B17" s="5" t="s">
        <v>52</v>
      </c>
      <c r="C17" s="6" t="s">
        <v>47</v>
      </c>
      <c r="D17" s="74"/>
      <c r="E17" s="75">
        <v>26.6</v>
      </c>
      <c r="F17" s="75">
        <v>26.1</v>
      </c>
      <c r="G17" s="75">
        <v>26.3</v>
      </c>
      <c r="H17" s="75">
        <v>26</v>
      </c>
      <c r="I17" s="75">
        <v>25.8</v>
      </c>
      <c r="J17" s="75">
        <v>25.8</v>
      </c>
      <c r="K17" s="75">
        <v>26.1</v>
      </c>
      <c r="L17" s="75">
        <v>26.3</v>
      </c>
      <c r="M17" s="75">
        <v>27.9</v>
      </c>
      <c r="N17" s="75">
        <v>28.7</v>
      </c>
      <c r="O17" s="75">
        <v>29</v>
      </c>
      <c r="P17" s="75">
        <v>28.6</v>
      </c>
      <c r="Q17" s="75">
        <v>27.9</v>
      </c>
      <c r="R17" s="75">
        <v>29.6</v>
      </c>
      <c r="S17" s="75">
        <v>30.5</v>
      </c>
      <c r="T17" s="75">
        <v>30.3</v>
      </c>
      <c r="U17" s="75">
        <v>29.7</v>
      </c>
      <c r="V17" s="75">
        <v>27.3</v>
      </c>
      <c r="W17" s="75">
        <v>27.5</v>
      </c>
      <c r="X17" s="75">
        <v>27.9</v>
      </c>
      <c r="Y17" s="75">
        <v>27.8</v>
      </c>
      <c r="Z17" s="75">
        <v>27.8</v>
      </c>
      <c r="AA17" s="75">
        <v>27.9</v>
      </c>
      <c r="AB17" s="75">
        <v>27.9</v>
      </c>
      <c r="AC17" s="83">
        <f t="shared" si="0"/>
        <v>27.720833333333328</v>
      </c>
    </row>
    <row r="18" spans="1:29" ht="30" customHeight="1">
      <c r="A18" s="4">
        <v>7</v>
      </c>
      <c r="B18" s="5" t="s">
        <v>53</v>
      </c>
      <c r="C18" s="6" t="s">
        <v>54</v>
      </c>
      <c r="D18" s="74"/>
      <c r="E18" s="75">
        <v>4.3</v>
      </c>
      <c r="F18" s="75">
        <v>4.3</v>
      </c>
      <c r="G18" s="75">
        <v>4.3</v>
      </c>
      <c r="H18" s="75">
        <v>4.3</v>
      </c>
      <c r="I18" s="75">
        <v>4.3</v>
      </c>
      <c r="J18" s="75">
        <v>4.3</v>
      </c>
      <c r="K18" s="75">
        <v>4.3</v>
      </c>
      <c r="L18" s="75">
        <v>4.3</v>
      </c>
      <c r="M18" s="75">
        <v>4.3</v>
      </c>
      <c r="N18" s="75">
        <v>4.3</v>
      </c>
      <c r="O18" s="75">
        <v>4.3</v>
      </c>
      <c r="P18" s="75">
        <v>4.3</v>
      </c>
      <c r="Q18" s="75">
        <v>4.3</v>
      </c>
      <c r="R18" s="75">
        <v>4.3</v>
      </c>
      <c r="S18" s="75">
        <v>4.3</v>
      </c>
      <c r="T18" s="75">
        <v>4.3</v>
      </c>
      <c r="U18" s="75">
        <v>4.3</v>
      </c>
      <c r="V18" s="75">
        <v>4.3</v>
      </c>
      <c r="W18" s="75">
        <v>4.3</v>
      </c>
      <c r="X18" s="75">
        <v>4.3</v>
      </c>
      <c r="Y18" s="75">
        <v>4.3</v>
      </c>
      <c r="Z18" s="75">
        <v>4.3</v>
      </c>
      <c r="AA18" s="75">
        <v>4.3</v>
      </c>
      <c r="AB18" s="75">
        <v>4.3</v>
      </c>
      <c r="AC18" s="83">
        <f t="shared" si="0"/>
        <v>4.299999999999998</v>
      </c>
    </row>
    <row r="19" spans="1:29" ht="30" customHeight="1">
      <c r="A19" s="4">
        <v>8</v>
      </c>
      <c r="B19" s="5" t="s">
        <v>55</v>
      </c>
      <c r="C19" s="6" t="s">
        <v>54</v>
      </c>
      <c r="D19" s="74"/>
      <c r="E19" s="76">
        <v>3.8</v>
      </c>
      <c r="F19" s="76">
        <v>3.8</v>
      </c>
      <c r="G19" s="76">
        <v>3.8</v>
      </c>
      <c r="H19" s="76">
        <v>3.8</v>
      </c>
      <c r="I19" s="76">
        <v>3.8</v>
      </c>
      <c r="J19" s="76">
        <v>3.8</v>
      </c>
      <c r="K19" s="76">
        <v>3.8</v>
      </c>
      <c r="L19" s="76">
        <v>3.8</v>
      </c>
      <c r="M19" s="76">
        <v>3.8</v>
      </c>
      <c r="N19" s="76">
        <v>3.8</v>
      </c>
      <c r="O19" s="76">
        <v>3.8</v>
      </c>
      <c r="P19" s="76">
        <v>3.8</v>
      </c>
      <c r="Q19" s="76">
        <v>3.8</v>
      </c>
      <c r="R19" s="76">
        <v>3.8</v>
      </c>
      <c r="S19" s="76">
        <v>3.8</v>
      </c>
      <c r="T19" s="76">
        <v>3.8</v>
      </c>
      <c r="U19" s="76">
        <v>3.8</v>
      </c>
      <c r="V19" s="76">
        <v>3.8</v>
      </c>
      <c r="W19" s="76">
        <v>3.8</v>
      </c>
      <c r="X19" s="76">
        <v>3.8</v>
      </c>
      <c r="Y19" s="76">
        <v>3.8</v>
      </c>
      <c r="Z19" s="76">
        <v>3.8</v>
      </c>
      <c r="AA19" s="76">
        <v>3.8</v>
      </c>
      <c r="AB19" s="76">
        <v>3.8</v>
      </c>
      <c r="AC19" s="83">
        <f t="shared" ref="AC19:AC24" si="1">AVERAGE(E19:AB19)</f>
        <v>3.7999999999999985</v>
      </c>
    </row>
    <row r="20" spans="1:29" ht="30" customHeight="1">
      <c r="A20" s="4">
        <v>9</v>
      </c>
      <c r="B20" s="5" t="s">
        <v>56</v>
      </c>
      <c r="C20" s="6" t="s">
        <v>54</v>
      </c>
      <c r="D20" s="74"/>
      <c r="E20" s="76">
        <v>3.8</v>
      </c>
      <c r="F20" s="76">
        <v>3.8</v>
      </c>
      <c r="G20" s="76">
        <v>3.8</v>
      </c>
      <c r="H20" s="76">
        <v>3.8</v>
      </c>
      <c r="I20" s="76">
        <v>3.8</v>
      </c>
      <c r="J20" s="76">
        <v>3.8</v>
      </c>
      <c r="K20" s="76">
        <v>3.8</v>
      </c>
      <c r="L20" s="76">
        <v>3.8</v>
      </c>
      <c r="M20" s="76">
        <v>3.8</v>
      </c>
      <c r="N20" s="76">
        <v>3.8</v>
      </c>
      <c r="O20" s="76">
        <v>3.8</v>
      </c>
      <c r="P20" s="76">
        <v>3.8</v>
      </c>
      <c r="Q20" s="76">
        <v>3.8</v>
      </c>
      <c r="R20" s="76">
        <v>3.8</v>
      </c>
      <c r="S20" s="76">
        <v>3.8</v>
      </c>
      <c r="T20" s="76">
        <v>3.8</v>
      </c>
      <c r="U20" s="76">
        <v>3.8</v>
      </c>
      <c r="V20" s="76">
        <v>3.8</v>
      </c>
      <c r="W20" s="76">
        <v>3.8</v>
      </c>
      <c r="X20" s="76">
        <v>3.8</v>
      </c>
      <c r="Y20" s="76">
        <v>3.8</v>
      </c>
      <c r="Z20" s="76">
        <v>3.8</v>
      </c>
      <c r="AA20" s="76">
        <v>3.8</v>
      </c>
      <c r="AB20" s="76">
        <v>3.8</v>
      </c>
      <c r="AC20" s="83">
        <f t="shared" si="1"/>
        <v>3.7999999999999985</v>
      </c>
    </row>
    <row r="21" spans="1:29" ht="30" customHeight="1">
      <c r="A21" s="4">
        <v>10</v>
      </c>
      <c r="B21" s="5" t="s">
        <v>57</v>
      </c>
      <c r="C21" s="6" t="s">
        <v>54</v>
      </c>
      <c r="D21" s="74"/>
      <c r="E21" s="76">
        <v>3</v>
      </c>
      <c r="F21" s="76">
        <v>3</v>
      </c>
      <c r="G21" s="76">
        <v>3</v>
      </c>
      <c r="H21" s="76">
        <v>3</v>
      </c>
      <c r="I21" s="76">
        <v>3</v>
      </c>
      <c r="J21" s="76">
        <v>3</v>
      </c>
      <c r="K21" s="76">
        <v>3</v>
      </c>
      <c r="L21" s="76">
        <v>3</v>
      </c>
      <c r="M21" s="76">
        <v>3</v>
      </c>
      <c r="N21" s="76">
        <v>3</v>
      </c>
      <c r="O21" s="76">
        <v>3</v>
      </c>
      <c r="P21" s="76">
        <v>3</v>
      </c>
      <c r="Q21" s="76">
        <v>3</v>
      </c>
      <c r="R21" s="76">
        <v>3</v>
      </c>
      <c r="S21" s="76">
        <v>3</v>
      </c>
      <c r="T21" s="76">
        <v>3</v>
      </c>
      <c r="U21" s="76">
        <v>3</v>
      </c>
      <c r="V21" s="76">
        <v>3</v>
      </c>
      <c r="W21" s="76">
        <v>3</v>
      </c>
      <c r="X21" s="76">
        <v>3</v>
      </c>
      <c r="Y21" s="76">
        <v>3</v>
      </c>
      <c r="Z21" s="76">
        <v>3</v>
      </c>
      <c r="AA21" s="76">
        <v>3</v>
      </c>
      <c r="AB21" s="76">
        <v>3</v>
      </c>
      <c r="AC21" s="83">
        <f t="shared" si="1"/>
        <v>3</v>
      </c>
    </row>
    <row r="22" spans="1:29" ht="30" customHeight="1">
      <c r="A22" s="4">
        <v>11</v>
      </c>
      <c r="B22" s="5" t="s">
        <v>58</v>
      </c>
      <c r="C22" s="6" t="s">
        <v>54</v>
      </c>
      <c r="D22" s="56"/>
      <c r="E22" s="75">
        <v>0.5</v>
      </c>
      <c r="F22" s="75">
        <v>0.5</v>
      </c>
      <c r="G22" s="75">
        <v>0.5</v>
      </c>
      <c r="H22" s="75">
        <v>0.5</v>
      </c>
      <c r="I22" s="75">
        <v>0.5</v>
      </c>
      <c r="J22" s="75">
        <v>0.5</v>
      </c>
      <c r="K22" s="75">
        <v>0.5</v>
      </c>
      <c r="L22" s="75">
        <v>0.5</v>
      </c>
      <c r="M22" s="75">
        <v>0.5</v>
      </c>
      <c r="N22" s="75">
        <v>0.5</v>
      </c>
      <c r="O22" s="75">
        <v>0.5</v>
      </c>
      <c r="P22" s="75">
        <v>0.5</v>
      </c>
      <c r="Q22" s="75">
        <v>0.5</v>
      </c>
      <c r="R22" s="75">
        <v>0.5</v>
      </c>
      <c r="S22" s="75">
        <v>0.5</v>
      </c>
      <c r="T22" s="75">
        <v>0.5</v>
      </c>
      <c r="U22" s="75">
        <v>0.5</v>
      </c>
      <c r="V22" s="75">
        <v>0.5</v>
      </c>
      <c r="W22" s="75">
        <v>0.5</v>
      </c>
      <c r="X22" s="75">
        <v>0.5</v>
      </c>
      <c r="Y22" s="75">
        <v>0.5</v>
      </c>
      <c r="Z22" s="75">
        <v>0.5</v>
      </c>
      <c r="AA22" s="75">
        <v>0.5</v>
      </c>
      <c r="AB22" s="75">
        <v>0.5</v>
      </c>
      <c r="AC22" s="83">
        <f t="shared" si="1"/>
        <v>0.5</v>
      </c>
    </row>
    <row r="23" spans="1:29" ht="30" customHeight="1">
      <c r="A23" s="4">
        <v>12</v>
      </c>
      <c r="B23" s="5" t="s">
        <v>59</v>
      </c>
      <c r="C23" s="6" t="s">
        <v>60</v>
      </c>
      <c r="D23" s="56"/>
      <c r="E23" s="75">
        <v>0.8</v>
      </c>
      <c r="F23" s="75">
        <v>0.8</v>
      </c>
      <c r="G23" s="75">
        <v>0.8</v>
      </c>
      <c r="H23" s="75">
        <v>0.8</v>
      </c>
      <c r="I23" s="75">
        <v>0.8</v>
      </c>
      <c r="J23" s="75">
        <v>0.8</v>
      </c>
      <c r="K23" s="75">
        <v>0.8</v>
      </c>
      <c r="L23" s="75">
        <v>0.8</v>
      </c>
      <c r="M23" s="75">
        <v>0.8</v>
      </c>
      <c r="N23" s="75">
        <v>0.8</v>
      </c>
      <c r="O23" s="75">
        <v>0.8</v>
      </c>
      <c r="P23" s="75">
        <v>0.8</v>
      </c>
      <c r="Q23" s="75">
        <v>0.8</v>
      </c>
      <c r="R23" s="75">
        <v>0.8</v>
      </c>
      <c r="S23" s="75">
        <v>0.8</v>
      </c>
      <c r="T23" s="75">
        <v>0.8</v>
      </c>
      <c r="U23" s="75">
        <v>0.8</v>
      </c>
      <c r="V23" s="75">
        <v>0.8</v>
      </c>
      <c r="W23" s="75">
        <v>0.8</v>
      </c>
      <c r="X23" s="75">
        <v>0.8</v>
      </c>
      <c r="Y23" s="75">
        <v>0.8</v>
      </c>
      <c r="Z23" s="75">
        <v>0.8</v>
      </c>
      <c r="AA23" s="75">
        <v>0.8</v>
      </c>
      <c r="AB23" s="75">
        <v>0.8</v>
      </c>
      <c r="AC23" s="83">
        <f t="shared" si="1"/>
        <v>0.80000000000000027</v>
      </c>
    </row>
    <row r="24" spans="1:29" ht="30" customHeight="1">
      <c r="A24" s="4">
        <v>13</v>
      </c>
      <c r="B24" s="5" t="s">
        <v>61</v>
      </c>
      <c r="C24" s="6" t="s">
        <v>62</v>
      </c>
      <c r="D24" s="56"/>
      <c r="E24" s="58">
        <v>971</v>
      </c>
      <c r="F24" s="58">
        <v>971</v>
      </c>
      <c r="G24" s="58">
        <v>971</v>
      </c>
      <c r="H24" s="58">
        <v>971</v>
      </c>
      <c r="I24" s="58">
        <v>971</v>
      </c>
      <c r="J24" s="58">
        <v>971</v>
      </c>
      <c r="K24" s="58">
        <v>971</v>
      </c>
      <c r="L24" s="58">
        <v>971</v>
      </c>
      <c r="M24" s="58">
        <v>971</v>
      </c>
      <c r="N24" s="58">
        <v>971</v>
      </c>
      <c r="O24" s="58">
        <v>971</v>
      </c>
      <c r="P24" s="58">
        <v>971</v>
      </c>
      <c r="Q24" s="58">
        <v>971</v>
      </c>
      <c r="R24" s="58">
        <v>971</v>
      </c>
      <c r="S24" s="58">
        <v>971</v>
      </c>
      <c r="T24" s="58">
        <v>971</v>
      </c>
      <c r="U24" s="58">
        <v>971</v>
      </c>
      <c r="V24" s="58">
        <v>971</v>
      </c>
      <c r="W24" s="58">
        <v>971</v>
      </c>
      <c r="X24" s="58">
        <v>971</v>
      </c>
      <c r="Y24" s="58">
        <v>971</v>
      </c>
      <c r="Z24" s="58">
        <v>971</v>
      </c>
      <c r="AA24" s="58">
        <v>971</v>
      </c>
      <c r="AB24" s="58">
        <v>971</v>
      </c>
      <c r="AC24" s="83">
        <f t="shared" si="1"/>
        <v>971</v>
      </c>
    </row>
    <row r="25" spans="1:29" ht="30" customHeight="1">
      <c r="A25" s="4">
        <v>14</v>
      </c>
      <c r="B25" s="5" t="s">
        <v>63</v>
      </c>
      <c r="C25" s="6" t="s">
        <v>64</v>
      </c>
      <c r="D25" s="56"/>
      <c r="E25" s="77">
        <f t="shared" ref="E25:S25" si="2">E24*1000*1*(E14-E15)/3024</f>
        <v>2472.4537037037035</v>
      </c>
      <c r="F25" s="77">
        <f t="shared" si="2"/>
        <v>2472.4537037037039</v>
      </c>
      <c r="G25" s="77">
        <f t="shared" si="2"/>
        <v>2472.4537037037035</v>
      </c>
      <c r="H25" s="77">
        <f t="shared" si="2"/>
        <v>2504.5634920634925</v>
      </c>
      <c r="I25" s="77">
        <f t="shared" si="2"/>
        <v>2440.3439153439153</v>
      </c>
      <c r="J25" s="77">
        <f t="shared" si="2"/>
        <v>2408.2341269841268</v>
      </c>
      <c r="K25" s="77">
        <f t="shared" si="2"/>
        <v>2376.1243386243386</v>
      </c>
      <c r="L25" s="77">
        <f t="shared" si="2"/>
        <v>2215.5753968253966</v>
      </c>
      <c r="M25" s="77">
        <f t="shared" si="2"/>
        <v>2151.3558201058199</v>
      </c>
      <c r="N25" s="77">
        <f t="shared" si="2"/>
        <v>2151.3558201058199</v>
      </c>
      <c r="O25" s="77">
        <f t="shared" si="2"/>
        <v>2279.7949735449738</v>
      </c>
      <c r="P25" s="77">
        <f t="shared" si="2"/>
        <v>2472.4537037037039</v>
      </c>
      <c r="Q25" s="77">
        <f t="shared" si="2"/>
        <v>2504.563492063492</v>
      </c>
      <c r="R25" s="77">
        <f t="shared" si="2"/>
        <v>2279.7949735449738</v>
      </c>
      <c r="S25" s="77">
        <f t="shared" si="2"/>
        <v>2344.0145502645501</v>
      </c>
      <c r="T25" s="77">
        <f t="shared" ref="T25:AB25" si="3">T24*1000*1*(T14-T15)/3024</f>
        <v>2247.6851851851852</v>
      </c>
      <c r="U25" s="77">
        <f t="shared" si="3"/>
        <v>2119.2460317460323</v>
      </c>
      <c r="V25" s="77">
        <f t="shared" si="3"/>
        <v>2119.2460317460318</v>
      </c>
      <c r="W25" s="77">
        <f t="shared" si="3"/>
        <v>2408.2341269841268</v>
      </c>
      <c r="X25" s="77">
        <f t="shared" si="3"/>
        <v>2376.1243386243386</v>
      </c>
      <c r="Y25" s="77">
        <f t="shared" si="3"/>
        <v>2408.2341269841268</v>
      </c>
      <c r="Z25" s="77">
        <f t="shared" si="3"/>
        <v>2440.3439153439153</v>
      </c>
      <c r="AA25" s="77">
        <f t="shared" si="3"/>
        <v>2408.2341269841272</v>
      </c>
      <c r="AB25" s="77">
        <f t="shared" si="3"/>
        <v>2408.2341269841272</v>
      </c>
      <c r="AC25" s="84">
        <f>SUM(E25:AB25)</f>
        <v>56481.117724867727</v>
      </c>
    </row>
    <row r="26" spans="1:29" ht="30" customHeight="1">
      <c r="A26" s="4">
        <v>15</v>
      </c>
      <c r="B26" s="5" t="s">
        <v>65</v>
      </c>
      <c r="C26" s="6" t="s">
        <v>66</v>
      </c>
      <c r="D26" s="56"/>
      <c r="E26" s="77">
        <v>1500</v>
      </c>
      <c r="F26" s="77">
        <v>1500</v>
      </c>
      <c r="G26" s="77">
        <v>1500</v>
      </c>
      <c r="H26" s="77">
        <v>1500</v>
      </c>
      <c r="I26" s="77">
        <v>1500</v>
      </c>
      <c r="J26" s="77">
        <v>1500</v>
      </c>
      <c r="K26" s="77">
        <v>1500</v>
      </c>
      <c r="L26" s="77">
        <v>1500</v>
      </c>
      <c r="M26" s="77">
        <v>1500</v>
      </c>
      <c r="N26" s="77">
        <v>1500</v>
      </c>
      <c r="O26" s="77">
        <v>1500</v>
      </c>
      <c r="P26" s="77">
        <v>1500</v>
      </c>
      <c r="Q26" s="77">
        <v>1500</v>
      </c>
      <c r="R26" s="77">
        <v>1450</v>
      </c>
      <c r="S26" s="77">
        <v>1500</v>
      </c>
      <c r="T26" s="77">
        <v>1500</v>
      </c>
      <c r="U26" s="77">
        <v>1450</v>
      </c>
      <c r="V26" s="77">
        <v>1500</v>
      </c>
      <c r="W26" s="77">
        <v>1500</v>
      </c>
      <c r="X26" s="77">
        <v>1500</v>
      </c>
      <c r="Y26" s="77">
        <v>1500</v>
      </c>
      <c r="Z26" s="77">
        <v>1500</v>
      </c>
      <c r="AA26" s="77">
        <v>1500</v>
      </c>
      <c r="AB26" s="77">
        <v>1500</v>
      </c>
      <c r="AC26" s="84">
        <f>SUM(E26:AB26)</f>
        <v>35900</v>
      </c>
    </row>
    <row r="27" spans="1:29" ht="30" customHeight="1">
      <c r="A27" s="4">
        <v>16</v>
      </c>
      <c r="B27" s="5" t="s">
        <v>67</v>
      </c>
      <c r="C27" s="6" t="s">
        <v>68</v>
      </c>
      <c r="D27" s="56"/>
      <c r="E27" s="78">
        <f t="shared" ref="E27:S27" si="4">E26/E25</f>
        <v>0.60668476734388177</v>
      </c>
      <c r="F27" s="78">
        <f t="shared" si="4"/>
        <v>0.60668476734388166</v>
      </c>
      <c r="G27" s="78">
        <f t="shared" si="4"/>
        <v>0.60668476734388177</v>
      </c>
      <c r="H27" s="78">
        <f t="shared" si="4"/>
        <v>0.59890675750613953</v>
      </c>
      <c r="I27" s="78">
        <f t="shared" si="4"/>
        <v>0.61466746165103803</v>
      </c>
      <c r="J27" s="78">
        <f t="shared" si="4"/>
        <v>0.62286302780638525</v>
      </c>
      <c r="K27" s="78">
        <f t="shared" si="4"/>
        <v>0.63128009574971466</v>
      </c>
      <c r="L27" s="78">
        <f t="shared" si="4"/>
        <v>0.6770250302243318</v>
      </c>
      <c r="M27" s="78">
        <f t="shared" si="4"/>
        <v>0.69723473261908797</v>
      </c>
      <c r="N27" s="78">
        <f t="shared" si="4"/>
        <v>0.69723473261908797</v>
      </c>
      <c r="O27" s="78">
        <f t="shared" si="4"/>
        <v>0.65795390261237863</v>
      </c>
      <c r="P27" s="78">
        <f t="shared" si="4"/>
        <v>0.60668476734388166</v>
      </c>
      <c r="Q27" s="78">
        <f t="shared" si="4"/>
        <v>0.59890675750613964</v>
      </c>
      <c r="R27" s="78">
        <f t="shared" si="4"/>
        <v>0.63602210585863272</v>
      </c>
      <c r="S27" s="78">
        <f t="shared" si="4"/>
        <v>0.63992776829423137</v>
      </c>
      <c r="T27" s="78">
        <f t="shared" ref="T27:AB27" si="5">T26/T25</f>
        <v>0.66735324407826979</v>
      </c>
      <c r="U27" s="78">
        <f t="shared" si="5"/>
        <v>0.68420559872671083</v>
      </c>
      <c r="V27" s="78">
        <f t="shared" si="5"/>
        <v>0.70779889523452855</v>
      </c>
      <c r="W27" s="78">
        <f t="shared" si="5"/>
        <v>0.62286302780638525</v>
      </c>
      <c r="X27" s="78">
        <f t="shared" si="5"/>
        <v>0.63128009574971466</v>
      </c>
      <c r="Y27" s="78">
        <f t="shared" si="5"/>
        <v>0.62286302780638525</v>
      </c>
      <c r="Z27" s="78">
        <f t="shared" si="5"/>
        <v>0.61466746165103803</v>
      </c>
      <c r="AA27" s="78">
        <f t="shared" si="5"/>
        <v>0.62286302780638514</v>
      </c>
      <c r="AB27" s="78">
        <f t="shared" si="5"/>
        <v>0.62286302780638514</v>
      </c>
      <c r="AC27" s="85">
        <f t="shared" ref="AC27:AC32" si="6">AVERAGE(E27:AB27)</f>
        <v>0.63731328535368748</v>
      </c>
    </row>
    <row r="28" spans="1:29" ht="30" customHeight="1">
      <c r="A28" s="4">
        <v>17</v>
      </c>
      <c r="B28" s="5" t="s">
        <v>69</v>
      </c>
      <c r="C28" s="13"/>
      <c r="D28" s="56"/>
      <c r="E28" s="295">
        <f>AVERAGE(E27:AB27)</f>
        <v>0.63731328535368748</v>
      </c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85">
        <f t="shared" si="6"/>
        <v>0.63731328535368748</v>
      </c>
    </row>
    <row r="29" spans="1:29" ht="30" customHeight="1">
      <c r="A29" s="4">
        <v>18</v>
      </c>
      <c r="B29" s="5" t="s">
        <v>70</v>
      </c>
      <c r="C29" s="13"/>
      <c r="D29" s="56"/>
      <c r="E29" s="78">
        <f t="shared" ref="E29:S29" si="7">3.516/E27</f>
        <v>5.7954314814814802</v>
      </c>
      <c r="F29" s="78">
        <f t="shared" si="7"/>
        <v>5.7954314814814811</v>
      </c>
      <c r="G29" s="78">
        <f t="shared" si="7"/>
        <v>5.7954314814814802</v>
      </c>
      <c r="H29" s="78">
        <f t="shared" si="7"/>
        <v>5.8706968253968261</v>
      </c>
      <c r="I29" s="78">
        <f t="shared" si="7"/>
        <v>5.720166137566137</v>
      </c>
      <c r="J29" s="78">
        <f t="shared" si="7"/>
        <v>5.6449007936507929</v>
      </c>
      <c r="K29" s="78">
        <f t="shared" si="7"/>
        <v>5.5696354497354497</v>
      </c>
      <c r="L29" s="78">
        <f t="shared" si="7"/>
        <v>5.1933087301587291</v>
      </c>
      <c r="M29" s="78">
        <f t="shared" si="7"/>
        <v>5.0427780423280417</v>
      </c>
      <c r="N29" s="78">
        <f t="shared" si="7"/>
        <v>5.0427780423280417</v>
      </c>
      <c r="O29" s="78">
        <f t="shared" si="7"/>
        <v>5.3438394179894182</v>
      </c>
      <c r="P29" s="78">
        <f t="shared" si="7"/>
        <v>5.7954314814814811</v>
      </c>
      <c r="Q29" s="78">
        <f t="shared" si="7"/>
        <v>5.8706968253968252</v>
      </c>
      <c r="R29" s="78">
        <f t="shared" si="7"/>
        <v>5.5281097427476737</v>
      </c>
      <c r="S29" s="78">
        <f t="shared" si="7"/>
        <v>5.4943701058201055</v>
      </c>
      <c r="T29" s="78">
        <f t="shared" ref="T29:AB29" si="8">3.516/T27</f>
        <v>5.2685740740740741</v>
      </c>
      <c r="U29" s="78">
        <f t="shared" si="8"/>
        <v>5.1388062397372751</v>
      </c>
      <c r="V29" s="78">
        <f t="shared" si="8"/>
        <v>4.9675126984126985</v>
      </c>
      <c r="W29" s="78">
        <f t="shared" si="8"/>
        <v>5.6449007936507929</v>
      </c>
      <c r="X29" s="78">
        <f t="shared" si="8"/>
        <v>5.5696354497354497</v>
      </c>
      <c r="Y29" s="78">
        <f t="shared" si="8"/>
        <v>5.6449007936507929</v>
      </c>
      <c r="Z29" s="78">
        <f t="shared" si="8"/>
        <v>5.720166137566137</v>
      </c>
      <c r="AA29" s="78">
        <f t="shared" si="8"/>
        <v>5.6449007936507938</v>
      </c>
      <c r="AB29" s="78">
        <f t="shared" si="8"/>
        <v>5.6449007936507938</v>
      </c>
      <c r="AC29" s="85">
        <f t="shared" si="6"/>
        <v>5.5311376588821988</v>
      </c>
    </row>
    <row r="30" spans="1:29" ht="30" customHeight="1">
      <c r="A30" s="4">
        <v>19</v>
      </c>
      <c r="B30" s="5" t="s">
        <v>71</v>
      </c>
      <c r="C30" s="13"/>
      <c r="D30" s="56"/>
      <c r="E30" s="78">
        <f t="shared" ref="E30:S30" si="9">3.413*E29</f>
        <v>19.779807646296291</v>
      </c>
      <c r="F30" s="78">
        <f t="shared" si="9"/>
        <v>19.779807646296295</v>
      </c>
      <c r="G30" s="78">
        <f t="shared" si="9"/>
        <v>19.779807646296291</v>
      </c>
      <c r="H30" s="78">
        <f t="shared" si="9"/>
        <v>20.036688265079366</v>
      </c>
      <c r="I30" s="78">
        <f t="shared" si="9"/>
        <v>19.522927027513223</v>
      </c>
      <c r="J30" s="78">
        <f t="shared" si="9"/>
        <v>19.266046408730155</v>
      </c>
      <c r="K30" s="78">
        <f t="shared" si="9"/>
        <v>19.00916578994709</v>
      </c>
      <c r="L30" s="78">
        <f t="shared" si="9"/>
        <v>17.724762696031743</v>
      </c>
      <c r="M30" s="78">
        <f t="shared" si="9"/>
        <v>17.211001458465606</v>
      </c>
      <c r="N30" s="78">
        <f t="shared" si="9"/>
        <v>17.211001458465606</v>
      </c>
      <c r="O30" s="78">
        <f t="shared" si="9"/>
        <v>18.238523933597882</v>
      </c>
      <c r="P30" s="78">
        <f t="shared" si="9"/>
        <v>19.779807646296295</v>
      </c>
      <c r="Q30" s="78">
        <f t="shared" si="9"/>
        <v>20.036688265079363</v>
      </c>
      <c r="R30" s="78">
        <f t="shared" si="9"/>
        <v>18.867438551997811</v>
      </c>
      <c r="S30" s="78">
        <f t="shared" si="9"/>
        <v>18.752285171164019</v>
      </c>
      <c r="T30" s="78">
        <f t="shared" ref="T30:AB30" si="10">3.413*T29</f>
        <v>17.981643314814814</v>
      </c>
      <c r="U30" s="78">
        <f t="shared" si="10"/>
        <v>17.538745696223319</v>
      </c>
      <c r="V30" s="78">
        <f t="shared" si="10"/>
        <v>16.954120839682538</v>
      </c>
      <c r="W30" s="78">
        <f t="shared" si="10"/>
        <v>19.266046408730155</v>
      </c>
      <c r="X30" s="78">
        <f t="shared" si="10"/>
        <v>19.00916578994709</v>
      </c>
      <c r="Y30" s="78">
        <f t="shared" si="10"/>
        <v>19.266046408730155</v>
      </c>
      <c r="Z30" s="78">
        <f t="shared" si="10"/>
        <v>19.522927027513223</v>
      </c>
      <c r="AA30" s="78">
        <f t="shared" si="10"/>
        <v>19.266046408730158</v>
      </c>
      <c r="AB30" s="78">
        <f t="shared" si="10"/>
        <v>19.266046408730158</v>
      </c>
      <c r="AC30" s="85">
        <f t="shared" si="6"/>
        <v>18.877772829764947</v>
      </c>
    </row>
    <row r="31" spans="1:29" ht="30" customHeight="1">
      <c r="A31" s="4">
        <v>20</v>
      </c>
      <c r="B31" s="5" t="s">
        <v>72</v>
      </c>
      <c r="C31" s="6" t="s">
        <v>47</v>
      </c>
      <c r="D31" s="56"/>
      <c r="E31" s="78">
        <f t="shared" ref="E31:S31" si="11">(E17-E16)/LN(1+(E17-E16)/E12)</f>
        <v>4.0918286304642697</v>
      </c>
      <c r="F31" s="78">
        <f t="shared" si="11"/>
        <v>3.939847223978826</v>
      </c>
      <c r="G31" s="78">
        <f t="shared" si="11"/>
        <v>4.0039501721764843</v>
      </c>
      <c r="H31" s="78">
        <f t="shared" si="11"/>
        <v>4.0918286304642697</v>
      </c>
      <c r="I31" s="78">
        <f t="shared" si="11"/>
        <v>3.939847223978826</v>
      </c>
      <c r="J31" s="78">
        <f t="shared" si="11"/>
        <v>3.9719525133140863</v>
      </c>
      <c r="K31" s="78">
        <f t="shared" si="11"/>
        <v>3.7552605297626767</v>
      </c>
      <c r="L31" s="78">
        <f t="shared" si="11"/>
        <v>3.4167475825261038</v>
      </c>
      <c r="M31" s="78">
        <f t="shared" si="11"/>
        <v>3.4422140720618009</v>
      </c>
      <c r="N31" s="78">
        <f t="shared" si="11"/>
        <v>3.4422140720618009</v>
      </c>
      <c r="O31" s="78">
        <f t="shared" si="11"/>
        <v>3.6021440261116897</v>
      </c>
      <c r="P31" s="78">
        <f t="shared" si="11"/>
        <v>3.9719525133140863</v>
      </c>
      <c r="Q31" s="78">
        <f t="shared" si="11"/>
        <v>3.9138446526776169</v>
      </c>
      <c r="R31" s="78">
        <f t="shared" si="11"/>
        <v>3.5385326135298252</v>
      </c>
      <c r="S31" s="78">
        <f t="shared" si="11"/>
        <v>3.4481695525544311</v>
      </c>
      <c r="T31" s="78">
        <f t="shared" ref="T31:AB31" si="12">(T17-T16)/LN(1+(T17-T16)/T12)</f>
        <v>3.2309416597099814</v>
      </c>
      <c r="U31" s="78">
        <f t="shared" si="12"/>
        <v>3.2578110744183038</v>
      </c>
      <c r="V31" s="78">
        <f t="shared" si="12"/>
        <v>3.5611941355268879</v>
      </c>
      <c r="W31" s="78">
        <f t="shared" si="12"/>
        <v>3.8190189168555047</v>
      </c>
      <c r="X31" s="78">
        <f t="shared" si="12"/>
        <v>3.6652971009134974</v>
      </c>
      <c r="Y31" s="78">
        <f t="shared" si="12"/>
        <v>3.7871952254461965</v>
      </c>
      <c r="Z31" s="78">
        <f t="shared" si="12"/>
        <v>3.8190189168555055</v>
      </c>
      <c r="AA31" s="78">
        <f t="shared" si="12"/>
        <v>3.9719525133140863</v>
      </c>
      <c r="AB31" s="78">
        <f t="shared" si="12"/>
        <v>3.9076322789153108</v>
      </c>
      <c r="AC31" s="85">
        <f t="shared" si="6"/>
        <v>3.7329331596221693</v>
      </c>
    </row>
    <row r="32" spans="1:29" ht="30" customHeight="1">
      <c r="A32" s="4">
        <v>21</v>
      </c>
      <c r="B32" s="5" t="s">
        <v>73</v>
      </c>
      <c r="C32" s="6" t="s">
        <v>47</v>
      </c>
      <c r="D32" s="79"/>
      <c r="E32" s="78">
        <f t="shared" ref="E32:S32" si="13">(E14-E15)/LN(1+(E14-E15)/E13)</f>
        <v>4.6287804251335585</v>
      </c>
      <c r="F32" s="78">
        <f t="shared" si="13"/>
        <v>4.6287804251335594</v>
      </c>
      <c r="G32" s="78">
        <f t="shared" si="13"/>
        <v>4.502709536478446</v>
      </c>
      <c r="H32" s="78">
        <f t="shared" si="13"/>
        <v>4.6595638048246411</v>
      </c>
      <c r="I32" s="78">
        <f t="shared" si="13"/>
        <v>4.4722030975939289</v>
      </c>
      <c r="J32" s="78">
        <f t="shared" si="13"/>
        <v>4.054976747317621</v>
      </c>
      <c r="K32" s="78">
        <f t="shared" si="13"/>
        <v>3.4770650111365766</v>
      </c>
      <c r="L32" s="78">
        <f t="shared" si="13"/>
        <v>3.0472134184856583</v>
      </c>
      <c r="M32" s="78">
        <f t="shared" si="13"/>
        <v>2.993682117366443</v>
      </c>
      <c r="N32" s="78">
        <f t="shared" si="13"/>
        <v>2.993682117366443</v>
      </c>
      <c r="O32" s="78">
        <f t="shared" si="13"/>
        <v>3.5344062447720379</v>
      </c>
      <c r="P32" s="78">
        <f t="shared" si="13"/>
        <v>4.1136825755517972</v>
      </c>
      <c r="Q32" s="78">
        <f t="shared" si="13"/>
        <v>3.730734528268131</v>
      </c>
      <c r="R32" s="78">
        <f t="shared" si="13"/>
        <v>3.1004281370558266</v>
      </c>
      <c r="S32" s="78">
        <f t="shared" si="13"/>
        <v>2.4682916986923402</v>
      </c>
      <c r="T32" s="78">
        <f t="shared" ref="T32:AB32" si="14">(T14-T15)/LN(1+(T14-T15)/T13)</f>
        <v>2.1930874711718342</v>
      </c>
      <c r="U32" s="78">
        <f t="shared" si="14"/>
        <v>3.1128205939099605</v>
      </c>
      <c r="V32" s="78">
        <f t="shared" si="14"/>
        <v>3.5260136361872552</v>
      </c>
      <c r="W32" s="78">
        <f t="shared" si="14"/>
        <v>3.7859638762868131</v>
      </c>
      <c r="X32" s="78">
        <f t="shared" si="14"/>
        <v>3.4770650111365766</v>
      </c>
      <c r="Y32" s="78">
        <f t="shared" si="14"/>
        <v>3.6470580954273442</v>
      </c>
      <c r="Z32" s="78">
        <f t="shared" si="14"/>
        <v>3.8144373311983504</v>
      </c>
      <c r="AA32" s="78">
        <f t="shared" si="14"/>
        <v>3.5045645447461746</v>
      </c>
      <c r="AB32" s="78">
        <f t="shared" si="14"/>
        <v>3.6470580954273442</v>
      </c>
      <c r="AC32" s="85">
        <f t="shared" si="6"/>
        <v>3.6297611891945269</v>
      </c>
    </row>
    <row r="33" spans="1:29" ht="2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 ht="23.25">
      <c r="A34" s="266" t="s">
        <v>31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</row>
    <row r="35" spans="1:29" ht="18.75">
      <c r="A35" s="218" t="s">
        <v>99</v>
      </c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20"/>
    </row>
    <row r="36" spans="1:29" ht="21" customHeight="1">
      <c r="A36" s="221"/>
      <c r="B36" s="222"/>
      <c r="C36" s="222"/>
      <c r="D36" s="223"/>
      <c r="E36" s="233" t="s">
        <v>98</v>
      </c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5"/>
    </row>
    <row r="37" spans="1:29" ht="18.75" customHeight="1">
      <c r="A37" s="224" t="s">
        <v>34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</row>
    <row r="38" spans="1:29" ht="18.75" customHeight="1">
      <c r="A38" s="224" t="s">
        <v>35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</row>
    <row r="39" spans="1:29" ht="18.75" customHeight="1">
      <c r="A39" s="224" t="s">
        <v>36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</row>
    <row r="40" spans="1:29" ht="18.75" customHeight="1">
      <c r="A40" s="224" t="s">
        <v>37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</row>
    <row r="41" spans="1:29" ht="19.5" customHeight="1">
      <c r="A41" s="227" t="s">
        <v>38</v>
      </c>
      <c r="B41" s="228"/>
      <c r="C41" s="228"/>
      <c r="D41" s="229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</row>
    <row r="42" spans="1:29" ht="18.75" customHeight="1">
      <c r="A42" s="227" t="s">
        <v>39</v>
      </c>
      <c r="B42" s="228"/>
      <c r="C42" s="228"/>
      <c r="D42" s="229"/>
      <c r="E42" s="239"/>
      <c r="F42" s="240"/>
      <c r="G42" s="240"/>
      <c r="H42" s="240"/>
      <c r="I42" s="240"/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1"/>
    </row>
    <row r="43" spans="1:29" ht="15.75" customHeight="1">
      <c r="A43" s="245" t="s">
        <v>40</v>
      </c>
      <c r="B43" s="245" t="s">
        <v>41</v>
      </c>
      <c r="C43" s="247" t="s">
        <v>42</v>
      </c>
      <c r="D43" s="245" t="s">
        <v>43</v>
      </c>
      <c r="E43" s="230" t="s">
        <v>44</v>
      </c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34" t="s">
        <v>45</v>
      </c>
    </row>
    <row r="44" spans="1:29" ht="15.75">
      <c r="A44" s="246"/>
      <c r="B44" s="246"/>
      <c r="C44" s="248"/>
      <c r="D44" s="246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0" customHeight="1">
      <c r="A45" s="4">
        <v>1</v>
      </c>
      <c r="B45" s="5" t="s">
        <v>46</v>
      </c>
      <c r="C45" s="6" t="s">
        <v>47</v>
      </c>
      <c r="D45" s="7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>
        <v>0.8</v>
      </c>
      <c r="R45" s="26">
        <v>0.7</v>
      </c>
      <c r="S45" s="26">
        <v>0.7</v>
      </c>
      <c r="T45" s="26">
        <v>0.7</v>
      </c>
      <c r="U45" s="26"/>
      <c r="V45" s="26"/>
      <c r="W45" s="26"/>
      <c r="X45" s="26"/>
      <c r="Y45" s="26"/>
      <c r="Z45" s="26"/>
      <c r="AA45" s="26"/>
      <c r="AB45" s="26"/>
      <c r="AC45" s="86">
        <f t="shared" ref="AC45:AC57" si="15">AVERAGE(E45:AB45)</f>
        <v>0.72500000000000009</v>
      </c>
    </row>
    <row r="46" spans="1:29" ht="30" customHeight="1">
      <c r="A46" s="4">
        <v>2</v>
      </c>
      <c r="B46" s="5" t="s">
        <v>48</v>
      </c>
      <c r="C46" s="6" t="s">
        <v>47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>
        <v>0.1</v>
      </c>
      <c r="R46" s="26">
        <v>0.1</v>
      </c>
      <c r="S46" s="26">
        <v>0.2</v>
      </c>
      <c r="T46" s="26">
        <v>0.1</v>
      </c>
      <c r="U46" s="26"/>
      <c r="V46" s="26"/>
      <c r="W46" s="26"/>
      <c r="X46" s="26"/>
      <c r="Y46" s="26"/>
      <c r="Z46" s="26"/>
      <c r="AA46" s="26"/>
      <c r="AB46" s="26"/>
      <c r="AC46" s="86">
        <f t="shared" si="15"/>
        <v>0.125</v>
      </c>
    </row>
    <row r="47" spans="1:29" ht="30" customHeight="1">
      <c r="A47" s="4">
        <v>3</v>
      </c>
      <c r="B47" s="5" t="s">
        <v>49</v>
      </c>
      <c r="C47" s="6" t="s">
        <v>47</v>
      </c>
      <c r="D47" s="6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>
        <v>14.9</v>
      </c>
      <c r="R47" s="68">
        <v>14.9</v>
      </c>
      <c r="S47" s="68">
        <v>13.7</v>
      </c>
      <c r="T47" s="68">
        <v>13.1</v>
      </c>
      <c r="U47" s="68"/>
      <c r="V47" s="68"/>
      <c r="W47" s="68"/>
      <c r="X47" s="68"/>
      <c r="Y47" s="68"/>
      <c r="Z47" s="68"/>
      <c r="AA47" s="68"/>
      <c r="AB47" s="68"/>
      <c r="AC47" s="86">
        <f t="shared" si="15"/>
        <v>14.15</v>
      </c>
    </row>
    <row r="48" spans="1:29" ht="30" customHeight="1">
      <c r="A48" s="4">
        <v>4</v>
      </c>
      <c r="B48" s="5" t="s">
        <v>50</v>
      </c>
      <c r="C48" s="6" t="s">
        <v>47</v>
      </c>
      <c r="D48" s="6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>
        <v>9</v>
      </c>
      <c r="R48" s="68">
        <v>7.8</v>
      </c>
      <c r="S48" s="68">
        <v>6.1</v>
      </c>
      <c r="T48" s="68">
        <v>6</v>
      </c>
      <c r="U48" s="68"/>
      <c r="V48" s="68"/>
      <c r="W48" s="68"/>
      <c r="X48" s="68"/>
      <c r="Y48" s="68"/>
      <c r="Z48" s="68"/>
      <c r="AA48" s="68"/>
      <c r="AB48" s="68"/>
      <c r="AC48" s="86">
        <f t="shared" si="15"/>
        <v>7.2249999999999996</v>
      </c>
    </row>
    <row r="49" spans="1:29" ht="30" customHeight="1">
      <c r="A49" s="4">
        <v>5</v>
      </c>
      <c r="B49" s="5" t="s">
        <v>51</v>
      </c>
      <c r="C49" s="6" t="s">
        <v>47</v>
      </c>
      <c r="D49" s="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>
        <v>24.2</v>
      </c>
      <c r="R49" s="75">
        <v>24.8</v>
      </c>
      <c r="S49" s="75">
        <v>25.2</v>
      </c>
      <c r="T49" s="75">
        <v>24.8</v>
      </c>
      <c r="U49" s="75"/>
      <c r="V49" s="75"/>
      <c r="W49" s="75"/>
      <c r="X49" s="75"/>
      <c r="Y49" s="75"/>
      <c r="Z49" s="75"/>
      <c r="AA49" s="75"/>
      <c r="AB49" s="75"/>
      <c r="AC49" s="86">
        <f t="shared" si="15"/>
        <v>24.75</v>
      </c>
    </row>
    <row r="50" spans="1:29" ht="30" customHeight="1">
      <c r="A50" s="4">
        <v>6</v>
      </c>
      <c r="B50" s="5" t="s">
        <v>52</v>
      </c>
      <c r="C50" s="6" t="s">
        <v>47</v>
      </c>
      <c r="D50" s="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>
        <v>28.7</v>
      </c>
      <c r="R50" s="75">
        <v>29.3</v>
      </c>
      <c r="S50" s="75">
        <v>30</v>
      </c>
      <c r="T50" s="75">
        <v>29</v>
      </c>
      <c r="U50" s="75"/>
      <c r="V50" s="75"/>
      <c r="W50" s="75"/>
      <c r="X50" s="75"/>
      <c r="Y50" s="75"/>
      <c r="Z50" s="75"/>
      <c r="AA50" s="75"/>
      <c r="AB50" s="75"/>
      <c r="AC50" s="86">
        <f t="shared" si="15"/>
        <v>29.25</v>
      </c>
    </row>
    <row r="51" spans="1:29" ht="30" customHeight="1">
      <c r="A51" s="4">
        <v>7</v>
      </c>
      <c r="B51" s="5" t="s">
        <v>53</v>
      </c>
      <c r="C51" s="6" t="s">
        <v>54</v>
      </c>
      <c r="D51" s="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>
        <v>4.3</v>
      </c>
      <c r="R51" s="75">
        <v>4.3</v>
      </c>
      <c r="S51" s="75">
        <v>4.3</v>
      </c>
      <c r="T51" s="75">
        <v>4.3</v>
      </c>
      <c r="U51" s="75"/>
      <c r="V51" s="75"/>
      <c r="W51" s="75"/>
      <c r="X51" s="75"/>
      <c r="Y51" s="75"/>
      <c r="Z51" s="75"/>
      <c r="AA51" s="75"/>
      <c r="AB51" s="75"/>
      <c r="AC51" s="86">
        <f t="shared" si="15"/>
        <v>4.3</v>
      </c>
    </row>
    <row r="52" spans="1:29" ht="30" customHeight="1">
      <c r="A52" s="4">
        <v>8</v>
      </c>
      <c r="B52" s="5" t="s">
        <v>55</v>
      </c>
      <c r="C52" s="6" t="s">
        <v>54</v>
      </c>
      <c r="D52" s="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>
        <v>3.8</v>
      </c>
      <c r="R52" s="76">
        <v>3.8</v>
      </c>
      <c r="S52" s="76">
        <v>3.8</v>
      </c>
      <c r="T52" s="76">
        <v>3.8</v>
      </c>
      <c r="U52" s="76"/>
      <c r="V52" s="76"/>
      <c r="W52" s="76"/>
      <c r="X52" s="76"/>
      <c r="Y52" s="76"/>
      <c r="Z52" s="76"/>
      <c r="AA52" s="76"/>
      <c r="AB52" s="76"/>
      <c r="AC52" s="86">
        <f t="shared" si="15"/>
        <v>3.8</v>
      </c>
    </row>
    <row r="53" spans="1:29" ht="30" customHeight="1">
      <c r="A53" s="4">
        <v>9</v>
      </c>
      <c r="B53" s="5" t="s">
        <v>56</v>
      </c>
      <c r="C53" s="6" t="s">
        <v>54</v>
      </c>
      <c r="D53" s="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>
        <v>3.8</v>
      </c>
      <c r="R53" s="76">
        <v>3.8</v>
      </c>
      <c r="S53" s="76">
        <v>3.8</v>
      </c>
      <c r="T53" s="76">
        <v>3.8</v>
      </c>
      <c r="U53" s="76"/>
      <c r="V53" s="76"/>
      <c r="W53" s="76"/>
      <c r="X53" s="76"/>
      <c r="Y53" s="76"/>
      <c r="Z53" s="76"/>
      <c r="AA53" s="76"/>
      <c r="AB53" s="76"/>
      <c r="AC53" s="86">
        <f t="shared" si="15"/>
        <v>3.8</v>
      </c>
    </row>
    <row r="54" spans="1:29" ht="30" customHeight="1">
      <c r="A54" s="4">
        <v>10</v>
      </c>
      <c r="B54" s="5" t="s">
        <v>57</v>
      </c>
      <c r="C54" s="6" t="s">
        <v>54</v>
      </c>
      <c r="D54" s="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>
        <v>3</v>
      </c>
      <c r="R54" s="76">
        <v>3</v>
      </c>
      <c r="S54" s="76">
        <v>3</v>
      </c>
      <c r="T54" s="76">
        <v>3</v>
      </c>
      <c r="U54" s="76"/>
      <c r="V54" s="76"/>
      <c r="W54" s="76"/>
      <c r="X54" s="76"/>
      <c r="Y54" s="76"/>
      <c r="Z54" s="76"/>
      <c r="AA54" s="76"/>
      <c r="AB54" s="76"/>
      <c r="AC54" s="86">
        <f t="shared" si="15"/>
        <v>3</v>
      </c>
    </row>
    <row r="55" spans="1:29" ht="30" customHeight="1">
      <c r="A55" s="4">
        <v>11</v>
      </c>
      <c r="B55" s="5" t="s">
        <v>58</v>
      </c>
      <c r="C55" s="6" t="s">
        <v>54</v>
      </c>
      <c r="D55" s="13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0.5</v>
      </c>
      <c r="R55" s="75">
        <v>0.5</v>
      </c>
      <c r="S55" s="75">
        <v>0.5</v>
      </c>
      <c r="T55" s="75">
        <f>T51-T52</f>
        <v>0.5</v>
      </c>
      <c r="U55" s="75"/>
      <c r="V55" s="75"/>
      <c r="W55" s="75"/>
      <c r="X55" s="75"/>
      <c r="Y55" s="75"/>
      <c r="Z55" s="75"/>
      <c r="AA55" s="75"/>
      <c r="AB55" s="75"/>
      <c r="AC55" s="87">
        <f t="shared" si="15"/>
        <v>0.5</v>
      </c>
    </row>
    <row r="56" spans="1:29" ht="30" customHeight="1">
      <c r="A56" s="4">
        <v>12</v>
      </c>
      <c r="B56" s="5" t="s">
        <v>59</v>
      </c>
      <c r="C56" s="6" t="s">
        <v>60</v>
      </c>
      <c r="D56" s="13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>
        <v>0.8</v>
      </c>
      <c r="R56" s="75">
        <v>0.8</v>
      </c>
      <c r="S56" s="75">
        <v>0.8</v>
      </c>
      <c r="T56" s="75">
        <f>T53-T54</f>
        <v>0.79999999999999982</v>
      </c>
      <c r="U56" s="75"/>
      <c r="V56" s="75"/>
      <c r="W56" s="75"/>
      <c r="X56" s="75"/>
      <c r="Y56" s="75"/>
      <c r="Z56" s="75"/>
      <c r="AA56" s="75"/>
      <c r="AB56" s="75"/>
      <c r="AC56" s="87">
        <f t="shared" si="15"/>
        <v>0.8</v>
      </c>
    </row>
    <row r="57" spans="1:29" ht="30" customHeight="1">
      <c r="A57" s="4">
        <v>13</v>
      </c>
      <c r="B57" s="5" t="s">
        <v>61</v>
      </c>
      <c r="C57" s="6" t="s">
        <v>62</v>
      </c>
      <c r="D57" s="13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>
        <f>SQRT(Q55/0.5)*971</f>
        <v>971</v>
      </c>
      <c r="R57" s="58">
        <f>SQRT(R55/0.5)*971</f>
        <v>971</v>
      </c>
      <c r="S57" s="58">
        <f>SQRT(S55/0.5)*971</f>
        <v>971</v>
      </c>
      <c r="T57" s="58">
        <f>SQRT(T55/0.5)*971</f>
        <v>971</v>
      </c>
      <c r="U57" s="58"/>
      <c r="V57" s="58"/>
      <c r="W57" s="58"/>
      <c r="X57" s="58"/>
      <c r="Y57" s="58"/>
      <c r="Z57" s="58"/>
      <c r="AA57" s="58"/>
      <c r="AB57" s="58"/>
      <c r="AC57" s="87">
        <f t="shared" si="15"/>
        <v>971</v>
      </c>
    </row>
    <row r="58" spans="1:29" ht="30" customHeight="1">
      <c r="A58" s="4">
        <v>14</v>
      </c>
      <c r="B58" s="5" t="s">
        <v>63</v>
      </c>
      <c r="C58" s="6" t="s">
        <v>64</v>
      </c>
      <c r="D58" s="13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71">
        <f>Q57*1000*1*(Q47-Q48)/3024</f>
        <v>1894.4775132275133</v>
      </c>
      <c r="R58" s="71">
        <f>R57*1000*1*(R47-R48)/3024</f>
        <v>2279.7949735449738</v>
      </c>
      <c r="S58" s="71">
        <f>S57*1000*1*(S47-S48)/3024</f>
        <v>2440.3439153439153</v>
      </c>
      <c r="T58" s="71">
        <f>T57*1000*1*(T47-T48)/3024</f>
        <v>2279.7949735449733</v>
      </c>
      <c r="U58" s="81"/>
      <c r="V58" s="81"/>
      <c r="W58" s="81"/>
      <c r="X58" s="81"/>
      <c r="Y58" s="81"/>
      <c r="Z58" s="81"/>
      <c r="AA58" s="81"/>
      <c r="AB58" s="81"/>
      <c r="AC58" s="88">
        <f>SUM(E58:AB58)</f>
        <v>8894.4113756613751</v>
      </c>
    </row>
    <row r="59" spans="1:29" ht="30" customHeight="1">
      <c r="A59" s="4">
        <v>15</v>
      </c>
      <c r="B59" s="5" t="s">
        <v>65</v>
      </c>
      <c r="C59" s="6" t="s">
        <v>66</v>
      </c>
      <c r="D59" s="13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7">
        <v>1375</v>
      </c>
      <c r="R59" s="77">
        <v>1375</v>
      </c>
      <c r="S59" s="77">
        <v>1375</v>
      </c>
      <c r="T59" s="77">
        <v>1375</v>
      </c>
      <c r="U59" s="75"/>
      <c r="V59" s="75"/>
      <c r="W59" s="75"/>
      <c r="X59" s="75"/>
      <c r="Y59" s="75"/>
      <c r="Z59" s="75"/>
      <c r="AA59" s="75"/>
      <c r="AB59" s="75"/>
      <c r="AC59" s="89">
        <f>SUM(E59:AB59)</f>
        <v>5500</v>
      </c>
    </row>
    <row r="60" spans="1:29" ht="30" customHeight="1">
      <c r="A60" s="4">
        <v>16</v>
      </c>
      <c r="B60" s="5" t="s">
        <v>67</v>
      </c>
      <c r="C60" s="6" t="s">
        <v>68</v>
      </c>
      <c r="D60" s="13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78">
        <f>Q59/Q58</f>
        <v>0.72579378240150816</v>
      </c>
      <c r="R60" s="78">
        <f>R59/R58</f>
        <v>0.6031244107280137</v>
      </c>
      <c r="S60" s="78">
        <f>S59/S58</f>
        <v>0.56344517318011822</v>
      </c>
      <c r="T60" s="78">
        <f>T59/T58</f>
        <v>0.60312441072801382</v>
      </c>
      <c r="U60" s="59"/>
      <c r="V60" s="59"/>
      <c r="W60" s="59"/>
      <c r="X60" s="59"/>
      <c r="Y60" s="59"/>
      <c r="Z60" s="59"/>
      <c r="AA60" s="59"/>
      <c r="AB60" s="59"/>
      <c r="AC60" s="90">
        <f t="shared" ref="AC60:AC65" si="16">AVERAGE(E60:AB60)</f>
        <v>0.6238719442594135</v>
      </c>
    </row>
    <row r="61" spans="1:29" ht="30" customHeight="1">
      <c r="A61" s="4">
        <v>17</v>
      </c>
      <c r="B61" s="5" t="s">
        <v>69</v>
      </c>
      <c r="C61" s="13"/>
      <c r="D61" s="13"/>
      <c r="E61" s="295">
        <f>AVERAGE(E60:AB60)</f>
        <v>0.6238719442594135</v>
      </c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6"/>
      <c r="T61" s="296"/>
      <c r="U61" s="296"/>
      <c r="V61" s="296"/>
      <c r="W61" s="296"/>
      <c r="X61" s="296"/>
      <c r="Y61" s="296"/>
      <c r="Z61" s="296"/>
      <c r="AA61" s="296"/>
      <c r="AB61" s="296"/>
      <c r="AC61" s="90">
        <f t="shared" si="16"/>
        <v>0.6238719442594135</v>
      </c>
    </row>
    <row r="62" spans="1:29" ht="30" customHeight="1">
      <c r="A62" s="4">
        <v>18</v>
      </c>
      <c r="B62" s="5" t="s">
        <v>70</v>
      </c>
      <c r="C62" s="13"/>
      <c r="D62" s="13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78">
        <f>3.516/Q60</f>
        <v>4.8443512265512263</v>
      </c>
      <c r="R62" s="78">
        <f>3.516/R60</f>
        <v>5.8296430014430021</v>
      </c>
      <c r="S62" s="78">
        <f>3.516/S60</f>
        <v>6.2401812409812401</v>
      </c>
      <c r="T62" s="78">
        <f>3.516/T60</f>
        <v>5.8296430014430012</v>
      </c>
      <c r="U62" s="59"/>
      <c r="V62" s="59"/>
      <c r="W62" s="59"/>
      <c r="X62" s="59"/>
      <c r="Y62" s="59"/>
      <c r="Z62" s="59"/>
      <c r="AA62" s="59"/>
      <c r="AB62" s="59"/>
      <c r="AC62" s="90">
        <f t="shared" si="16"/>
        <v>5.685954617604617</v>
      </c>
    </row>
    <row r="63" spans="1:29" ht="30" customHeight="1">
      <c r="A63" s="4">
        <v>19</v>
      </c>
      <c r="B63" s="5" t="s">
        <v>71</v>
      </c>
      <c r="C63" s="13"/>
      <c r="D63" s="13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78">
        <f>3.413*Q62</f>
        <v>16.533770736219335</v>
      </c>
      <c r="R63" s="78">
        <f>3.413*R62</f>
        <v>19.896571563924965</v>
      </c>
      <c r="S63" s="78">
        <f>3.413*S62</f>
        <v>21.297738575468973</v>
      </c>
      <c r="T63" s="78">
        <f>3.413*T62</f>
        <v>19.896571563924962</v>
      </c>
      <c r="U63" s="59"/>
      <c r="V63" s="59"/>
      <c r="W63" s="59"/>
      <c r="X63" s="59"/>
      <c r="Y63" s="59"/>
      <c r="Z63" s="59"/>
      <c r="AA63" s="59"/>
      <c r="AB63" s="59"/>
      <c r="AC63" s="90">
        <f t="shared" si="16"/>
        <v>19.40616310988456</v>
      </c>
    </row>
    <row r="64" spans="1:29" ht="30" customHeight="1">
      <c r="A64" s="4">
        <v>20</v>
      </c>
      <c r="B64" s="5" t="s">
        <v>72</v>
      </c>
      <c r="C64" s="6" t="s">
        <v>47</v>
      </c>
      <c r="D64" s="13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78">
        <f>(Q50-Q49)/LN(1+(Q50-Q49)/Q45)</f>
        <v>2.3798815955723569</v>
      </c>
      <c r="R64" s="78">
        <f>(R50-R49)/LN(1+(R50-R49)/R45)</f>
        <v>2.2440156931414696</v>
      </c>
      <c r="S64" s="78">
        <f>(S50-S49)/LN(1+(S50-S49)/S45)</f>
        <v>2.3284885808307672</v>
      </c>
      <c r="T64" s="78">
        <f>(T50-T49)/LN(1+(T50-T49)/T45)</f>
        <v>2.1583730379529524</v>
      </c>
      <c r="U64" s="59"/>
      <c r="V64" s="59"/>
      <c r="W64" s="59"/>
      <c r="X64" s="59"/>
      <c r="Y64" s="59"/>
      <c r="Z64" s="59"/>
      <c r="AA64" s="59"/>
      <c r="AB64" s="59"/>
      <c r="AC64" s="90">
        <f t="shared" si="16"/>
        <v>2.2776897268743865</v>
      </c>
    </row>
    <row r="65" spans="1:29" ht="30" customHeight="1">
      <c r="A65" s="4">
        <v>21</v>
      </c>
      <c r="B65" s="5" t="s">
        <v>73</v>
      </c>
      <c r="C65" s="6" t="s">
        <v>47</v>
      </c>
      <c r="D65" s="17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78">
        <f>(Q47-Q48)/LN(1+(Q47-Q48)/Q46)</f>
        <v>1.4410120863882367</v>
      </c>
      <c r="R65" s="78">
        <f>(R47-R48)/LN(1+(R47-R48)/R46)</f>
        <v>1.6601716857039843</v>
      </c>
      <c r="S65" s="78">
        <f>(S47-S48)/LN(1+(S47-S48)/S46)</f>
        <v>2.0744839951114202</v>
      </c>
      <c r="T65" s="78">
        <f>(T47-T48)/LN(1+(T47-T48)/T46)</f>
        <v>1.6601716857039841</v>
      </c>
      <c r="U65" s="59"/>
      <c r="V65" s="59"/>
      <c r="W65" s="59"/>
      <c r="X65" s="59"/>
      <c r="Y65" s="59"/>
      <c r="Z65" s="59"/>
      <c r="AA65" s="59"/>
      <c r="AB65" s="59"/>
      <c r="AC65" s="90">
        <f t="shared" si="16"/>
        <v>1.7089598632269065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AC58">
    <cfRule type="cellIs" dxfId="83" priority="1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65"/>
  <sheetViews>
    <sheetView topLeftCell="A40" zoomScale="60" zoomScaleNormal="6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6.140625" customWidth="1"/>
    <col min="5" max="28" width="12.7109375" customWidth="1"/>
    <col min="29" max="29" width="13.5703125" customWidth="1"/>
  </cols>
  <sheetData>
    <row r="1" spans="1:29" ht="23.25">
      <c r="A1" s="266" t="s">
        <v>31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</row>
    <row r="2" spans="1:29" ht="18.75">
      <c r="A2" s="272" t="s">
        <v>100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21" customHeight="1">
      <c r="A3" s="297"/>
      <c r="B3" s="298"/>
      <c r="C3" s="298"/>
      <c r="D3" s="298"/>
      <c r="E3" s="299" t="s">
        <v>80</v>
      </c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91"/>
    </row>
    <row r="4" spans="1:29" ht="18.75" customHeight="1">
      <c r="A4" s="224" t="s">
        <v>34</v>
      </c>
      <c r="B4" s="225"/>
      <c r="C4" s="225"/>
      <c r="D4" s="225"/>
      <c r="E4" s="299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7"/>
      <c r="AC4" s="291"/>
    </row>
    <row r="5" spans="1:29" ht="18.75" customHeight="1">
      <c r="A5" s="224" t="s">
        <v>35</v>
      </c>
      <c r="B5" s="225"/>
      <c r="C5" s="225"/>
      <c r="D5" s="225"/>
      <c r="E5" s="299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7"/>
      <c r="AC5" s="291"/>
    </row>
    <row r="6" spans="1:29" ht="18.75" customHeight="1">
      <c r="A6" s="224" t="s">
        <v>36</v>
      </c>
      <c r="B6" s="225"/>
      <c r="C6" s="225"/>
      <c r="D6" s="225"/>
      <c r="E6" s="299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7"/>
      <c r="AC6" s="291"/>
    </row>
    <row r="7" spans="1:29" ht="18.75" customHeight="1">
      <c r="A7" s="224" t="s">
        <v>37</v>
      </c>
      <c r="B7" s="225"/>
      <c r="C7" s="225"/>
      <c r="D7" s="225"/>
      <c r="E7" s="299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7"/>
      <c r="AC7" s="291"/>
    </row>
    <row r="8" spans="1:29" ht="19.5" customHeight="1">
      <c r="A8" s="227" t="s">
        <v>38</v>
      </c>
      <c r="B8" s="228"/>
      <c r="C8" s="228"/>
      <c r="D8" s="228"/>
      <c r="E8" s="299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91"/>
    </row>
    <row r="9" spans="1:29" ht="18.75" customHeight="1">
      <c r="A9" s="227" t="s">
        <v>39</v>
      </c>
      <c r="B9" s="228"/>
      <c r="C9" s="228"/>
      <c r="D9" s="228"/>
      <c r="E9" s="300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4"/>
    </row>
    <row r="10" spans="1:29" ht="37.5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67" t="s">
        <v>44</v>
      </c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  <c r="AA10" s="268"/>
      <c r="AB10" s="269"/>
      <c r="AC10" s="72" t="s">
        <v>30</v>
      </c>
    </row>
    <row r="11" spans="1:29" ht="15.75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2.25" customHeight="1">
      <c r="A12" s="4">
        <v>1</v>
      </c>
      <c r="B12" s="5" t="s">
        <v>46</v>
      </c>
      <c r="C12" s="6" t="s">
        <v>47</v>
      </c>
      <c r="D12" s="7"/>
      <c r="E12" s="26">
        <v>1.7</v>
      </c>
      <c r="F12" s="26">
        <v>1.8</v>
      </c>
      <c r="G12" s="26">
        <v>1.8</v>
      </c>
      <c r="H12" s="26">
        <v>1.8</v>
      </c>
      <c r="I12" s="26">
        <v>1.9</v>
      </c>
      <c r="J12" s="26">
        <v>1.7</v>
      </c>
      <c r="K12" s="26">
        <v>1.6</v>
      </c>
      <c r="L12" s="26">
        <v>1.6</v>
      </c>
      <c r="M12" s="26">
        <v>1.6</v>
      </c>
      <c r="N12" s="26">
        <v>1.5</v>
      </c>
      <c r="O12" s="26">
        <v>1.6</v>
      </c>
      <c r="P12" s="26">
        <v>1.6</v>
      </c>
      <c r="Q12" s="26">
        <v>1.5</v>
      </c>
      <c r="R12" s="26">
        <v>1.5</v>
      </c>
      <c r="S12" s="26">
        <v>1.5</v>
      </c>
      <c r="T12" s="26">
        <v>1.5</v>
      </c>
      <c r="U12" s="26">
        <v>1.4</v>
      </c>
      <c r="V12" s="26"/>
      <c r="W12" s="26"/>
      <c r="X12" s="26"/>
      <c r="Y12" s="26"/>
      <c r="Z12" s="26"/>
      <c r="AA12" s="26"/>
      <c r="AB12" s="26"/>
      <c r="AC12" s="8">
        <f t="shared" ref="AC12:AC24" si="0">AVERAGE(E12:AB12)</f>
        <v>1.6235294117647059</v>
      </c>
    </row>
    <row r="13" spans="1:29" ht="30" customHeight="1">
      <c r="A13" s="4">
        <v>2</v>
      </c>
      <c r="B13" s="5" t="s">
        <v>48</v>
      </c>
      <c r="C13" s="6" t="s">
        <v>47</v>
      </c>
      <c r="D13" s="7"/>
      <c r="E13" s="26">
        <v>1.3</v>
      </c>
      <c r="F13" s="26">
        <v>1.4</v>
      </c>
      <c r="G13" s="26">
        <v>1.3</v>
      </c>
      <c r="H13" s="26">
        <v>1.4</v>
      </c>
      <c r="I13" s="26">
        <v>1.1000000000000001</v>
      </c>
      <c r="J13" s="26">
        <v>0.5</v>
      </c>
      <c r="K13" s="26">
        <v>0.3</v>
      </c>
      <c r="L13" s="26">
        <v>0.4</v>
      </c>
      <c r="M13" s="26">
        <v>0.4</v>
      </c>
      <c r="N13" s="26">
        <v>0.4</v>
      </c>
      <c r="O13" s="26">
        <v>0.4</v>
      </c>
      <c r="P13" s="26">
        <v>0.3</v>
      </c>
      <c r="Q13" s="26">
        <v>0.3</v>
      </c>
      <c r="R13" s="26">
        <v>0.4</v>
      </c>
      <c r="S13" s="26">
        <v>0.4</v>
      </c>
      <c r="T13" s="26">
        <v>0.4</v>
      </c>
      <c r="U13" s="26">
        <v>0.4</v>
      </c>
      <c r="V13" s="26"/>
      <c r="W13" s="26"/>
      <c r="X13" s="26"/>
      <c r="Y13" s="26"/>
      <c r="Z13" s="26"/>
      <c r="AA13" s="26"/>
      <c r="AB13" s="26"/>
      <c r="AC13" s="8">
        <f t="shared" si="0"/>
        <v>0.65294117647058847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68">
        <v>13.8</v>
      </c>
      <c r="F14" s="68">
        <v>14</v>
      </c>
      <c r="G14" s="68">
        <v>14.3</v>
      </c>
      <c r="H14" s="68">
        <v>14.5</v>
      </c>
      <c r="I14" s="68">
        <v>14.7</v>
      </c>
      <c r="J14" s="68">
        <v>15.1</v>
      </c>
      <c r="K14" s="68">
        <v>15</v>
      </c>
      <c r="L14" s="68">
        <v>14.1</v>
      </c>
      <c r="M14" s="68">
        <v>13.8</v>
      </c>
      <c r="N14" s="68">
        <v>13.8</v>
      </c>
      <c r="O14" s="68">
        <v>13.8</v>
      </c>
      <c r="P14" s="68">
        <v>13.9</v>
      </c>
      <c r="Q14" s="68">
        <v>14</v>
      </c>
      <c r="R14" s="68">
        <v>13.8</v>
      </c>
      <c r="S14" s="68">
        <v>13.8</v>
      </c>
      <c r="T14" s="68">
        <v>13.7</v>
      </c>
      <c r="U14" s="68">
        <v>13.5</v>
      </c>
      <c r="V14" s="68"/>
      <c r="W14" s="68"/>
      <c r="X14" s="68"/>
      <c r="Y14" s="68"/>
      <c r="Z14" s="68"/>
      <c r="AA14" s="68"/>
      <c r="AB14" s="68"/>
      <c r="AC14" s="8">
        <f t="shared" si="0"/>
        <v>14.094117647058825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68">
        <v>6.3</v>
      </c>
      <c r="F15" s="68">
        <v>6.3</v>
      </c>
      <c r="G15" s="68">
        <v>6.6</v>
      </c>
      <c r="H15" s="68">
        <v>6.8</v>
      </c>
      <c r="I15" s="68">
        <v>7.1</v>
      </c>
      <c r="J15" s="68">
        <v>7.5</v>
      </c>
      <c r="K15" s="68">
        <v>7.8</v>
      </c>
      <c r="L15" s="68">
        <v>7.2</v>
      </c>
      <c r="M15" s="68">
        <v>7</v>
      </c>
      <c r="N15" s="68">
        <v>7.1</v>
      </c>
      <c r="O15" s="68">
        <v>7</v>
      </c>
      <c r="P15" s="68">
        <v>7.1</v>
      </c>
      <c r="Q15" s="68">
        <v>7</v>
      </c>
      <c r="R15" s="68">
        <v>7</v>
      </c>
      <c r="S15" s="68">
        <v>7</v>
      </c>
      <c r="T15" s="68">
        <v>6.7</v>
      </c>
      <c r="U15" s="68">
        <v>6.5</v>
      </c>
      <c r="V15" s="68"/>
      <c r="W15" s="68"/>
      <c r="X15" s="68"/>
      <c r="Y15" s="68"/>
      <c r="Z15" s="68"/>
      <c r="AA15" s="68"/>
      <c r="AB15" s="68"/>
      <c r="AC15" s="8">
        <f t="shared" si="0"/>
        <v>6.9411764705882355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68">
        <v>22.1</v>
      </c>
      <c r="F16" s="68">
        <v>21.7</v>
      </c>
      <c r="G16" s="68">
        <v>21.6</v>
      </c>
      <c r="H16" s="68">
        <v>22.4</v>
      </c>
      <c r="I16" s="68">
        <v>22.9</v>
      </c>
      <c r="J16" s="68">
        <v>24.1</v>
      </c>
      <c r="K16" s="68">
        <v>27.1</v>
      </c>
      <c r="L16" s="68">
        <v>26.6</v>
      </c>
      <c r="M16" s="68">
        <v>26.7</v>
      </c>
      <c r="N16" s="68">
        <v>26.5</v>
      </c>
      <c r="O16" s="68">
        <v>26.6</v>
      </c>
      <c r="P16" s="68">
        <v>26.5</v>
      </c>
      <c r="Q16" s="68">
        <v>26.5</v>
      </c>
      <c r="R16" s="68">
        <v>26.5</v>
      </c>
      <c r="S16" s="68">
        <v>26.6</v>
      </c>
      <c r="T16" s="68">
        <v>26.5</v>
      </c>
      <c r="U16" s="68">
        <v>26.6</v>
      </c>
      <c r="V16" s="68"/>
      <c r="W16" s="68"/>
      <c r="X16" s="68"/>
      <c r="Y16" s="68"/>
      <c r="Z16" s="68"/>
      <c r="AA16" s="68"/>
      <c r="AB16" s="68"/>
      <c r="AC16" s="8">
        <f t="shared" si="0"/>
        <v>25.147058823529417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68">
        <v>27.9</v>
      </c>
      <c r="F17" s="68">
        <v>27.7</v>
      </c>
      <c r="G17" s="68">
        <v>27.6</v>
      </c>
      <c r="H17" s="68">
        <v>28.4</v>
      </c>
      <c r="I17" s="68">
        <v>28.8</v>
      </c>
      <c r="J17" s="68">
        <v>29.9</v>
      </c>
      <c r="K17" s="68">
        <v>32.5</v>
      </c>
      <c r="L17" s="68">
        <v>31.7</v>
      </c>
      <c r="M17" s="68">
        <v>31.8</v>
      </c>
      <c r="N17" s="68">
        <v>31.5</v>
      </c>
      <c r="O17" s="68">
        <v>31.8</v>
      </c>
      <c r="P17" s="68">
        <v>31.6</v>
      </c>
      <c r="Q17" s="68">
        <v>31.7</v>
      </c>
      <c r="R17" s="68">
        <v>31.7</v>
      </c>
      <c r="S17" s="68">
        <v>31.7</v>
      </c>
      <c r="T17" s="68">
        <v>31.7</v>
      </c>
      <c r="U17" s="68">
        <v>31.8</v>
      </c>
      <c r="V17" s="68"/>
      <c r="W17" s="68"/>
      <c r="X17" s="68"/>
      <c r="Y17" s="68"/>
      <c r="Z17" s="68"/>
      <c r="AA17" s="68"/>
      <c r="AB17" s="68"/>
      <c r="AC17" s="8">
        <f t="shared" si="0"/>
        <v>30.576470588235292</v>
      </c>
    </row>
    <row r="18" spans="1:29" ht="30" customHeight="1">
      <c r="A18" s="4">
        <v>7</v>
      </c>
      <c r="B18" s="5" t="s">
        <v>53</v>
      </c>
      <c r="C18" s="6" t="s">
        <v>54</v>
      </c>
      <c r="D18" s="6"/>
      <c r="E18" s="68">
        <v>4.3</v>
      </c>
      <c r="F18" s="68">
        <v>4.3</v>
      </c>
      <c r="G18" s="68">
        <v>4.3</v>
      </c>
      <c r="H18" s="68">
        <v>4.3</v>
      </c>
      <c r="I18" s="68">
        <v>4.3</v>
      </c>
      <c r="J18" s="68">
        <v>4.3</v>
      </c>
      <c r="K18" s="68">
        <v>4.3</v>
      </c>
      <c r="L18" s="68">
        <v>4.3</v>
      </c>
      <c r="M18" s="68">
        <v>4.3</v>
      </c>
      <c r="N18" s="68">
        <v>4.3</v>
      </c>
      <c r="O18" s="68">
        <v>4.3</v>
      </c>
      <c r="P18" s="68">
        <v>4.3</v>
      </c>
      <c r="Q18" s="68">
        <v>4.3</v>
      </c>
      <c r="R18" s="68">
        <v>4.3</v>
      </c>
      <c r="S18" s="68">
        <v>4.3</v>
      </c>
      <c r="T18" s="68">
        <v>4.3</v>
      </c>
      <c r="U18" s="68">
        <v>4.3</v>
      </c>
      <c r="V18" s="68"/>
      <c r="W18" s="68"/>
      <c r="X18" s="68"/>
      <c r="Y18" s="68"/>
      <c r="Z18" s="68"/>
      <c r="AA18" s="68"/>
      <c r="AB18" s="68"/>
      <c r="AC18" s="8">
        <f t="shared" si="0"/>
        <v>4.2999999999999989</v>
      </c>
    </row>
    <row r="19" spans="1:29" ht="30" customHeight="1">
      <c r="A19" s="4">
        <v>8</v>
      </c>
      <c r="B19" s="5" t="s">
        <v>55</v>
      </c>
      <c r="C19" s="6" t="s">
        <v>54</v>
      </c>
      <c r="D19" s="6"/>
      <c r="E19" s="69">
        <v>3.8</v>
      </c>
      <c r="F19" s="69">
        <v>3.8</v>
      </c>
      <c r="G19" s="69">
        <v>3.8</v>
      </c>
      <c r="H19" s="69">
        <v>3.8</v>
      </c>
      <c r="I19" s="69">
        <v>3.8</v>
      </c>
      <c r="J19" s="69">
        <v>3.8</v>
      </c>
      <c r="K19" s="69">
        <v>3.8</v>
      </c>
      <c r="L19" s="69">
        <v>3.8</v>
      </c>
      <c r="M19" s="69">
        <v>3.8</v>
      </c>
      <c r="N19" s="69">
        <v>3.8</v>
      </c>
      <c r="O19" s="69">
        <v>3.8</v>
      </c>
      <c r="P19" s="69">
        <v>3.8</v>
      </c>
      <c r="Q19" s="69">
        <v>3.8</v>
      </c>
      <c r="R19" s="69">
        <v>3.8</v>
      </c>
      <c r="S19" s="69">
        <v>3.8</v>
      </c>
      <c r="T19" s="69">
        <v>3.8</v>
      </c>
      <c r="U19" s="69">
        <v>3.8</v>
      </c>
      <c r="V19" s="69"/>
      <c r="W19" s="69"/>
      <c r="X19" s="69"/>
      <c r="Y19" s="69"/>
      <c r="Z19" s="69"/>
      <c r="AA19" s="69"/>
      <c r="AB19" s="69"/>
      <c r="AC19" s="8">
        <f t="shared" si="0"/>
        <v>3.7999999999999989</v>
      </c>
    </row>
    <row r="20" spans="1:29" ht="30" customHeight="1">
      <c r="A20" s="4">
        <v>9</v>
      </c>
      <c r="B20" s="5" t="s">
        <v>56</v>
      </c>
      <c r="C20" s="6" t="s">
        <v>54</v>
      </c>
      <c r="D20" s="6"/>
      <c r="E20" s="69">
        <v>3.8</v>
      </c>
      <c r="F20" s="69">
        <v>3.8</v>
      </c>
      <c r="G20" s="69">
        <v>3.8</v>
      </c>
      <c r="H20" s="69">
        <v>3.8</v>
      </c>
      <c r="I20" s="69">
        <v>3.8</v>
      </c>
      <c r="J20" s="69">
        <v>3.8</v>
      </c>
      <c r="K20" s="69">
        <v>3.8</v>
      </c>
      <c r="L20" s="69">
        <v>3.8</v>
      </c>
      <c r="M20" s="69">
        <v>3.8</v>
      </c>
      <c r="N20" s="69">
        <v>3.8</v>
      </c>
      <c r="O20" s="69">
        <v>3.8</v>
      </c>
      <c r="P20" s="69">
        <v>3.8</v>
      </c>
      <c r="Q20" s="69">
        <v>3.8</v>
      </c>
      <c r="R20" s="69">
        <v>3.8</v>
      </c>
      <c r="S20" s="69">
        <v>3.8</v>
      </c>
      <c r="T20" s="69">
        <v>3.8</v>
      </c>
      <c r="U20" s="69">
        <v>3.8</v>
      </c>
      <c r="V20" s="69"/>
      <c r="W20" s="69"/>
      <c r="X20" s="69"/>
      <c r="Y20" s="69"/>
      <c r="Z20" s="69"/>
      <c r="AA20" s="69"/>
      <c r="AB20" s="69"/>
      <c r="AC20" s="8">
        <f t="shared" si="0"/>
        <v>3.7999999999999989</v>
      </c>
    </row>
    <row r="21" spans="1:29" ht="30" customHeight="1">
      <c r="A21" s="4">
        <v>10</v>
      </c>
      <c r="B21" s="5" t="s">
        <v>57</v>
      </c>
      <c r="C21" s="6" t="s">
        <v>54</v>
      </c>
      <c r="D21" s="6"/>
      <c r="E21" s="69">
        <v>3</v>
      </c>
      <c r="F21" s="69">
        <v>3</v>
      </c>
      <c r="G21" s="69">
        <v>3</v>
      </c>
      <c r="H21" s="69">
        <v>3</v>
      </c>
      <c r="I21" s="69">
        <v>3</v>
      </c>
      <c r="J21" s="69">
        <v>3</v>
      </c>
      <c r="K21" s="69">
        <v>3</v>
      </c>
      <c r="L21" s="69">
        <v>3</v>
      </c>
      <c r="M21" s="69">
        <v>3</v>
      </c>
      <c r="N21" s="69">
        <v>3</v>
      </c>
      <c r="O21" s="69">
        <v>3</v>
      </c>
      <c r="P21" s="69">
        <v>3</v>
      </c>
      <c r="Q21" s="69">
        <v>3</v>
      </c>
      <c r="R21" s="69">
        <v>3</v>
      </c>
      <c r="S21" s="69">
        <v>3</v>
      </c>
      <c r="T21" s="69">
        <v>3</v>
      </c>
      <c r="U21" s="69">
        <v>3</v>
      </c>
      <c r="V21" s="69"/>
      <c r="W21" s="69"/>
      <c r="X21" s="69"/>
      <c r="Y21" s="69"/>
      <c r="Z21" s="69"/>
      <c r="AA21" s="69"/>
      <c r="AB21" s="69"/>
      <c r="AC21" s="8">
        <f t="shared" si="0"/>
        <v>3</v>
      </c>
    </row>
    <row r="22" spans="1:29" ht="30" customHeight="1">
      <c r="A22" s="4">
        <v>11</v>
      </c>
      <c r="B22" s="5" t="s">
        <v>58</v>
      </c>
      <c r="C22" s="6" t="s">
        <v>54</v>
      </c>
      <c r="D22" s="13"/>
      <c r="E22" s="70">
        <v>0.5</v>
      </c>
      <c r="F22" s="70">
        <v>0.5</v>
      </c>
      <c r="G22" s="70">
        <v>0.5</v>
      </c>
      <c r="H22" s="70">
        <v>0.5</v>
      </c>
      <c r="I22" s="70">
        <v>0.5</v>
      </c>
      <c r="J22" s="70">
        <v>0.5</v>
      </c>
      <c r="K22" s="70">
        <v>0.5</v>
      </c>
      <c r="L22" s="70">
        <v>0.5</v>
      </c>
      <c r="M22" s="70">
        <v>0.5</v>
      </c>
      <c r="N22" s="70">
        <v>0.5</v>
      </c>
      <c r="O22" s="70">
        <v>0.5</v>
      </c>
      <c r="P22" s="70">
        <v>0.5</v>
      </c>
      <c r="Q22" s="70">
        <v>0.5</v>
      </c>
      <c r="R22" s="70">
        <v>0.5</v>
      </c>
      <c r="S22" s="70">
        <v>0.5</v>
      </c>
      <c r="T22" s="70">
        <v>0.5</v>
      </c>
      <c r="U22" s="70">
        <v>0.5</v>
      </c>
      <c r="V22" s="70"/>
      <c r="W22" s="70"/>
      <c r="X22" s="70"/>
      <c r="Y22" s="70"/>
      <c r="Z22" s="70"/>
      <c r="AA22" s="70"/>
      <c r="AB22" s="70"/>
      <c r="AC22" s="8">
        <f t="shared" si="0"/>
        <v>0.5</v>
      </c>
    </row>
    <row r="23" spans="1:29" ht="30" customHeight="1">
      <c r="A23" s="4">
        <v>12</v>
      </c>
      <c r="B23" s="5" t="s">
        <v>59</v>
      </c>
      <c r="C23" s="6" t="s">
        <v>60</v>
      </c>
      <c r="D23" s="13"/>
      <c r="E23" s="70">
        <f t="shared" ref="E23:K23" si="1">E20-E21</f>
        <v>0.79999999999999982</v>
      </c>
      <c r="F23" s="70">
        <f t="shared" si="1"/>
        <v>0.79999999999999982</v>
      </c>
      <c r="G23" s="70">
        <f t="shared" si="1"/>
        <v>0.79999999999999982</v>
      </c>
      <c r="H23" s="70">
        <f t="shared" si="1"/>
        <v>0.79999999999999982</v>
      </c>
      <c r="I23" s="70">
        <f t="shared" si="1"/>
        <v>0.79999999999999982</v>
      </c>
      <c r="J23" s="70">
        <f t="shared" si="1"/>
        <v>0.79999999999999982</v>
      </c>
      <c r="K23" s="70">
        <f t="shared" si="1"/>
        <v>0.79999999999999982</v>
      </c>
      <c r="L23" s="70">
        <f t="shared" ref="L23:U23" si="2">L20-L21</f>
        <v>0.79999999999999982</v>
      </c>
      <c r="M23" s="70">
        <f t="shared" si="2"/>
        <v>0.79999999999999982</v>
      </c>
      <c r="N23" s="70">
        <f t="shared" si="2"/>
        <v>0.79999999999999982</v>
      </c>
      <c r="O23" s="70">
        <f t="shared" si="2"/>
        <v>0.79999999999999982</v>
      </c>
      <c r="P23" s="70">
        <f t="shared" si="2"/>
        <v>0.79999999999999982</v>
      </c>
      <c r="Q23" s="70">
        <f t="shared" si="2"/>
        <v>0.79999999999999982</v>
      </c>
      <c r="R23" s="70">
        <f t="shared" si="2"/>
        <v>0.79999999999999982</v>
      </c>
      <c r="S23" s="70">
        <f t="shared" si="2"/>
        <v>0.79999999999999982</v>
      </c>
      <c r="T23" s="70">
        <f t="shared" si="2"/>
        <v>0.79999999999999982</v>
      </c>
      <c r="U23" s="70">
        <f t="shared" si="2"/>
        <v>0.79999999999999982</v>
      </c>
      <c r="V23" s="70"/>
      <c r="W23" s="70"/>
      <c r="X23" s="70"/>
      <c r="Y23" s="70"/>
      <c r="Z23" s="70"/>
      <c r="AA23" s="70"/>
      <c r="AB23" s="70"/>
      <c r="AC23" s="8">
        <f t="shared" si="0"/>
        <v>0.8</v>
      </c>
    </row>
    <row r="24" spans="1:29" ht="30" customHeight="1">
      <c r="A24" s="4">
        <v>13</v>
      </c>
      <c r="B24" s="5" t="s">
        <v>61</v>
      </c>
      <c r="C24" s="6" t="s">
        <v>62</v>
      </c>
      <c r="D24" s="13"/>
      <c r="E24" s="29">
        <f t="shared" ref="E24:K24" si="3">SQRT(E22/0.5)*971</f>
        <v>971</v>
      </c>
      <c r="F24" s="29">
        <f t="shared" si="3"/>
        <v>971</v>
      </c>
      <c r="G24" s="29">
        <f t="shared" si="3"/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ref="L24:U24" si="4">SQRT(L22/0.5)*971</f>
        <v>971</v>
      </c>
      <c r="M24" s="29">
        <f t="shared" si="4"/>
        <v>971</v>
      </c>
      <c r="N24" s="29">
        <f t="shared" si="4"/>
        <v>971</v>
      </c>
      <c r="O24" s="29">
        <f t="shared" si="4"/>
        <v>971</v>
      </c>
      <c r="P24" s="29">
        <f t="shared" si="4"/>
        <v>971</v>
      </c>
      <c r="Q24" s="29">
        <f t="shared" si="4"/>
        <v>971</v>
      </c>
      <c r="R24" s="29">
        <f t="shared" si="4"/>
        <v>971</v>
      </c>
      <c r="S24" s="29">
        <f t="shared" si="4"/>
        <v>971</v>
      </c>
      <c r="T24" s="29">
        <f t="shared" si="4"/>
        <v>971</v>
      </c>
      <c r="U24" s="29">
        <f t="shared" si="4"/>
        <v>971</v>
      </c>
      <c r="V24" s="29"/>
      <c r="W24" s="29"/>
      <c r="X24" s="29"/>
      <c r="Y24" s="29"/>
      <c r="Z24" s="29"/>
      <c r="AA24" s="29"/>
      <c r="AB24" s="29"/>
      <c r="AC24" s="8">
        <f t="shared" si="0"/>
        <v>971</v>
      </c>
    </row>
    <row r="25" spans="1:29" ht="30" customHeight="1">
      <c r="A25" s="4">
        <v>14</v>
      </c>
      <c r="B25" s="5" t="s">
        <v>63</v>
      </c>
      <c r="C25" s="6" t="s">
        <v>64</v>
      </c>
      <c r="D25" s="13"/>
      <c r="E25" s="71">
        <f t="shared" ref="E25:K25" si="5">E24*1000*1*(E14-E15)/3024</f>
        <v>2408.2341269841272</v>
      </c>
      <c r="F25" s="71">
        <f t="shared" si="5"/>
        <v>2472.4537037037039</v>
      </c>
      <c r="G25" s="71">
        <f t="shared" si="5"/>
        <v>2472.4537037037039</v>
      </c>
      <c r="H25" s="71">
        <f t="shared" si="5"/>
        <v>2472.4537037037039</v>
      </c>
      <c r="I25" s="71">
        <f t="shared" si="5"/>
        <v>2440.3439153439153</v>
      </c>
      <c r="J25" s="71">
        <f t="shared" si="5"/>
        <v>2440.3439153439153</v>
      </c>
      <c r="K25" s="71">
        <f t="shared" si="5"/>
        <v>2311.9047619047619</v>
      </c>
      <c r="L25" s="71">
        <f t="shared" ref="L25:U25" si="6">L24*1000*1*(L14-L15)/3024</f>
        <v>2215.5753968253966</v>
      </c>
      <c r="M25" s="71">
        <f t="shared" si="6"/>
        <v>2183.465608465609</v>
      </c>
      <c r="N25" s="71">
        <f t="shared" si="6"/>
        <v>2151.3558201058204</v>
      </c>
      <c r="O25" s="71">
        <f t="shared" si="6"/>
        <v>2183.465608465609</v>
      </c>
      <c r="P25" s="71">
        <f t="shared" si="6"/>
        <v>2183.465608465609</v>
      </c>
      <c r="Q25" s="71">
        <f t="shared" si="6"/>
        <v>2247.6851851851852</v>
      </c>
      <c r="R25" s="71">
        <f t="shared" si="6"/>
        <v>2183.465608465609</v>
      </c>
      <c r="S25" s="71">
        <f t="shared" si="6"/>
        <v>2183.465608465609</v>
      </c>
      <c r="T25" s="71">
        <f t="shared" si="6"/>
        <v>2247.6851851851848</v>
      </c>
      <c r="U25" s="71">
        <f t="shared" si="6"/>
        <v>2247.6851851851852</v>
      </c>
      <c r="V25" s="71"/>
      <c r="W25" s="71"/>
      <c r="X25" s="71"/>
      <c r="Y25" s="71"/>
      <c r="Z25" s="71"/>
      <c r="AA25" s="71"/>
      <c r="AB25" s="71"/>
      <c r="AC25" s="43">
        <f>SUM(E25:AB25)</f>
        <v>39045.502645502653</v>
      </c>
    </row>
    <row r="26" spans="1:29" ht="30" customHeight="1">
      <c r="A26" s="4">
        <v>15</v>
      </c>
      <c r="B26" s="5" t="s">
        <v>65</v>
      </c>
      <c r="C26" s="6" t="s">
        <v>66</v>
      </c>
      <c r="D26" s="13"/>
      <c r="E26" s="68">
        <v>1400</v>
      </c>
      <c r="F26" s="68">
        <v>1380</v>
      </c>
      <c r="G26" s="68">
        <v>1380</v>
      </c>
      <c r="H26" s="68">
        <v>1400</v>
      </c>
      <c r="I26" s="68">
        <v>1390</v>
      </c>
      <c r="J26" s="68">
        <v>1400</v>
      </c>
      <c r="K26" s="68">
        <v>1390</v>
      </c>
      <c r="L26" s="68">
        <v>1390</v>
      </c>
      <c r="M26" s="68">
        <v>1380</v>
      </c>
      <c r="N26" s="68">
        <v>1380</v>
      </c>
      <c r="O26" s="68">
        <v>1380</v>
      </c>
      <c r="P26" s="68">
        <v>1380</v>
      </c>
      <c r="Q26" s="68">
        <v>1400</v>
      </c>
      <c r="R26" s="68">
        <v>1380</v>
      </c>
      <c r="S26" s="68">
        <v>1380</v>
      </c>
      <c r="T26" s="68">
        <v>1390</v>
      </c>
      <c r="U26" s="68">
        <v>1400</v>
      </c>
      <c r="V26" s="68"/>
      <c r="W26" s="68"/>
      <c r="X26" s="68"/>
      <c r="Y26" s="68"/>
      <c r="Z26" s="68"/>
      <c r="AA26" s="68"/>
      <c r="AB26" s="68"/>
      <c r="AC26" s="43">
        <f>SUM(E26:AB26)</f>
        <v>23600</v>
      </c>
    </row>
    <row r="27" spans="1:29" ht="30" customHeight="1">
      <c r="A27" s="4">
        <v>16</v>
      </c>
      <c r="B27" s="5" t="s">
        <v>67</v>
      </c>
      <c r="C27" s="6" t="s">
        <v>68</v>
      </c>
      <c r="D27" s="13"/>
      <c r="E27" s="31">
        <f t="shared" ref="E27:K27" si="7">E26/E25</f>
        <v>0.58133882595262609</v>
      </c>
      <c r="F27" s="31">
        <f t="shared" si="7"/>
        <v>0.55814998595637111</v>
      </c>
      <c r="G27" s="31">
        <f t="shared" si="7"/>
        <v>0.55814998595637111</v>
      </c>
      <c r="H27" s="31">
        <f t="shared" si="7"/>
        <v>0.56623911618762279</v>
      </c>
      <c r="I27" s="31">
        <f t="shared" si="7"/>
        <v>0.56959184779662853</v>
      </c>
      <c r="J27" s="31">
        <f t="shared" si="7"/>
        <v>0.57368963087430214</v>
      </c>
      <c r="K27" s="31">
        <f t="shared" si="7"/>
        <v>0.60123583934088565</v>
      </c>
      <c r="L27" s="31">
        <f t="shared" ref="L27:U27" si="8">L26/L25</f>
        <v>0.6273765280078808</v>
      </c>
      <c r="M27" s="31">
        <f t="shared" si="8"/>
        <v>0.63202277821530251</v>
      </c>
      <c r="N27" s="31">
        <f t="shared" si="8"/>
        <v>0.64145595400956079</v>
      </c>
      <c r="O27" s="31">
        <f t="shared" si="8"/>
        <v>0.63202277821530251</v>
      </c>
      <c r="P27" s="31">
        <f t="shared" si="8"/>
        <v>0.63202277821530251</v>
      </c>
      <c r="Q27" s="31">
        <f t="shared" si="8"/>
        <v>0.62286302780638514</v>
      </c>
      <c r="R27" s="31">
        <f t="shared" si="8"/>
        <v>0.63202277821530251</v>
      </c>
      <c r="S27" s="31">
        <f t="shared" si="8"/>
        <v>0.63202277821530251</v>
      </c>
      <c r="T27" s="31">
        <f t="shared" si="8"/>
        <v>0.61841400617919684</v>
      </c>
      <c r="U27" s="31">
        <f t="shared" si="8"/>
        <v>0.62286302780638514</v>
      </c>
      <c r="V27" s="31"/>
      <c r="W27" s="31"/>
      <c r="X27" s="31"/>
      <c r="Y27" s="31"/>
      <c r="Z27" s="31"/>
      <c r="AA27" s="31"/>
      <c r="AB27" s="31"/>
      <c r="AC27" s="8">
        <f t="shared" ref="AC27:AC32" si="9">AVERAGE(E27:AB27)</f>
        <v>0.60596950982063114</v>
      </c>
    </row>
    <row r="28" spans="1:29" ht="30" customHeight="1">
      <c r="A28" s="4">
        <v>17</v>
      </c>
      <c r="B28" s="5" t="s">
        <v>69</v>
      </c>
      <c r="C28" s="13"/>
      <c r="D28" s="13"/>
      <c r="E28" s="255">
        <f>AVERAGE(E27:AB27)</f>
        <v>0.60596950982063114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8">
        <f t="shared" si="9"/>
        <v>0.60596950982063114</v>
      </c>
    </row>
    <row r="29" spans="1:29" ht="30" customHeight="1">
      <c r="A29" s="4">
        <v>18</v>
      </c>
      <c r="B29" s="5" t="s">
        <v>70</v>
      </c>
      <c r="C29" s="13"/>
      <c r="D29" s="13"/>
      <c r="E29" s="31">
        <f t="shared" ref="E29:K29" si="10">3.516/E27</f>
        <v>6.0481079931972799</v>
      </c>
      <c r="F29" s="31">
        <f t="shared" si="10"/>
        <v>6.2993820450885671</v>
      </c>
      <c r="G29" s="31">
        <f t="shared" si="10"/>
        <v>6.2993820450885671</v>
      </c>
      <c r="H29" s="31">
        <f t="shared" si="10"/>
        <v>6.2093908730158738</v>
      </c>
      <c r="I29" s="31">
        <f t="shared" si="10"/>
        <v>6.1728411556469114</v>
      </c>
      <c r="J29" s="31">
        <f t="shared" si="10"/>
        <v>6.1287494331065755</v>
      </c>
      <c r="K29" s="31">
        <f t="shared" si="10"/>
        <v>5.8479547790339161</v>
      </c>
      <c r="L29" s="31">
        <f t="shared" ref="L29:U29" si="11">3.516/L27</f>
        <v>5.6042899965741686</v>
      </c>
      <c r="M29" s="31">
        <f t="shared" si="11"/>
        <v>5.5630906372210731</v>
      </c>
      <c r="N29" s="31">
        <f t="shared" si="11"/>
        <v>5.4812804807913507</v>
      </c>
      <c r="O29" s="31">
        <f t="shared" si="11"/>
        <v>5.5630906372210731</v>
      </c>
      <c r="P29" s="31">
        <f t="shared" si="11"/>
        <v>5.5630906372210731</v>
      </c>
      <c r="Q29" s="31">
        <f t="shared" si="11"/>
        <v>5.6449007936507938</v>
      </c>
      <c r="R29" s="31">
        <f t="shared" si="11"/>
        <v>5.5630906372210731</v>
      </c>
      <c r="S29" s="31">
        <f t="shared" si="11"/>
        <v>5.5630906372210731</v>
      </c>
      <c r="T29" s="31">
        <f t="shared" si="11"/>
        <v>5.6855115907274172</v>
      </c>
      <c r="U29" s="31">
        <f t="shared" si="11"/>
        <v>5.6449007936507938</v>
      </c>
      <c r="V29" s="31"/>
      <c r="W29" s="31"/>
      <c r="X29" s="31"/>
      <c r="Y29" s="31"/>
      <c r="Z29" s="31"/>
      <c r="AA29" s="31"/>
      <c r="AB29" s="31"/>
      <c r="AC29" s="8">
        <f t="shared" si="9"/>
        <v>5.8165967744516216</v>
      </c>
    </row>
    <row r="30" spans="1:29" ht="30" customHeight="1">
      <c r="A30" s="4">
        <v>19</v>
      </c>
      <c r="B30" s="5" t="s">
        <v>71</v>
      </c>
      <c r="C30" s="13"/>
      <c r="D30" s="13"/>
      <c r="E30" s="31">
        <f t="shared" ref="E30:K30" si="12">3.413*E29</f>
        <v>20.642192580782314</v>
      </c>
      <c r="F30" s="31">
        <f t="shared" si="12"/>
        <v>21.499790919887278</v>
      </c>
      <c r="G30" s="31">
        <f t="shared" si="12"/>
        <v>21.499790919887278</v>
      </c>
      <c r="H30" s="31">
        <f t="shared" si="12"/>
        <v>21.192651049603175</v>
      </c>
      <c r="I30" s="31">
        <f t="shared" si="12"/>
        <v>21.067906864222909</v>
      </c>
      <c r="J30" s="31">
        <f t="shared" si="12"/>
        <v>20.917421815192743</v>
      </c>
      <c r="K30" s="31">
        <f t="shared" si="12"/>
        <v>19.959069660842754</v>
      </c>
      <c r="L30" s="31">
        <f t="shared" ref="L30:U30" si="13">3.413*L29</f>
        <v>19.127441758307636</v>
      </c>
      <c r="M30" s="31">
        <f t="shared" si="13"/>
        <v>18.986828344835523</v>
      </c>
      <c r="N30" s="31">
        <f t="shared" si="13"/>
        <v>18.70761028094088</v>
      </c>
      <c r="O30" s="31">
        <f t="shared" si="13"/>
        <v>18.986828344835523</v>
      </c>
      <c r="P30" s="31">
        <f t="shared" si="13"/>
        <v>18.986828344835523</v>
      </c>
      <c r="Q30" s="31">
        <f t="shared" si="13"/>
        <v>19.266046408730158</v>
      </c>
      <c r="R30" s="31">
        <f t="shared" si="13"/>
        <v>18.986828344835523</v>
      </c>
      <c r="S30" s="31">
        <f t="shared" si="13"/>
        <v>18.986828344835523</v>
      </c>
      <c r="T30" s="31">
        <f t="shared" si="13"/>
        <v>19.404651059152673</v>
      </c>
      <c r="U30" s="31">
        <f t="shared" si="13"/>
        <v>19.266046408730158</v>
      </c>
      <c r="V30" s="31"/>
      <c r="W30" s="31"/>
      <c r="X30" s="31"/>
      <c r="Y30" s="31"/>
      <c r="Z30" s="31"/>
      <c r="AA30" s="31"/>
      <c r="AB30" s="31"/>
      <c r="AC30" s="8">
        <f t="shared" si="9"/>
        <v>19.852044791203387</v>
      </c>
    </row>
    <row r="31" spans="1:29" ht="30" customHeight="1">
      <c r="A31" s="4">
        <v>20</v>
      </c>
      <c r="B31" s="5" t="s">
        <v>72</v>
      </c>
      <c r="C31" s="6" t="s">
        <v>47</v>
      </c>
      <c r="D31" s="13"/>
      <c r="E31" s="31">
        <f t="shared" ref="E31:K31" si="14">(E17-E16)/LN(1+(E17-E16)/E12)</f>
        <v>3.9076322789153108</v>
      </c>
      <c r="F31" s="31">
        <f t="shared" si="14"/>
        <v>4.0918286304642697</v>
      </c>
      <c r="G31" s="31">
        <f t="shared" si="14"/>
        <v>4.0918286304642697</v>
      </c>
      <c r="H31" s="31">
        <f t="shared" si="14"/>
        <v>4.0918286304642697</v>
      </c>
      <c r="I31" s="31">
        <f t="shared" si="14"/>
        <v>4.1776718594873792</v>
      </c>
      <c r="J31" s="31">
        <f t="shared" si="14"/>
        <v>3.9076322789153108</v>
      </c>
      <c r="K31" s="31">
        <f t="shared" si="14"/>
        <v>3.6587683078307087</v>
      </c>
      <c r="L31" s="31">
        <f t="shared" ref="L31:U31" si="15">(L17-L16)/LN(1+(L17-L16)/L12)</f>
        <v>3.561194135526887</v>
      </c>
      <c r="M31" s="31">
        <f t="shared" si="15"/>
        <v>3.5611941355268879</v>
      </c>
      <c r="N31" s="31">
        <f t="shared" si="15"/>
        <v>3.4098571920535576</v>
      </c>
      <c r="O31" s="31">
        <f t="shared" si="15"/>
        <v>3.593843236092809</v>
      </c>
      <c r="P31" s="31">
        <f t="shared" si="15"/>
        <v>3.5611941355268879</v>
      </c>
      <c r="Q31" s="31">
        <f t="shared" si="15"/>
        <v>3.474443819349728</v>
      </c>
      <c r="R31" s="31">
        <f t="shared" si="15"/>
        <v>3.474443819349728</v>
      </c>
      <c r="S31" s="31">
        <f t="shared" si="15"/>
        <v>3.4422140720618009</v>
      </c>
      <c r="T31" s="31">
        <f t="shared" si="15"/>
        <v>3.474443819349728</v>
      </c>
      <c r="U31" s="31">
        <f t="shared" si="15"/>
        <v>3.3535461612270074</v>
      </c>
      <c r="V31" s="31"/>
      <c r="W31" s="31"/>
      <c r="X31" s="31"/>
      <c r="Y31" s="31"/>
      <c r="Z31" s="31"/>
      <c r="AA31" s="31"/>
      <c r="AB31" s="31"/>
      <c r="AC31" s="8">
        <f t="shared" si="9"/>
        <v>3.6960920672121502</v>
      </c>
    </row>
    <row r="32" spans="1:29" ht="30" customHeight="1">
      <c r="A32" s="4">
        <v>21</v>
      </c>
      <c r="B32" s="5" t="s">
        <v>73</v>
      </c>
      <c r="C32" s="6" t="s">
        <v>47</v>
      </c>
      <c r="D32" s="17"/>
      <c r="E32" s="31">
        <f t="shared" ref="E32:K32" si="16">(E14-E15)/LN(1+(E14-E15)/E13)</f>
        <v>3.9217994096761246</v>
      </c>
      <c r="F32" s="31">
        <f t="shared" si="16"/>
        <v>4.1136825755517972</v>
      </c>
      <c r="G32" s="31">
        <f t="shared" si="16"/>
        <v>3.9796154527473693</v>
      </c>
      <c r="H32" s="31">
        <f t="shared" si="16"/>
        <v>4.1136825755517972</v>
      </c>
      <c r="I32" s="31">
        <f t="shared" si="16"/>
        <v>3.6750255276356345</v>
      </c>
      <c r="J32" s="31">
        <f t="shared" si="16"/>
        <v>2.7288938316427807</v>
      </c>
      <c r="K32" s="31">
        <f t="shared" si="16"/>
        <v>2.2368057644146027</v>
      </c>
      <c r="L32" s="31">
        <f t="shared" ref="L32:U32" si="17">(L14-L15)/LN(1+(L14-L15)/L13)</f>
        <v>2.375897998171745</v>
      </c>
      <c r="M32" s="31">
        <f t="shared" si="17"/>
        <v>2.3526385425761167</v>
      </c>
      <c r="N32" s="31">
        <f t="shared" si="17"/>
        <v>2.3293122437566285</v>
      </c>
      <c r="O32" s="31">
        <f t="shared" si="17"/>
        <v>2.3526385425761167</v>
      </c>
      <c r="P32" s="31">
        <f t="shared" si="17"/>
        <v>2.1491323462834737</v>
      </c>
      <c r="Q32" s="31">
        <f t="shared" si="17"/>
        <v>2.1930874711718342</v>
      </c>
      <c r="R32" s="31">
        <f t="shared" si="17"/>
        <v>2.3526385425761167</v>
      </c>
      <c r="S32" s="31">
        <f t="shared" si="17"/>
        <v>2.3526385425761167</v>
      </c>
      <c r="T32" s="31">
        <f t="shared" si="17"/>
        <v>2.399091855650914</v>
      </c>
      <c r="U32" s="31">
        <f t="shared" si="17"/>
        <v>2.3990918556509144</v>
      </c>
      <c r="V32" s="31"/>
      <c r="W32" s="31"/>
      <c r="X32" s="31"/>
      <c r="Y32" s="31"/>
      <c r="Z32" s="31"/>
      <c r="AA32" s="31"/>
      <c r="AB32" s="31"/>
      <c r="AC32" s="8">
        <f t="shared" si="9"/>
        <v>2.8250395928358873</v>
      </c>
    </row>
    <row r="34" spans="1:29" ht="23.25">
      <c r="A34" s="266" t="s">
        <v>31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  <c r="AC34" s="266"/>
    </row>
    <row r="35" spans="1:29" ht="18.75">
      <c r="A35" s="272" t="s">
        <v>100</v>
      </c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</row>
    <row r="36" spans="1:29" ht="21" customHeight="1">
      <c r="A36" s="297"/>
      <c r="B36" s="298"/>
      <c r="C36" s="298"/>
      <c r="D36" s="298"/>
      <c r="E36" s="299" t="s">
        <v>90</v>
      </c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  <c r="AA36" s="237"/>
      <c r="AB36" s="237"/>
      <c r="AC36" s="291"/>
    </row>
    <row r="37" spans="1:29" ht="18.75" customHeight="1">
      <c r="A37" s="224" t="s">
        <v>34</v>
      </c>
      <c r="B37" s="225"/>
      <c r="C37" s="225"/>
      <c r="D37" s="225"/>
      <c r="E37" s="299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7"/>
      <c r="AC37" s="291"/>
    </row>
    <row r="38" spans="1:29" ht="18.75" customHeight="1">
      <c r="A38" s="224" t="s">
        <v>35</v>
      </c>
      <c r="B38" s="225"/>
      <c r="C38" s="225"/>
      <c r="D38" s="225"/>
      <c r="E38" s="299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91"/>
    </row>
    <row r="39" spans="1:29" ht="18.75" customHeight="1">
      <c r="A39" s="224" t="s">
        <v>36</v>
      </c>
      <c r="B39" s="225"/>
      <c r="C39" s="225"/>
      <c r="D39" s="225"/>
      <c r="E39" s="299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7"/>
      <c r="AC39" s="291"/>
    </row>
    <row r="40" spans="1:29" ht="18.75" customHeight="1">
      <c r="A40" s="224" t="s">
        <v>37</v>
      </c>
      <c r="B40" s="225"/>
      <c r="C40" s="225"/>
      <c r="D40" s="225"/>
      <c r="E40" s="299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7"/>
      <c r="AC40" s="291"/>
    </row>
    <row r="41" spans="1:29" ht="19.5" customHeight="1">
      <c r="A41" s="227" t="s">
        <v>38</v>
      </c>
      <c r="B41" s="228"/>
      <c r="C41" s="228"/>
      <c r="D41" s="228"/>
      <c r="E41" s="299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7"/>
      <c r="AC41" s="291"/>
    </row>
    <row r="42" spans="1:29" ht="18.75" customHeight="1">
      <c r="A42" s="227" t="s">
        <v>39</v>
      </c>
      <c r="B42" s="228"/>
      <c r="C42" s="228"/>
      <c r="D42" s="228"/>
      <c r="E42" s="300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293"/>
      <c r="T42" s="293"/>
      <c r="U42" s="293"/>
      <c r="V42" s="293"/>
      <c r="W42" s="293"/>
      <c r="X42" s="293"/>
      <c r="Y42" s="293"/>
      <c r="Z42" s="293"/>
      <c r="AA42" s="293"/>
      <c r="AB42" s="293"/>
      <c r="AC42" s="294"/>
    </row>
    <row r="43" spans="1:29" ht="34.5" customHeight="1">
      <c r="A43" s="258" t="s">
        <v>40</v>
      </c>
      <c r="B43" s="258" t="s">
        <v>41</v>
      </c>
      <c r="C43" s="258" t="s">
        <v>42</v>
      </c>
      <c r="D43" s="258" t="s">
        <v>43</v>
      </c>
      <c r="E43" s="267" t="s">
        <v>44</v>
      </c>
      <c r="F43" s="268"/>
      <c r="G43" s="268"/>
      <c r="H43" s="268"/>
      <c r="I43" s="268"/>
      <c r="J43" s="268"/>
      <c r="K43" s="268"/>
      <c r="L43" s="268"/>
      <c r="M43" s="268"/>
      <c r="N43" s="268"/>
      <c r="O43" s="268"/>
      <c r="P43" s="268"/>
      <c r="Q43" s="268"/>
      <c r="R43" s="268"/>
      <c r="S43" s="268"/>
      <c r="T43" s="268"/>
      <c r="U43" s="268"/>
      <c r="V43" s="268"/>
      <c r="W43" s="268"/>
      <c r="X43" s="268"/>
      <c r="Y43" s="268"/>
      <c r="Z43" s="268"/>
      <c r="AA43" s="268"/>
      <c r="AB43" s="269"/>
      <c r="AC43" s="72" t="s">
        <v>30</v>
      </c>
    </row>
    <row r="44" spans="1:29" ht="27" customHeight="1">
      <c r="A44" s="259"/>
      <c r="B44" s="259"/>
      <c r="C44" s="259"/>
      <c r="D44" s="259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0" customHeight="1">
      <c r="A45" s="4">
        <v>1</v>
      </c>
      <c r="B45" s="5" t="s">
        <v>46</v>
      </c>
      <c r="C45" s="6" t="s">
        <v>47</v>
      </c>
      <c r="D45" s="7"/>
      <c r="E45" s="26"/>
      <c r="F45" s="26"/>
      <c r="G45" s="26"/>
      <c r="H45" s="26"/>
      <c r="I45" s="26"/>
      <c r="J45" s="26">
        <v>0.9</v>
      </c>
      <c r="K45" s="26">
        <v>0.8</v>
      </c>
      <c r="L45" s="26">
        <v>0.8</v>
      </c>
      <c r="M45" s="26">
        <v>0.8</v>
      </c>
      <c r="N45" s="26">
        <v>0.9</v>
      </c>
      <c r="O45" s="26">
        <v>0.9</v>
      </c>
      <c r="P45" s="26">
        <v>0.8</v>
      </c>
      <c r="Q45" s="26">
        <v>0.8</v>
      </c>
      <c r="R45" s="26">
        <v>0.8</v>
      </c>
      <c r="S45" s="26">
        <v>0.9</v>
      </c>
      <c r="T45" s="26">
        <v>0.9</v>
      </c>
      <c r="U45" s="26">
        <v>1</v>
      </c>
      <c r="V45" s="26">
        <v>1</v>
      </c>
      <c r="W45" s="26">
        <v>1</v>
      </c>
      <c r="X45" s="26">
        <v>0.9</v>
      </c>
      <c r="Y45" s="26">
        <v>0.8</v>
      </c>
      <c r="Z45" s="26">
        <v>0.9</v>
      </c>
      <c r="AA45" s="26">
        <v>0.8</v>
      </c>
      <c r="AB45" s="26">
        <v>0.9</v>
      </c>
      <c r="AC45" s="8">
        <f t="shared" ref="AC45:AC57" si="18">AVERAGE(E45:AB45)</f>
        <v>0.87368421052631584</v>
      </c>
    </row>
    <row r="46" spans="1:29" ht="30" customHeight="1">
      <c r="A46" s="4">
        <v>2</v>
      </c>
      <c r="B46" s="5" t="s">
        <v>48</v>
      </c>
      <c r="C46" s="6" t="s">
        <v>47</v>
      </c>
      <c r="D46" s="7"/>
      <c r="E46" s="26"/>
      <c r="F46" s="26"/>
      <c r="G46" s="26"/>
      <c r="H46" s="26"/>
      <c r="I46" s="26"/>
      <c r="J46" s="26">
        <v>0.3</v>
      </c>
      <c r="K46" s="26">
        <v>0.3</v>
      </c>
      <c r="L46" s="26">
        <v>0.3</v>
      </c>
      <c r="M46" s="26">
        <v>0.3</v>
      </c>
      <c r="N46" s="26">
        <v>0.3</v>
      </c>
      <c r="O46" s="26">
        <v>0.3</v>
      </c>
      <c r="P46" s="26">
        <v>0.3</v>
      </c>
      <c r="Q46" s="26">
        <v>0.3</v>
      </c>
      <c r="R46" s="26">
        <v>0.2</v>
      </c>
      <c r="S46" s="26">
        <v>0.2</v>
      </c>
      <c r="T46" s="26">
        <v>0.3</v>
      </c>
      <c r="U46" s="26">
        <v>0.3</v>
      </c>
      <c r="V46" s="26">
        <v>0.4</v>
      </c>
      <c r="W46" s="26">
        <v>0.3</v>
      </c>
      <c r="X46" s="26">
        <v>0.2</v>
      </c>
      <c r="Y46" s="26">
        <v>0.3</v>
      </c>
      <c r="Z46" s="26">
        <v>0.2</v>
      </c>
      <c r="AA46" s="26">
        <v>0.2</v>
      </c>
      <c r="AB46" s="26">
        <v>0.3</v>
      </c>
      <c r="AC46" s="8">
        <f t="shared" si="18"/>
        <v>0.27894736842105261</v>
      </c>
    </row>
    <row r="47" spans="1:29" ht="30" customHeight="1">
      <c r="A47" s="4">
        <v>3</v>
      </c>
      <c r="B47" s="5" t="s">
        <v>49</v>
      </c>
      <c r="C47" s="6" t="s">
        <v>47</v>
      </c>
      <c r="D47" s="6"/>
      <c r="E47" s="68"/>
      <c r="F47" s="68"/>
      <c r="G47" s="68"/>
      <c r="H47" s="68"/>
      <c r="I47" s="68"/>
      <c r="J47" s="68">
        <v>17.7</v>
      </c>
      <c r="K47" s="68">
        <v>15.3</v>
      </c>
      <c r="L47" s="68">
        <v>14.3</v>
      </c>
      <c r="M47" s="68">
        <v>14.1</v>
      </c>
      <c r="N47" s="68">
        <v>14</v>
      </c>
      <c r="O47" s="68">
        <v>14.1</v>
      </c>
      <c r="P47" s="68">
        <v>14.1</v>
      </c>
      <c r="Q47" s="68">
        <v>14.1</v>
      </c>
      <c r="R47" s="68">
        <v>14</v>
      </c>
      <c r="S47" s="68">
        <v>14</v>
      </c>
      <c r="T47" s="68">
        <v>13.8</v>
      </c>
      <c r="U47" s="68">
        <v>13.7</v>
      </c>
      <c r="V47" s="68">
        <v>12.8</v>
      </c>
      <c r="W47" s="68">
        <v>13.1</v>
      </c>
      <c r="X47" s="68">
        <v>14</v>
      </c>
      <c r="Y47" s="68">
        <v>14.6</v>
      </c>
      <c r="Z47" s="68">
        <v>14.7</v>
      </c>
      <c r="AA47" s="68">
        <v>14.8</v>
      </c>
      <c r="AB47" s="68">
        <v>15</v>
      </c>
      <c r="AC47" s="8">
        <f t="shared" si="18"/>
        <v>14.326315789473684</v>
      </c>
    </row>
    <row r="48" spans="1:29" ht="30" customHeight="1">
      <c r="A48" s="4">
        <v>4</v>
      </c>
      <c r="B48" s="5" t="s">
        <v>50</v>
      </c>
      <c r="C48" s="6" t="s">
        <v>47</v>
      </c>
      <c r="D48" s="6"/>
      <c r="E48" s="68"/>
      <c r="F48" s="68"/>
      <c r="G48" s="68"/>
      <c r="H48" s="68"/>
      <c r="I48" s="68"/>
      <c r="J48" s="68">
        <v>8.5</v>
      </c>
      <c r="K48" s="68">
        <v>7.2</v>
      </c>
      <c r="L48" s="68">
        <v>6.9</v>
      </c>
      <c r="M48" s="68">
        <v>7</v>
      </c>
      <c r="N48" s="68">
        <v>7</v>
      </c>
      <c r="O48" s="68">
        <v>7</v>
      </c>
      <c r="P48" s="68">
        <v>7</v>
      </c>
      <c r="Q48" s="68">
        <v>7.1</v>
      </c>
      <c r="R48" s="68">
        <v>7</v>
      </c>
      <c r="S48" s="68">
        <v>7.1</v>
      </c>
      <c r="T48" s="68">
        <v>6.5</v>
      </c>
      <c r="U48" s="68">
        <v>6</v>
      </c>
      <c r="V48" s="68">
        <v>5.3</v>
      </c>
      <c r="W48" s="68">
        <v>5.6</v>
      </c>
      <c r="X48" s="68">
        <v>5.7</v>
      </c>
      <c r="Y48" s="68">
        <v>5.9</v>
      </c>
      <c r="Z48" s="68">
        <v>6.1</v>
      </c>
      <c r="AA48" s="68">
        <v>6.1</v>
      </c>
      <c r="AB48" s="68">
        <v>6.2</v>
      </c>
      <c r="AC48" s="8">
        <f t="shared" si="18"/>
        <v>6.5894736842105255</v>
      </c>
    </row>
    <row r="49" spans="1:29" ht="30" customHeight="1">
      <c r="A49" s="4">
        <v>5</v>
      </c>
      <c r="B49" s="5" t="s">
        <v>51</v>
      </c>
      <c r="C49" s="6" t="s">
        <v>47</v>
      </c>
      <c r="D49" s="6"/>
      <c r="E49" s="68"/>
      <c r="F49" s="68"/>
      <c r="G49" s="68"/>
      <c r="H49" s="68"/>
      <c r="I49" s="68"/>
      <c r="J49" s="68">
        <v>23.7</v>
      </c>
      <c r="K49" s="68">
        <v>27.5</v>
      </c>
      <c r="L49" s="68">
        <v>26.9</v>
      </c>
      <c r="M49" s="68">
        <v>27</v>
      </c>
      <c r="N49" s="68">
        <v>26.7</v>
      </c>
      <c r="O49" s="68">
        <v>27</v>
      </c>
      <c r="P49" s="68">
        <v>26.8</v>
      </c>
      <c r="Q49" s="68">
        <v>26.7</v>
      </c>
      <c r="R49" s="68">
        <v>26.8</v>
      </c>
      <c r="S49" s="68">
        <v>26.9</v>
      </c>
      <c r="T49" s="68">
        <v>26.7</v>
      </c>
      <c r="U49" s="68">
        <v>26.9</v>
      </c>
      <c r="V49" s="68">
        <v>26.8</v>
      </c>
      <c r="W49" s="68">
        <v>26</v>
      </c>
      <c r="X49" s="68">
        <v>25.2</v>
      </c>
      <c r="Y49" s="68">
        <v>25.2</v>
      </c>
      <c r="Z49" s="68">
        <v>24.9</v>
      </c>
      <c r="AA49" s="68">
        <v>24.9</v>
      </c>
      <c r="AB49" s="68">
        <v>24.8</v>
      </c>
      <c r="AC49" s="8">
        <f t="shared" si="18"/>
        <v>26.178947368421049</v>
      </c>
    </row>
    <row r="50" spans="1:29" ht="30" customHeight="1">
      <c r="A50" s="4">
        <v>6</v>
      </c>
      <c r="B50" s="5" t="s">
        <v>52</v>
      </c>
      <c r="C50" s="6" t="s">
        <v>47</v>
      </c>
      <c r="D50" s="6"/>
      <c r="E50" s="68"/>
      <c r="F50" s="68"/>
      <c r="G50" s="68"/>
      <c r="H50" s="68"/>
      <c r="I50" s="68"/>
      <c r="J50" s="68">
        <v>23.2</v>
      </c>
      <c r="K50" s="68">
        <v>33.1</v>
      </c>
      <c r="L50" s="68">
        <v>31.9</v>
      </c>
      <c r="M50" s="68">
        <v>31.8</v>
      </c>
      <c r="N50" s="68">
        <v>31.5</v>
      </c>
      <c r="O50" s="68">
        <v>31.7</v>
      </c>
      <c r="P50" s="68">
        <v>31.6</v>
      </c>
      <c r="Q50" s="68">
        <v>31.6</v>
      </c>
      <c r="R50" s="68">
        <v>31.6</v>
      </c>
      <c r="S50" s="68">
        <v>31.6</v>
      </c>
      <c r="T50" s="68">
        <v>31.7</v>
      </c>
      <c r="U50" s="68">
        <v>32.200000000000003</v>
      </c>
      <c r="V50" s="68">
        <v>32</v>
      </c>
      <c r="W50" s="68">
        <v>31.2</v>
      </c>
      <c r="X50" s="68">
        <v>30.9</v>
      </c>
      <c r="Y50" s="68">
        <v>31.1</v>
      </c>
      <c r="Z50" s="68">
        <v>30.8</v>
      </c>
      <c r="AA50" s="68">
        <v>30.8</v>
      </c>
      <c r="AB50" s="68">
        <v>30.8</v>
      </c>
      <c r="AC50" s="8">
        <f t="shared" si="18"/>
        <v>31.110526315789468</v>
      </c>
    </row>
    <row r="51" spans="1:29" ht="30" customHeight="1">
      <c r="A51" s="4">
        <v>7</v>
      </c>
      <c r="B51" s="5" t="s">
        <v>53</v>
      </c>
      <c r="C51" s="6" t="s">
        <v>54</v>
      </c>
      <c r="D51" s="6"/>
      <c r="E51" s="68"/>
      <c r="F51" s="68"/>
      <c r="G51" s="68"/>
      <c r="H51" s="68"/>
      <c r="I51" s="68"/>
      <c r="J51" s="68">
        <v>4.3</v>
      </c>
      <c r="K51" s="68">
        <v>4.3</v>
      </c>
      <c r="L51" s="68">
        <v>4.3</v>
      </c>
      <c r="M51" s="68">
        <v>4.3</v>
      </c>
      <c r="N51" s="68">
        <v>4.3</v>
      </c>
      <c r="O51" s="68">
        <v>4.3</v>
      </c>
      <c r="P51" s="68">
        <v>4.3</v>
      </c>
      <c r="Q51" s="68">
        <v>4.3</v>
      </c>
      <c r="R51" s="68">
        <v>4.3</v>
      </c>
      <c r="S51" s="68">
        <v>4.3</v>
      </c>
      <c r="T51" s="68">
        <v>4.3</v>
      </c>
      <c r="U51" s="68">
        <v>4.3</v>
      </c>
      <c r="V51" s="68">
        <v>4.3</v>
      </c>
      <c r="W51" s="68">
        <v>4.3</v>
      </c>
      <c r="X51" s="68">
        <v>4.3</v>
      </c>
      <c r="Y51" s="68">
        <v>4.3</v>
      </c>
      <c r="Z51" s="68">
        <v>4.3</v>
      </c>
      <c r="AA51" s="68">
        <v>4.3</v>
      </c>
      <c r="AB51" s="68">
        <v>4.3</v>
      </c>
      <c r="AC51" s="8">
        <f t="shared" si="18"/>
        <v>4.2999999999999989</v>
      </c>
    </row>
    <row r="52" spans="1:29" ht="30" customHeight="1">
      <c r="A52" s="4">
        <v>8</v>
      </c>
      <c r="B52" s="5" t="s">
        <v>55</v>
      </c>
      <c r="C52" s="6" t="s">
        <v>54</v>
      </c>
      <c r="D52" s="6"/>
      <c r="E52" s="69"/>
      <c r="F52" s="69"/>
      <c r="G52" s="69"/>
      <c r="H52" s="69"/>
      <c r="I52" s="69"/>
      <c r="J52" s="69">
        <v>3.8</v>
      </c>
      <c r="K52" s="69">
        <v>3.8</v>
      </c>
      <c r="L52" s="69">
        <v>3.8</v>
      </c>
      <c r="M52" s="69">
        <v>3.8</v>
      </c>
      <c r="N52" s="69">
        <v>3.8</v>
      </c>
      <c r="O52" s="69">
        <v>3.8</v>
      </c>
      <c r="P52" s="69">
        <v>3.8</v>
      </c>
      <c r="Q52" s="69">
        <v>3.8</v>
      </c>
      <c r="R52" s="69">
        <v>3.8</v>
      </c>
      <c r="S52" s="69">
        <v>3.8</v>
      </c>
      <c r="T52" s="69">
        <v>3.8</v>
      </c>
      <c r="U52" s="69">
        <v>3.8</v>
      </c>
      <c r="V52" s="69">
        <v>3.8</v>
      </c>
      <c r="W52" s="69">
        <v>3.8</v>
      </c>
      <c r="X52" s="69">
        <v>3.8</v>
      </c>
      <c r="Y52" s="69">
        <v>3.8</v>
      </c>
      <c r="Z52" s="69">
        <v>3.8</v>
      </c>
      <c r="AA52" s="69">
        <v>3.8</v>
      </c>
      <c r="AB52" s="69">
        <v>3.8</v>
      </c>
      <c r="AC52" s="8">
        <f t="shared" si="18"/>
        <v>3.7999999999999985</v>
      </c>
    </row>
    <row r="53" spans="1:29" ht="30" customHeight="1">
      <c r="A53" s="4">
        <v>9</v>
      </c>
      <c r="B53" s="5" t="s">
        <v>56</v>
      </c>
      <c r="C53" s="6" t="s">
        <v>54</v>
      </c>
      <c r="D53" s="6"/>
      <c r="E53" s="69"/>
      <c r="F53" s="69"/>
      <c r="G53" s="69"/>
      <c r="H53" s="69"/>
      <c r="I53" s="69"/>
      <c r="J53" s="69">
        <v>3.8</v>
      </c>
      <c r="K53" s="69">
        <v>3.8</v>
      </c>
      <c r="L53" s="69">
        <v>3.8</v>
      </c>
      <c r="M53" s="69">
        <v>3.8</v>
      </c>
      <c r="N53" s="69">
        <v>3.8</v>
      </c>
      <c r="O53" s="69">
        <v>3.8</v>
      </c>
      <c r="P53" s="69">
        <v>3.8</v>
      </c>
      <c r="Q53" s="69">
        <v>3.8</v>
      </c>
      <c r="R53" s="69">
        <v>3.8</v>
      </c>
      <c r="S53" s="69">
        <v>3.8</v>
      </c>
      <c r="T53" s="69">
        <v>3.8</v>
      </c>
      <c r="U53" s="69">
        <v>3.8</v>
      </c>
      <c r="V53" s="69">
        <v>3.8</v>
      </c>
      <c r="W53" s="69">
        <v>3.8</v>
      </c>
      <c r="X53" s="69">
        <v>3.8</v>
      </c>
      <c r="Y53" s="69">
        <v>3.8</v>
      </c>
      <c r="Z53" s="69">
        <v>3.8</v>
      </c>
      <c r="AA53" s="69">
        <v>3.8</v>
      </c>
      <c r="AB53" s="69">
        <v>3.8</v>
      </c>
      <c r="AC53" s="8">
        <f t="shared" si="18"/>
        <v>3.7999999999999985</v>
      </c>
    </row>
    <row r="54" spans="1:29" ht="30" customHeight="1">
      <c r="A54" s="4">
        <v>10</v>
      </c>
      <c r="B54" s="5" t="s">
        <v>57</v>
      </c>
      <c r="C54" s="6" t="s">
        <v>54</v>
      </c>
      <c r="D54" s="6"/>
      <c r="E54" s="69"/>
      <c r="F54" s="69"/>
      <c r="G54" s="69"/>
      <c r="H54" s="69"/>
      <c r="I54" s="69"/>
      <c r="J54" s="69">
        <v>3</v>
      </c>
      <c r="K54" s="69">
        <v>3</v>
      </c>
      <c r="L54" s="69">
        <v>3</v>
      </c>
      <c r="M54" s="69">
        <v>3</v>
      </c>
      <c r="N54" s="69">
        <v>3</v>
      </c>
      <c r="O54" s="69">
        <v>3</v>
      </c>
      <c r="P54" s="69">
        <v>3</v>
      </c>
      <c r="Q54" s="69">
        <v>3</v>
      </c>
      <c r="R54" s="69">
        <v>3</v>
      </c>
      <c r="S54" s="69">
        <v>3</v>
      </c>
      <c r="T54" s="69">
        <v>3</v>
      </c>
      <c r="U54" s="69">
        <v>3</v>
      </c>
      <c r="V54" s="69">
        <v>3</v>
      </c>
      <c r="W54" s="69">
        <v>3</v>
      </c>
      <c r="X54" s="69">
        <v>3</v>
      </c>
      <c r="Y54" s="69">
        <v>3</v>
      </c>
      <c r="Z54" s="69">
        <v>3</v>
      </c>
      <c r="AA54" s="69">
        <v>3</v>
      </c>
      <c r="AB54" s="69">
        <v>3</v>
      </c>
      <c r="AC54" s="8">
        <f t="shared" si="18"/>
        <v>3</v>
      </c>
    </row>
    <row r="55" spans="1:29" ht="30" customHeight="1">
      <c r="A55" s="4">
        <v>11</v>
      </c>
      <c r="B55" s="5" t="s">
        <v>58</v>
      </c>
      <c r="C55" s="6" t="s">
        <v>54</v>
      </c>
      <c r="D55" s="13"/>
      <c r="E55" s="70"/>
      <c r="F55" s="70"/>
      <c r="G55" s="70"/>
      <c r="H55" s="70"/>
      <c r="I55" s="70"/>
      <c r="J55" s="70">
        <v>0.5</v>
      </c>
      <c r="K55" s="70">
        <v>0.5</v>
      </c>
      <c r="L55" s="70">
        <v>0.5</v>
      </c>
      <c r="M55" s="70">
        <v>0.5</v>
      </c>
      <c r="N55" s="70">
        <v>0.5</v>
      </c>
      <c r="O55" s="70">
        <v>0.5</v>
      </c>
      <c r="P55" s="70">
        <v>0.5</v>
      </c>
      <c r="Q55" s="70">
        <v>0.5</v>
      </c>
      <c r="R55" s="70">
        <v>0.5</v>
      </c>
      <c r="S55" s="70">
        <v>0.5</v>
      </c>
      <c r="T55" s="70">
        <f t="shared" ref="T55:AB55" si="19">T51-T52</f>
        <v>0.5</v>
      </c>
      <c r="U55" s="70">
        <f t="shared" si="19"/>
        <v>0.5</v>
      </c>
      <c r="V55" s="70">
        <f t="shared" si="19"/>
        <v>0.5</v>
      </c>
      <c r="W55" s="70">
        <f t="shared" si="19"/>
        <v>0.5</v>
      </c>
      <c r="X55" s="70">
        <f t="shared" si="19"/>
        <v>0.5</v>
      </c>
      <c r="Y55" s="70">
        <f t="shared" si="19"/>
        <v>0.5</v>
      </c>
      <c r="Z55" s="70">
        <f t="shared" si="19"/>
        <v>0.5</v>
      </c>
      <c r="AA55" s="70">
        <f t="shared" si="19"/>
        <v>0.5</v>
      </c>
      <c r="AB55" s="70">
        <f t="shared" si="19"/>
        <v>0.5</v>
      </c>
      <c r="AC55" s="8">
        <f t="shared" si="18"/>
        <v>0.5</v>
      </c>
    </row>
    <row r="56" spans="1:29" ht="30" customHeight="1">
      <c r="A56" s="4">
        <v>12</v>
      </c>
      <c r="B56" s="5" t="s">
        <v>59</v>
      </c>
      <c r="C56" s="6" t="s">
        <v>60</v>
      </c>
      <c r="D56" s="13"/>
      <c r="E56" s="70"/>
      <c r="F56" s="70"/>
      <c r="G56" s="70"/>
      <c r="H56" s="70"/>
      <c r="I56" s="70"/>
      <c r="J56" s="70">
        <v>0.8</v>
      </c>
      <c r="K56" s="70">
        <v>0.8</v>
      </c>
      <c r="L56" s="70">
        <v>0.8</v>
      </c>
      <c r="M56" s="70">
        <v>0.8</v>
      </c>
      <c r="N56" s="70">
        <v>0.8</v>
      </c>
      <c r="O56" s="70">
        <v>0.8</v>
      </c>
      <c r="P56" s="70">
        <v>0.8</v>
      </c>
      <c r="Q56" s="70">
        <v>0.8</v>
      </c>
      <c r="R56" s="70">
        <v>0.8</v>
      </c>
      <c r="S56" s="70">
        <v>0.8</v>
      </c>
      <c r="T56" s="70">
        <f t="shared" ref="T56:AB56" si="20">T53-T54</f>
        <v>0.79999999999999982</v>
      </c>
      <c r="U56" s="70">
        <f t="shared" si="20"/>
        <v>0.79999999999999982</v>
      </c>
      <c r="V56" s="70">
        <f t="shared" si="20"/>
        <v>0.79999999999999982</v>
      </c>
      <c r="W56" s="70">
        <f t="shared" si="20"/>
        <v>0.79999999999999982</v>
      </c>
      <c r="X56" s="70">
        <f t="shared" si="20"/>
        <v>0.79999999999999982</v>
      </c>
      <c r="Y56" s="70">
        <f t="shared" si="20"/>
        <v>0.79999999999999982</v>
      </c>
      <c r="Z56" s="70">
        <f t="shared" si="20"/>
        <v>0.79999999999999982</v>
      </c>
      <c r="AA56" s="70">
        <f t="shared" si="20"/>
        <v>0.79999999999999982</v>
      </c>
      <c r="AB56" s="70">
        <f t="shared" si="20"/>
        <v>0.79999999999999982</v>
      </c>
      <c r="AC56" s="8">
        <f t="shared" si="18"/>
        <v>0.80000000000000016</v>
      </c>
    </row>
    <row r="57" spans="1:29" ht="30" customHeight="1">
      <c r="A57" s="4">
        <v>13</v>
      </c>
      <c r="B57" s="5" t="s">
        <v>61</v>
      </c>
      <c r="C57" s="6" t="s">
        <v>62</v>
      </c>
      <c r="D57" s="13"/>
      <c r="E57" s="29"/>
      <c r="F57" s="29"/>
      <c r="G57" s="29"/>
      <c r="H57" s="29"/>
      <c r="I57" s="29"/>
      <c r="J57" s="29">
        <f>SQRT(J55/0.5)*971</f>
        <v>971</v>
      </c>
      <c r="K57" s="29">
        <f t="shared" ref="K57:T57" si="21">SQRT(K55/0.5)*971</f>
        <v>971</v>
      </c>
      <c r="L57" s="29">
        <f t="shared" si="21"/>
        <v>971</v>
      </c>
      <c r="M57" s="29">
        <f t="shared" si="21"/>
        <v>971</v>
      </c>
      <c r="N57" s="29">
        <f t="shared" si="21"/>
        <v>971</v>
      </c>
      <c r="O57" s="29">
        <f t="shared" si="21"/>
        <v>971</v>
      </c>
      <c r="P57" s="29">
        <f t="shared" si="21"/>
        <v>971</v>
      </c>
      <c r="Q57" s="29">
        <f t="shared" si="21"/>
        <v>971</v>
      </c>
      <c r="R57" s="29">
        <f t="shared" si="21"/>
        <v>971</v>
      </c>
      <c r="S57" s="29">
        <f t="shared" si="21"/>
        <v>971</v>
      </c>
      <c r="T57" s="29">
        <f t="shared" si="21"/>
        <v>971</v>
      </c>
      <c r="U57" s="29">
        <f t="shared" ref="U57:AB57" si="22">SQRT(U55/0.5)*971</f>
        <v>971</v>
      </c>
      <c r="V57" s="29">
        <f t="shared" si="22"/>
        <v>971</v>
      </c>
      <c r="W57" s="29">
        <f t="shared" si="22"/>
        <v>971</v>
      </c>
      <c r="X57" s="29">
        <f t="shared" si="22"/>
        <v>971</v>
      </c>
      <c r="Y57" s="29">
        <f t="shared" si="22"/>
        <v>971</v>
      </c>
      <c r="Z57" s="29">
        <f t="shared" si="22"/>
        <v>971</v>
      </c>
      <c r="AA57" s="29">
        <f t="shared" si="22"/>
        <v>971</v>
      </c>
      <c r="AB57" s="29">
        <f t="shared" si="22"/>
        <v>971</v>
      </c>
      <c r="AC57" s="8">
        <f t="shared" si="18"/>
        <v>971</v>
      </c>
    </row>
    <row r="58" spans="1:29" ht="30" customHeight="1">
      <c r="A58" s="4">
        <v>14</v>
      </c>
      <c r="B58" s="5" t="s">
        <v>63</v>
      </c>
      <c r="C58" s="6" t="s">
        <v>64</v>
      </c>
      <c r="D58" s="13"/>
      <c r="E58" s="71"/>
      <c r="F58" s="71"/>
      <c r="G58" s="71"/>
      <c r="H58" s="71"/>
      <c r="I58" s="71"/>
      <c r="J58" s="71">
        <f>J57*1000*1*(J47-J48)/3024</f>
        <v>2954.100529100529</v>
      </c>
      <c r="K58" s="71">
        <f t="shared" ref="K58:T58" si="23">K57*1000*1*(K47-K48)/3024</f>
        <v>2600.8928571428573</v>
      </c>
      <c r="L58" s="71">
        <f t="shared" si="23"/>
        <v>2376.1243386243386</v>
      </c>
      <c r="M58" s="71">
        <f t="shared" si="23"/>
        <v>2279.7949735449733</v>
      </c>
      <c r="N58" s="71">
        <f t="shared" si="23"/>
        <v>2247.6851851851852</v>
      </c>
      <c r="O58" s="71">
        <f t="shared" si="23"/>
        <v>2279.7949735449733</v>
      </c>
      <c r="P58" s="71">
        <f t="shared" si="23"/>
        <v>2279.7949735449733</v>
      </c>
      <c r="Q58" s="71">
        <f t="shared" si="23"/>
        <v>2247.6851851851852</v>
      </c>
      <c r="R58" s="71">
        <f t="shared" si="23"/>
        <v>2247.6851851851852</v>
      </c>
      <c r="S58" s="71">
        <f t="shared" si="23"/>
        <v>2215.5753968253966</v>
      </c>
      <c r="T58" s="71">
        <f t="shared" si="23"/>
        <v>2344.0145502645505</v>
      </c>
      <c r="U58" s="71">
        <f t="shared" ref="U58:AB58" si="24">U57*1000*1*(U47-U48)/3024</f>
        <v>2472.4537037037035</v>
      </c>
      <c r="V58" s="71">
        <f t="shared" si="24"/>
        <v>2408.2341269841272</v>
      </c>
      <c r="W58" s="71">
        <f t="shared" si="24"/>
        <v>2408.2341269841268</v>
      </c>
      <c r="X58" s="71">
        <f t="shared" si="24"/>
        <v>2665.112433862434</v>
      </c>
      <c r="Y58" s="71">
        <f t="shared" si="24"/>
        <v>2793.5515873015875</v>
      </c>
      <c r="Z58" s="71">
        <f t="shared" si="24"/>
        <v>2761.4417989417989</v>
      </c>
      <c r="AA58" s="71">
        <f t="shared" si="24"/>
        <v>2793.5515873015879</v>
      </c>
      <c r="AB58" s="71">
        <f t="shared" si="24"/>
        <v>2825.6613756613756</v>
      </c>
      <c r="AC58" s="73">
        <f>SUM(E58:AB58)</f>
        <v>47201.388888888891</v>
      </c>
    </row>
    <row r="59" spans="1:29" ht="30" customHeight="1">
      <c r="A59" s="4">
        <v>15</v>
      </c>
      <c r="B59" s="5" t="s">
        <v>65</v>
      </c>
      <c r="C59" s="6" t="s">
        <v>66</v>
      </c>
      <c r="D59" s="13"/>
      <c r="E59" s="68"/>
      <c r="F59" s="68"/>
      <c r="G59" s="68"/>
      <c r="H59" s="68"/>
      <c r="I59" s="68"/>
      <c r="J59" s="68">
        <v>1620</v>
      </c>
      <c r="K59" s="68">
        <v>1550</v>
      </c>
      <c r="L59" s="68">
        <v>1540</v>
      </c>
      <c r="M59" s="68">
        <v>1550</v>
      </c>
      <c r="N59" s="68">
        <v>1540</v>
      </c>
      <c r="O59" s="68">
        <v>1520</v>
      </c>
      <c r="P59" s="68">
        <v>1520</v>
      </c>
      <c r="Q59" s="68">
        <v>1520</v>
      </c>
      <c r="R59" s="68">
        <v>1520</v>
      </c>
      <c r="S59" s="68">
        <v>1510</v>
      </c>
      <c r="T59" s="68">
        <v>1530</v>
      </c>
      <c r="U59" s="68">
        <v>1530</v>
      </c>
      <c r="V59" s="68">
        <v>1520</v>
      </c>
      <c r="W59" s="68">
        <v>1550</v>
      </c>
      <c r="X59" s="68">
        <v>1580</v>
      </c>
      <c r="Y59" s="68">
        <v>1640</v>
      </c>
      <c r="Z59" s="68">
        <v>1600</v>
      </c>
      <c r="AA59" s="68">
        <v>1560</v>
      </c>
      <c r="AB59" s="68">
        <v>1600</v>
      </c>
      <c r="AC59" s="43">
        <f>SUM(E59:AB59)</f>
        <v>29500</v>
      </c>
    </row>
    <row r="60" spans="1:29" ht="30" customHeight="1">
      <c r="A60" s="4">
        <v>16</v>
      </c>
      <c r="B60" s="5" t="s">
        <v>67</v>
      </c>
      <c r="C60" s="6" t="s">
        <v>68</v>
      </c>
      <c r="D60" s="13"/>
      <c r="E60" s="31"/>
      <c r="F60" s="31"/>
      <c r="G60" s="31"/>
      <c r="H60" s="31"/>
      <c r="I60" s="31"/>
      <c r="J60" s="31">
        <f>J59/J58</f>
        <v>0.54839027448170874</v>
      </c>
      <c r="K60" s="31">
        <f t="shared" ref="K60:T60" si="25">K59/K58</f>
        <v>0.59594919327154128</v>
      </c>
      <c r="L60" s="31">
        <f t="shared" si="25"/>
        <v>0.64811423163637372</v>
      </c>
      <c r="M60" s="31">
        <f t="shared" si="25"/>
        <v>0.67988569936612475</v>
      </c>
      <c r="N60" s="31">
        <f t="shared" si="25"/>
        <v>0.68514933058702365</v>
      </c>
      <c r="O60" s="31">
        <f t="shared" si="25"/>
        <v>0.66672662131387717</v>
      </c>
      <c r="P60" s="31">
        <f t="shared" si="25"/>
        <v>0.66672662131387717</v>
      </c>
      <c r="Q60" s="31">
        <f t="shared" si="25"/>
        <v>0.67625128733264672</v>
      </c>
      <c r="R60" s="31">
        <f t="shared" si="25"/>
        <v>0.67625128733264672</v>
      </c>
      <c r="S60" s="31">
        <f t="shared" si="25"/>
        <v>0.68153853042582735</v>
      </c>
      <c r="T60" s="31">
        <f t="shared" si="25"/>
        <v>0.65272632366011585</v>
      </c>
      <c r="U60" s="31">
        <f t="shared" ref="U60:AB60" si="26">U59/U58</f>
        <v>0.61881846269075935</v>
      </c>
      <c r="V60" s="31">
        <f t="shared" si="26"/>
        <v>0.63116786817713688</v>
      </c>
      <c r="W60" s="31">
        <f t="shared" si="26"/>
        <v>0.64362512873326472</v>
      </c>
      <c r="X60" s="31">
        <f t="shared" si="26"/>
        <v>0.59284553249041472</v>
      </c>
      <c r="Y60" s="31">
        <f t="shared" si="26"/>
        <v>0.58706630207038601</v>
      </c>
      <c r="Z60" s="31">
        <f t="shared" si="26"/>
        <v>0.57940746772686991</v>
      </c>
      <c r="AA60" s="31">
        <f t="shared" si="26"/>
        <v>0.55842892148158663</v>
      </c>
      <c r="AB60" s="31">
        <f t="shared" si="26"/>
        <v>0.5662391161876229</v>
      </c>
      <c r="AC60" s="8">
        <f t="shared" ref="AC60:AC65" si="27">AVERAGE(E60:AB60)</f>
        <v>0.62922674738314777</v>
      </c>
    </row>
    <row r="61" spans="1:29" ht="30" customHeight="1">
      <c r="A61" s="4">
        <v>17</v>
      </c>
      <c r="B61" s="5" t="s">
        <v>69</v>
      </c>
      <c r="C61" s="13"/>
      <c r="D61" s="13"/>
      <c r="E61" s="255">
        <f>AVERAGE(E60:AB60)</f>
        <v>0.62922674738314777</v>
      </c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8">
        <f t="shared" si="27"/>
        <v>0.62922674738314777</v>
      </c>
    </row>
    <row r="62" spans="1:29" ht="30" customHeight="1">
      <c r="A62" s="4">
        <v>18</v>
      </c>
      <c r="B62" s="5" t="s">
        <v>70</v>
      </c>
      <c r="C62" s="13"/>
      <c r="D62" s="13"/>
      <c r="E62" s="31"/>
      <c r="F62" s="31"/>
      <c r="G62" s="31"/>
      <c r="H62" s="31"/>
      <c r="I62" s="31"/>
      <c r="J62" s="31">
        <f>3.516/J60</f>
        <v>6.4114922594552217</v>
      </c>
      <c r="K62" s="31">
        <f t="shared" ref="K62:T62" si="28">3.516/K60</f>
        <v>5.8998317972350236</v>
      </c>
      <c r="L62" s="31">
        <f t="shared" si="28"/>
        <v>5.4249695938981661</v>
      </c>
      <c r="M62" s="31">
        <f t="shared" si="28"/>
        <v>5.1714575012800816</v>
      </c>
      <c r="N62" s="31">
        <f t="shared" si="28"/>
        <v>5.1317279942279947</v>
      </c>
      <c r="O62" s="31">
        <f t="shared" si="28"/>
        <v>5.2735257414369254</v>
      </c>
      <c r="P62" s="31">
        <f t="shared" si="28"/>
        <v>5.2735257414369254</v>
      </c>
      <c r="Q62" s="31">
        <f t="shared" si="28"/>
        <v>5.1992507309941525</v>
      </c>
      <c r="R62" s="31">
        <f t="shared" si="28"/>
        <v>5.1992507309941525</v>
      </c>
      <c r="S62" s="31">
        <f t="shared" si="28"/>
        <v>5.1589159571113203</v>
      </c>
      <c r="T62" s="31">
        <f t="shared" si="28"/>
        <v>5.3866373586471639</v>
      </c>
      <c r="U62" s="31">
        <f t="shared" ref="U62:AB62" si="29">3.516/U60</f>
        <v>5.681795570079883</v>
      </c>
      <c r="V62" s="31">
        <f t="shared" si="29"/>
        <v>5.5706257832080208</v>
      </c>
      <c r="W62" s="31">
        <f t="shared" si="29"/>
        <v>5.4628072196620581</v>
      </c>
      <c r="X62" s="31">
        <f t="shared" si="29"/>
        <v>5.9307185553546322</v>
      </c>
      <c r="Y62" s="31">
        <f t="shared" si="29"/>
        <v>5.9891020615563297</v>
      </c>
      <c r="Z62" s="31">
        <f t="shared" si="29"/>
        <v>6.0682683531746031</v>
      </c>
      <c r="AA62" s="31">
        <f t="shared" si="29"/>
        <v>6.2962355006105017</v>
      </c>
      <c r="AB62" s="31">
        <f t="shared" si="29"/>
        <v>6.2093908730158729</v>
      </c>
      <c r="AC62" s="8">
        <f t="shared" si="27"/>
        <v>5.6178699643883689</v>
      </c>
    </row>
    <row r="63" spans="1:29" ht="30" customHeight="1">
      <c r="A63" s="4">
        <v>19</v>
      </c>
      <c r="B63" s="5" t="s">
        <v>71</v>
      </c>
      <c r="C63" s="13"/>
      <c r="D63" s="13"/>
      <c r="E63" s="31"/>
      <c r="F63" s="31"/>
      <c r="G63" s="31"/>
      <c r="H63" s="31"/>
      <c r="I63" s="31"/>
      <c r="J63" s="31">
        <f>3.413*J62</f>
        <v>21.88242308152067</v>
      </c>
      <c r="K63" s="31">
        <f t="shared" ref="K63:T63" si="30">3.413*K62</f>
        <v>20.136125923963135</v>
      </c>
      <c r="L63" s="31">
        <f t="shared" si="30"/>
        <v>18.515421223974439</v>
      </c>
      <c r="M63" s="31">
        <f t="shared" si="30"/>
        <v>17.650184451868917</v>
      </c>
      <c r="N63" s="31">
        <f t="shared" si="30"/>
        <v>17.514587644300146</v>
      </c>
      <c r="O63" s="31">
        <f t="shared" si="30"/>
        <v>17.998543355524227</v>
      </c>
      <c r="P63" s="31">
        <f t="shared" si="30"/>
        <v>17.998543355524227</v>
      </c>
      <c r="Q63" s="31">
        <f t="shared" si="30"/>
        <v>17.74504274488304</v>
      </c>
      <c r="R63" s="31">
        <f t="shared" si="30"/>
        <v>17.74504274488304</v>
      </c>
      <c r="S63" s="31">
        <f t="shared" si="30"/>
        <v>17.607380161620934</v>
      </c>
      <c r="T63" s="31">
        <f t="shared" si="30"/>
        <v>18.384593305062769</v>
      </c>
      <c r="U63" s="31">
        <f t="shared" ref="U63:AB63" si="31">3.413*U62</f>
        <v>19.39196828068264</v>
      </c>
      <c r="V63" s="31">
        <f t="shared" si="31"/>
        <v>19.012545798088976</v>
      </c>
      <c r="W63" s="31">
        <f t="shared" si="31"/>
        <v>18.644561040706602</v>
      </c>
      <c r="X63" s="31">
        <f t="shared" si="31"/>
        <v>20.241542429425358</v>
      </c>
      <c r="Y63" s="31">
        <f t="shared" si="31"/>
        <v>20.440805336091753</v>
      </c>
      <c r="Z63" s="31">
        <f t="shared" si="31"/>
        <v>20.710999889384919</v>
      </c>
      <c r="AA63" s="31">
        <f t="shared" si="31"/>
        <v>21.489051763583642</v>
      </c>
      <c r="AB63" s="31">
        <f t="shared" si="31"/>
        <v>21.192651049603175</v>
      </c>
      <c r="AC63" s="8">
        <f t="shared" si="27"/>
        <v>19.173790188457502</v>
      </c>
    </row>
    <row r="64" spans="1:29" ht="30" customHeight="1">
      <c r="A64" s="4">
        <v>20</v>
      </c>
      <c r="B64" s="5" t="s">
        <v>72</v>
      </c>
      <c r="C64" s="6" t="s">
        <v>47</v>
      </c>
      <c r="D64" s="13"/>
      <c r="E64" s="31"/>
      <c r="F64" s="31"/>
      <c r="G64" s="31"/>
      <c r="H64" s="31"/>
      <c r="I64" s="31"/>
      <c r="J64" s="31">
        <f>(J50-J49)/LN(1+(J50-J49)/J45)</f>
        <v>0.61657586559410793</v>
      </c>
      <c r="K64" s="31">
        <f t="shared" ref="K64:T64" si="32">(K50-K49)/LN(1+(K50-K49)/K45)</f>
        <v>2.693030742992732</v>
      </c>
      <c r="L64" s="31">
        <f t="shared" si="32"/>
        <v>2.5239759175245418</v>
      </c>
      <c r="M64" s="31">
        <f t="shared" si="32"/>
        <v>2.4667120433748035</v>
      </c>
      <c r="N64" s="31">
        <f t="shared" si="32"/>
        <v>2.6004608258774882</v>
      </c>
      <c r="O64" s="31">
        <f t="shared" si="32"/>
        <v>2.5709371988152205</v>
      </c>
      <c r="P64" s="31">
        <f t="shared" si="32"/>
        <v>2.4667120433748035</v>
      </c>
      <c r="Q64" s="31">
        <f t="shared" si="32"/>
        <v>2.4954042214873033</v>
      </c>
      <c r="R64" s="31">
        <f t="shared" si="32"/>
        <v>2.4667120433748035</v>
      </c>
      <c r="S64" s="31">
        <f t="shared" si="32"/>
        <v>2.5709371988152214</v>
      </c>
      <c r="T64" s="31">
        <f t="shared" si="32"/>
        <v>2.6591319396341482</v>
      </c>
      <c r="U64" s="31">
        <f t="shared" ref="U64:AB64" si="33">(U50-U49)/LN(1+(U50-U49)/U45)</f>
        <v>2.8795746139248006</v>
      </c>
      <c r="V64" s="31">
        <f t="shared" si="33"/>
        <v>2.8500189184554614</v>
      </c>
      <c r="W64" s="31">
        <f t="shared" si="33"/>
        <v>2.8500189184554614</v>
      </c>
      <c r="X64" s="31">
        <f t="shared" si="33"/>
        <v>2.8608279983987628</v>
      </c>
      <c r="Y64" s="31">
        <f t="shared" si="33"/>
        <v>2.7761425752830253</v>
      </c>
      <c r="Z64" s="31">
        <f t="shared" si="33"/>
        <v>2.9174945480072898</v>
      </c>
      <c r="AA64" s="31">
        <f t="shared" si="33"/>
        <v>2.7761425752830253</v>
      </c>
      <c r="AB64" s="31">
        <f t="shared" si="33"/>
        <v>2.9456788435783787</v>
      </c>
      <c r="AC64" s="8">
        <f t="shared" si="27"/>
        <v>2.5782362648553359</v>
      </c>
    </row>
    <row r="65" spans="1:29" ht="30" customHeight="1">
      <c r="A65" s="4">
        <v>21</v>
      </c>
      <c r="B65" s="5" t="s">
        <v>73</v>
      </c>
      <c r="C65" s="6" t="s">
        <v>47</v>
      </c>
      <c r="D65" s="17"/>
      <c r="E65" s="31"/>
      <c r="F65" s="31"/>
      <c r="G65" s="31"/>
      <c r="H65" s="31"/>
      <c r="I65" s="31"/>
      <c r="J65" s="31">
        <f>(J47-J48)/LN(1+(J47-J48)/J46)</f>
        <v>2.6626036084738915</v>
      </c>
      <c r="K65" s="31">
        <f t="shared" ref="K65:T65" si="34">(K47-K48)/LN(1+(K47-K48)/K46)</f>
        <v>2.4308231908533462</v>
      </c>
      <c r="L65" s="31">
        <f t="shared" si="34"/>
        <v>2.2802957162478492</v>
      </c>
      <c r="M65" s="31">
        <f t="shared" si="34"/>
        <v>2.2149756783043997</v>
      </c>
      <c r="N65" s="31">
        <f t="shared" si="34"/>
        <v>2.1930874711718342</v>
      </c>
      <c r="O65" s="31">
        <f t="shared" si="34"/>
        <v>2.2149756783043997</v>
      </c>
      <c r="P65" s="31">
        <f t="shared" si="34"/>
        <v>2.2149756783043997</v>
      </c>
      <c r="Q65" s="31">
        <f t="shared" si="34"/>
        <v>2.1930874711718342</v>
      </c>
      <c r="R65" s="31">
        <f t="shared" si="34"/>
        <v>1.9533871929293654</v>
      </c>
      <c r="S65" s="31">
        <f t="shared" si="34"/>
        <v>1.9330261372312414</v>
      </c>
      <c r="T65" s="31">
        <f t="shared" si="34"/>
        <v>2.2585787733244458</v>
      </c>
      <c r="U65" s="31">
        <f t="shared" ref="U65:AB65" si="35">(U47-U48)/LN(1+(U47-U48)/U46)</f>
        <v>2.3451198016987846</v>
      </c>
      <c r="V65" s="31">
        <f t="shared" si="35"/>
        <v>2.5141180370887168</v>
      </c>
      <c r="W65" s="31">
        <f t="shared" si="35"/>
        <v>2.3019575732260114</v>
      </c>
      <c r="X65" s="31">
        <f t="shared" si="35"/>
        <v>2.213626077454125</v>
      </c>
      <c r="Y65" s="31">
        <f t="shared" si="35"/>
        <v>2.5579227030182925</v>
      </c>
      <c r="Z65" s="31">
        <f t="shared" si="35"/>
        <v>2.2726133814534308</v>
      </c>
      <c r="AA65" s="31">
        <f t="shared" si="35"/>
        <v>2.2921946464290923</v>
      </c>
      <c r="AB65" s="31">
        <f t="shared" si="35"/>
        <v>2.5789456150682954</v>
      </c>
      <c r="AC65" s="8">
        <f t="shared" si="27"/>
        <v>2.2961218121975664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C58">
    <cfRule type="cellIs" dxfId="82" priority="1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AC64"/>
  <sheetViews>
    <sheetView topLeftCell="A43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7.42578125" customWidth="1"/>
    <col min="5" max="5" width="8.7109375" customWidth="1"/>
    <col min="6" max="28" width="8.28515625" customWidth="1"/>
    <col min="29" max="29" width="10.5703125" customWidth="1"/>
  </cols>
  <sheetData>
    <row r="2" spans="1:29" ht="15.75" customHeight="1">
      <c r="A2" s="272" t="s">
        <v>101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customHeight="1">
      <c r="A3" s="221"/>
      <c r="B3" s="222"/>
      <c r="C3" s="222"/>
      <c r="D3" s="223"/>
      <c r="E3" s="270" t="s">
        <v>80</v>
      </c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29" ht="18.75" customHeight="1">
      <c r="A4" s="224" t="s">
        <v>34</v>
      </c>
      <c r="B4" s="225"/>
      <c r="C4" s="225"/>
      <c r="D4" s="226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29" ht="18.75" customHeight="1">
      <c r="A5" s="224" t="s">
        <v>35</v>
      </c>
      <c r="B5" s="225"/>
      <c r="C5" s="225"/>
      <c r="D5" s="226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29" ht="18.75" customHeight="1">
      <c r="A6" s="224" t="s">
        <v>36</v>
      </c>
      <c r="B6" s="225"/>
      <c r="C6" s="225"/>
      <c r="D6" s="226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29" ht="19.5" customHeight="1">
      <c r="A7" s="224" t="s">
        <v>37</v>
      </c>
      <c r="B7" s="225"/>
      <c r="C7" s="225"/>
      <c r="D7" s="226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29" ht="18.75" customHeight="1">
      <c r="A8" s="227" t="s">
        <v>38</v>
      </c>
      <c r="B8" s="228"/>
      <c r="C8" s="228"/>
      <c r="D8" s="22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29" ht="15.75" customHeight="1">
      <c r="A9" s="227" t="s">
        <v>39</v>
      </c>
      <c r="B9" s="228"/>
      <c r="C9" s="228"/>
      <c r="D9" s="229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29" ht="51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20" t="s">
        <v>30</v>
      </c>
    </row>
    <row r="11" spans="1:29" ht="15.75">
      <c r="A11" s="259"/>
      <c r="B11" s="259"/>
      <c r="C11" s="259"/>
      <c r="D11" s="259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4">
        <v>1</v>
      </c>
      <c r="B12" s="5" t="s">
        <v>46</v>
      </c>
      <c r="C12" s="6" t="s">
        <v>47</v>
      </c>
      <c r="D12" s="7"/>
      <c r="E12" s="26"/>
      <c r="F12" s="26"/>
      <c r="G12" s="26">
        <v>1.6</v>
      </c>
      <c r="H12" s="26">
        <v>1.6</v>
      </c>
      <c r="I12" s="26">
        <v>1.2</v>
      </c>
      <c r="J12" s="26">
        <v>1.2</v>
      </c>
      <c r="K12" s="26">
        <v>1.2</v>
      </c>
      <c r="L12" s="26">
        <v>1.5</v>
      </c>
      <c r="M12" s="26">
        <v>1.6</v>
      </c>
      <c r="N12" s="26">
        <v>1.7</v>
      </c>
      <c r="O12" s="26">
        <v>1.7</v>
      </c>
      <c r="P12" s="26">
        <v>1.6</v>
      </c>
      <c r="Q12" s="26">
        <v>1.5</v>
      </c>
      <c r="R12" s="26">
        <v>1.5</v>
      </c>
      <c r="S12" s="26">
        <v>1.4</v>
      </c>
      <c r="T12" s="26">
        <v>1.4</v>
      </c>
      <c r="U12" s="26">
        <v>1.4</v>
      </c>
      <c r="V12" s="26"/>
      <c r="W12" s="26"/>
      <c r="X12" s="26"/>
      <c r="Y12" s="26"/>
      <c r="Z12" s="26"/>
      <c r="AA12" s="26"/>
      <c r="AB12" s="26"/>
      <c r="AC12" s="35">
        <f>AVERAGE(E12:AB12)</f>
        <v>1.4733333333333329</v>
      </c>
    </row>
    <row r="13" spans="1:29" ht="30" customHeight="1">
      <c r="A13" s="4">
        <v>2</v>
      </c>
      <c r="B13" s="5" t="s">
        <v>48</v>
      </c>
      <c r="C13" s="6" t="s">
        <v>47</v>
      </c>
      <c r="D13" s="7"/>
      <c r="E13" s="46"/>
      <c r="F13" s="46"/>
      <c r="G13" s="46">
        <v>0.7</v>
      </c>
      <c r="H13" s="46">
        <v>0.7</v>
      </c>
      <c r="I13" s="46">
        <v>0.3</v>
      </c>
      <c r="J13" s="46">
        <v>0.3</v>
      </c>
      <c r="K13" s="46">
        <v>0.3</v>
      </c>
      <c r="L13" s="46">
        <v>0.6</v>
      </c>
      <c r="M13" s="46">
        <v>0.7</v>
      </c>
      <c r="N13" s="46">
        <v>0.8</v>
      </c>
      <c r="O13" s="46">
        <v>0.9</v>
      </c>
      <c r="P13" s="46">
        <v>0.9</v>
      </c>
      <c r="Q13" s="46">
        <v>0.9</v>
      </c>
      <c r="R13" s="46">
        <v>0.5</v>
      </c>
      <c r="S13" s="46">
        <v>0.7</v>
      </c>
      <c r="T13" s="46">
        <v>0.6</v>
      </c>
      <c r="U13" s="46">
        <v>0.4</v>
      </c>
      <c r="V13" s="46"/>
      <c r="W13" s="46"/>
      <c r="X13" s="46"/>
      <c r="Y13" s="46"/>
      <c r="Z13" s="46"/>
      <c r="AA13" s="46"/>
      <c r="AB13" s="46"/>
      <c r="AC13" s="35">
        <f>AVERAGE(E13:AB13)</f>
        <v>0.62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27"/>
      <c r="F14" s="27"/>
      <c r="G14" s="27">
        <v>15.3</v>
      </c>
      <c r="H14" s="27">
        <v>14.9</v>
      </c>
      <c r="I14" s="27">
        <v>12.7</v>
      </c>
      <c r="J14" s="27">
        <v>12.6</v>
      </c>
      <c r="K14" s="27">
        <v>12.5</v>
      </c>
      <c r="L14" s="27">
        <v>13.6</v>
      </c>
      <c r="M14" s="27">
        <v>14.2</v>
      </c>
      <c r="N14" s="27">
        <v>14.6</v>
      </c>
      <c r="O14" s="27">
        <v>15.2</v>
      </c>
      <c r="P14" s="27">
        <v>16.100000000000001</v>
      </c>
      <c r="Q14" s="27">
        <v>15.2</v>
      </c>
      <c r="R14" s="27">
        <v>14.6</v>
      </c>
      <c r="S14" s="27">
        <v>14.2</v>
      </c>
      <c r="T14" s="27">
        <v>13.7</v>
      </c>
      <c r="U14" s="27">
        <v>13.3</v>
      </c>
      <c r="V14" s="27"/>
      <c r="W14" s="27"/>
      <c r="X14" s="27"/>
      <c r="Y14" s="27"/>
      <c r="Z14" s="27"/>
      <c r="AA14" s="13"/>
      <c r="AB14" s="13"/>
      <c r="AC14" s="35">
        <f t="shared" ref="AC14:AC24" si="0">AVERAGE(E14:AB14)</f>
        <v>14.179999999999998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27"/>
      <c r="F15" s="27"/>
      <c r="G15" s="27">
        <v>8.5</v>
      </c>
      <c r="H15" s="27">
        <v>8</v>
      </c>
      <c r="I15" s="27">
        <v>7</v>
      </c>
      <c r="J15" s="27">
        <v>7</v>
      </c>
      <c r="K15" s="27">
        <v>7.1</v>
      </c>
      <c r="L15" s="27">
        <v>7.2</v>
      </c>
      <c r="M15" s="27">
        <v>7.1</v>
      </c>
      <c r="N15" s="27">
        <v>7.1</v>
      </c>
      <c r="O15" s="27">
        <v>7.7</v>
      </c>
      <c r="P15" s="27">
        <v>8.6</v>
      </c>
      <c r="Q15" s="27">
        <v>7.7</v>
      </c>
      <c r="R15" s="27">
        <v>7.3</v>
      </c>
      <c r="S15" s="27">
        <v>7</v>
      </c>
      <c r="T15" s="27">
        <v>6.3</v>
      </c>
      <c r="U15" s="27">
        <v>6.1</v>
      </c>
      <c r="V15" s="27"/>
      <c r="W15" s="27"/>
      <c r="X15" s="27"/>
      <c r="Y15" s="27"/>
      <c r="Z15" s="27"/>
      <c r="AA15" s="13"/>
      <c r="AB15" s="13"/>
      <c r="AC15" s="35">
        <f t="shared" si="0"/>
        <v>7.3133333333333326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27"/>
      <c r="F16" s="27"/>
      <c r="G16" s="27">
        <v>21.2</v>
      </c>
      <c r="H16" s="27">
        <v>25</v>
      </c>
      <c r="I16" s="27">
        <v>24.7</v>
      </c>
      <c r="J16" s="27">
        <v>25.2</v>
      </c>
      <c r="K16" s="27">
        <v>25.2</v>
      </c>
      <c r="L16" s="27">
        <v>25.2</v>
      </c>
      <c r="M16" s="27">
        <v>25.4</v>
      </c>
      <c r="N16" s="27">
        <v>25.4</v>
      </c>
      <c r="O16" s="27">
        <v>25.3</v>
      </c>
      <c r="P16" s="27">
        <v>26</v>
      </c>
      <c r="Q16" s="27">
        <v>26</v>
      </c>
      <c r="R16" s="27">
        <v>26.1</v>
      </c>
      <c r="S16" s="27">
        <v>26.2</v>
      </c>
      <c r="T16" s="27">
        <v>24.9</v>
      </c>
      <c r="U16" s="27">
        <v>26</v>
      </c>
      <c r="V16" s="27"/>
      <c r="W16" s="27"/>
      <c r="X16" s="27"/>
      <c r="Y16" s="27"/>
      <c r="Z16" s="27"/>
      <c r="AA16" s="13"/>
      <c r="AB16" s="13"/>
      <c r="AC16" s="35">
        <f t="shared" si="0"/>
        <v>25.186666666666667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27"/>
      <c r="F17" s="27"/>
      <c r="G17" s="27">
        <v>26.6</v>
      </c>
      <c r="H17" s="27">
        <v>30.3</v>
      </c>
      <c r="I17" s="27">
        <v>29</v>
      </c>
      <c r="J17" s="27">
        <v>29.3</v>
      </c>
      <c r="K17" s="27">
        <v>29.3</v>
      </c>
      <c r="L17" s="27">
        <v>30</v>
      </c>
      <c r="M17" s="27">
        <v>30.8</v>
      </c>
      <c r="N17" s="27">
        <v>31.2</v>
      </c>
      <c r="O17" s="27">
        <v>31.1</v>
      </c>
      <c r="P17" s="27">
        <v>31.8</v>
      </c>
      <c r="Q17" s="27">
        <v>31.6</v>
      </c>
      <c r="R17" s="27">
        <v>31.7</v>
      </c>
      <c r="S17" s="27">
        <v>31.6</v>
      </c>
      <c r="T17" s="27">
        <v>30.5</v>
      </c>
      <c r="U17" s="27">
        <v>31.4</v>
      </c>
      <c r="V17" s="27"/>
      <c r="W17" s="27"/>
      <c r="X17" s="27"/>
      <c r="Y17" s="27"/>
      <c r="Z17" s="27"/>
      <c r="AA17" s="13"/>
      <c r="AB17" s="13"/>
      <c r="AC17" s="35">
        <f t="shared" si="0"/>
        <v>30.413333333333338</v>
      </c>
    </row>
    <row r="18" spans="1:29" ht="30" customHeight="1">
      <c r="A18" s="4">
        <v>7</v>
      </c>
      <c r="B18" s="5" t="s">
        <v>53</v>
      </c>
      <c r="C18" s="6" t="s">
        <v>54</v>
      </c>
      <c r="D18" s="6"/>
      <c r="E18" s="13"/>
      <c r="F18" s="13"/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 customHeight="1">
      <c r="A19" s="4">
        <v>8</v>
      </c>
      <c r="B19" s="5" t="s">
        <v>55</v>
      </c>
      <c r="C19" s="6" t="s">
        <v>54</v>
      </c>
      <c r="D19" s="6"/>
      <c r="E19" s="28"/>
      <c r="F19" s="28"/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 customHeight="1">
      <c r="A20" s="4">
        <v>9</v>
      </c>
      <c r="B20" s="5" t="s">
        <v>56</v>
      </c>
      <c r="C20" s="6" t="s">
        <v>54</v>
      </c>
      <c r="D20" s="6"/>
      <c r="E20" s="28"/>
      <c r="F20" s="28"/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 customHeight="1">
      <c r="A21" s="4">
        <v>10</v>
      </c>
      <c r="B21" s="5" t="s">
        <v>57</v>
      </c>
      <c r="C21" s="6" t="s">
        <v>54</v>
      </c>
      <c r="D21" s="6"/>
      <c r="E21" s="28"/>
      <c r="F21" s="28"/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0" customHeight="1">
      <c r="A22" s="4">
        <v>11</v>
      </c>
      <c r="B22" s="5" t="s">
        <v>58</v>
      </c>
      <c r="C22" s="6" t="s">
        <v>54</v>
      </c>
      <c r="D22" s="13"/>
      <c r="E22" s="33"/>
      <c r="F22" s="33"/>
      <c r="G22" s="33">
        <f t="shared" ref="G22:U22" si="1">G18-G19</f>
        <v>0.5</v>
      </c>
      <c r="H22" s="33">
        <f t="shared" si="1"/>
        <v>0.5</v>
      </c>
      <c r="I22" s="33">
        <f t="shared" si="1"/>
        <v>0.5</v>
      </c>
      <c r="J22" s="33">
        <f t="shared" si="1"/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0" customHeight="1">
      <c r="A23" s="4">
        <v>12</v>
      </c>
      <c r="B23" s="5" t="s">
        <v>59</v>
      </c>
      <c r="C23" s="6" t="s">
        <v>60</v>
      </c>
      <c r="D23" s="13"/>
      <c r="E23" s="33"/>
      <c r="F23" s="33"/>
      <c r="G23" s="33">
        <f t="shared" ref="G23:U23" si="2">G20-G21</f>
        <v>0.79999999999999982</v>
      </c>
      <c r="H23" s="33">
        <f t="shared" si="2"/>
        <v>0.79999999999999982</v>
      </c>
      <c r="I23" s="33">
        <f t="shared" si="2"/>
        <v>0.79999999999999982</v>
      </c>
      <c r="J23" s="33">
        <f t="shared" si="2"/>
        <v>0.79999999999999982</v>
      </c>
      <c r="K23" s="33">
        <f t="shared" si="2"/>
        <v>0.79999999999999982</v>
      </c>
      <c r="L23" s="33">
        <f t="shared" si="2"/>
        <v>0.79999999999999982</v>
      </c>
      <c r="M23" s="33">
        <f t="shared" si="2"/>
        <v>0.79999999999999982</v>
      </c>
      <c r="N23" s="33">
        <f t="shared" si="2"/>
        <v>0.79999999999999982</v>
      </c>
      <c r="O23" s="33">
        <f t="shared" si="2"/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0.8</v>
      </c>
    </row>
    <row r="24" spans="1:29" ht="30" customHeight="1">
      <c r="A24" s="4">
        <v>13</v>
      </c>
      <c r="B24" s="5" t="s">
        <v>61</v>
      </c>
      <c r="C24" s="6" t="s">
        <v>62</v>
      </c>
      <c r="D24" s="13"/>
      <c r="E24" s="29"/>
      <c r="F24" s="29"/>
      <c r="G24" s="29">
        <f t="shared" ref="G24:U24" si="3">SQRT(G22/0.5)*971</f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30" customHeight="1">
      <c r="A25" s="4">
        <v>14</v>
      </c>
      <c r="B25" s="5" t="s">
        <v>63</v>
      </c>
      <c r="C25" s="6" t="s">
        <v>64</v>
      </c>
      <c r="D25" s="13"/>
      <c r="E25" s="40"/>
      <c r="F25" s="40"/>
      <c r="G25" s="40">
        <f t="shared" ref="G25:U25" si="4">G24*1000*1*(G14-G15)/3024</f>
        <v>2183.465608465609</v>
      </c>
      <c r="H25" s="40">
        <f t="shared" si="4"/>
        <v>2215.5753968253966</v>
      </c>
      <c r="I25" s="40">
        <f t="shared" si="4"/>
        <v>1830.2579365079362</v>
      </c>
      <c r="J25" s="40">
        <f t="shared" si="4"/>
        <v>1798.148148148148</v>
      </c>
      <c r="K25" s="40">
        <f t="shared" si="4"/>
        <v>1733.9285714285713</v>
      </c>
      <c r="L25" s="40">
        <f t="shared" si="4"/>
        <v>2055.0264550264546</v>
      </c>
      <c r="M25" s="40">
        <f t="shared" si="4"/>
        <v>2279.7949735449733</v>
      </c>
      <c r="N25" s="40">
        <f t="shared" si="4"/>
        <v>2408.2341269841268</v>
      </c>
      <c r="O25" s="40">
        <f t="shared" si="4"/>
        <v>2408.2341269841268</v>
      </c>
      <c r="P25" s="40">
        <f t="shared" si="4"/>
        <v>2408.2341269841277</v>
      </c>
      <c r="Q25" s="40">
        <f t="shared" si="4"/>
        <v>2408.2341269841268</v>
      </c>
      <c r="R25" s="40">
        <f t="shared" si="4"/>
        <v>2344.0145502645501</v>
      </c>
      <c r="S25" s="40">
        <f t="shared" si="4"/>
        <v>2311.9047619047615</v>
      </c>
      <c r="T25" s="40">
        <f t="shared" si="4"/>
        <v>2376.1243386243382</v>
      </c>
      <c r="U25" s="40">
        <f t="shared" si="4"/>
        <v>2311.9047619047624</v>
      </c>
      <c r="V25" s="40"/>
      <c r="W25" s="40"/>
      <c r="X25" s="40"/>
      <c r="Y25" s="40"/>
      <c r="Z25" s="40"/>
      <c r="AA25" s="40"/>
      <c r="AB25" s="40"/>
      <c r="AC25" s="43">
        <f>SUM(E25:AB25)</f>
        <v>33073.082010582009</v>
      </c>
    </row>
    <row r="26" spans="1:29" ht="30" customHeight="1">
      <c r="A26" s="4">
        <v>15</v>
      </c>
      <c r="B26" s="5" t="s">
        <v>65</v>
      </c>
      <c r="C26" s="6" t="s">
        <v>66</v>
      </c>
      <c r="D26" s="13"/>
      <c r="E26" s="13"/>
      <c r="F26" s="13"/>
      <c r="G26" s="13">
        <v>1450</v>
      </c>
      <c r="H26" s="13">
        <v>1410</v>
      </c>
      <c r="I26" s="13">
        <v>1410</v>
      </c>
      <c r="J26" s="13">
        <v>1410</v>
      </c>
      <c r="K26" s="13">
        <v>1450</v>
      </c>
      <c r="L26" s="13">
        <v>1470</v>
      </c>
      <c r="M26" s="13">
        <v>1510</v>
      </c>
      <c r="N26" s="13">
        <v>1500</v>
      </c>
      <c r="O26" s="13">
        <v>1480</v>
      </c>
      <c r="P26" s="13">
        <v>1530</v>
      </c>
      <c r="Q26" s="13">
        <v>1480</v>
      </c>
      <c r="R26" s="13">
        <v>1470</v>
      </c>
      <c r="S26" s="13">
        <v>1470</v>
      </c>
      <c r="T26" s="13">
        <v>1490</v>
      </c>
      <c r="U26" s="13">
        <v>1470</v>
      </c>
      <c r="V26" s="13"/>
      <c r="W26" s="13"/>
      <c r="X26" s="13"/>
      <c r="Y26" s="13"/>
      <c r="Z26" s="13"/>
      <c r="AA26" s="13"/>
      <c r="AB26" s="13"/>
      <c r="AC26" s="67">
        <f>SUM(E26:AB26)</f>
        <v>22000</v>
      </c>
    </row>
    <row r="27" spans="1:29" ht="30" customHeight="1">
      <c r="A27" s="4">
        <v>16</v>
      </c>
      <c r="B27" s="5" t="s">
        <v>67</v>
      </c>
      <c r="C27" s="6" t="s">
        <v>68</v>
      </c>
      <c r="D27" s="13"/>
      <c r="E27" s="31"/>
      <c r="F27" s="31"/>
      <c r="G27" s="31">
        <f t="shared" ref="G27:U27" si="5">G26/G25</f>
        <v>0.6640819046465134</v>
      </c>
      <c r="H27" s="31">
        <f t="shared" si="5"/>
        <v>0.63640352841087189</v>
      </c>
      <c r="I27" s="31">
        <f t="shared" si="5"/>
        <v>0.77038321860263448</v>
      </c>
      <c r="J27" s="31">
        <f t="shared" si="5"/>
        <v>0.78414006179196705</v>
      </c>
      <c r="K27" s="31">
        <f t="shared" si="5"/>
        <v>0.83625128733264675</v>
      </c>
      <c r="L27" s="31">
        <f t="shared" si="5"/>
        <v>0.71531925849639555</v>
      </c>
      <c r="M27" s="31">
        <f t="shared" si="5"/>
        <v>0.6623402619631279</v>
      </c>
      <c r="N27" s="31">
        <f t="shared" si="5"/>
        <v>0.62286302780638525</v>
      </c>
      <c r="O27" s="31">
        <f t="shared" si="5"/>
        <v>0.6145581874356334</v>
      </c>
      <c r="P27" s="31">
        <f t="shared" si="5"/>
        <v>0.63532028836251264</v>
      </c>
      <c r="Q27" s="31">
        <f t="shared" si="5"/>
        <v>0.6145581874356334</v>
      </c>
      <c r="R27" s="31">
        <f t="shared" si="5"/>
        <v>0.62712921292834678</v>
      </c>
      <c r="S27" s="31">
        <f t="shared" si="5"/>
        <v>0.63583934088568494</v>
      </c>
      <c r="T27" s="31">
        <f t="shared" si="5"/>
        <v>0.62707156177805001</v>
      </c>
      <c r="U27" s="31">
        <f t="shared" si="5"/>
        <v>0.63583934088568472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0.67213991125080597</v>
      </c>
    </row>
    <row r="28" spans="1:29" ht="30" customHeight="1">
      <c r="A28" s="4">
        <v>17</v>
      </c>
      <c r="B28" s="5" t="s">
        <v>69</v>
      </c>
      <c r="C28" s="13"/>
      <c r="D28" s="13"/>
      <c r="E28" s="255">
        <f>AVERAGE(E27:AB27)</f>
        <v>0.67213991125080597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6"/>
        <v>0.67213991125080597</v>
      </c>
    </row>
    <row r="29" spans="1:29" ht="30" customHeight="1">
      <c r="A29" s="4">
        <v>18</v>
      </c>
      <c r="B29" s="5" t="s">
        <v>70</v>
      </c>
      <c r="C29" s="13"/>
      <c r="D29" s="13"/>
      <c r="E29" s="31"/>
      <c r="F29" s="31"/>
      <c r="G29" s="31">
        <f t="shared" ref="G29:U29" si="7">3.516/G27</f>
        <v>5.2945276409414355</v>
      </c>
      <c r="H29" s="31">
        <f t="shared" si="7"/>
        <v>5.5247965214454569</v>
      </c>
      <c r="I29" s="31">
        <f t="shared" si="7"/>
        <v>4.5639623438027686</v>
      </c>
      <c r="J29" s="31">
        <f t="shared" si="7"/>
        <v>4.4838928289992124</v>
      </c>
      <c r="K29" s="31">
        <f t="shared" si="7"/>
        <v>4.2044778325123149</v>
      </c>
      <c r="L29" s="31">
        <f t="shared" si="7"/>
        <v>4.9152877659000103</v>
      </c>
      <c r="M29" s="31">
        <f t="shared" si="7"/>
        <v>5.3084497529696204</v>
      </c>
      <c r="N29" s="31">
        <f t="shared" si="7"/>
        <v>5.6449007936507929</v>
      </c>
      <c r="O29" s="31">
        <f t="shared" si="7"/>
        <v>5.7211832368082369</v>
      </c>
      <c r="P29" s="31">
        <f t="shared" si="7"/>
        <v>5.5342164643635252</v>
      </c>
      <c r="Q29" s="31">
        <f t="shared" si="7"/>
        <v>5.7211832368082369</v>
      </c>
      <c r="R29" s="31">
        <f t="shared" si="7"/>
        <v>5.6065001079796994</v>
      </c>
      <c r="S29" s="31">
        <f t="shared" si="7"/>
        <v>5.5296987366375117</v>
      </c>
      <c r="T29" s="31">
        <f t="shared" si="7"/>
        <v>5.6070155534249491</v>
      </c>
      <c r="U29" s="31">
        <f t="shared" si="7"/>
        <v>5.5296987366375134</v>
      </c>
      <c r="V29" s="31"/>
      <c r="W29" s="31"/>
      <c r="X29" s="31"/>
      <c r="Y29" s="31"/>
      <c r="Z29" s="31"/>
      <c r="AA29" s="31"/>
      <c r="AB29" s="31"/>
      <c r="AC29" s="35">
        <f t="shared" si="6"/>
        <v>5.2793194368587519</v>
      </c>
    </row>
    <row r="30" spans="1:29" ht="30" customHeight="1">
      <c r="A30" s="4">
        <v>19</v>
      </c>
      <c r="B30" s="5" t="s">
        <v>71</v>
      </c>
      <c r="C30" s="13"/>
      <c r="D30" s="13"/>
      <c r="E30" s="31"/>
      <c r="F30" s="31"/>
      <c r="G30" s="31">
        <f t="shared" ref="G30:U30" si="8">3.413*G29</f>
        <v>18.07022283853312</v>
      </c>
      <c r="H30" s="31">
        <f t="shared" si="8"/>
        <v>18.856130527693342</v>
      </c>
      <c r="I30" s="31">
        <f t="shared" si="8"/>
        <v>15.576803479398848</v>
      </c>
      <c r="J30" s="31">
        <f t="shared" si="8"/>
        <v>15.303526225374311</v>
      </c>
      <c r="K30" s="31">
        <f t="shared" si="8"/>
        <v>14.349882842364529</v>
      </c>
      <c r="L30" s="31">
        <f t="shared" si="8"/>
        <v>16.775877145016736</v>
      </c>
      <c r="M30" s="31">
        <f t="shared" si="8"/>
        <v>18.117739006885312</v>
      </c>
      <c r="N30" s="31">
        <f t="shared" si="8"/>
        <v>19.266046408730155</v>
      </c>
      <c r="O30" s="31">
        <f t="shared" si="8"/>
        <v>19.526398387226511</v>
      </c>
      <c r="P30" s="31">
        <f t="shared" si="8"/>
        <v>18.88828079287271</v>
      </c>
      <c r="Q30" s="31">
        <f t="shared" si="8"/>
        <v>19.526398387226511</v>
      </c>
      <c r="R30" s="31">
        <f t="shared" si="8"/>
        <v>19.134984868534712</v>
      </c>
      <c r="S30" s="31">
        <f t="shared" si="8"/>
        <v>18.872861788143826</v>
      </c>
      <c r="T30" s="31">
        <f t="shared" si="8"/>
        <v>19.13674408383935</v>
      </c>
      <c r="U30" s="31">
        <f t="shared" si="8"/>
        <v>18.872861788143833</v>
      </c>
      <c r="V30" s="31"/>
      <c r="W30" s="31"/>
      <c r="X30" s="31"/>
      <c r="Y30" s="31"/>
      <c r="Z30" s="31"/>
      <c r="AA30" s="31"/>
      <c r="AB30" s="31"/>
      <c r="AC30" s="35">
        <f t="shared" si="6"/>
        <v>18.018317237998922</v>
      </c>
    </row>
    <row r="31" spans="1:29" ht="30" customHeight="1">
      <c r="A31" s="4">
        <v>20</v>
      </c>
      <c r="B31" s="5" t="s">
        <v>72</v>
      </c>
      <c r="C31" s="6" t="s">
        <v>47</v>
      </c>
      <c r="D31" s="13"/>
      <c r="E31" s="31"/>
      <c r="F31" s="31"/>
      <c r="G31" s="31">
        <f t="shared" ref="G31:U31" si="9">(G17-G16)/LN(1+(G17-G16)/G12)</f>
        <v>3.6587683078307096</v>
      </c>
      <c r="H31" s="31">
        <f t="shared" si="9"/>
        <v>3.6263670986273735</v>
      </c>
      <c r="I31" s="31">
        <f t="shared" si="9"/>
        <v>2.8244384210924309</v>
      </c>
      <c r="J31" s="31">
        <f t="shared" si="9"/>
        <v>2.7602266563559219</v>
      </c>
      <c r="K31" s="31">
        <f t="shared" si="9"/>
        <v>2.7602266563559219</v>
      </c>
      <c r="L31" s="31">
        <f t="shared" si="9"/>
        <v>3.3447507205419051</v>
      </c>
      <c r="M31" s="31">
        <f t="shared" si="9"/>
        <v>3.6587683078307096</v>
      </c>
      <c r="N31" s="31">
        <f t="shared" si="9"/>
        <v>3.9076322789153122</v>
      </c>
      <c r="O31" s="31">
        <f t="shared" si="9"/>
        <v>3.9076322789153122</v>
      </c>
      <c r="P31" s="31">
        <f t="shared" si="9"/>
        <v>3.7871952254461965</v>
      </c>
      <c r="Q31" s="31">
        <f t="shared" si="9"/>
        <v>3.6021440261116897</v>
      </c>
      <c r="R31" s="31">
        <f t="shared" si="9"/>
        <v>3.6021440261116884</v>
      </c>
      <c r="S31" s="31">
        <f t="shared" si="9"/>
        <v>3.4167475825261038</v>
      </c>
      <c r="T31" s="31">
        <f t="shared" si="9"/>
        <v>3.4794756335338266</v>
      </c>
      <c r="U31" s="31">
        <f t="shared" si="9"/>
        <v>3.4167475825261029</v>
      </c>
      <c r="V31" s="31"/>
      <c r="W31" s="31"/>
      <c r="X31" s="31"/>
      <c r="Y31" s="31"/>
      <c r="Z31" s="31"/>
      <c r="AA31" s="31"/>
      <c r="AB31" s="31"/>
      <c r="AC31" s="35">
        <f t="shared" si="6"/>
        <v>3.4502176535147471</v>
      </c>
    </row>
    <row r="32" spans="1:29" ht="30" customHeight="1">
      <c r="A32" s="66">
        <v>21</v>
      </c>
      <c r="B32" s="5" t="s">
        <v>73</v>
      </c>
      <c r="C32" s="6" t="s">
        <v>47</v>
      </c>
      <c r="D32" s="17"/>
      <c r="E32" s="31"/>
      <c r="F32" s="31"/>
      <c r="G32" s="31">
        <f t="shared" ref="G32:U32" si="10">(G14-G15)/LN(1+(G14-G15)/G13)</f>
        <v>2.8672892486957022</v>
      </c>
      <c r="H32" s="31">
        <f t="shared" si="10"/>
        <v>2.8932962516346135</v>
      </c>
      <c r="I32" s="31">
        <f t="shared" si="10"/>
        <v>1.902706743963404</v>
      </c>
      <c r="J32" s="31">
        <f t="shared" si="10"/>
        <v>1.8798726749324199</v>
      </c>
      <c r="K32" s="31">
        <f t="shared" si="10"/>
        <v>1.8339656682335863</v>
      </c>
      <c r="L32" s="31">
        <f t="shared" si="10"/>
        <v>2.6050827568852752</v>
      </c>
      <c r="M32" s="31">
        <f t="shared" si="10"/>
        <v>2.9450820866416123</v>
      </c>
      <c r="N32" s="31">
        <f t="shared" si="10"/>
        <v>3.2059515234608829</v>
      </c>
      <c r="O32" s="31">
        <f t="shared" si="10"/>
        <v>3.3578197165010937</v>
      </c>
      <c r="P32" s="31">
        <f t="shared" si="10"/>
        <v>3.3578197165010941</v>
      </c>
      <c r="Q32" s="31">
        <f t="shared" si="10"/>
        <v>3.3578197165010937</v>
      </c>
      <c r="R32" s="31">
        <f t="shared" si="10"/>
        <v>2.6571824286132681</v>
      </c>
      <c r="S32" s="31">
        <f t="shared" si="10"/>
        <v>2.9708636221603979</v>
      </c>
      <c r="T32" s="31">
        <f t="shared" si="10"/>
        <v>2.8568481655931195</v>
      </c>
      <c r="U32" s="31">
        <f t="shared" si="10"/>
        <v>2.4452875576447823</v>
      </c>
      <c r="V32" s="31"/>
      <c r="W32" s="31"/>
      <c r="X32" s="31"/>
      <c r="Y32" s="31"/>
      <c r="Z32" s="31"/>
      <c r="AA32" s="31"/>
      <c r="AB32" s="31"/>
      <c r="AC32" s="35">
        <f t="shared" si="6"/>
        <v>2.7424591918641568</v>
      </c>
    </row>
    <row r="34" spans="1:29" ht="18.75">
      <c r="A34" s="272" t="s">
        <v>101</v>
      </c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</row>
    <row r="35" spans="1:29" ht="21" customHeight="1">
      <c r="A35" s="221"/>
      <c r="B35" s="222"/>
      <c r="C35" s="222"/>
      <c r="D35" s="223"/>
      <c r="E35" s="270" t="s">
        <v>90</v>
      </c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  <c r="AA35" s="270"/>
      <c r="AB35" s="270"/>
      <c r="AC35" s="270"/>
    </row>
    <row r="36" spans="1:29" ht="18.75" customHeight="1">
      <c r="A36" s="224" t="s">
        <v>34</v>
      </c>
      <c r="B36" s="225"/>
      <c r="C36" s="225"/>
      <c r="D36" s="226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  <c r="AA36" s="270"/>
      <c r="AB36" s="270"/>
      <c r="AC36" s="270"/>
    </row>
    <row r="37" spans="1:29" ht="18.75" customHeight="1">
      <c r="A37" s="224" t="s">
        <v>35</v>
      </c>
      <c r="B37" s="225"/>
      <c r="C37" s="225"/>
      <c r="D37" s="226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224" t="s">
        <v>36</v>
      </c>
      <c r="B38" s="225"/>
      <c r="C38" s="225"/>
      <c r="D38" s="226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224" t="s">
        <v>37</v>
      </c>
      <c r="B39" s="225"/>
      <c r="C39" s="225"/>
      <c r="D39" s="226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9.5" customHeight="1">
      <c r="A40" s="227" t="s">
        <v>38</v>
      </c>
      <c r="B40" s="228"/>
      <c r="C40" s="228"/>
      <c r="D40" s="22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21.75" customHeight="1">
      <c r="A41" s="227" t="s">
        <v>39</v>
      </c>
      <c r="B41" s="228"/>
      <c r="C41" s="228"/>
      <c r="D41" s="22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36.75" customHeight="1">
      <c r="A42" s="258" t="s">
        <v>40</v>
      </c>
      <c r="B42" s="258" t="s">
        <v>41</v>
      </c>
      <c r="C42" s="258" t="s">
        <v>42</v>
      </c>
      <c r="D42" s="258" t="s">
        <v>43</v>
      </c>
      <c r="E42" s="230" t="s">
        <v>44</v>
      </c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  <c r="Q42" s="231"/>
      <c r="R42" s="231"/>
      <c r="S42" s="231"/>
      <c r="T42" s="231"/>
      <c r="U42" s="231"/>
      <c r="V42" s="231"/>
      <c r="W42" s="231"/>
      <c r="X42" s="231"/>
      <c r="Y42" s="231"/>
      <c r="Z42" s="231"/>
      <c r="AA42" s="231"/>
      <c r="AB42" s="232"/>
      <c r="AC42" s="20" t="s">
        <v>30</v>
      </c>
    </row>
    <row r="43" spans="1:29" ht="21" customHeight="1">
      <c r="A43" s="259"/>
      <c r="B43" s="259"/>
      <c r="C43" s="259"/>
      <c r="D43" s="259"/>
      <c r="E43" s="3">
        <v>7</v>
      </c>
      <c r="F43" s="3">
        <v>8</v>
      </c>
      <c r="G43" s="3">
        <v>9</v>
      </c>
      <c r="H43" s="3">
        <v>10</v>
      </c>
      <c r="I43" s="18">
        <v>11</v>
      </c>
      <c r="J43" s="3">
        <v>12</v>
      </c>
      <c r="K43" s="3">
        <v>13</v>
      </c>
      <c r="L43" s="3">
        <v>14</v>
      </c>
      <c r="M43" s="3">
        <v>15</v>
      </c>
      <c r="N43" s="3">
        <v>16</v>
      </c>
      <c r="O43" s="3">
        <v>17</v>
      </c>
      <c r="P43" s="3">
        <v>18</v>
      </c>
      <c r="Q43" s="3">
        <v>19</v>
      </c>
      <c r="R43" s="3">
        <v>20</v>
      </c>
      <c r="S43" s="3">
        <v>21</v>
      </c>
      <c r="T43" s="3">
        <v>22</v>
      </c>
      <c r="U43" s="3">
        <v>23</v>
      </c>
      <c r="V43" s="3">
        <v>0</v>
      </c>
      <c r="W43" s="3">
        <v>1</v>
      </c>
      <c r="X43" s="3">
        <v>2</v>
      </c>
      <c r="Y43" s="3">
        <v>3</v>
      </c>
      <c r="Z43" s="3">
        <v>4</v>
      </c>
      <c r="AA43" s="3">
        <v>5</v>
      </c>
      <c r="AB43" s="3">
        <v>6</v>
      </c>
      <c r="AC43" s="17"/>
    </row>
    <row r="44" spans="1:29" ht="30" customHeight="1">
      <c r="A44" s="4">
        <v>1</v>
      </c>
      <c r="B44" s="5" t="s">
        <v>46</v>
      </c>
      <c r="C44" s="6" t="s">
        <v>47</v>
      </c>
      <c r="D44" s="7"/>
      <c r="E44" s="26">
        <v>0.9</v>
      </c>
      <c r="F44" s="26">
        <v>0.9</v>
      </c>
      <c r="G44" s="26">
        <v>0.9</v>
      </c>
      <c r="H44" s="26">
        <v>0.9</v>
      </c>
      <c r="I44" s="26">
        <v>0.9</v>
      </c>
      <c r="J44" s="26"/>
      <c r="K44" s="26"/>
      <c r="L44" s="26"/>
      <c r="M44" s="26"/>
      <c r="N44" s="26"/>
      <c r="O44" s="26">
        <v>0.9</v>
      </c>
      <c r="P44" s="26">
        <v>0.9</v>
      </c>
      <c r="Q44" s="26">
        <v>0.9</v>
      </c>
      <c r="R44" s="26">
        <v>0.9</v>
      </c>
      <c r="S44" s="26">
        <v>0.9</v>
      </c>
      <c r="T44" s="26">
        <v>0.9</v>
      </c>
      <c r="U44" s="26">
        <v>0.9</v>
      </c>
      <c r="V44" s="26">
        <v>1</v>
      </c>
      <c r="W44" s="26">
        <v>1.1000000000000001</v>
      </c>
      <c r="X44" s="26">
        <v>1</v>
      </c>
      <c r="Y44" s="26">
        <v>1.1000000000000001</v>
      </c>
      <c r="Z44" s="26">
        <v>1.2</v>
      </c>
      <c r="AA44" s="26">
        <v>1.2</v>
      </c>
      <c r="AB44" s="26">
        <v>1</v>
      </c>
      <c r="AC44" s="35">
        <f>AVERAGE(E44:AB44)</f>
        <v>0.96842105263157907</v>
      </c>
    </row>
    <row r="45" spans="1:29" ht="30" customHeight="1">
      <c r="A45" s="4">
        <v>2</v>
      </c>
      <c r="B45" s="5" t="s">
        <v>48</v>
      </c>
      <c r="C45" s="6" t="s">
        <v>47</v>
      </c>
      <c r="D45" s="7"/>
      <c r="E45" s="46">
        <v>0.4</v>
      </c>
      <c r="F45" s="46">
        <v>0.4</v>
      </c>
      <c r="G45" s="46">
        <v>0.3</v>
      </c>
      <c r="H45" s="46">
        <v>0.3</v>
      </c>
      <c r="I45" s="46">
        <v>0.2</v>
      </c>
      <c r="J45" s="46"/>
      <c r="K45" s="46"/>
      <c r="L45" s="46"/>
      <c r="M45" s="46"/>
      <c r="N45" s="46"/>
      <c r="O45" s="46">
        <v>0.5</v>
      </c>
      <c r="P45" s="46">
        <v>0.5</v>
      </c>
      <c r="Q45" s="46">
        <v>0.5</v>
      </c>
      <c r="R45" s="46">
        <v>0.4</v>
      </c>
      <c r="S45" s="46">
        <v>0.5</v>
      </c>
      <c r="T45" s="46">
        <v>0.5</v>
      </c>
      <c r="U45" s="46">
        <v>0.3</v>
      </c>
      <c r="V45" s="46">
        <v>0.4</v>
      </c>
      <c r="W45" s="46">
        <v>0.5</v>
      </c>
      <c r="X45" s="46">
        <v>0.5</v>
      </c>
      <c r="Y45" s="46">
        <v>0.4</v>
      </c>
      <c r="Z45" s="46">
        <v>0.5</v>
      </c>
      <c r="AA45" s="46">
        <v>0.5</v>
      </c>
      <c r="AB45" s="46">
        <v>0.5</v>
      </c>
      <c r="AC45" s="35">
        <f>AVERAGE(E45:AB45)</f>
        <v>0.42631578947368426</v>
      </c>
    </row>
    <row r="46" spans="1:29" ht="30" customHeight="1">
      <c r="A46" s="4">
        <v>3</v>
      </c>
      <c r="B46" s="5" t="s">
        <v>49</v>
      </c>
      <c r="C46" s="6" t="s">
        <v>47</v>
      </c>
      <c r="D46" s="6"/>
      <c r="E46" s="27">
        <v>15</v>
      </c>
      <c r="F46" s="27">
        <v>15.2</v>
      </c>
      <c r="G46" s="27">
        <v>15.5</v>
      </c>
      <c r="H46" s="27">
        <v>15.1</v>
      </c>
      <c r="I46" s="27">
        <v>12.9</v>
      </c>
      <c r="J46" s="27"/>
      <c r="K46" s="27"/>
      <c r="L46" s="27"/>
      <c r="M46" s="27"/>
      <c r="N46" s="27"/>
      <c r="O46" s="27">
        <v>15.3</v>
      </c>
      <c r="P46" s="27">
        <v>16.3</v>
      </c>
      <c r="Q46" s="27">
        <v>15.5</v>
      </c>
      <c r="R46" s="27">
        <v>14.8</v>
      </c>
      <c r="S46" s="27">
        <v>14.5</v>
      </c>
      <c r="T46" s="27">
        <v>14</v>
      </c>
      <c r="U46" s="27">
        <v>13.5</v>
      </c>
      <c r="V46" s="27">
        <v>13</v>
      </c>
      <c r="W46" s="27">
        <v>12.8</v>
      </c>
      <c r="X46" s="27">
        <v>13.7</v>
      </c>
      <c r="Y46" s="27">
        <v>14.3</v>
      </c>
      <c r="Z46" s="27">
        <v>14.7</v>
      </c>
      <c r="AA46" s="27">
        <v>14.9</v>
      </c>
      <c r="AB46" s="27">
        <v>15.1</v>
      </c>
      <c r="AC46" s="35">
        <f t="shared" ref="AC46:AC56" si="11">AVERAGE(E46:AB46)</f>
        <v>14.531578947368422</v>
      </c>
    </row>
    <row r="47" spans="1:29" ht="30" customHeight="1">
      <c r="A47" s="4">
        <v>4</v>
      </c>
      <c r="B47" s="5" t="s">
        <v>50</v>
      </c>
      <c r="C47" s="6" t="s">
        <v>47</v>
      </c>
      <c r="D47" s="6"/>
      <c r="E47" s="27">
        <v>6.3</v>
      </c>
      <c r="F47" s="27">
        <v>6.3</v>
      </c>
      <c r="G47" s="27">
        <v>6.6</v>
      </c>
      <c r="H47" s="27">
        <v>7.8</v>
      </c>
      <c r="I47" s="27">
        <v>7</v>
      </c>
      <c r="J47" s="27"/>
      <c r="K47" s="27"/>
      <c r="L47" s="27"/>
      <c r="M47" s="27"/>
      <c r="N47" s="27"/>
      <c r="O47" s="27">
        <v>8.6</v>
      </c>
      <c r="P47" s="27">
        <v>7.8</v>
      </c>
      <c r="Q47" s="27">
        <v>7.2</v>
      </c>
      <c r="R47" s="27">
        <v>6.9</v>
      </c>
      <c r="S47" s="27">
        <v>7</v>
      </c>
      <c r="T47" s="27">
        <v>6.3</v>
      </c>
      <c r="U47" s="27">
        <v>6</v>
      </c>
      <c r="V47" s="27">
        <v>5.8</v>
      </c>
      <c r="W47" s="27">
        <v>5.6</v>
      </c>
      <c r="X47" s="27">
        <v>5.7</v>
      </c>
      <c r="Y47" s="27">
        <v>5.9</v>
      </c>
      <c r="Z47" s="27">
        <v>6.1</v>
      </c>
      <c r="AA47" s="27">
        <v>6.4</v>
      </c>
      <c r="AB47" s="27">
        <v>6.5</v>
      </c>
      <c r="AC47" s="35">
        <f t="shared" si="11"/>
        <v>6.6210526315789471</v>
      </c>
    </row>
    <row r="48" spans="1:29" ht="30" customHeight="1">
      <c r="A48" s="4">
        <v>5</v>
      </c>
      <c r="B48" s="5" t="s">
        <v>51</v>
      </c>
      <c r="C48" s="6" t="s">
        <v>47</v>
      </c>
      <c r="D48" s="6"/>
      <c r="E48" s="27">
        <v>24.6</v>
      </c>
      <c r="F48" s="27">
        <v>24</v>
      </c>
      <c r="G48" s="27">
        <v>24</v>
      </c>
      <c r="H48" s="27">
        <v>25.3</v>
      </c>
      <c r="I48" s="27">
        <v>24.9</v>
      </c>
      <c r="J48" s="27"/>
      <c r="K48" s="27"/>
      <c r="L48" s="27"/>
      <c r="M48" s="27"/>
      <c r="N48" s="27"/>
      <c r="O48" s="27">
        <v>25.7</v>
      </c>
      <c r="P48" s="27">
        <v>26.3</v>
      </c>
      <c r="Q48" s="27">
        <v>26.2</v>
      </c>
      <c r="R48" s="27">
        <v>26.4</v>
      </c>
      <c r="S48" s="27">
        <v>26.5</v>
      </c>
      <c r="T48" s="27">
        <v>25.2</v>
      </c>
      <c r="U48" s="27">
        <v>26.2</v>
      </c>
      <c r="V48" s="27">
        <v>26.1</v>
      </c>
      <c r="W48" s="27">
        <v>24.8</v>
      </c>
      <c r="X48" s="27">
        <v>24.3</v>
      </c>
      <c r="Y48" s="27">
        <v>24.5</v>
      </c>
      <c r="Z48" s="27">
        <v>24.5</v>
      </c>
      <c r="AA48" s="27">
        <v>24.5</v>
      </c>
      <c r="AB48" s="27">
        <v>24.3</v>
      </c>
      <c r="AC48" s="35">
        <f t="shared" si="11"/>
        <v>25.173684210526318</v>
      </c>
    </row>
    <row r="49" spans="1:29" ht="30" customHeight="1">
      <c r="A49" s="4">
        <v>6</v>
      </c>
      <c r="B49" s="5" t="s">
        <v>52</v>
      </c>
      <c r="C49" s="6" t="s">
        <v>47</v>
      </c>
      <c r="D49" s="6"/>
      <c r="E49" s="27">
        <v>30.7</v>
      </c>
      <c r="F49" s="27">
        <v>30.1</v>
      </c>
      <c r="G49" s="27">
        <v>30.2</v>
      </c>
      <c r="H49" s="27">
        <v>30.1</v>
      </c>
      <c r="I49" s="27">
        <v>28.8</v>
      </c>
      <c r="J49" s="27"/>
      <c r="K49" s="27"/>
      <c r="L49" s="27"/>
      <c r="M49" s="27"/>
      <c r="N49" s="27"/>
      <c r="O49" s="27">
        <v>24.9</v>
      </c>
      <c r="P49" s="27">
        <v>32.1</v>
      </c>
      <c r="Q49" s="27">
        <v>32</v>
      </c>
      <c r="R49" s="27">
        <v>31.8</v>
      </c>
      <c r="S49" s="27">
        <v>31.6</v>
      </c>
      <c r="T49" s="27">
        <v>30.4</v>
      </c>
      <c r="U49" s="27">
        <v>31.5</v>
      </c>
      <c r="V49" s="27">
        <v>31.1</v>
      </c>
      <c r="W49" s="27">
        <v>29.7</v>
      </c>
      <c r="X49" s="27">
        <v>30</v>
      </c>
      <c r="Y49" s="27">
        <v>30.4</v>
      </c>
      <c r="Z49" s="27">
        <v>30.3</v>
      </c>
      <c r="AA49" s="27">
        <v>30.5</v>
      </c>
      <c r="AB49" s="27">
        <v>30.3</v>
      </c>
      <c r="AC49" s="35">
        <f t="shared" si="11"/>
        <v>30.34210526315789</v>
      </c>
    </row>
    <row r="50" spans="1:29" ht="30" customHeight="1">
      <c r="A50" s="4">
        <v>7</v>
      </c>
      <c r="B50" s="5" t="s">
        <v>53</v>
      </c>
      <c r="C50" s="6" t="s">
        <v>54</v>
      </c>
      <c r="D50" s="6"/>
      <c r="E50" s="13">
        <v>4.3</v>
      </c>
      <c r="F50" s="13">
        <v>4.3</v>
      </c>
      <c r="G50" s="13">
        <v>4.3</v>
      </c>
      <c r="H50" s="13">
        <v>4.3</v>
      </c>
      <c r="I50" s="13">
        <v>4.3</v>
      </c>
      <c r="J50" s="13"/>
      <c r="K50" s="13"/>
      <c r="L50" s="13"/>
      <c r="M50" s="13"/>
      <c r="N50" s="13"/>
      <c r="O50" s="13">
        <v>4.3</v>
      </c>
      <c r="P50" s="13">
        <v>4.3</v>
      </c>
      <c r="Q50" s="13">
        <v>4.3</v>
      </c>
      <c r="R50" s="13">
        <v>4.3</v>
      </c>
      <c r="S50" s="13">
        <v>4.3</v>
      </c>
      <c r="T50" s="13">
        <v>4.3</v>
      </c>
      <c r="U50" s="13">
        <v>4.3</v>
      </c>
      <c r="V50" s="13">
        <v>4.3</v>
      </c>
      <c r="W50" s="13">
        <v>4.3</v>
      </c>
      <c r="X50" s="13">
        <v>4.3</v>
      </c>
      <c r="Y50" s="13">
        <v>4.3</v>
      </c>
      <c r="Z50" s="13">
        <v>4.3</v>
      </c>
      <c r="AA50" s="13">
        <v>4.3</v>
      </c>
      <c r="AB50" s="13">
        <v>4.3</v>
      </c>
      <c r="AC50" s="35">
        <f t="shared" si="11"/>
        <v>4.2999999999999989</v>
      </c>
    </row>
    <row r="51" spans="1:29" ht="30" customHeight="1">
      <c r="A51" s="4">
        <v>8</v>
      </c>
      <c r="B51" s="5" t="s">
        <v>55</v>
      </c>
      <c r="C51" s="6" t="s">
        <v>54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/>
      <c r="K51" s="28"/>
      <c r="L51" s="28"/>
      <c r="M51" s="28"/>
      <c r="N51" s="28"/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>
        <v>3.8</v>
      </c>
      <c r="V51" s="28">
        <v>3.8</v>
      </c>
      <c r="W51" s="28">
        <v>3.8</v>
      </c>
      <c r="X51" s="28">
        <v>3.8</v>
      </c>
      <c r="Y51" s="28">
        <v>3.8</v>
      </c>
      <c r="Z51" s="28">
        <v>3.8</v>
      </c>
      <c r="AA51" s="28">
        <v>3.8</v>
      </c>
      <c r="AB51" s="28">
        <v>3.8</v>
      </c>
      <c r="AC51" s="35">
        <f t="shared" si="11"/>
        <v>3.7999999999999985</v>
      </c>
    </row>
    <row r="52" spans="1:29" ht="30" customHeight="1">
      <c r="A52" s="4">
        <v>9</v>
      </c>
      <c r="B52" s="5" t="s">
        <v>56</v>
      </c>
      <c r="C52" s="6" t="s">
        <v>54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/>
      <c r="K52" s="28"/>
      <c r="L52" s="28"/>
      <c r="M52" s="28"/>
      <c r="N52" s="28"/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 customHeight="1">
      <c r="A53" s="4">
        <v>10</v>
      </c>
      <c r="B53" s="5" t="s">
        <v>57</v>
      </c>
      <c r="C53" s="6" t="s">
        <v>54</v>
      </c>
      <c r="D53" s="6"/>
      <c r="E53" s="28">
        <v>3</v>
      </c>
      <c r="F53" s="28">
        <v>3</v>
      </c>
      <c r="G53" s="28">
        <v>3</v>
      </c>
      <c r="H53" s="28">
        <v>3</v>
      </c>
      <c r="I53" s="28">
        <v>3</v>
      </c>
      <c r="J53" s="28"/>
      <c r="K53" s="28"/>
      <c r="L53" s="28"/>
      <c r="M53" s="28"/>
      <c r="N53" s="28"/>
      <c r="O53" s="28">
        <v>3</v>
      </c>
      <c r="P53" s="28">
        <v>3</v>
      </c>
      <c r="Q53" s="28">
        <v>3</v>
      </c>
      <c r="R53" s="28">
        <v>3</v>
      </c>
      <c r="S53" s="28">
        <v>3</v>
      </c>
      <c r="T53" s="28">
        <v>3</v>
      </c>
      <c r="U53" s="28">
        <v>3</v>
      </c>
      <c r="V53" s="28">
        <v>3</v>
      </c>
      <c r="W53" s="28">
        <v>3</v>
      </c>
      <c r="X53" s="28">
        <v>3</v>
      </c>
      <c r="Y53" s="28">
        <v>3</v>
      </c>
      <c r="Z53" s="28">
        <v>3</v>
      </c>
      <c r="AA53" s="28">
        <v>3</v>
      </c>
      <c r="AB53" s="28">
        <v>3</v>
      </c>
      <c r="AC53" s="35">
        <f t="shared" si="11"/>
        <v>3</v>
      </c>
    </row>
    <row r="54" spans="1:29" ht="30" customHeight="1">
      <c r="A54" s="4">
        <v>11</v>
      </c>
      <c r="B54" s="5" t="s">
        <v>58</v>
      </c>
      <c r="C54" s="6" t="s">
        <v>54</v>
      </c>
      <c r="D54" s="13"/>
      <c r="E54" s="33">
        <f>E50-E51</f>
        <v>0.5</v>
      </c>
      <c r="F54" s="33">
        <f>F50-F51</f>
        <v>0.5</v>
      </c>
      <c r="G54" s="33">
        <f>G50-G51</f>
        <v>0.5</v>
      </c>
      <c r="H54" s="33">
        <f>H50-H51</f>
        <v>0.5</v>
      </c>
      <c r="I54" s="33">
        <f>I50-I51</f>
        <v>0.5</v>
      </c>
      <c r="J54" s="33"/>
      <c r="K54" s="33"/>
      <c r="L54" s="33"/>
      <c r="M54" s="33"/>
      <c r="N54" s="33"/>
      <c r="O54" s="33">
        <f>O50-O51</f>
        <v>0.5</v>
      </c>
      <c r="P54" s="33">
        <f t="shared" ref="P54:AB54" si="12">P50-P51</f>
        <v>0.5</v>
      </c>
      <c r="Q54" s="33">
        <f t="shared" si="12"/>
        <v>0.5</v>
      </c>
      <c r="R54" s="33">
        <f t="shared" si="12"/>
        <v>0.5</v>
      </c>
      <c r="S54" s="33">
        <f t="shared" si="12"/>
        <v>0.5</v>
      </c>
      <c r="T54" s="33">
        <f t="shared" si="12"/>
        <v>0.5</v>
      </c>
      <c r="U54" s="33">
        <f t="shared" si="12"/>
        <v>0.5</v>
      </c>
      <c r="V54" s="33">
        <f t="shared" si="12"/>
        <v>0.5</v>
      </c>
      <c r="W54" s="33">
        <f t="shared" si="12"/>
        <v>0.5</v>
      </c>
      <c r="X54" s="33">
        <f t="shared" si="12"/>
        <v>0.5</v>
      </c>
      <c r="Y54" s="33">
        <f t="shared" si="12"/>
        <v>0.5</v>
      </c>
      <c r="Z54" s="33">
        <f t="shared" si="12"/>
        <v>0.5</v>
      </c>
      <c r="AA54" s="33">
        <f t="shared" si="12"/>
        <v>0.5</v>
      </c>
      <c r="AB54" s="33">
        <f t="shared" si="12"/>
        <v>0.5</v>
      </c>
      <c r="AC54" s="35">
        <f t="shared" si="11"/>
        <v>0.5</v>
      </c>
    </row>
    <row r="55" spans="1:29" ht="30" customHeight="1">
      <c r="A55" s="4">
        <v>12</v>
      </c>
      <c r="B55" s="5" t="s">
        <v>59</v>
      </c>
      <c r="C55" s="6" t="s">
        <v>60</v>
      </c>
      <c r="D55" s="13"/>
      <c r="E55" s="33">
        <f>E52-E53</f>
        <v>0.79999999999999982</v>
      </c>
      <c r="F55" s="33">
        <f>F52-F53</f>
        <v>0.79999999999999982</v>
      </c>
      <c r="G55" s="33">
        <f>G52-G53</f>
        <v>0.79999999999999982</v>
      </c>
      <c r="H55" s="33">
        <f>H52-H53</f>
        <v>0.79999999999999982</v>
      </c>
      <c r="I55" s="33">
        <f>I52-I53</f>
        <v>0.79999999999999982</v>
      </c>
      <c r="J55" s="33"/>
      <c r="K55" s="33"/>
      <c r="L55" s="33"/>
      <c r="M55" s="33"/>
      <c r="N55" s="33"/>
      <c r="O55" s="33">
        <f>O52-O53</f>
        <v>0.79999999999999982</v>
      </c>
      <c r="P55" s="33">
        <f t="shared" ref="P55:AB55" si="13">P52-P53</f>
        <v>0.79999999999999982</v>
      </c>
      <c r="Q55" s="33">
        <f t="shared" si="13"/>
        <v>0.79999999999999982</v>
      </c>
      <c r="R55" s="33">
        <f t="shared" si="13"/>
        <v>0.79999999999999982</v>
      </c>
      <c r="S55" s="33">
        <f t="shared" si="13"/>
        <v>0.79999999999999982</v>
      </c>
      <c r="T55" s="33">
        <f t="shared" si="13"/>
        <v>0.79999999999999982</v>
      </c>
      <c r="U55" s="33">
        <f t="shared" si="13"/>
        <v>0.79999999999999982</v>
      </c>
      <c r="V55" s="33">
        <f t="shared" si="13"/>
        <v>0.79999999999999982</v>
      </c>
      <c r="W55" s="33">
        <f t="shared" si="13"/>
        <v>0.79999999999999982</v>
      </c>
      <c r="X55" s="33">
        <f t="shared" si="13"/>
        <v>0.79999999999999982</v>
      </c>
      <c r="Y55" s="33">
        <f t="shared" si="13"/>
        <v>0.79999999999999982</v>
      </c>
      <c r="Z55" s="33">
        <f t="shared" si="13"/>
        <v>0.79999999999999982</v>
      </c>
      <c r="AA55" s="33">
        <f t="shared" si="13"/>
        <v>0.79999999999999982</v>
      </c>
      <c r="AB55" s="33">
        <f t="shared" si="13"/>
        <v>0.79999999999999982</v>
      </c>
      <c r="AC55" s="35">
        <f t="shared" si="11"/>
        <v>0.80000000000000016</v>
      </c>
    </row>
    <row r="56" spans="1:29" ht="30" customHeight="1">
      <c r="A56" s="4">
        <v>13</v>
      </c>
      <c r="B56" s="5" t="s">
        <v>61</v>
      </c>
      <c r="C56" s="6" t="s">
        <v>62</v>
      </c>
      <c r="D56" s="13"/>
      <c r="E56" s="29">
        <f>SQRT(E54/0.5)*971</f>
        <v>971</v>
      </c>
      <c r="F56" s="29">
        <f>SQRT(F54/0.5)*971</f>
        <v>971</v>
      </c>
      <c r="G56" s="29">
        <f>SQRT(G54/0.5)*971</f>
        <v>971</v>
      </c>
      <c r="H56" s="29">
        <f>SQRT(H54/0.5)*971</f>
        <v>971</v>
      </c>
      <c r="I56" s="29">
        <f>SQRT(I54/0.5)*971</f>
        <v>971</v>
      </c>
      <c r="J56" s="29"/>
      <c r="K56" s="29"/>
      <c r="L56" s="29"/>
      <c r="M56" s="29"/>
      <c r="N56" s="29"/>
      <c r="O56" s="29">
        <f>SQRT(O54/0.5)*971</f>
        <v>971</v>
      </c>
      <c r="P56" s="29">
        <f t="shared" ref="P56:AB56" si="14">SQRT(P54/0.5)*971</f>
        <v>971</v>
      </c>
      <c r="Q56" s="29">
        <f t="shared" si="14"/>
        <v>971</v>
      </c>
      <c r="R56" s="29">
        <f t="shared" si="14"/>
        <v>971</v>
      </c>
      <c r="S56" s="29">
        <f t="shared" si="14"/>
        <v>971</v>
      </c>
      <c r="T56" s="29">
        <f t="shared" si="14"/>
        <v>971</v>
      </c>
      <c r="U56" s="29">
        <f t="shared" si="14"/>
        <v>971</v>
      </c>
      <c r="V56" s="29">
        <f t="shared" si="14"/>
        <v>971</v>
      </c>
      <c r="W56" s="29">
        <f t="shared" si="14"/>
        <v>971</v>
      </c>
      <c r="X56" s="29">
        <f t="shared" si="14"/>
        <v>971</v>
      </c>
      <c r="Y56" s="29">
        <f t="shared" si="14"/>
        <v>971</v>
      </c>
      <c r="Z56" s="29">
        <f t="shared" si="14"/>
        <v>971</v>
      </c>
      <c r="AA56" s="29">
        <f t="shared" si="14"/>
        <v>971</v>
      </c>
      <c r="AB56" s="29">
        <f t="shared" si="14"/>
        <v>971</v>
      </c>
      <c r="AC56" s="35">
        <f t="shared" si="11"/>
        <v>971</v>
      </c>
    </row>
    <row r="57" spans="1:29" ht="30" customHeight="1">
      <c r="A57" s="4">
        <v>14</v>
      </c>
      <c r="B57" s="5" t="s">
        <v>63</v>
      </c>
      <c r="C57" s="6" t="s">
        <v>64</v>
      </c>
      <c r="D57" s="13"/>
      <c r="E57" s="40">
        <f>E56*1000*1*(E46-E47)/3024</f>
        <v>2793.5515873015875</v>
      </c>
      <c r="F57" s="40">
        <f>F56*1000*1*(F46-F47)/3024</f>
        <v>2857.7711640211633</v>
      </c>
      <c r="G57" s="40">
        <f>G56*1000*1*(G46-G47)/3024</f>
        <v>2857.7711640211642</v>
      </c>
      <c r="H57" s="40">
        <f>H56*1000*1*(H46-H47)/3024</f>
        <v>2344.0145502645501</v>
      </c>
      <c r="I57" s="40">
        <f>I56*1000*1*(I46-I47)/3024</f>
        <v>1894.4775132275133</v>
      </c>
      <c r="J57" s="40"/>
      <c r="K57" s="40"/>
      <c r="L57" s="40"/>
      <c r="M57" s="40"/>
      <c r="N57" s="40"/>
      <c r="O57" s="40">
        <f t="shared" ref="O57:AB57" si="15">O56*1000*1*(O46-O47)/3024</f>
        <v>2151.3558201058204</v>
      </c>
      <c r="P57" s="40">
        <f t="shared" si="15"/>
        <v>2729.3320105820108</v>
      </c>
      <c r="Q57" s="40">
        <f t="shared" si="15"/>
        <v>2665.112433862434</v>
      </c>
      <c r="R57" s="40">
        <f t="shared" si="15"/>
        <v>2536.6732804232806</v>
      </c>
      <c r="S57" s="40">
        <f t="shared" si="15"/>
        <v>2408.2341269841268</v>
      </c>
      <c r="T57" s="40">
        <f t="shared" si="15"/>
        <v>2472.4537037037039</v>
      </c>
      <c r="U57" s="40">
        <f t="shared" si="15"/>
        <v>2408.2341269841268</v>
      </c>
      <c r="V57" s="40">
        <f t="shared" si="15"/>
        <v>2311.9047619047619</v>
      </c>
      <c r="W57" s="40">
        <f t="shared" si="15"/>
        <v>2311.9047619047624</v>
      </c>
      <c r="X57" s="40">
        <f t="shared" si="15"/>
        <v>2568.7830687830683</v>
      </c>
      <c r="Y57" s="40">
        <f t="shared" si="15"/>
        <v>2697.2222222222222</v>
      </c>
      <c r="Z57" s="40">
        <f t="shared" si="15"/>
        <v>2761.4417989417989</v>
      </c>
      <c r="AA57" s="40">
        <f t="shared" si="15"/>
        <v>2729.3320105820108</v>
      </c>
      <c r="AB57" s="40">
        <f t="shared" si="15"/>
        <v>2761.4417989417989</v>
      </c>
      <c r="AC57" s="43">
        <f>SUM(E57:AB57)</f>
        <v>48261.011904761901</v>
      </c>
    </row>
    <row r="58" spans="1:29" ht="30" customHeight="1">
      <c r="A58" s="4">
        <v>15</v>
      </c>
      <c r="B58" s="5" t="s">
        <v>65</v>
      </c>
      <c r="C58" s="6" t="s">
        <v>66</v>
      </c>
      <c r="D58" s="13"/>
      <c r="E58" s="13">
        <v>1480</v>
      </c>
      <c r="F58" s="13">
        <v>1530</v>
      </c>
      <c r="G58" s="13">
        <v>1340</v>
      </c>
      <c r="H58" s="13">
        <v>1310</v>
      </c>
      <c r="I58" s="13">
        <v>1310</v>
      </c>
      <c r="J58" s="13"/>
      <c r="K58" s="13"/>
      <c r="L58" s="13"/>
      <c r="M58" s="13"/>
      <c r="N58" s="13"/>
      <c r="O58" s="13">
        <v>1480</v>
      </c>
      <c r="P58" s="13">
        <v>1500</v>
      </c>
      <c r="Q58" s="13">
        <v>1400</v>
      </c>
      <c r="R58" s="13">
        <v>1420</v>
      </c>
      <c r="S58" s="13">
        <v>1360</v>
      </c>
      <c r="T58" s="13">
        <v>1400</v>
      </c>
      <c r="U58" s="13">
        <v>1400</v>
      </c>
      <c r="V58" s="13">
        <v>1400</v>
      </c>
      <c r="W58" s="13">
        <v>1430</v>
      </c>
      <c r="X58" s="13">
        <v>1430</v>
      </c>
      <c r="Y58" s="13">
        <v>1450</v>
      </c>
      <c r="Z58" s="13">
        <v>1500</v>
      </c>
      <c r="AA58" s="13">
        <v>1530</v>
      </c>
      <c r="AB58" s="13">
        <v>1530</v>
      </c>
      <c r="AC58" s="67">
        <f>SUM(E58:AB58)</f>
        <v>27200</v>
      </c>
    </row>
    <row r="59" spans="1:29" ht="30" customHeight="1">
      <c r="A59" s="4">
        <v>16</v>
      </c>
      <c r="B59" s="5" t="s">
        <v>67</v>
      </c>
      <c r="C59" s="6" t="s">
        <v>68</v>
      </c>
      <c r="D59" s="13"/>
      <c r="E59" s="31">
        <f>E58/E57</f>
        <v>0.52979154089278735</v>
      </c>
      <c r="F59" s="31">
        <f>F58/F57</f>
        <v>0.5353822654740279</v>
      </c>
      <c r="G59" s="31">
        <f>G58/G57</f>
        <v>0.46889688610143598</v>
      </c>
      <c r="H59" s="31">
        <f>H58/H57</f>
        <v>0.55887025097696208</v>
      </c>
      <c r="I59" s="31">
        <f>I58/I57</f>
        <v>0.69148353086980041</v>
      </c>
      <c r="J59" s="31"/>
      <c r="K59" s="31"/>
      <c r="L59" s="31"/>
      <c r="M59" s="31"/>
      <c r="N59" s="31"/>
      <c r="O59" s="31">
        <f t="shared" ref="O59:AB59" si="16">O58/O57</f>
        <v>0.68793826951749992</v>
      </c>
      <c r="P59" s="31">
        <f t="shared" si="16"/>
        <v>0.54958502453504565</v>
      </c>
      <c r="Q59" s="31">
        <f t="shared" si="16"/>
        <v>0.52530616802948138</v>
      </c>
      <c r="R59" s="31">
        <f t="shared" si="16"/>
        <v>0.55978829081333348</v>
      </c>
      <c r="S59" s="31">
        <f t="shared" si="16"/>
        <v>0.56472914521112261</v>
      </c>
      <c r="T59" s="31">
        <f t="shared" si="16"/>
        <v>0.56623911618762279</v>
      </c>
      <c r="U59" s="31">
        <f t="shared" si="16"/>
        <v>0.5813388259526262</v>
      </c>
      <c r="V59" s="31">
        <f t="shared" si="16"/>
        <v>0.60556127703398555</v>
      </c>
      <c r="W59" s="31">
        <f t="shared" si="16"/>
        <v>0.61853759011328513</v>
      </c>
      <c r="X59" s="31">
        <f t="shared" si="16"/>
        <v>0.55668383110195685</v>
      </c>
      <c r="Y59" s="31">
        <f t="shared" si="16"/>
        <v>0.53759011328527295</v>
      </c>
      <c r="Z59" s="31">
        <f t="shared" si="16"/>
        <v>0.54319450099394062</v>
      </c>
      <c r="AA59" s="31">
        <f t="shared" si="16"/>
        <v>0.56057672502574662</v>
      </c>
      <c r="AB59" s="31">
        <f t="shared" si="16"/>
        <v>0.55405839101381937</v>
      </c>
      <c r="AC59" s="35">
        <f t="shared" ref="AC59:AC64" si="17">AVERAGE(E59:AB59)</f>
        <v>0.56818693384893437</v>
      </c>
    </row>
    <row r="60" spans="1:29" ht="30" customHeight="1">
      <c r="A60" s="4">
        <v>17</v>
      </c>
      <c r="B60" s="5" t="s">
        <v>69</v>
      </c>
      <c r="C60" s="13"/>
      <c r="D60" s="13"/>
      <c r="E60" s="255">
        <f>AVERAGE(E59:AB59)</f>
        <v>0.56818693384893437</v>
      </c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256"/>
      <c r="Q60" s="256"/>
      <c r="R60" s="256"/>
      <c r="S60" s="256"/>
      <c r="T60" s="256"/>
      <c r="U60" s="256"/>
      <c r="V60" s="256"/>
      <c r="W60" s="256"/>
      <c r="X60" s="256"/>
      <c r="Y60" s="256"/>
      <c r="Z60" s="256"/>
      <c r="AA60" s="256"/>
      <c r="AB60" s="256"/>
      <c r="AC60" s="35">
        <f t="shared" si="17"/>
        <v>0.56818693384893437</v>
      </c>
    </row>
    <row r="61" spans="1:29" ht="30" customHeight="1">
      <c r="A61" s="4">
        <v>18</v>
      </c>
      <c r="B61" s="5" t="s">
        <v>70</v>
      </c>
      <c r="C61" s="13"/>
      <c r="D61" s="13"/>
      <c r="E61" s="31">
        <f>3.516/E59</f>
        <v>6.6365725546975556</v>
      </c>
      <c r="F61" s="31">
        <f>3.516/F59</f>
        <v>6.5672702043780449</v>
      </c>
      <c r="G61" s="31">
        <f>3.516/G59</f>
        <v>7.4984503079838909</v>
      </c>
      <c r="H61" s="31">
        <f>3.516/H59</f>
        <v>6.2912634799466858</v>
      </c>
      <c r="I61" s="31">
        <f>3.516/I59</f>
        <v>5.0847197988610207</v>
      </c>
      <c r="J61" s="31"/>
      <c r="K61" s="31"/>
      <c r="L61" s="31"/>
      <c r="M61" s="31"/>
      <c r="N61" s="31"/>
      <c r="O61" s="31">
        <f>3.516/O59</f>
        <v>5.1109236915486926</v>
      </c>
      <c r="P61" s="31">
        <f t="shared" ref="P61:AB61" si="18">3.516/P59</f>
        <v>6.3975542328042341</v>
      </c>
      <c r="Q61" s="31">
        <f t="shared" si="18"/>
        <v>6.6932395124716564</v>
      </c>
      <c r="R61" s="31">
        <f t="shared" si="18"/>
        <v>6.2809459534987706</v>
      </c>
      <c r="S61" s="31">
        <f t="shared" si="18"/>
        <v>6.2259935224089631</v>
      </c>
      <c r="T61" s="31">
        <f t="shared" si="18"/>
        <v>6.2093908730158738</v>
      </c>
      <c r="U61" s="31">
        <f t="shared" si="18"/>
        <v>6.0481079931972781</v>
      </c>
      <c r="V61" s="31">
        <f t="shared" si="18"/>
        <v>5.8061836734693877</v>
      </c>
      <c r="W61" s="31">
        <f t="shared" si="18"/>
        <v>5.684375624375626</v>
      </c>
      <c r="X61" s="31">
        <f t="shared" si="18"/>
        <v>6.3159729159729148</v>
      </c>
      <c r="Y61" s="31">
        <f t="shared" si="18"/>
        <v>6.5402988505747119</v>
      </c>
      <c r="Z61" s="31">
        <f t="shared" si="18"/>
        <v>6.4728195767195755</v>
      </c>
      <c r="AA61" s="31">
        <f t="shared" si="18"/>
        <v>6.2721119929453266</v>
      </c>
      <c r="AB61" s="31">
        <f t="shared" si="18"/>
        <v>6.3459015458035068</v>
      </c>
      <c r="AC61" s="35">
        <f t="shared" si="17"/>
        <v>6.2358998055091446</v>
      </c>
    </row>
    <row r="62" spans="1:29" ht="30" customHeight="1">
      <c r="A62" s="4">
        <v>19</v>
      </c>
      <c r="B62" s="5" t="s">
        <v>71</v>
      </c>
      <c r="C62" s="13"/>
      <c r="D62" s="13"/>
      <c r="E62" s="31">
        <f>3.413*E61</f>
        <v>22.650622129182757</v>
      </c>
      <c r="F62" s="31">
        <f>3.413*F61</f>
        <v>22.414093207542265</v>
      </c>
      <c r="G62" s="31">
        <f>3.413*G61</f>
        <v>25.59221090114902</v>
      </c>
      <c r="H62" s="31">
        <f>3.413*H61</f>
        <v>21.472082257058037</v>
      </c>
      <c r="I62" s="31">
        <f>3.413*I61</f>
        <v>17.354148673512661</v>
      </c>
      <c r="J62" s="31"/>
      <c r="K62" s="31"/>
      <c r="L62" s="31"/>
      <c r="M62" s="31"/>
      <c r="N62" s="31"/>
      <c r="O62" s="31">
        <f>3.413*O61</f>
        <v>17.443582559255688</v>
      </c>
      <c r="P62" s="31">
        <f t="shared" ref="P62:AB62" si="19">3.413*P61</f>
        <v>21.83485259656085</v>
      </c>
      <c r="Q62" s="31">
        <f t="shared" si="19"/>
        <v>22.844026456065762</v>
      </c>
      <c r="R62" s="31">
        <f t="shared" si="19"/>
        <v>21.436868539291304</v>
      </c>
      <c r="S62" s="31">
        <f t="shared" si="19"/>
        <v>21.249315891981791</v>
      </c>
      <c r="T62" s="31">
        <f t="shared" si="19"/>
        <v>21.192651049603175</v>
      </c>
      <c r="U62" s="31">
        <f t="shared" si="19"/>
        <v>20.642192580782311</v>
      </c>
      <c r="V62" s="31">
        <f t="shared" si="19"/>
        <v>19.816504877551019</v>
      </c>
      <c r="W62" s="31">
        <f t="shared" si="19"/>
        <v>19.400774005994009</v>
      </c>
      <c r="X62" s="31">
        <f t="shared" si="19"/>
        <v>21.556415562215555</v>
      </c>
      <c r="Y62" s="31">
        <f t="shared" si="19"/>
        <v>22.322039977011492</v>
      </c>
      <c r="Z62" s="31">
        <f t="shared" si="19"/>
        <v>22.091733215343911</v>
      </c>
      <c r="AA62" s="31">
        <f t="shared" si="19"/>
        <v>21.406718231922397</v>
      </c>
      <c r="AB62" s="31">
        <f t="shared" si="19"/>
        <v>21.658561975827368</v>
      </c>
      <c r="AC62" s="35">
        <f t="shared" si="17"/>
        <v>21.283126036202706</v>
      </c>
    </row>
    <row r="63" spans="1:29" ht="30" customHeight="1">
      <c r="A63" s="4">
        <v>20</v>
      </c>
      <c r="B63" s="5" t="s">
        <v>72</v>
      </c>
      <c r="C63" s="6" t="s">
        <v>47</v>
      </c>
      <c r="D63" s="13"/>
      <c r="E63" s="31">
        <f>(E49-E48)/LN(1+(E49-E48)/E44)</f>
        <v>2.9737665072361645</v>
      </c>
      <c r="F63" s="31">
        <f>(F49-F48)/LN(1+(F49-F48)/F44)</f>
        <v>2.9737665072361654</v>
      </c>
      <c r="G63" s="31">
        <f>(G49-G48)/LN(1+(G49-G48)/G44)</f>
        <v>3.0017594672154031</v>
      </c>
      <c r="H63" s="31">
        <f>(H49-H48)/LN(1+(H49-H48)/H44)</f>
        <v>2.6004608258774882</v>
      </c>
      <c r="I63" s="31">
        <f>(I49-I48)/LN(1+(I49-I48)/I44)</f>
        <v>2.329781902412321</v>
      </c>
      <c r="J63" s="31"/>
      <c r="K63" s="31"/>
      <c r="L63" s="31"/>
      <c r="M63" s="31"/>
      <c r="N63" s="31"/>
      <c r="O63" s="31">
        <f>(O49-O48)/LN(1+(O49-O48)/O44)</f>
        <v>0.36409569065073422</v>
      </c>
      <c r="P63" s="31">
        <f t="shared" ref="P63:AB63" si="20">(P49-P48)/LN(1+(P49-P48)/P44)</f>
        <v>2.8892116230470113</v>
      </c>
      <c r="Q63" s="31">
        <f t="shared" si="20"/>
        <v>2.8892116230470113</v>
      </c>
      <c r="R63" s="31">
        <f t="shared" si="20"/>
        <v>2.7750510487966547</v>
      </c>
      <c r="S63" s="31">
        <f t="shared" si="20"/>
        <v>2.6882854224461634</v>
      </c>
      <c r="T63" s="31">
        <f t="shared" si="20"/>
        <v>2.717321316799191</v>
      </c>
      <c r="U63" s="31">
        <f t="shared" si="20"/>
        <v>2.7462423263665325</v>
      </c>
      <c r="V63" s="31">
        <f t="shared" si="20"/>
        <v>2.7905531327562363</v>
      </c>
      <c r="W63" s="31">
        <f t="shared" si="20"/>
        <v>2.8883857776052291</v>
      </c>
      <c r="X63" s="31">
        <f t="shared" si="20"/>
        <v>2.9966760137883801</v>
      </c>
      <c r="Y63" s="31">
        <f t="shared" si="20"/>
        <v>3.1881552458838334</v>
      </c>
      <c r="Z63" s="31">
        <f t="shared" si="20"/>
        <v>3.288748875701764</v>
      </c>
      <c r="AA63" s="31">
        <f t="shared" si="20"/>
        <v>3.3486637593074837</v>
      </c>
      <c r="AB63" s="31">
        <f t="shared" si="20"/>
        <v>3.0833900542185044</v>
      </c>
      <c r="AC63" s="35">
        <f t="shared" si="17"/>
        <v>2.7649224800206462</v>
      </c>
    </row>
    <row r="64" spans="1:29" ht="30" customHeight="1">
      <c r="A64" s="66">
        <v>21</v>
      </c>
      <c r="B64" s="5" t="s">
        <v>73</v>
      </c>
      <c r="C64" s="6" t="s">
        <v>47</v>
      </c>
      <c r="D64" s="17"/>
      <c r="E64" s="31">
        <f>(E46-E47)/LN(1+(E46-E47)/E45)</f>
        <v>2.7843874571847693</v>
      </c>
      <c r="F64" s="31">
        <f>(F46-F47)/LN(1+(F46-F47)/F45)</f>
        <v>2.8287148342310298</v>
      </c>
      <c r="G64" s="31">
        <f>(G46-G47)/LN(1+(G46-G47)/G45)</f>
        <v>2.5999245292182889</v>
      </c>
      <c r="H64" s="31">
        <f>(H46-H47)/LN(1+(H46-H47)/H45)</f>
        <v>2.2585787733244458</v>
      </c>
      <c r="I64" s="31">
        <f>(I46-I47)/LN(1+(I46-I47)/I45)</f>
        <v>1.7262936876398407</v>
      </c>
      <c r="J64" s="31"/>
      <c r="K64" s="31"/>
      <c r="L64" s="31"/>
      <c r="M64" s="31"/>
      <c r="N64" s="31"/>
      <c r="O64" s="31">
        <f>(O46-O47)/LN(1+(O46-O47)/O45)</f>
        <v>2.5119710354990699</v>
      </c>
      <c r="P64" s="31">
        <f t="shared" ref="P64:AB64" si="21">(P46-P47)/LN(1+(P46-P47)/P45)</f>
        <v>2.9407981782201453</v>
      </c>
      <c r="Q64" s="31">
        <f t="shared" si="21"/>
        <v>2.8941048075593399</v>
      </c>
      <c r="R64" s="31">
        <f t="shared" si="21"/>
        <v>2.6050715660667714</v>
      </c>
      <c r="S64" s="31">
        <f t="shared" si="21"/>
        <v>2.7050532016668063</v>
      </c>
      <c r="T64" s="31">
        <f t="shared" si="21"/>
        <v>2.7526727126528137</v>
      </c>
      <c r="U64" s="31">
        <f t="shared" si="21"/>
        <v>2.3019575732260114</v>
      </c>
      <c r="V64" s="31">
        <f t="shared" si="21"/>
        <v>2.4452875576447819</v>
      </c>
      <c r="W64" s="31">
        <f t="shared" si="21"/>
        <v>2.6331500704264603</v>
      </c>
      <c r="X64" s="31">
        <f t="shared" si="21"/>
        <v>2.8236489909180889</v>
      </c>
      <c r="Y64" s="31">
        <f t="shared" si="21"/>
        <v>2.7175298064488489</v>
      </c>
      <c r="Z64" s="31">
        <f t="shared" si="21"/>
        <v>2.9640642426936883</v>
      </c>
      <c r="AA64" s="31">
        <f t="shared" si="21"/>
        <v>2.9407981782201453</v>
      </c>
      <c r="AB64" s="31">
        <f t="shared" si="21"/>
        <v>2.9640642426936883</v>
      </c>
      <c r="AC64" s="35">
        <f t="shared" si="17"/>
        <v>2.6525300760807911</v>
      </c>
    </row>
  </sheetData>
  <mergeCells count="30">
    <mergeCell ref="A39:D39"/>
    <mergeCell ref="A40:D40"/>
    <mergeCell ref="A41:D41"/>
    <mergeCell ref="E42:AB42"/>
    <mergeCell ref="E60:AB60"/>
    <mergeCell ref="A42:A43"/>
    <mergeCell ref="B42:B43"/>
    <mergeCell ref="C42:C43"/>
    <mergeCell ref="D42:D43"/>
    <mergeCell ref="E35:AC41"/>
    <mergeCell ref="A34:AC34"/>
    <mergeCell ref="A35:D35"/>
    <mergeCell ref="A36:D36"/>
    <mergeCell ref="A37:D37"/>
    <mergeCell ref="A38:D38"/>
    <mergeCell ref="A7:D7"/>
    <mergeCell ref="A8:D8"/>
    <mergeCell ref="A9:D9"/>
    <mergeCell ref="E10:AB10"/>
    <mergeCell ref="E28:AB28"/>
    <mergeCell ref="A10:A11"/>
    <mergeCell ref="B10:B11"/>
    <mergeCell ref="C10:C11"/>
    <mergeCell ref="D10:D11"/>
    <mergeCell ref="E3:AC9"/>
    <mergeCell ref="A2:AC2"/>
    <mergeCell ref="A3:D3"/>
    <mergeCell ref="A4:D4"/>
    <mergeCell ref="A5:D5"/>
    <mergeCell ref="A6:D6"/>
  </mergeCells>
  <conditionalFormatting sqref="AC26">
    <cfRule type="cellIs" dxfId="81" priority="2" operator="greaterThan">
      <formula>90</formula>
    </cfRule>
  </conditionalFormatting>
  <conditionalFormatting sqref="AC58">
    <cfRule type="cellIs" dxfId="80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63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0.42578125" customWidth="1"/>
    <col min="5" max="5" width="11.7109375" customWidth="1"/>
    <col min="6" max="14" width="8.28515625" customWidth="1"/>
    <col min="15" max="15" width="9.7109375" customWidth="1"/>
    <col min="16" max="28" width="8.28515625" customWidth="1"/>
    <col min="29" max="29" width="13.85546875" customWidth="1"/>
  </cols>
  <sheetData>
    <row r="1" spans="1:30" ht="18.75" customHeight="1">
      <c r="A1" s="218" t="s">
        <v>102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20"/>
    </row>
    <row r="2" spans="1:30" ht="18.75" customHeight="1">
      <c r="A2" s="221"/>
      <c r="B2" s="222"/>
      <c r="C2" s="222"/>
      <c r="D2" s="223"/>
      <c r="E2" s="233" t="s">
        <v>77</v>
      </c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5"/>
    </row>
    <row r="3" spans="1:30" ht="18.75" customHeight="1">
      <c r="A3" s="224" t="s">
        <v>34</v>
      </c>
      <c r="B3" s="225"/>
      <c r="C3" s="225"/>
      <c r="D3" s="226"/>
      <c r="E3" s="236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8"/>
    </row>
    <row r="4" spans="1:30" ht="18.75" customHeight="1">
      <c r="A4" s="224" t="s">
        <v>35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</row>
    <row r="5" spans="1:30" ht="19.5" customHeight="1">
      <c r="A5" s="224" t="s">
        <v>36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</row>
    <row r="6" spans="1:30" ht="18.75" customHeight="1">
      <c r="A6" s="224" t="s">
        <v>37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</row>
    <row r="7" spans="1:30" ht="15.75" customHeight="1">
      <c r="A7" s="227" t="s">
        <v>38</v>
      </c>
      <c r="B7" s="228"/>
      <c r="C7" s="228"/>
      <c r="D7" s="229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</row>
    <row r="8" spans="1:30" ht="18.75">
      <c r="A8" s="227" t="s">
        <v>39</v>
      </c>
      <c r="B8" s="228"/>
      <c r="C8" s="228"/>
      <c r="D8" s="229"/>
      <c r="E8" s="239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1"/>
    </row>
    <row r="9" spans="1:30" ht="15.75">
      <c r="A9" s="245" t="s">
        <v>40</v>
      </c>
      <c r="B9" s="245" t="s">
        <v>41</v>
      </c>
      <c r="C9" s="247" t="s">
        <v>42</v>
      </c>
      <c r="D9" s="245" t="s">
        <v>43</v>
      </c>
      <c r="E9" s="230" t="s">
        <v>44</v>
      </c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2"/>
      <c r="AC9" s="34" t="s">
        <v>45</v>
      </c>
    </row>
    <row r="10" spans="1:30" ht="15.75">
      <c r="A10" s="246"/>
      <c r="B10" s="246"/>
      <c r="C10" s="248"/>
      <c r="D10" s="246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30" ht="24.95" customHeight="1">
      <c r="A11" s="4">
        <v>1</v>
      </c>
      <c r="B11" s="5" t="s">
        <v>46</v>
      </c>
      <c r="C11" s="6" t="s">
        <v>47</v>
      </c>
      <c r="D11" s="7"/>
      <c r="E11" s="26"/>
      <c r="F11" s="26"/>
      <c r="G11" s="26">
        <v>1.9</v>
      </c>
      <c r="H11" s="26">
        <v>1.8</v>
      </c>
      <c r="I11" s="26">
        <v>1.8</v>
      </c>
      <c r="J11" s="26">
        <v>1.8</v>
      </c>
      <c r="K11" s="26">
        <v>1.8</v>
      </c>
      <c r="L11" s="26">
        <v>1.7</v>
      </c>
      <c r="M11" s="26">
        <v>1.6</v>
      </c>
      <c r="N11" s="26">
        <v>1</v>
      </c>
      <c r="O11" s="26">
        <v>1</v>
      </c>
      <c r="P11" s="26">
        <v>1.7</v>
      </c>
      <c r="Q11" s="26">
        <v>1.6</v>
      </c>
      <c r="R11" s="26">
        <v>1.7</v>
      </c>
      <c r="S11" s="26">
        <v>1.8</v>
      </c>
      <c r="T11" s="26">
        <v>1.7</v>
      </c>
      <c r="U11" s="26">
        <v>1.7</v>
      </c>
      <c r="V11" s="26">
        <v>1.7</v>
      </c>
      <c r="W11" s="26">
        <v>1.8</v>
      </c>
      <c r="X11" s="26">
        <v>2</v>
      </c>
      <c r="Y11" s="26">
        <v>1.9</v>
      </c>
      <c r="Z11" s="26">
        <v>1.8</v>
      </c>
      <c r="AA11" s="26">
        <v>2.1</v>
      </c>
      <c r="AB11" s="26">
        <v>2</v>
      </c>
      <c r="AC11" s="35">
        <v>1.9</v>
      </c>
      <c r="AD11">
        <v>2.2000000000000002</v>
      </c>
    </row>
    <row r="12" spans="1:30" ht="24.95" customHeight="1">
      <c r="A12" s="4">
        <v>2</v>
      </c>
      <c r="B12" s="5" t="s">
        <v>48</v>
      </c>
      <c r="C12" s="6" t="s">
        <v>47</v>
      </c>
      <c r="D12" s="7"/>
      <c r="E12" s="26"/>
      <c r="F12" s="26"/>
      <c r="G12" s="26">
        <v>0.4</v>
      </c>
      <c r="H12" s="26">
        <v>0.4</v>
      </c>
      <c r="I12" s="26">
        <v>0.4</v>
      </c>
      <c r="J12" s="26">
        <v>0.3</v>
      </c>
      <c r="K12" s="26">
        <v>0.3</v>
      </c>
      <c r="L12" s="26">
        <v>0.3</v>
      </c>
      <c r="M12" s="26">
        <v>0.4</v>
      </c>
      <c r="N12" s="26">
        <v>0.5</v>
      </c>
      <c r="O12" s="26">
        <v>0.5</v>
      </c>
      <c r="P12" s="26">
        <v>0.5</v>
      </c>
      <c r="Q12" s="26">
        <v>0.3</v>
      </c>
      <c r="R12" s="26">
        <v>0.4</v>
      </c>
      <c r="S12" s="26">
        <v>0.3</v>
      </c>
      <c r="T12" s="26">
        <v>0.4</v>
      </c>
      <c r="U12" s="26">
        <v>0.4</v>
      </c>
      <c r="V12" s="26">
        <v>0.4</v>
      </c>
      <c r="W12" s="26">
        <v>0.4</v>
      </c>
      <c r="X12" s="26">
        <v>0.4</v>
      </c>
      <c r="Y12" s="26">
        <v>0.3</v>
      </c>
      <c r="Z12" s="26">
        <v>0.4</v>
      </c>
      <c r="AA12" s="26">
        <v>0.4</v>
      </c>
      <c r="AB12" s="26">
        <v>0.4</v>
      </c>
      <c r="AC12" s="35">
        <f t="shared" ref="AC12:AC23" si="0">AVERAGE(E12:AB12)</f>
        <v>0.38636363636363646</v>
      </c>
    </row>
    <row r="13" spans="1:30" ht="24.95" customHeight="1">
      <c r="A13" s="4">
        <v>3</v>
      </c>
      <c r="B13" s="5" t="s">
        <v>49</v>
      </c>
      <c r="C13" s="6" t="s">
        <v>47</v>
      </c>
      <c r="D13" s="6"/>
      <c r="E13" s="27"/>
      <c r="F13" s="27"/>
      <c r="G13" s="27">
        <v>15.1</v>
      </c>
      <c r="H13" s="27">
        <v>15.2</v>
      </c>
      <c r="I13" s="27">
        <v>14</v>
      </c>
      <c r="J13" s="27">
        <v>13.6</v>
      </c>
      <c r="K13" s="27">
        <v>13.4</v>
      </c>
      <c r="L13" s="27">
        <v>13.6</v>
      </c>
      <c r="M13" s="27">
        <v>14</v>
      </c>
      <c r="N13" s="27">
        <v>14.1</v>
      </c>
      <c r="O13" s="27">
        <v>14.4</v>
      </c>
      <c r="P13" s="27">
        <v>14.4</v>
      </c>
      <c r="Q13" s="27">
        <v>14.2</v>
      </c>
      <c r="R13" s="27">
        <v>14.1</v>
      </c>
      <c r="S13" s="27">
        <v>14</v>
      </c>
      <c r="T13" s="27">
        <v>13.9</v>
      </c>
      <c r="U13" s="27">
        <v>13.5</v>
      </c>
      <c r="V13" s="27">
        <v>12.5</v>
      </c>
      <c r="W13" s="27">
        <v>12.7</v>
      </c>
      <c r="X13" s="27">
        <v>14</v>
      </c>
      <c r="Y13" s="27">
        <v>14.5</v>
      </c>
      <c r="Z13" s="27">
        <v>14.7</v>
      </c>
      <c r="AA13" s="27">
        <v>15.1</v>
      </c>
      <c r="AB13" s="27">
        <v>15.2</v>
      </c>
      <c r="AC13" s="35">
        <f t="shared" si="0"/>
        <v>14.099999999999996</v>
      </c>
    </row>
    <row r="14" spans="1:30" ht="24.95" customHeight="1">
      <c r="A14" s="4">
        <v>4</v>
      </c>
      <c r="B14" s="5" t="s">
        <v>50</v>
      </c>
      <c r="C14" s="6" t="s">
        <v>47</v>
      </c>
      <c r="D14" s="6"/>
      <c r="E14" s="27"/>
      <c r="F14" s="27"/>
      <c r="G14" s="27">
        <v>10.6</v>
      </c>
      <c r="H14" s="27">
        <v>7.6</v>
      </c>
      <c r="I14" s="27">
        <v>7</v>
      </c>
      <c r="J14" s="27">
        <v>6.9</v>
      </c>
      <c r="K14" s="27">
        <v>7</v>
      </c>
      <c r="L14" s="27">
        <v>7.1</v>
      </c>
      <c r="M14" s="27">
        <v>7.1</v>
      </c>
      <c r="N14" s="27">
        <v>7.2</v>
      </c>
      <c r="O14" s="27">
        <v>7.3</v>
      </c>
      <c r="P14" s="27">
        <v>7.3</v>
      </c>
      <c r="Q14" s="27">
        <v>7.2</v>
      </c>
      <c r="R14" s="27">
        <v>7.1</v>
      </c>
      <c r="S14" s="27">
        <v>7.1</v>
      </c>
      <c r="T14" s="27">
        <v>6.8</v>
      </c>
      <c r="U14" s="27">
        <v>6.2</v>
      </c>
      <c r="V14" s="27">
        <v>5.6</v>
      </c>
      <c r="W14" s="27">
        <v>5.6</v>
      </c>
      <c r="X14" s="27">
        <v>6.2</v>
      </c>
      <c r="Y14" s="27">
        <v>6.5</v>
      </c>
      <c r="Z14" s="27">
        <v>6.7</v>
      </c>
      <c r="AA14" s="27">
        <v>6.8</v>
      </c>
      <c r="AB14" s="27">
        <v>7.1</v>
      </c>
      <c r="AC14" s="35">
        <f t="shared" si="0"/>
        <v>6.9999999999999991</v>
      </c>
    </row>
    <row r="15" spans="1:30" ht="24.95" customHeight="1">
      <c r="A15" s="4">
        <v>5</v>
      </c>
      <c r="B15" s="5" t="s">
        <v>51</v>
      </c>
      <c r="C15" s="6" t="s">
        <v>47</v>
      </c>
      <c r="D15" s="6"/>
      <c r="E15" s="55"/>
      <c r="F15" s="55"/>
      <c r="G15" s="55">
        <v>20.2</v>
      </c>
      <c r="H15" s="55">
        <v>25.6</v>
      </c>
      <c r="I15" s="55">
        <v>25.5</v>
      </c>
      <c r="J15" s="55">
        <v>25.7</v>
      </c>
      <c r="K15" s="55">
        <v>26</v>
      </c>
      <c r="L15" s="55">
        <v>27.1</v>
      </c>
      <c r="M15" s="55">
        <v>27.5</v>
      </c>
      <c r="N15" s="55">
        <v>27.1</v>
      </c>
      <c r="O15" s="55">
        <v>26.8</v>
      </c>
      <c r="P15" s="55">
        <v>26.3</v>
      </c>
      <c r="Q15" s="55">
        <v>26</v>
      </c>
      <c r="R15" s="55">
        <v>25.5</v>
      </c>
      <c r="S15" s="55">
        <v>25.7</v>
      </c>
      <c r="T15" s="55">
        <v>26.2</v>
      </c>
      <c r="U15" s="55">
        <v>25.7</v>
      </c>
      <c r="V15" s="55">
        <v>25.3</v>
      </c>
      <c r="W15" s="55">
        <v>24.2</v>
      </c>
      <c r="X15" s="55">
        <v>23.6</v>
      </c>
      <c r="Y15" s="55">
        <v>23.7</v>
      </c>
      <c r="Z15" s="55">
        <v>23.6</v>
      </c>
      <c r="AA15" s="55">
        <v>23.5</v>
      </c>
      <c r="AB15" s="55">
        <v>23.3</v>
      </c>
      <c r="AC15" s="54">
        <f t="shared" si="0"/>
        <v>25.186363636363634</v>
      </c>
    </row>
    <row r="16" spans="1:30" ht="24.95" customHeight="1">
      <c r="A16" s="4">
        <v>6</v>
      </c>
      <c r="B16" s="5" t="s">
        <v>52</v>
      </c>
      <c r="C16" s="6" t="s">
        <v>47</v>
      </c>
      <c r="D16" s="6"/>
      <c r="E16" s="55"/>
      <c r="F16" s="55"/>
      <c r="G16" s="55">
        <v>25.3</v>
      </c>
      <c r="H16" s="55">
        <v>30.4</v>
      </c>
      <c r="I16" s="55">
        <v>30</v>
      </c>
      <c r="J16" s="55">
        <v>30</v>
      </c>
      <c r="K16" s="55">
        <v>30.1</v>
      </c>
      <c r="L16" s="55">
        <v>31.3</v>
      </c>
      <c r="M16" s="55">
        <v>31.8</v>
      </c>
      <c r="N16" s="55">
        <v>31.6</v>
      </c>
      <c r="O16" s="55">
        <v>31.4</v>
      </c>
      <c r="P16" s="55">
        <v>31</v>
      </c>
      <c r="Q16" s="55">
        <v>30.5</v>
      </c>
      <c r="R16" s="55">
        <v>30</v>
      </c>
      <c r="S16" s="55">
        <v>30.1</v>
      </c>
      <c r="T16" s="55">
        <v>30.7</v>
      </c>
      <c r="U16" s="55">
        <v>30.3</v>
      </c>
      <c r="V16" s="55">
        <v>29.7</v>
      </c>
      <c r="W16" s="55">
        <v>28.8</v>
      </c>
      <c r="X16" s="55">
        <v>28.5</v>
      </c>
      <c r="Y16" s="55">
        <v>28.8</v>
      </c>
      <c r="Z16" s="55">
        <v>28.7</v>
      </c>
      <c r="AA16" s="55">
        <v>28.7</v>
      </c>
      <c r="AB16" s="55">
        <v>28.7</v>
      </c>
      <c r="AC16" s="54">
        <f t="shared" si="0"/>
        <v>29.83636363636364</v>
      </c>
    </row>
    <row r="17" spans="1:29" ht="24.95" customHeight="1">
      <c r="A17" s="4">
        <v>7</v>
      </c>
      <c r="B17" s="5" t="s">
        <v>53</v>
      </c>
      <c r="C17" s="6" t="s">
        <v>54</v>
      </c>
      <c r="D17" s="6"/>
      <c r="E17" s="56"/>
      <c r="F17" s="56"/>
      <c r="G17" s="56">
        <v>4.3</v>
      </c>
      <c r="H17" s="56">
        <v>4.3</v>
      </c>
      <c r="I17" s="56">
        <v>4.3</v>
      </c>
      <c r="J17" s="56">
        <v>4.3</v>
      </c>
      <c r="K17" s="56">
        <v>4.3</v>
      </c>
      <c r="L17" s="56">
        <v>4.3</v>
      </c>
      <c r="M17" s="56">
        <v>4.3</v>
      </c>
      <c r="N17" s="56">
        <v>4.3</v>
      </c>
      <c r="O17" s="56">
        <v>4.3</v>
      </c>
      <c r="P17" s="56">
        <v>4.3</v>
      </c>
      <c r="Q17" s="56">
        <v>4.3</v>
      </c>
      <c r="R17" s="56">
        <v>4.3</v>
      </c>
      <c r="S17" s="56">
        <v>4.3</v>
      </c>
      <c r="T17" s="56">
        <v>4.3</v>
      </c>
      <c r="U17" s="56">
        <v>4.3</v>
      </c>
      <c r="V17" s="56">
        <v>4.3</v>
      </c>
      <c r="W17" s="56">
        <v>4.3</v>
      </c>
      <c r="X17" s="56">
        <v>4.3</v>
      </c>
      <c r="Y17" s="56">
        <v>4.3</v>
      </c>
      <c r="Z17" s="56">
        <v>4.3</v>
      </c>
      <c r="AA17" s="56">
        <v>4.3</v>
      </c>
      <c r="AB17" s="56">
        <v>4.3</v>
      </c>
      <c r="AC17" s="54">
        <f t="shared" si="0"/>
        <v>4.299999999999998</v>
      </c>
    </row>
    <row r="18" spans="1:29" ht="24.95" customHeight="1">
      <c r="A18" s="4">
        <v>8</v>
      </c>
      <c r="B18" s="5" t="s">
        <v>55</v>
      </c>
      <c r="C18" s="6" t="s">
        <v>54</v>
      </c>
      <c r="D18" s="6"/>
      <c r="E18" s="57"/>
      <c r="F18" s="57"/>
      <c r="G18" s="57">
        <v>3.8</v>
      </c>
      <c r="H18" s="57">
        <v>3.8</v>
      </c>
      <c r="I18" s="57">
        <v>3.8</v>
      </c>
      <c r="J18" s="57">
        <v>3.8</v>
      </c>
      <c r="K18" s="57">
        <v>3.8</v>
      </c>
      <c r="L18" s="57">
        <v>3.8</v>
      </c>
      <c r="M18" s="57">
        <v>3.8</v>
      </c>
      <c r="N18" s="57">
        <v>3.8</v>
      </c>
      <c r="O18" s="57">
        <v>3.8</v>
      </c>
      <c r="P18" s="57">
        <v>3.8</v>
      </c>
      <c r="Q18" s="57">
        <v>3.8</v>
      </c>
      <c r="R18" s="57">
        <v>3.8</v>
      </c>
      <c r="S18" s="57">
        <v>3.8</v>
      </c>
      <c r="T18" s="57">
        <v>3.8</v>
      </c>
      <c r="U18" s="57">
        <v>3.8</v>
      </c>
      <c r="V18" s="57">
        <v>3.8</v>
      </c>
      <c r="W18" s="57">
        <v>3.8</v>
      </c>
      <c r="X18" s="57">
        <v>3.8</v>
      </c>
      <c r="Y18" s="57">
        <v>3.8</v>
      </c>
      <c r="Z18" s="57">
        <v>3.8</v>
      </c>
      <c r="AA18" s="57">
        <v>3.8</v>
      </c>
      <c r="AB18" s="57">
        <v>3.8</v>
      </c>
      <c r="AC18" s="54">
        <f t="shared" si="0"/>
        <v>3.7999999999999985</v>
      </c>
    </row>
    <row r="19" spans="1:29" ht="24.95" customHeight="1">
      <c r="A19" s="4">
        <v>9</v>
      </c>
      <c r="B19" s="5" t="s">
        <v>56</v>
      </c>
      <c r="C19" s="6" t="s">
        <v>54</v>
      </c>
      <c r="D19" s="6"/>
      <c r="E19" s="57"/>
      <c r="F19" s="57"/>
      <c r="G19" s="57">
        <v>3.8</v>
      </c>
      <c r="H19" s="57">
        <v>3.8</v>
      </c>
      <c r="I19" s="57">
        <v>3.8</v>
      </c>
      <c r="J19" s="57">
        <v>3.8</v>
      </c>
      <c r="K19" s="57">
        <v>3.8</v>
      </c>
      <c r="L19" s="57">
        <v>3.8</v>
      </c>
      <c r="M19" s="57">
        <v>3.8</v>
      </c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>
        <v>3.8</v>
      </c>
      <c r="W19" s="57">
        <v>3.8</v>
      </c>
      <c r="X19" s="57">
        <v>3.8</v>
      </c>
      <c r="Y19" s="57">
        <v>3.8</v>
      </c>
      <c r="Z19" s="57">
        <v>3.8</v>
      </c>
      <c r="AA19" s="57">
        <v>3.8</v>
      </c>
      <c r="AB19" s="57">
        <v>3.8</v>
      </c>
      <c r="AC19" s="54">
        <f t="shared" si="0"/>
        <v>3.7999999999999985</v>
      </c>
    </row>
    <row r="20" spans="1:29" ht="24.95" customHeight="1">
      <c r="A20" s="4">
        <v>10</v>
      </c>
      <c r="B20" s="5" t="s">
        <v>57</v>
      </c>
      <c r="C20" s="6" t="s">
        <v>54</v>
      </c>
      <c r="D20" s="6"/>
      <c r="E20" s="57"/>
      <c r="F20" s="57"/>
      <c r="G20" s="57">
        <v>3</v>
      </c>
      <c r="H20" s="57">
        <v>3</v>
      </c>
      <c r="I20" s="57">
        <v>3</v>
      </c>
      <c r="J20" s="57">
        <v>3</v>
      </c>
      <c r="K20" s="57">
        <v>3</v>
      </c>
      <c r="L20" s="57">
        <v>3</v>
      </c>
      <c r="M20" s="57">
        <v>3</v>
      </c>
      <c r="N20" s="57">
        <v>3</v>
      </c>
      <c r="O20" s="57">
        <v>3</v>
      </c>
      <c r="P20" s="57">
        <v>3</v>
      </c>
      <c r="Q20" s="57">
        <v>3</v>
      </c>
      <c r="R20" s="57">
        <v>3</v>
      </c>
      <c r="S20" s="57">
        <v>3</v>
      </c>
      <c r="T20" s="57">
        <v>3</v>
      </c>
      <c r="U20" s="57">
        <v>3</v>
      </c>
      <c r="V20" s="57">
        <v>3</v>
      </c>
      <c r="W20" s="57">
        <v>3</v>
      </c>
      <c r="X20" s="57">
        <v>3</v>
      </c>
      <c r="Y20" s="57">
        <v>3</v>
      </c>
      <c r="Z20" s="57">
        <v>3</v>
      </c>
      <c r="AA20" s="57">
        <v>3</v>
      </c>
      <c r="AB20" s="57">
        <v>3</v>
      </c>
      <c r="AC20" s="54">
        <f t="shared" si="0"/>
        <v>3</v>
      </c>
    </row>
    <row r="21" spans="1:29" ht="24.95" customHeight="1">
      <c r="A21" s="4">
        <v>11</v>
      </c>
      <c r="B21" s="5" t="s">
        <v>58</v>
      </c>
      <c r="C21" s="6" t="s">
        <v>54</v>
      </c>
      <c r="D21" s="13"/>
      <c r="E21" s="56"/>
      <c r="F21" s="56"/>
      <c r="G21" s="56">
        <f>G17-G18</f>
        <v>0.5</v>
      </c>
      <c r="H21" s="56">
        <f>H17-H18</f>
        <v>0.5</v>
      </c>
      <c r="I21" s="56">
        <f>I17-I18</f>
        <v>0.5</v>
      </c>
      <c r="J21" s="56">
        <f>J17-J18</f>
        <v>0.5</v>
      </c>
      <c r="K21" s="56">
        <f>K17-K18</f>
        <v>0.5</v>
      </c>
      <c r="L21" s="56">
        <f t="shared" ref="L21:AB21" si="1">L17-L18</f>
        <v>0.5</v>
      </c>
      <c r="M21" s="56">
        <f t="shared" si="1"/>
        <v>0.5</v>
      </c>
      <c r="N21" s="56">
        <f t="shared" si="1"/>
        <v>0.5</v>
      </c>
      <c r="O21" s="56">
        <f t="shared" si="1"/>
        <v>0.5</v>
      </c>
      <c r="P21" s="56">
        <f t="shared" si="1"/>
        <v>0.5</v>
      </c>
      <c r="Q21" s="56">
        <f t="shared" si="1"/>
        <v>0.5</v>
      </c>
      <c r="R21" s="56">
        <f t="shared" si="1"/>
        <v>0.5</v>
      </c>
      <c r="S21" s="56">
        <f t="shared" si="1"/>
        <v>0.5</v>
      </c>
      <c r="T21" s="56">
        <f t="shared" si="1"/>
        <v>0.5</v>
      </c>
      <c r="U21" s="56">
        <f t="shared" si="1"/>
        <v>0.5</v>
      </c>
      <c r="V21" s="56">
        <f t="shared" si="1"/>
        <v>0.5</v>
      </c>
      <c r="W21" s="56">
        <f t="shared" si="1"/>
        <v>0.5</v>
      </c>
      <c r="X21" s="56">
        <f t="shared" si="1"/>
        <v>0.5</v>
      </c>
      <c r="Y21" s="56">
        <f t="shared" si="1"/>
        <v>0.5</v>
      </c>
      <c r="Z21" s="56">
        <f t="shared" si="1"/>
        <v>0.5</v>
      </c>
      <c r="AA21" s="56">
        <f t="shared" si="1"/>
        <v>0.5</v>
      </c>
      <c r="AB21" s="56">
        <f t="shared" si="1"/>
        <v>0.5</v>
      </c>
      <c r="AC21" s="54">
        <f t="shared" si="0"/>
        <v>0.5</v>
      </c>
    </row>
    <row r="22" spans="1:29" ht="24.95" customHeight="1">
      <c r="A22" s="4">
        <v>12</v>
      </c>
      <c r="B22" s="5" t="s">
        <v>59</v>
      </c>
      <c r="C22" s="6" t="s">
        <v>60</v>
      </c>
      <c r="D22" s="13"/>
      <c r="E22" s="56"/>
      <c r="F22" s="56"/>
      <c r="G22" s="56">
        <f>G19-G20</f>
        <v>0.79999999999999982</v>
      </c>
      <c r="H22" s="56">
        <f>H19-H20</f>
        <v>0.79999999999999982</v>
      </c>
      <c r="I22" s="56">
        <f>I19-I20</f>
        <v>0.79999999999999982</v>
      </c>
      <c r="J22" s="56">
        <f>J19-J20</f>
        <v>0.79999999999999982</v>
      </c>
      <c r="K22" s="56">
        <f>K19-K20</f>
        <v>0.79999999999999982</v>
      </c>
      <c r="L22" s="56">
        <f t="shared" ref="L22:AB22" si="2">L19-L20</f>
        <v>0.79999999999999982</v>
      </c>
      <c r="M22" s="56">
        <f t="shared" si="2"/>
        <v>0.79999999999999982</v>
      </c>
      <c r="N22" s="56">
        <f t="shared" si="2"/>
        <v>0.79999999999999982</v>
      </c>
      <c r="O22" s="56">
        <f t="shared" si="2"/>
        <v>0.79999999999999982</v>
      </c>
      <c r="P22" s="56">
        <f t="shared" si="2"/>
        <v>0.79999999999999982</v>
      </c>
      <c r="Q22" s="56">
        <f t="shared" si="2"/>
        <v>0.79999999999999982</v>
      </c>
      <c r="R22" s="56">
        <f t="shared" si="2"/>
        <v>0.79999999999999982</v>
      </c>
      <c r="S22" s="56">
        <f t="shared" si="2"/>
        <v>0.79999999999999982</v>
      </c>
      <c r="T22" s="56">
        <f t="shared" si="2"/>
        <v>0.79999999999999982</v>
      </c>
      <c r="U22" s="56">
        <f t="shared" si="2"/>
        <v>0.79999999999999982</v>
      </c>
      <c r="V22" s="56">
        <f t="shared" si="2"/>
        <v>0.79999999999999982</v>
      </c>
      <c r="W22" s="56">
        <f t="shared" si="2"/>
        <v>0.79999999999999982</v>
      </c>
      <c r="X22" s="56">
        <f t="shared" si="2"/>
        <v>0.79999999999999982</v>
      </c>
      <c r="Y22" s="56">
        <f t="shared" si="2"/>
        <v>0.79999999999999982</v>
      </c>
      <c r="Z22" s="56">
        <f t="shared" si="2"/>
        <v>0.79999999999999982</v>
      </c>
      <c r="AA22" s="56">
        <f t="shared" si="2"/>
        <v>0.79999999999999982</v>
      </c>
      <c r="AB22" s="56">
        <f t="shared" si="2"/>
        <v>0.79999999999999982</v>
      </c>
      <c r="AC22" s="54">
        <f t="shared" si="0"/>
        <v>0.80000000000000027</v>
      </c>
    </row>
    <row r="23" spans="1:29" ht="24.95" customHeight="1">
      <c r="A23" s="4">
        <v>13</v>
      </c>
      <c r="B23" s="5" t="s">
        <v>61</v>
      </c>
      <c r="C23" s="6" t="s">
        <v>62</v>
      </c>
      <c r="D23" s="13"/>
      <c r="E23" s="58"/>
      <c r="F23" s="58"/>
      <c r="G23" s="58">
        <f>SQRT(G21/0.5)*971</f>
        <v>971</v>
      </c>
      <c r="H23" s="58">
        <f>SQRT(H21/0.5)*971</f>
        <v>971</v>
      </c>
      <c r="I23" s="58">
        <f>SQRT(I21/0.5)*971</f>
        <v>971</v>
      </c>
      <c r="J23" s="58">
        <f>SQRT(J21/0.5)*971</f>
        <v>971</v>
      </c>
      <c r="K23" s="58">
        <f>SQRT(K21/0.5)*971</f>
        <v>971</v>
      </c>
      <c r="L23" s="58">
        <f t="shared" ref="L23:AB23" si="3">SQRT(L21/0.5)*971</f>
        <v>971</v>
      </c>
      <c r="M23" s="58">
        <f t="shared" si="3"/>
        <v>971</v>
      </c>
      <c r="N23" s="58">
        <f t="shared" si="3"/>
        <v>971</v>
      </c>
      <c r="O23" s="58">
        <f t="shared" si="3"/>
        <v>971</v>
      </c>
      <c r="P23" s="58">
        <f t="shared" si="3"/>
        <v>971</v>
      </c>
      <c r="Q23" s="58">
        <f t="shared" si="3"/>
        <v>971</v>
      </c>
      <c r="R23" s="58">
        <f t="shared" si="3"/>
        <v>971</v>
      </c>
      <c r="S23" s="58">
        <f t="shared" si="3"/>
        <v>971</v>
      </c>
      <c r="T23" s="58">
        <f t="shared" si="3"/>
        <v>971</v>
      </c>
      <c r="U23" s="58">
        <f t="shared" si="3"/>
        <v>971</v>
      </c>
      <c r="V23" s="58">
        <f t="shared" si="3"/>
        <v>971</v>
      </c>
      <c r="W23" s="58">
        <f t="shared" si="3"/>
        <v>971</v>
      </c>
      <c r="X23" s="58">
        <f t="shared" si="3"/>
        <v>971</v>
      </c>
      <c r="Y23" s="58">
        <f t="shared" si="3"/>
        <v>971</v>
      </c>
      <c r="Z23" s="58">
        <f t="shared" si="3"/>
        <v>971</v>
      </c>
      <c r="AA23" s="58">
        <f t="shared" si="3"/>
        <v>971</v>
      </c>
      <c r="AB23" s="58">
        <f t="shared" si="3"/>
        <v>971</v>
      </c>
      <c r="AC23" s="54">
        <f t="shared" si="0"/>
        <v>971</v>
      </c>
    </row>
    <row r="24" spans="1:29" ht="24.95" customHeight="1">
      <c r="A24" s="4">
        <v>14</v>
      </c>
      <c r="B24" s="5" t="s">
        <v>63</v>
      </c>
      <c r="C24" s="6" t="s">
        <v>64</v>
      </c>
      <c r="D24" s="13"/>
      <c r="E24" s="60"/>
      <c r="F24" s="60"/>
      <c r="G24" s="60">
        <f>G23*1000*1*(G13-G14)/3024</f>
        <v>1444.9404761904761</v>
      </c>
      <c r="H24" s="60">
        <f>H23*1000*1*(H13-H14)/3024</f>
        <v>2440.3439153439153</v>
      </c>
      <c r="I24" s="60">
        <f>I23*1000*1*(I13-I14)/3024</f>
        <v>2247.6851851851852</v>
      </c>
      <c r="J24" s="60">
        <f>J23*1000*1*(J13-J14)/3024</f>
        <v>2151.3558201058199</v>
      </c>
      <c r="K24" s="60">
        <f>K23*1000*1*(K13-K14)/3024</f>
        <v>2055.0264550264551</v>
      </c>
      <c r="L24" s="60">
        <f t="shared" ref="L24:AB24" si="4">L23*1000*1*(L13-L14)/3024</f>
        <v>2087.1362433862432</v>
      </c>
      <c r="M24" s="60">
        <f t="shared" si="4"/>
        <v>2215.5753968253966</v>
      </c>
      <c r="N24" s="60">
        <f t="shared" si="4"/>
        <v>2215.5753968253966</v>
      </c>
      <c r="O24" s="60">
        <f t="shared" si="4"/>
        <v>2279.7949735449738</v>
      </c>
      <c r="P24" s="60">
        <f t="shared" si="4"/>
        <v>2279.7949735449738</v>
      </c>
      <c r="Q24" s="60">
        <f t="shared" si="4"/>
        <v>2247.6851851851848</v>
      </c>
      <c r="R24" s="60">
        <f t="shared" si="4"/>
        <v>2247.6851851851852</v>
      </c>
      <c r="S24" s="60">
        <f t="shared" si="4"/>
        <v>2215.5753968253966</v>
      </c>
      <c r="T24" s="60">
        <f t="shared" si="4"/>
        <v>2279.7949735449738</v>
      </c>
      <c r="U24" s="60">
        <f t="shared" si="4"/>
        <v>2344.0145502645501</v>
      </c>
      <c r="V24" s="60">
        <f t="shared" si="4"/>
        <v>2215.5753968253966</v>
      </c>
      <c r="W24" s="60">
        <f t="shared" si="4"/>
        <v>2279.7949735449733</v>
      </c>
      <c r="X24" s="60">
        <f t="shared" si="4"/>
        <v>2504.563492063492</v>
      </c>
      <c r="Y24" s="60">
        <f t="shared" si="4"/>
        <v>2568.7830687830688</v>
      </c>
      <c r="Z24" s="60">
        <f t="shared" si="4"/>
        <v>2568.7830687830683</v>
      </c>
      <c r="AA24" s="60">
        <f t="shared" si="4"/>
        <v>2665.112433862434</v>
      </c>
      <c r="AB24" s="60">
        <f t="shared" si="4"/>
        <v>2600.8928571428573</v>
      </c>
      <c r="AC24" s="63">
        <f>SUM(E24:AB24)</f>
        <v>50155.489417989418</v>
      </c>
    </row>
    <row r="25" spans="1:29" ht="24.95" customHeight="1">
      <c r="A25" s="4">
        <v>15</v>
      </c>
      <c r="B25" s="5" t="s">
        <v>65</v>
      </c>
      <c r="C25" s="6" t="s">
        <v>66</v>
      </c>
      <c r="D25" s="13"/>
      <c r="E25" s="56"/>
      <c r="F25" s="56"/>
      <c r="G25" s="56">
        <v>1500</v>
      </c>
      <c r="H25" s="56">
        <v>1500</v>
      </c>
      <c r="I25" s="56">
        <v>1500</v>
      </c>
      <c r="J25" s="56">
        <v>1500</v>
      </c>
      <c r="K25" s="56">
        <v>1500</v>
      </c>
      <c r="L25" s="56">
        <v>1500</v>
      </c>
      <c r="M25" s="56">
        <v>1500</v>
      </c>
      <c r="N25" s="56">
        <v>1500</v>
      </c>
      <c r="O25" s="56">
        <v>1500</v>
      </c>
      <c r="P25" s="56">
        <v>1500</v>
      </c>
      <c r="Q25" s="56">
        <v>1500</v>
      </c>
      <c r="R25" s="56">
        <v>1500</v>
      </c>
      <c r="S25" s="56">
        <v>1600</v>
      </c>
      <c r="T25" s="56">
        <v>1600</v>
      </c>
      <c r="U25" s="56">
        <v>1600</v>
      </c>
      <c r="V25" s="56">
        <v>1600</v>
      </c>
      <c r="W25" s="56">
        <v>1600</v>
      </c>
      <c r="X25" s="56">
        <v>1600</v>
      </c>
      <c r="Y25" s="56">
        <v>1500</v>
      </c>
      <c r="Z25" s="56">
        <v>1500</v>
      </c>
      <c r="AA25" s="56">
        <v>1500</v>
      </c>
      <c r="AB25" s="56">
        <v>1500</v>
      </c>
      <c r="AC25" s="63">
        <f>SUM(E25:AB25)</f>
        <v>33600</v>
      </c>
    </row>
    <row r="26" spans="1:29" ht="24.95" customHeight="1">
      <c r="A26" s="4">
        <v>16</v>
      </c>
      <c r="B26" s="5" t="s">
        <v>67</v>
      </c>
      <c r="C26" s="6" t="s">
        <v>68</v>
      </c>
      <c r="D26" s="13"/>
      <c r="E26" s="59"/>
      <c r="F26" s="59"/>
      <c r="G26" s="59">
        <f>G25/G24</f>
        <v>1.0381050463439754</v>
      </c>
      <c r="H26" s="59">
        <f>H25/H24</f>
        <v>0.61466746165103803</v>
      </c>
      <c r="I26" s="59">
        <f>I25/I24</f>
        <v>0.66735324407826979</v>
      </c>
      <c r="J26" s="59">
        <f>J25/J24</f>
        <v>0.69723473261908797</v>
      </c>
      <c r="K26" s="59">
        <f>K25/K24</f>
        <v>0.72991761071060757</v>
      </c>
      <c r="L26" s="59">
        <f t="shared" ref="L26:AB26" si="5">L25/L24</f>
        <v>0.71868810900736757</v>
      </c>
      <c r="M26" s="59">
        <f t="shared" si="5"/>
        <v>0.6770250302243318</v>
      </c>
      <c r="N26" s="59">
        <f t="shared" si="5"/>
        <v>0.6770250302243318</v>
      </c>
      <c r="O26" s="59">
        <f t="shared" si="5"/>
        <v>0.65795390261237863</v>
      </c>
      <c r="P26" s="59">
        <f t="shared" si="5"/>
        <v>0.65795390261237863</v>
      </c>
      <c r="Q26" s="59">
        <f t="shared" si="5"/>
        <v>0.6673532440782699</v>
      </c>
      <c r="R26" s="59">
        <f t="shared" si="5"/>
        <v>0.66735324407826979</v>
      </c>
      <c r="S26" s="59">
        <f t="shared" si="5"/>
        <v>0.72216003223928726</v>
      </c>
      <c r="T26" s="59">
        <f t="shared" si="5"/>
        <v>0.70181749611987054</v>
      </c>
      <c r="U26" s="59">
        <f t="shared" si="5"/>
        <v>0.68258961951384678</v>
      </c>
      <c r="V26" s="59">
        <f t="shared" si="5"/>
        <v>0.72216003223928726</v>
      </c>
      <c r="W26" s="59">
        <f t="shared" si="5"/>
        <v>0.70181749611987065</v>
      </c>
      <c r="X26" s="59">
        <f t="shared" si="5"/>
        <v>0.63883387467321551</v>
      </c>
      <c r="Y26" s="59">
        <f t="shared" si="5"/>
        <v>0.58393408856848605</v>
      </c>
      <c r="Z26" s="59">
        <f t="shared" si="5"/>
        <v>0.58393408856848616</v>
      </c>
      <c r="AA26" s="59">
        <f t="shared" si="5"/>
        <v>0.56282803717444441</v>
      </c>
      <c r="AB26" s="59">
        <f t="shared" si="5"/>
        <v>0.57672502574665285</v>
      </c>
      <c r="AC26" s="54">
        <f t="shared" ref="AC26:AC31" si="6">AVERAGE(E26:AB26)</f>
        <v>0.67942865223653426</v>
      </c>
    </row>
    <row r="27" spans="1:29" ht="24.95" customHeight="1">
      <c r="A27" s="4">
        <v>17</v>
      </c>
      <c r="B27" s="5" t="s">
        <v>69</v>
      </c>
      <c r="C27" s="13"/>
      <c r="D27" s="13"/>
      <c r="E27" s="242">
        <f>AVERAGE(E26:AB26)</f>
        <v>0.67942865223653426</v>
      </c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54">
        <f t="shared" si="6"/>
        <v>0.67942865223653426</v>
      </c>
    </row>
    <row r="28" spans="1:29" ht="24.95" customHeight="1">
      <c r="A28" s="4">
        <v>18</v>
      </c>
      <c r="B28" s="5" t="s">
        <v>70</v>
      </c>
      <c r="C28" s="13"/>
      <c r="D28" s="13"/>
      <c r="E28" s="59"/>
      <c r="F28" s="59"/>
      <c r="G28" s="59">
        <f>3.516/G26</f>
        <v>3.386940476190476</v>
      </c>
      <c r="H28" s="59">
        <f>3.516/H26</f>
        <v>5.720166137566137</v>
      </c>
      <c r="I28" s="59">
        <f>3.516/I26</f>
        <v>5.2685740740740741</v>
      </c>
      <c r="J28" s="59">
        <f>3.516/J26</f>
        <v>5.0427780423280417</v>
      </c>
      <c r="K28" s="59">
        <f>3.516/K26</f>
        <v>4.8169820105820111</v>
      </c>
      <c r="L28" s="59">
        <f t="shared" ref="L28:AB28" si="7">3.516/L26</f>
        <v>4.8922473544973544</v>
      </c>
      <c r="M28" s="59">
        <f t="shared" si="7"/>
        <v>5.1933087301587291</v>
      </c>
      <c r="N28" s="59">
        <f t="shared" si="7"/>
        <v>5.1933087301587291</v>
      </c>
      <c r="O28" s="59">
        <f t="shared" si="7"/>
        <v>5.3438394179894182</v>
      </c>
      <c r="P28" s="59">
        <f t="shared" si="7"/>
        <v>5.3438394179894182</v>
      </c>
      <c r="Q28" s="59">
        <f t="shared" si="7"/>
        <v>5.2685740740740732</v>
      </c>
      <c r="R28" s="59">
        <f t="shared" si="7"/>
        <v>5.2685740740740741</v>
      </c>
      <c r="S28" s="59">
        <f t="shared" si="7"/>
        <v>4.8687269345238091</v>
      </c>
      <c r="T28" s="59">
        <f t="shared" si="7"/>
        <v>5.0098494543650798</v>
      </c>
      <c r="U28" s="59">
        <f t="shared" si="7"/>
        <v>5.1509719742063487</v>
      </c>
      <c r="V28" s="59">
        <f t="shared" si="7"/>
        <v>4.8687269345238091</v>
      </c>
      <c r="W28" s="59">
        <f t="shared" si="7"/>
        <v>5.0098494543650789</v>
      </c>
      <c r="X28" s="59">
        <f t="shared" si="7"/>
        <v>5.503778273809524</v>
      </c>
      <c r="Y28" s="59">
        <f t="shared" si="7"/>
        <v>6.0212275132275135</v>
      </c>
      <c r="Z28" s="59">
        <f t="shared" si="7"/>
        <v>6.0212275132275126</v>
      </c>
      <c r="AA28" s="59">
        <f t="shared" si="7"/>
        <v>6.247023544973545</v>
      </c>
      <c r="AB28" s="59">
        <f t="shared" si="7"/>
        <v>6.0964928571428576</v>
      </c>
      <c r="AC28" s="54">
        <f t="shared" si="6"/>
        <v>5.2516821360930734</v>
      </c>
    </row>
    <row r="29" spans="1:29" ht="24.95" customHeight="1">
      <c r="A29" s="4">
        <v>19</v>
      </c>
      <c r="B29" s="5" t="s">
        <v>71</v>
      </c>
      <c r="C29" s="13"/>
      <c r="D29" s="13"/>
      <c r="E29" s="59"/>
      <c r="F29" s="59"/>
      <c r="G29" s="59">
        <f>3.413*G28</f>
        <v>11.559627845238094</v>
      </c>
      <c r="H29" s="59">
        <f>3.413*H28</f>
        <v>19.522927027513223</v>
      </c>
      <c r="I29" s="59">
        <f>3.413*I28</f>
        <v>17.981643314814814</v>
      </c>
      <c r="J29" s="59">
        <f>3.413*J28</f>
        <v>17.211001458465606</v>
      </c>
      <c r="K29" s="59">
        <f>3.413*K28</f>
        <v>16.440359602116402</v>
      </c>
      <c r="L29" s="59">
        <f t="shared" ref="L29:AB29" si="8">3.413*L28</f>
        <v>16.69724022089947</v>
      </c>
      <c r="M29" s="59">
        <f t="shared" si="8"/>
        <v>17.724762696031743</v>
      </c>
      <c r="N29" s="59">
        <f t="shared" si="8"/>
        <v>17.724762696031743</v>
      </c>
      <c r="O29" s="59">
        <f t="shared" si="8"/>
        <v>18.238523933597882</v>
      </c>
      <c r="P29" s="59">
        <f t="shared" si="8"/>
        <v>18.238523933597882</v>
      </c>
      <c r="Q29" s="59">
        <f t="shared" si="8"/>
        <v>17.981643314814811</v>
      </c>
      <c r="R29" s="59">
        <f t="shared" si="8"/>
        <v>17.981643314814814</v>
      </c>
      <c r="S29" s="59">
        <f t="shared" si="8"/>
        <v>16.616965027529758</v>
      </c>
      <c r="T29" s="59">
        <f t="shared" si="8"/>
        <v>17.098616187748018</v>
      </c>
      <c r="U29" s="59">
        <f t="shared" si="8"/>
        <v>17.580267347966267</v>
      </c>
      <c r="V29" s="59">
        <f t="shared" si="8"/>
        <v>16.616965027529758</v>
      </c>
      <c r="W29" s="59">
        <f t="shared" si="8"/>
        <v>17.098616187748014</v>
      </c>
      <c r="X29" s="59">
        <f t="shared" si="8"/>
        <v>18.784395248511906</v>
      </c>
      <c r="Y29" s="59">
        <f t="shared" si="8"/>
        <v>20.550449502645503</v>
      </c>
      <c r="Z29" s="59">
        <f t="shared" si="8"/>
        <v>20.550449502645499</v>
      </c>
      <c r="AA29" s="59">
        <f t="shared" si="8"/>
        <v>21.321091358994707</v>
      </c>
      <c r="AB29" s="59">
        <f t="shared" si="8"/>
        <v>20.807330121428571</v>
      </c>
      <c r="AC29" s="54">
        <f t="shared" si="6"/>
        <v>17.923991130485657</v>
      </c>
    </row>
    <row r="30" spans="1:29" ht="24.95" customHeight="1">
      <c r="A30" s="4">
        <v>20</v>
      </c>
      <c r="B30" s="5" t="s">
        <v>72</v>
      </c>
      <c r="C30" s="6" t="s">
        <v>47</v>
      </c>
      <c r="D30" s="13"/>
      <c r="E30" s="59"/>
      <c r="F30" s="59"/>
      <c r="G30" s="59">
        <f>(G16-G15)/LN(1+(G16-G15)/G11)</f>
        <v>3.9108742047105154</v>
      </c>
      <c r="H30" s="59">
        <f>(H16-H15)/LN(1+(H16-H15)/H11)</f>
        <v>3.694345310935566</v>
      </c>
      <c r="I30" s="59">
        <f>(I16-I15)/LN(1+(I16-I15)/I11)</f>
        <v>3.5920602006656761</v>
      </c>
      <c r="J30" s="59">
        <f>(J16-J15)/LN(1+(J16-J15)/J11)</f>
        <v>3.5231401714792079</v>
      </c>
      <c r="K30" s="59">
        <f>(K16-K15)/LN(1+(K16-K15)/K11)</f>
        <v>3.4536038636539588</v>
      </c>
      <c r="L30" s="59">
        <f t="shared" ref="L30:AB30" si="9">(L16-L15)/LN(1+(L16-L15)/L11)</f>
        <v>3.3753264125543936</v>
      </c>
      <c r="M30" s="59">
        <f t="shared" si="9"/>
        <v>3.2951486358103681</v>
      </c>
      <c r="N30" s="59">
        <f t="shared" si="9"/>
        <v>2.6396861920468613</v>
      </c>
      <c r="O30" s="59">
        <f t="shared" si="9"/>
        <v>2.6701237451617255</v>
      </c>
      <c r="P30" s="59">
        <f t="shared" si="9"/>
        <v>3.5453777518294358</v>
      </c>
      <c r="Q30" s="59">
        <f t="shared" si="9"/>
        <v>3.3625121127015443</v>
      </c>
      <c r="R30" s="59">
        <f t="shared" si="9"/>
        <v>3.477801084802584</v>
      </c>
      <c r="S30" s="59">
        <f t="shared" si="9"/>
        <v>3.5576754208228252</v>
      </c>
      <c r="T30" s="59">
        <f t="shared" si="9"/>
        <v>3.477801084802584</v>
      </c>
      <c r="U30" s="59">
        <f t="shared" si="9"/>
        <v>3.5116611287000752</v>
      </c>
      <c r="V30" s="59">
        <f t="shared" si="9"/>
        <v>3.4437942870745881</v>
      </c>
      <c r="W30" s="59">
        <f t="shared" si="9"/>
        <v>3.6262979349586693</v>
      </c>
      <c r="X30" s="59">
        <f t="shared" si="9"/>
        <v>3.9568006804146711</v>
      </c>
      <c r="Y30" s="59">
        <f t="shared" si="9"/>
        <v>3.9108742047105154</v>
      </c>
      <c r="Z30" s="59">
        <f t="shared" si="9"/>
        <v>3.7953919198120301</v>
      </c>
      <c r="AA30" s="59">
        <f t="shared" si="9"/>
        <v>4.1735657466675047</v>
      </c>
      <c r="AB30" s="59">
        <f t="shared" si="9"/>
        <v>4.127390155544556</v>
      </c>
      <c r="AC30" s="54">
        <f t="shared" si="6"/>
        <v>3.5509660113572665</v>
      </c>
    </row>
    <row r="31" spans="1:29" ht="24.95" customHeight="1">
      <c r="A31" s="4">
        <v>21</v>
      </c>
      <c r="B31" s="5" t="s">
        <v>73</v>
      </c>
      <c r="C31" s="6" t="s">
        <v>47</v>
      </c>
      <c r="D31" s="17"/>
      <c r="E31" s="59"/>
      <c r="F31" s="59"/>
      <c r="G31" s="59">
        <f>(G13-G14)/LN(1+(G13-G14)/G12)</f>
        <v>1.7960301003328381</v>
      </c>
      <c r="H31" s="59">
        <f>(H13-H14)/LN(1+(H13-H14)/H12)</f>
        <v>2.5369423252845387</v>
      </c>
      <c r="I31" s="59">
        <f>(I13-I14)/LN(1+(I13-I14)/I12)</f>
        <v>2.3990918556509144</v>
      </c>
      <c r="J31" s="59">
        <f>(J13-J14)/LN(1+(J13-J14)/J12)</f>
        <v>2.1270631636670401</v>
      </c>
      <c r="K31" s="59">
        <f>(K13-K14)/LN(1+(K13-K14)/K12)</f>
        <v>2.0604747200825204</v>
      </c>
      <c r="L31" s="59">
        <f t="shared" ref="L31:AB31" si="10">(L13-L14)/LN(1+(L13-L14)/L12)</f>
        <v>2.082735603896948</v>
      </c>
      <c r="M31" s="59">
        <f t="shared" si="10"/>
        <v>2.375897998171745</v>
      </c>
      <c r="N31" s="59">
        <f t="shared" si="10"/>
        <v>2.5606510797638879</v>
      </c>
      <c r="O31" s="59">
        <f t="shared" si="10"/>
        <v>2.6090515301396886</v>
      </c>
      <c r="P31" s="59">
        <f t="shared" si="10"/>
        <v>2.6090515301396886</v>
      </c>
      <c r="Q31" s="59">
        <f t="shared" si="10"/>
        <v>2.1930874711718338</v>
      </c>
      <c r="R31" s="59">
        <f t="shared" si="10"/>
        <v>2.3990918556509144</v>
      </c>
      <c r="S31" s="59">
        <f t="shared" si="10"/>
        <v>2.1711400650644617</v>
      </c>
      <c r="T31" s="59">
        <f t="shared" si="10"/>
        <v>2.422221319947512</v>
      </c>
      <c r="U31" s="59">
        <f t="shared" si="10"/>
        <v>2.4682916986923402</v>
      </c>
      <c r="V31" s="59">
        <f t="shared" si="10"/>
        <v>2.375897998171745</v>
      </c>
      <c r="W31" s="59">
        <f t="shared" si="10"/>
        <v>2.4222213199475116</v>
      </c>
      <c r="X31" s="59">
        <f t="shared" si="10"/>
        <v>2.5824181345416166</v>
      </c>
      <c r="Y31" s="59">
        <f t="shared" si="10"/>
        <v>2.4094728527885949</v>
      </c>
      <c r="Z31" s="59">
        <f t="shared" si="10"/>
        <v>2.6276699100244083</v>
      </c>
      <c r="AA31" s="59">
        <f t="shared" si="10"/>
        <v>2.6951431749169599</v>
      </c>
      <c r="AB31" s="59">
        <f t="shared" si="10"/>
        <v>2.6502140546051289</v>
      </c>
      <c r="AC31" s="54">
        <f t="shared" si="6"/>
        <v>2.3897208983024019</v>
      </c>
    </row>
    <row r="32" spans="1:29" ht="18.75" customHeight="1"/>
    <row r="33" spans="1:29" ht="18.75">
      <c r="A33" s="218" t="s">
        <v>102</v>
      </c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20"/>
    </row>
    <row r="34" spans="1:29" ht="21" customHeight="1">
      <c r="A34" s="221"/>
      <c r="B34" s="222"/>
      <c r="C34" s="222"/>
      <c r="D34" s="223"/>
      <c r="E34" s="233" t="s">
        <v>90</v>
      </c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  <c r="AA34" s="234"/>
      <c r="AB34" s="235"/>
    </row>
    <row r="35" spans="1:29" ht="18.75">
      <c r="A35" s="224" t="s">
        <v>34</v>
      </c>
      <c r="B35" s="225"/>
      <c r="C35" s="225"/>
      <c r="D35" s="226"/>
      <c r="E35" s="236"/>
      <c r="F35" s="237"/>
      <c r="G35" s="237"/>
      <c r="H35" s="237"/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  <c r="AA35" s="237"/>
      <c r="AB35" s="238"/>
    </row>
    <row r="36" spans="1:29" ht="18.75">
      <c r="A36" s="224" t="s">
        <v>35</v>
      </c>
      <c r="B36" s="225"/>
      <c r="C36" s="225"/>
      <c r="D36" s="226"/>
      <c r="E36" s="236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  <c r="AA36" s="237"/>
      <c r="AB36" s="238"/>
    </row>
    <row r="37" spans="1:29" ht="18.75">
      <c r="A37" s="224" t="s">
        <v>36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</row>
    <row r="38" spans="1:29" ht="18.75">
      <c r="A38" s="224" t="s">
        <v>37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</row>
    <row r="39" spans="1:29" ht="19.5">
      <c r="A39" s="227" t="s">
        <v>38</v>
      </c>
      <c r="B39" s="228"/>
      <c r="C39" s="228"/>
      <c r="D39" s="229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</row>
    <row r="40" spans="1:29" ht="18.75">
      <c r="A40" s="227" t="s">
        <v>39</v>
      </c>
      <c r="B40" s="228"/>
      <c r="C40" s="228"/>
      <c r="D40" s="229"/>
      <c r="E40" s="239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0"/>
      <c r="AA40" s="240"/>
      <c r="AB40" s="241"/>
    </row>
    <row r="41" spans="1:29" ht="15.75">
      <c r="A41" s="245" t="s">
        <v>40</v>
      </c>
      <c r="B41" s="245" t="s">
        <v>41</v>
      </c>
      <c r="C41" s="247" t="s">
        <v>42</v>
      </c>
      <c r="D41" s="245" t="s">
        <v>43</v>
      </c>
      <c r="E41" s="230" t="s">
        <v>44</v>
      </c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2"/>
      <c r="AC41" s="34" t="s">
        <v>45</v>
      </c>
    </row>
    <row r="42" spans="1:29" ht="15.75">
      <c r="A42" s="246"/>
      <c r="B42" s="246"/>
      <c r="C42" s="248"/>
      <c r="D42" s="246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" customHeight="1">
      <c r="A43" s="4">
        <v>1</v>
      </c>
      <c r="B43" s="5" t="s">
        <v>46</v>
      </c>
      <c r="C43" s="6" t="s">
        <v>47</v>
      </c>
      <c r="D43" s="7"/>
      <c r="E43" s="26">
        <v>1.1000000000000001</v>
      </c>
      <c r="F43" s="26">
        <v>1</v>
      </c>
      <c r="G43" s="26">
        <v>0.9</v>
      </c>
      <c r="H43" s="26">
        <v>0.9</v>
      </c>
      <c r="I43" s="26">
        <v>1</v>
      </c>
      <c r="J43" s="26">
        <v>0.9</v>
      </c>
      <c r="K43" s="26">
        <v>0.9</v>
      </c>
      <c r="L43" s="26">
        <v>0.9</v>
      </c>
      <c r="M43" s="26">
        <v>0.9</v>
      </c>
      <c r="N43" s="26">
        <v>0.9</v>
      </c>
      <c r="O43" s="26">
        <v>0.9</v>
      </c>
      <c r="P43" s="26">
        <v>1</v>
      </c>
      <c r="Q43" s="26">
        <v>1</v>
      </c>
      <c r="R43" s="26">
        <v>0.9</v>
      </c>
      <c r="S43" s="26">
        <v>0.8</v>
      </c>
      <c r="T43" s="26">
        <v>1</v>
      </c>
      <c r="U43" s="26">
        <v>0.9</v>
      </c>
      <c r="V43" s="26"/>
      <c r="W43" s="26"/>
      <c r="X43" s="26"/>
      <c r="Y43" s="26"/>
      <c r="Z43" s="26"/>
      <c r="AA43" s="26"/>
      <c r="AB43" s="26"/>
      <c r="AC43" s="35">
        <f t="shared" ref="AC43:AC55" si="11">AVERAGE(E43:AB43)</f>
        <v>0.93529411764705905</v>
      </c>
    </row>
    <row r="44" spans="1:29" ht="22.5" customHeight="1">
      <c r="A44" s="4">
        <v>2</v>
      </c>
      <c r="B44" s="5" t="s">
        <v>48</v>
      </c>
      <c r="C44" s="6" t="s">
        <v>47</v>
      </c>
      <c r="D44" s="7"/>
      <c r="E44" s="26">
        <v>0.6</v>
      </c>
      <c r="F44" s="26">
        <v>0.6</v>
      </c>
      <c r="G44" s="26">
        <v>0.5</v>
      </c>
      <c r="H44" s="26">
        <v>0.4</v>
      </c>
      <c r="I44" s="26">
        <v>0.3</v>
      </c>
      <c r="J44" s="26">
        <v>0.3</v>
      </c>
      <c r="K44" s="26">
        <v>0.3</v>
      </c>
      <c r="L44" s="26">
        <v>0.4</v>
      </c>
      <c r="M44" s="26">
        <v>0.4</v>
      </c>
      <c r="N44" s="26">
        <v>0.4</v>
      </c>
      <c r="O44" s="26">
        <v>0.3</v>
      </c>
      <c r="P44" s="26">
        <v>0.4</v>
      </c>
      <c r="Q44" s="26">
        <v>0.4</v>
      </c>
      <c r="R44" s="26">
        <v>0.4</v>
      </c>
      <c r="S44" s="26">
        <v>0.4</v>
      </c>
      <c r="T44" s="26">
        <v>0.4</v>
      </c>
      <c r="U44" s="26">
        <v>0.4</v>
      </c>
      <c r="V44" s="26"/>
      <c r="W44" s="26"/>
      <c r="X44" s="26"/>
      <c r="Y44" s="26"/>
      <c r="Z44" s="26"/>
      <c r="AA44" s="26"/>
      <c r="AB44" s="26"/>
      <c r="AC44" s="35">
        <f t="shared" si="11"/>
        <v>0.40588235294117653</v>
      </c>
    </row>
    <row r="45" spans="1:29" ht="26.25" customHeight="1">
      <c r="A45" s="4">
        <v>3</v>
      </c>
      <c r="B45" s="5" t="s">
        <v>49</v>
      </c>
      <c r="C45" s="6" t="s">
        <v>47</v>
      </c>
      <c r="D45" s="6"/>
      <c r="E45" s="55">
        <v>15.2</v>
      </c>
      <c r="F45" s="55">
        <v>15.2</v>
      </c>
      <c r="G45" s="55">
        <v>15.6</v>
      </c>
      <c r="H45" s="55">
        <v>15.2</v>
      </c>
      <c r="I45" s="55">
        <v>14</v>
      </c>
      <c r="J45" s="55">
        <v>13.6</v>
      </c>
      <c r="K45" s="55">
        <v>13.5</v>
      </c>
      <c r="L45" s="55">
        <v>13.6</v>
      </c>
      <c r="M45" s="55">
        <v>14</v>
      </c>
      <c r="N45" s="55">
        <v>14.1</v>
      </c>
      <c r="O45" s="55">
        <v>14.4</v>
      </c>
      <c r="P45" s="55">
        <v>14.4</v>
      </c>
      <c r="Q45" s="55">
        <v>14.3</v>
      </c>
      <c r="R45" s="55">
        <v>14.2</v>
      </c>
      <c r="S45" s="55">
        <v>14</v>
      </c>
      <c r="T45" s="55">
        <v>14</v>
      </c>
      <c r="U45" s="55">
        <v>13.5</v>
      </c>
      <c r="V45" s="55"/>
      <c r="W45" s="55"/>
      <c r="X45" s="55"/>
      <c r="Y45" s="55"/>
      <c r="Z45" s="55"/>
      <c r="AA45" s="55"/>
      <c r="AB45" s="55"/>
      <c r="AC45" s="54">
        <f t="shared" si="11"/>
        <v>14.28235294117647</v>
      </c>
    </row>
    <row r="46" spans="1:29" ht="29.25" customHeight="1">
      <c r="A46" s="4">
        <v>4</v>
      </c>
      <c r="B46" s="5" t="s">
        <v>50</v>
      </c>
      <c r="C46" s="6" t="s">
        <v>47</v>
      </c>
      <c r="D46" s="6"/>
      <c r="E46" s="55">
        <v>6.5</v>
      </c>
      <c r="F46" s="55">
        <v>6.7</v>
      </c>
      <c r="G46" s="55">
        <v>6.9</v>
      </c>
      <c r="H46" s="55">
        <v>7.1</v>
      </c>
      <c r="I46" s="55">
        <v>6.8</v>
      </c>
      <c r="J46" s="55">
        <v>7</v>
      </c>
      <c r="K46" s="55">
        <v>6.8</v>
      </c>
      <c r="L46" s="55">
        <v>7</v>
      </c>
      <c r="M46" s="55">
        <v>7</v>
      </c>
      <c r="N46" s="55">
        <v>7.1</v>
      </c>
      <c r="O46" s="55">
        <v>7</v>
      </c>
      <c r="P46" s="55">
        <v>7.1</v>
      </c>
      <c r="Q46" s="55">
        <v>7</v>
      </c>
      <c r="R46" s="55">
        <v>7</v>
      </c>
      <c r="S46" s="55">
        <v>7</v>
      </c>
      <c r="T46" s="55">
        <v>6.1</v>
      </c>
      <c r="U46" s="55">
        <v>5.7</v>
      </c>
      <c r="V46" s="55"/>
      <c r="W46" s="55"/>
      <c r="X46" s="55"/>
      <c r="Y46" s="55"/>
      <c r="Z46" s="55"/>
      <c r="AA46" s="55"/>
      <c r="AB46" s="55"/>
      <c r="AC46" s="54">
        <f t="shared" si="11"/>
        <v>6.8117647058823518</v>
      </c>
    </row>
    <row r="47" spans="1:29" ht="26.25" customHeight="1">
      <c r="A47" s="4">
        <v>5</v>
      </c>
      <c r="B47" s="5" t="s">
        <v>51</v>
      </c>
      <c r="C47" s="6" t="s">
        <v>47</v>
      </c>
      <c r="D47" s="6"/>
      <c r="E47" s="55">
        <v>24.2</v>
      </c>
      <c r="F47" s="55">
        <v>24.3</v>
      </c>
      <c r="G47" s="55">
        <v>24.2</v>
      </c>
      <c r="H47" s="55">
        <v>25.7</v>
      </c>
      <c r="I47" s="55">
        <v>25.6</v>
      </c>
      <c r="J47" s="55">
        <v>25.8</v>
      </c>
      <c r="K47" s="55">
        <v>26</v>
      </c>
      <c r="L47" s="55">
        <v>27.1</v>
      </c>
      <c r="M47" s="55">
        <v>27.5</v>
      </c>
      <c r="N47" s="55">
        <v>27.2</v>
      </c>
      <c r="O47" s="55">
        <v>26.8</v>
      </c>
      <c r="P47" s="55">
        <v>26.5</v>
      </c>
      <c r="Q47" s="55">
        <v>26</v>
      </c>
      <c r="R47" s="55">
        <v>25.5</v>
      </c>
      <c r="S47" s="55">
        <v>25.7</v>
      </c>
      <c r="T47" s="55">
        <v>26.2</v>
      </c>
      <c r="U47" s="55">
        <v>25.7</v>
      </c>
      <c r="V47" s="55"/>
      <c r="W47" s="55"/>
      <c r="X47" s="55"/>
      <c r="Y47" s="55"/>
      <c r="Z47" s="55"/>
      <c r="AA47" s="55"/>
      <c r="AB47" s="55"/>
      <c r="AC47" s="54">
        <f t="shared" si="11"/>
        <v>25.882352941176471</v>
      </c>
    </row>
    <row r="48" spans="1:29" ht="24" customHeight="1">
      <c r="A48" s="4">
        <v>6</v>
      </c>
      <c r="B48" s="5" t="s">
        <v>52</v>
      </c>
      <c r="C48" s="6" t="s">
        <v>47</v>
      </c>
      <c r="D48" s="6"/>
      <c r="E48" s="55">
        <v>30.2</v>
      </c>
      <c r="F48" s="55">
        <v>30.3</v>
      </c>
      <c r="G48" s="55">
        <v>30.2</v>
      </c>
      <c r="H48" s="55">
        <v>31.5</v>
      </c>
      <c r="I48" s="55">
        <v>30.6</v>
      </c>
      <c r="J48" s="55">
        <v>30.3</v>
      </c>
      <c r="K48" s="55">
        <v>30.5</v>
      </c>
      <c r="L48" s="55">
        <v>31.7</v>
      </c>
      <c r="M48" s="55">
        <v>32.299999999999997</v>
      </c>
      <c r="N48" s="55">
        <v>32</v>
      </c>
      <c r="O48" s="55">
        <v>32</v>
      </c>
      <c r="P48" s="55">
        <v>31.6</v>
      </c>
      <c r="Q48" s="55">
        <v>31.2</v>
      </c>
      <c r="R48" s="55">
        <v>30.5</v>
      </c>
      <c r="S48" s="55">
        <v>30.6</v>
      </c>
      <c r="T48" s="55">
        <v>31.8</v>
      </c>
      <c r="U48" s="55">
        <v>31.2</v>
      </c>
      <c r="V48" s="55"/>
      <c r="W48" s="55"/>
      <c r="X48" s="55"/>
      <c r="Y48" s="55"/>
      <c r="Z48" s="55"/>
      <c r="AA48" s="55"/>
      <c r="AB48" s="55"/>
      <c r="AC48" s="54">
        <f t="shared" si="11"/>
        <v>31.088235294117652</v>
      </c>
    </row>
    <row r="49" spans="1:29" ht="30">
      <c r="A49" s="4">
        <v>7</v>
      </c>
      <c r="B49" s="5" t="s">
        <v>53</v>
      </c>
      <c r="C49" s="6" t="s">
        <v>54</v>
      </c>
      <c r="D49" s="6"/>
      <c r="E49" s="56">
        <v>4.3</v>
      </c>
      <c r="F49" s="56">
        <v>4.3</v>
      </c>
      <c r="G49" s="56">
        <v>4.3</v>
      </c>
      <c r="H49" s="56">
        <v>4.3</v>
      </c>
      <c r="I49" s="56">
        <v>4.3</v>
      </c>
      <c r="J49" s="56">
        <v>4.3</v>
      </c>
      <c r="K49" s="56">
        <v>4.3</v>
      </c>
      <c r="L49" s="56">
        <v>4.3</v>
      </c>
      <c r="M49" s="56">
        <v>4.3</v>
      </c>
      <c r="N49" s="56">
        <v>4.3</v>
      </c>
      <c r="O49" s="56">
        <v>4.3</v>
      </c>
      <c r="P49" s="56">
        <v>4.3</v>
      </c>
      <c r="Q49" s="56">
        <v>4.3</v>
      </c>
      <c r="R49" s="56">
        <v>4.3</v>
      </c>
      <c r="S49" s="56">
        <v>4.3</v>
      </c>
      <c r="T49" s="56">
        <v>4.3</v>
      </c>
      <c r="U49" s="56">
        <v>4.3</v>
      </c>
      <c r="V49" s="56"/>
      <c r="W49" s="56"/>
      <c r="X49" s="56"/>
      <c r="Y49" s="56"/>
      <c r="Z49" s="56"/>
      <c r="AA49" s="56"/>
      <c r="AB49" s="56"/>
      <c r="AC49" s="54">
        <f t="shared" si="11"/>
        <v>4.2999999999999989</v>
      </c>
    </row>
    <row r="50" spans="1:29" ht="30">
      <c r="A50" s="4">
        <v>8</v>
      </c>
      <c r="B50" s="5" t="s">
        <v>55</v>
      </c>
      <c r="C50" s="6" t="s">
        <v>54</v>
      </c>
      <c r="D50" s="6"/>
      <c r="E50" s="57">
        <v>3.8</v>
      </c>
      <c r="F50" s="57">
        <v>3.8</v>
      </c>
      <c r="G50" s="57">
        <v>3.8</v>
      </c>
      <c r="H50" s="57">
        <v>3.8</v>
      </c>
      <c r="I50" s="57">
        <v>3.8</v>
      </c>
      <c r="J50" s="57">
        <v>3.8</v>
      </c>
      <c r="K50" s="57">
        <v>3.8</v>
      </c>
      <c r="L50" s="57">
        <v>3.8</v>
      </c>
      <c r="M50" s="57">
        <v>3.8</v>
      </c>
      <c r="N50" s="57">
        <v>3.8</v>
      </c>
      <c r="O50" s="57">
        <v>3.8</v>
      </c>
      <c r="P50" s="57">
        <v>3.8</v>
      </c>
      <c r="Q50" s="57">
        <v>3.8</v>
      </c>
      <c r="R50" s="57">
        <v>3.8</v>
      </c>
      <c r="S50" s="57">
        <v>3.8</v>
      </c>
      <c r="T50" s="57">
        <v>3.8</v>
      </c>
      <c r="U50" s="57">
        <v>3.8</v>
      </c>
      <c r="V50" s="57"/>
      <c r="W50" s="57"/>
      <c r="X50" s="57"/>
      <c r="Y50" s="57"/>
      <c r="Z50" s="57"/>
      <c r="AA50" s="57"/>
      <c r="AB50" s="57"/>
      <c r="AC50" s="54">
        <f t="shared" si="11"/>
        <v>3.7999999999999989</v>
      </c>
    </row>
    <row r="51" spans="1:29" ht="30">
      <c r="A51" s="4">
        <v>9</v>
      </c>
      <c r="B51" s="5" t="s">
        <v>56</v>
      </c>
      <c r="C51" s="6" t="s">
        <v>54</v>
      </c>
      <c r="D51" s="6"/>
      <c r="E51" s="57">
        <v>3.8</v>
      </c>
      <c r="F51" s="57">
        <v>3.8</v>
      </c>
      <c r="G51" s="57">
        <v>3.8</v>
      </c>
      <c r="H51" s="57">
        <v>3.8</v>
      </c>
      <c r="I51" s="57">
        <v>3.8</v>
      </c>
      <c r="J51" s="57">
        <v>3.8</v>
      </c>
      <c r="K51" s="57">
        <v>3.8</v>
      </c>
      <c r="L51" s="57">
        <v>3.8</v>
      </c>
      <c r="M51" s="57">
        <v>3.8</v>
      </c>
      <c r="N51" s="57">
        <v>3.8</v>
      </c>
      <c r="O51" s="57">
        <v>3.8</v>
      </c>
      <c r="P51" s="57">
        <v>3.8</v>
      </c>
      <c r="Q51" s="57">
        <v>3.8</v>
      </c>
      <c r="R51" s="57">
        <v>3.8</v>
      </c>
      <c r="S51" s="57">
        <v>3.8</v>
      </c>
      <c r="T51" s="57">
        <v>3.8</v>
      </c>
      <c r="U51" s="57">
        <v>3.8</v>
      </c>
      <c r="V51" s="57"/>
      <c r="W51" s="57"/>
      <c r="X51" s="57"/>
      <c r="Y51" s="57"/>
      <c r="Z51" s="57"/>
      <c r="AA51" s="57"/>
      <c r="AB51" s="57"/>
      <c r="AC51" s="54">
        <f t="shared" si="11"/>
        <v>3.7999999999999989</v>
      </c>
    </row>
    <row r="52" spans="1:29" ht="30">
      <c r="A52" s="4">
        <v>10</v>
      </c>
      <c r="B52" s="5" t="s">
        <v>57</v>
      </c>
      <c r="C52" s="6" t="s">
        <v>54</v>
      </c>
      <c r="D52" s="6"/>
      <c r="E52" s="57">
        <v>3</v>
      </c>
      <c r="F52" s="57">
        <v>3</v>
      </c>
      <c r="G52" s="57">
        <v>3</v>
      </c>
      <c r="H52" s="57">
        <v>3</v>
      </c>
      <c r="I52" s="57">
        <v>3</v>
      </c>
      <c r="J52" s="57">
        <v>3</v>
      </c>
      <c r="K52" s="57">
        <v>3</v>
      </c>
      <c r="L52" s="57">
        <v>3</v>
      </c>
      <c r="M52" s="57">
        <v>3</v>
      </c>
      <c r="N52" s="57">
        <v>3</v>
      </c>
      <c r="O52" s="57">
        <v>3</v>
      </c>
      <c r="P52" s="57">
        <v>3</v>
      </c>
      <c r="Q52" s="57">
        <v>3</v>
      </c>
      <c r="R52" s="57">
        <v>3</v>
      </c>
      <c r="S52" s="57">
        <v>3</v>
      </c>
      <c r="T52" s="57">
        <v>3</v>
      </c>
      <c r="U52" s="57">
        <v>3</v>
      </c>
      <c r="V52" s="57"/>
      <c r="W52" s="57"/>
      <c r="X52" s="57"/>
      <c r="Y52" s="57"/>
      <c r="Z52" s="57"/>
      <c r="AA52" s="57"/>
      <c r="AB52" s="57"/>
      <c r="AC52" s="54">
        <f t="shared" si="11"/>
        <v>3</v>
      </c>
    </row>
    <row r="53" spans="1:29" ht="34.5">
      <c r="A53" s="4">
        <v>11</v>
      </c>
      <c r="B53" s="5" t="s">
        <v>58</v>
      </c>
      <c r="C53" s="6" t="s">
        <v>54</v>
      </c>
      <c r="D53" s="13"/>
      <c r="E53" s="56">
        <f t="shared" ref="E53:U53" si="12">E49-E50</f>
        <v>0.5</v>
      </c>
      <c r="F53" s="56">
        <f t="shared" si="12"/>
        <v>0.5</v>
      </c>
      <c r="G53" s="56">
        <f t="shared" si="12"/>
        <v>0.5</v>
      </c>
      <c r="H53" s="56">
        <f t="shared" si="12"/>
        <v>0.5</v>
      </c>
      <c r="I53" s="56">
        <f t="shared" si="12"/>
        <v>0.5</v>
      </c>
      <c r="J53" s="56">
        <f t="shared" si="12"/>
        <v>0.5</v>
      </c>
      <c r="K53" s="56">
        <f t="shared" si="12"/>
        <v>0.5</v>
      </c>
      <c r="L53" s="56">
        <f t="shared" si="12"/>
        <v>0.5</v>
      </c>
      <c r="M53" s="56">
        <f t="shared" si="12"/>
        <v>0.5</v>
      </c>
      <c r="N53" s="56">
        <f t="shared" si="12"/>
        <v>0.5</v>
      </c>
      <c r="O53" s="56">
        <f t="shared" si="12"/>
        <v>0.5</v>
      </c>
      <c r="P53" s="56">
        <f t="shared" si="12"/>
        <v>0.5</v>
      </c>
      <c r="Q53" s="56">
        <f t="shared" si="12"/>
        <v>0.5</v>
      </c>
      <c r="R53" s="56">
        <f t="shared" si="12"/>
        <v>0.5</v>
      </c>
      <c r="S53" s="56">
        <f t="shared" si="12"/>
        <v>0.5</v>
      </c>
      <c r="T53" s="56">
        <f t="shared" si="12"/>
        <v>0.5</v>
      </c>
      <c r="U53" s="56">
        <f t="shared" si="12"/>
        <v>0.5</v>
      </c>
      <c r="V53" s="56"/>
      <c r="W53" s="56"/>
      <c r="X53" s="56"/>
      <c r="Y53" s="56"/>
      <c r="Z53" s="56"/>
      <c r="AA53" s="56"/>
      <c r="AB53" s="56"/>
      <c r="AC53" s="54">
        <f t="shared" si="11"/>
        <v>0.5</v>
      </c>
    </row>
    <row r="54" spans="1:29" ht="34.5">
      <c r="A54" s="4">
        <v>12</v>
      </c>
      <c r="B54" s="5" t="s">
        <v>59</v>
      </c>
      <c r="C54" s="6" t="s">
        <v>60</v>
      </c>
      <c r="D54" s="13"/>
      <c r="E54" s="56">
        <f t="shared" ref="E54:U54" si="13">E51-E52</f>
        <v>0.79999999999999982</v>
      </c>
      <c r="F54" s="56">
        <f t="shared" si="13"/>
        <v>0.79999999999999982</v>
      </c>
      <c r="G54" s="56">
        <f t="shared" si="13"/>
        <v>0.79999999999999982</v>
      </c>
      <c r="H54" s="56">
        <f t="shared" si="13"/>
        <v>0.79999999999999982</v>
      </c>
      <c r="I54" s="56">
        <f t="shared" si="13"/>
        <v>0.79999999999999982</v>
      </c>
      <c r="J54" s="56">
        <f t="shared" si="13"/>
        <v>0.79999999999999982</v>
      </c>
      <c r="K54" s="56">
        <f t="shared" si="13"/>
        <v>0.79999999999999982</v>
      </c>
      <c r="L54" s="56">
        <f t="shared" si="13"/>
        <v>0.79999999999999982</v>
      </c>
      <c r="M54" s="56">
        <f t="shared" si="13"/>
        <v>0.79999999999999982</v>
      </c>
      <c r="N54" s="56">
        <f t="shared" si="13"/>
        <v>0.79999999999999982</v>
      </c>
      <c r="O54" s="56">
        <f t="shared" si="13"/>
        <v>0.79999999999999982</v>
      </c>
      <c r="P54" s="56">
        <f t="shared" si="13"/>
        <v>0.79999999999999982</v>
      </c>
      <c r="Q54" s="56">
        <f t="shared" si="13"/>
        <v>0.79999999999999982</v>
      </c>
      <c r="R54" s="56">
        <f t="shared" si="13"/>
        <v>0.79999999999999982</v>
      </c>
      <c r="S54" s="56">
        <f t="shared" si="13"/>
        <v>0.79999999999999982</v>
      </c>
      <c r="T54" s="56">
        <f t="shared" si="13"/>
        <v>0.79999999999999982</v>
      </c>
      <c r="U54" s="56">
        <f t="shared" si="13"/>
        <v>0.79999999999999982</v>
      </c>
      <c r="V54" s="56"/>
      <c r="W54" s="56"/>
      <c r="X54" s="56"/>
      <c r="Y54" s="56"/>
      <c r="Z54" s="56"/>
      <c r="AA54" s="56"/>
      <c r="AB54" s="56"/>
      <c r="AC54" s="54">
        <f t="shared" si="11"/>
        <v>0.8</v>
      </c>
    </row>
    <row r="55" spans="1:29" ht="37.5">
      <c r="A55" s="4">
        <v>13</v>
      </c>
      <c r="B55" s="5" t="s">
        <v>61</v>
      </c>
      <c r="C55" s="6" t="s">
        <v>62</v>
      </c>
      <c r="D55" s="13"/>
      <c r="E55" s="58">
        <f t="shared" ref="E55:U55" si="14">SQRT(E53/0.5)*971</f>
        <v>971</v>
      </c>
      <c r="F55" s="58">
        <f t="shared" si="14"/>
        <v>971</v>
      </c>
      <c r="G55" s="58">
        <f t="shared" si="14"/>
        <v>971</v>
      </c>
      <c r="H55" s="58">
        <f t="shared" si="14"/>
        <v>971</v>
      </c>
      <c r="I55" s="58">
        <f t="shared" si="14"/>
        <v>971</v>
      </c>
      <c r="J55" s="58">
        <f t="shared" si="14"/>
        <v>971</v>
      </c>
      <c r="K55" s="58">
        <f t="shared" si="14"/>
        <v>971</v>
      </c>
      <c r="L55" s="58">
        <f t="shared" si="14"/>
        <v>971</v>
      </c>
      <c r="M55" s="58">
        <f t="shared" si="14"/>
        <v>971</v>
      </c>
      <c r="N55" s="58">
        <f t="shared" si="14"/>
        <v>971</v>
      </c>
      <c r="O55" s="58">
        <f t="shared" si="14"/>
        <v>971</v>
      </c>
      <c r="P55" s="58">
        <f t="shared" si="14"/>
        <v>971</v>
      </c>
      <c r="Q55" s="58">
        <f t="shared" si="14"/>
        <v>971</v>
      </c>
      <c r="R55" s="58">
        <f t="shared" si="14"/>
        <v>971</v>
      </c>
      <c r="S55" s="58">
        <f t="shared" si="14"/>
        <v>971</v>
      </c>
      <c r="T55" s="58">
        <f t="shared" si="14"/>
        <v>971</v>
      </c>
      <c r="U55" s="58">
        <f t="shared" si="14"/>
        <v>971</v>
      </c>
      <c r="V55" s="58"/>
      <c r="W55" s="58"/>
      <c r="X55" s="58"/>
      <c r="Y55" s="58"/>
      <c r="Z55" s="58"/>
      <c r="AA55" s="58"/>
      <c r="AB55" s="58"/>
      <c r="AC55" s="54">
        <f t="shared" si="11"/>
        <v>971</v>
      </c>
    </row>
    <row r="56" spans="1:29" ht="21">
      <c r="A56" s="4">
        <v>14</v>
      </c>
      <c r="B56" s="5" t="s">
        <v>63</v>
      </c>
      <c r="C56" s="6" t="s">
        <v>64</v>
      </c>
      <c r="D56" s="13"/>
      <c r="E56" s="60">
        <f t="shared" ref="E56:U56" si="15">E55*1000*1*(E45-E46)/3024</f>
        <v>2793.5515873015875</v>
      </c>
      <c r="F56" s="60">
        <f t="shared" si="15"/>
        <v>2729.3320105820108</v>
      </c>
      <c r="G56" s="60">
        <f t="shared" si="15"/>
        <v>2793.5515873015875</v>
      </c>
      <c r="H56" s="60">
        <f t="shared" si="15"/>
        <v>2600.8928571428573</v>
      </c>
      <c r="I56" s="60">
        <f t="shared" si="15"/>
        <v>2311.9047619047619</v>
      </c>
      <c r="J56" s="60">
        <f t="shared" si="15"/>
        <v>2119.2460317460318</v>
      </c>
      <c r="K56" s="60">
        <f t="shared" si="15"/>
        <v>2151.3558201058199</v>
      </c>
      <c r="L56" s="60">
        <f t="shared" si="15"/>
        <v>2119.2460317460318</v>
      </c>
      <c r="M56" s="60">
        <f t="shared" si="15"/>
        <v>2247.6851851851852</v>
      </c>
      <c r="N56" s="60">
        <f t="shared" si="15"/>
        <v>2247.6851851851852</v>
      </c>
      <c r="O56" s="60">
        <f t="shared" si="15"/>
        <v>2376.1243386243386</v>
      </c>
      <c r="P56" s="60">
        <f t="shared" si="15"/>
        <v>2344.0145502645505</v>
      </c>
      <c r="Q56" s="60">
        <f t="shared" si="15"/>
        <v>2344.0145502645505</v>
      </c>
      <c r="R56" s="60">
        <f t="shared" si="15"/>
        <v>2311.9047619047615</v>
      </c>
      <c r="S56" s="60">
        <f t="shared" si="15"/>
        <v>2247.6851851851852</v>
      </c>
      <c r="T56" s="60">
        <f t="shared" si="15"/>
        <v>2536.6732804232806</v>
      </c>
      <c r="U56" s="60">
        <f t="shared" si="15"/>
        <v>2504.563492063492</v>
      </c>
      <c r="V56" s="60"/>
      <c r="W56" s="60"/>
      <c r="X56" s="60"/>
      <c r="Y56" s="60"/>
      <c r="Z56" s="60"/>
      <c r="AA56" s="60"/>
      <c r="AB56" s="60"/>
      <c r="AC56" s="63">
        <f>SUM(E56:AB56)</f>
        <v>40779.431216931218</v>
      </c>
    </row>
    <row r="57" spans="1:29" ht="21">
      <c r="A57" s="4">
        <v>15</v>
      </c>
      <c r="B57" s="5" t="s">
        <v>65</v>
      </c>
      <c r="C57" s="6" t="s">
        <v>66</v>
      </c>
      <c r="D57" s="13"/>
      <c r="E57" s="56">
        <v>1300</v>
      </c>
      <c r="F57" s="56">
        <v>1300</v>
      </c>
      <c r="G57" s="56">
        <v>1300</v>
      </c>
      <c r="H57" s="56">
        <v>1300</v>
      </c>
      <c r="I57" s="56">
        <v>1200</v>
      </c>
      <c r="J57" s="56">
        <v>1200</v>
      </c>
      <c r="K57" s="56">
        <v>1200</v>
      </c>
      <c r="L57" s="56">
        <v>1200</v>
      </c>
      <c r="M57" s="56">
        <v>1200</v>
      </c>
      <c r="N57" s="56">
        <v>1300</v>
      </c>
      <c r="O57" s="56">
        <v>1300</v>
      </c>
      <c r="P57" s="56">
        <v>1300</v>
      </c>
      <c r="Q57" s="56">
        <v>1300</v>
      </c>
      <c r="R57" s="56">
        <v>1300</v>
      </c>
      <c r="S57" s="56">
        <v>1300</v>
      </c>
      <c r="T57" s="56">
        <v>1300</v>
      </c>
      <c r="U57" s="56">
        <v>1300</v>
      </c>
      <c r="V57" s="56"/>
      <c r="W57" s="56"/>
      <c r="X57" s="56"/>
      <c r="Y57" s="56"/>
      <c r="Z57" s="56"/>
      <c r="AA57" s="56"/>
      <c r="AB57" s="56"/>
      <c r="AC57" s="63">
        <f>SUM(E57:AB57)</f>
        <v>21600</v>
      </c>
    </row>
    <row r="58" spans="1:29" ht="15.75">
      <c r="A58" s="4">
        <v>16</v>
      </c>
      <c r="B58" s="5" t="s">
        <v>67</v>
      </c>
      <c r="C58" s="6" t="s">
        <v>68</v>
      </c>
      <c r="D58" s="13"/>
      <c r="E58" s="59">
        <f t="shared" ref="E58:U58" si="16">E57/E56</f>
        <v>0.46535743456798889</v>
      </c>
      <c r="F58" s="59">
        <f t="shared" si="16"/>
        <v>0.47630702126370628</v>
      </c>
      <c r="G58" s="59">
        <f t="shared" si="16"/>
        <v>0.46535743456798889</v>
      </c>
      <c r="H58" s="59">
        <f t="shared" si="16"/>
        <v>0.49982835564709915</v>
      </c>
      <c r="I58" s="59">
        <f t="shared" si="16"/>
        <v>0.51905252317198769</v>
      </c>
      <c r="J58" s="59">
        <f t="shared" si="16"/>
        <v>0.5662391161876229</v>
      </c>
      <c r="K58" s="59">
        <f t="shared" si="16"/>
        <v>0.55778778609527035</v>
      </c>
      <c r="L58" s="59">
        <f t="shared" si="16"/>
        <v>0.5662391161876229</v>
      </c>
      <c r="M58" s="59">
        <f t="shared" si="16"/>
        <v>0.53388259526261583</v>
      </c>
      <c r="N58" s="59">
        <f t="shared" si="16"/>
        <v>0.57837281153450049</v>
      </c>
      <c r="O58" s="59">
        <f t="shared" si="16"/>
        <v>0.54710941631641941</v>
      </c>
      <c r="P58" s="59">
        <f t="shared" si="16"/>
        <v>0.55460406585500044</v>
      </c>
      <c r="Q58" s="59">
        <f t="shared" si="16"/>
        <v>0.55460406585500044</v>
      </c>
      <c r="R58" s="59">
        <f t="shared" si="16"/>
        <v>0.56230690010298667</v>
      </c>
      <c r="S58" s="59">
        <f t="shared" si="16"/>
        <v>0.57837281153450049</v>
      </c>
      <c r="T58" s="59">
        <f t="shared" si="16"/>
        <v>0.51248223806854476</v>
      </c>
      <c r="U58" s="59">
        <f t="shared" si="16"/>
        <v>0.51905252317198769</v>
      </c>
      <c r="V58" s="59"/>
      <c r="W58" s="59"/>
      <c r="X58" s="59"/>
      <c r="Y58" s="59"/>
      <c r="Z58" s="59"/>
      <c r="AA58" s="59"/>
      <c r="AB58" s="59"/>
      <c r="AC58" s="54">
        <f t="shared" ref="AC58:AC63" si="17">AVERAGE(E58:AB58)</f>
        <v>0.53276213031710851</v>
      </c>
    </row>
    <row r="59" spans="1:29" ht="15.75">
      <c r="A59" s="4">
        <v>17</v>
      </c>
      <c r="B59" s="5" t="s">
        <v>69</v>
      </c>
      <c r="C59" s="13"/>
      <c r="D59" s="13"/>
      <c r="E59" s="242">
        <f>AVERAGE(E58:AB58)</f>
        <v>0.53276213031710851</v>
      </c>
      <c r="F59" s="243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3"/>
      <c r="AA59" s="243"/>
      <c r="AB59" s="243"/>
      <c r="AC59" s="54">
        <f t="shared" si="17"/>
        <v>0.53276213031710851</v>
      </c>
    </row>
    <row r="60" spans="1:29" ht="15.75">
      <c r="A60" s="4">
        <v>18</v>
      </c>
      <c r="B60" s="5" t="s">
        <v>70</v>
      </c>
      <c r="C60" s="13"/>
      <c r="D60" s="13"/>
      <c r="E60" s="59">
        <f t="shared" ref="E60:U60" si="18">3.516/E58</f>
        <v>7.555482600732601</v>
      </c>
      <c r="F60" s="59">
        <f t="shared" si="18"/>
        <v>7.381793345543346</v>
      </c>
      <c r="G60" s="59">
        <f t="shared" si="18"/>
        <v>7.555482600732601</v>
      </c>
      <c r="H60" s="59">
        <f t="shared" si="18"/>
        <v>7.0344148351648359</v>
      </c>
      <c r="I60" s="59">
        <f t="shared" si="18"/>
        <v>6.773880952380952</v>
      </c>
      <c r="J60" s="59">
        <f t="shared" si="18"/>
        <v>6.2093908730158729</v>
      </c>
      <c r="K60" s="59">
        <f t="shared" si="18"/>
        <v>6.3034725529100522</v>
      </c>
      <c r="L60" s="59">
        <f t="shared" si="18"/>
        <v>6.2093908730158729</v>
      </c>
      <c r="M60" s="59">
        <f t="shared" si="18"/>
        <v>6.5857175925925926</v>
      </c>
      <c r="N60" s="59">
        <f t="shared" si="18"/>
        <v>6.0791239316239318</v>
      </c>
      <c r="O60" s="59">
        <f t="shared" si="18"/>
        <v>6.4265024420024419</v>
      </c>
      <c r="P60" s="59">
        <f t="shared" si="18"/>
        <v>6.3396578144078148</v>
      </c>
      <c r="Q60" s="59">
        <f t="shared" si="18"/>
        <v>6.3396578144078148</v>
      </c>
      <c r="R60" s="59">
        <f t="shared" si="18"/>
        <v>6.252813186813186</v>
      </c>
      <c r="S60" s="59">
        <f t="shared" si="18"/>
        <v>6.0791239316239318</v>
      </c>
      <c r="T60" s="59">
        <f t="shared" si="18"/>
        <v>6.86072557997558</v>
      </c>
      <c r="U60" s="59">
        <f t="shared" si="18"/>
        <v>6.773880952380952</v>
      </c>
      <c r="V60" s="59"/>
      <c r="W60" s="59"/>
      <c r="X60" s="59"/>
      <c r="Y60" s="59"/>
      <c r="Z60" s="59"/>
      <c r="AA60" s="59"/>
      <c r="AB60" s="59"/>
      <c r="AC60" s="54">
        <f t="shared" si="17"/>
        <v>6.6329712870190809</v>
      </c>
    </row>
    <row r="61" spans="1:29" ht="15.75">
      <c r="A61" s="4">
        <v>19</v>
      </c>
      <c r="B61" s="5" t="s">
        <v>71</v>
      </c>
      <c r="C61" s="13"/>
      <c r="D61" s="13"/>
      <c r="E61" s="59">
        <f t="shared" ref="E61:U61" si="19">3.413*E60</f>
        <v>25.786862116300366</v>
      </c>
      <c r="F61" s="59">
        <f t="shared" si="19"/>
        <v>25.194060688339437</v>
      </c>
      <c r="G61" s="59">
        <f t="shared" si="19"/>
        <v>25.786862116300366</v>
      </c>
      <c r="H61" s="59">
        <f t="shared" si="19"/>
        <v>24.008457832417584</v>
      </c>
      <c r="I61" s="59">
        <f t="shared" si="19"/>
        <v>23.119255690476187</v>
      </c>
      <c r="J61" s="59">
        <f t="shared" si="19"/>
        <v>21.192651049603175</v>
      </c>
      <c r="K61" s="59">
        <f t="shared" si="19"/>
        <v>21.513751823082007</v>
      </c>
      <c r="L61" s="59">
        <f t="shared" si="19"/>
        <v>21.192651049603175</v>
      </c>
      <c r="M61" s="59">
        <f t="shared" si="19"/>
        <v>22.477054143518519</v>
      </c>
      <c r="N61" s="59">
        <f t="shared" si="19"/>
        <v>20.74804997863248</v>
      </c>
      <c r="O61" s="59">
        <f t="shared" si="19"/>
        <v>21.933652834554334</v>
      </c>
      <c r="P61" s="59">
        <f t="shared" si="19"/>
        <v>21.637252120573869</v>
      </c>
      <c r="Q61" s="59">
        <f t="shared" si="19"/>
        <v>21.637252120573869</v>
      </c>
      <c r="R61" s="59">
        <f t="shared" si="19"/>
        <v>21.340851406593401</v>
      </c>
      <c r="S61" s="59">
        <f t="shared" si="19"/>
        <v>20.74804997863248</v>
      </c>
      <c r="T61" s="59">
        <f t="shared" si="19"/>
        <v>23.415656404456652</v>
      </c>
      <c r="U61" s="59">
        <f t="shared" si="19"/>
        <v>23.119255690476187</v>
      </c>
      <c r="V61" s="59"/>
      <c r="W61" s="59"/>
      <c r="X61" s="59"/>
      <c r="Y61" s="59"/>
      <c r="Z61" s="59"/>
      <c r="AA61" s="59"/>
      <c r="AB61" s="59"/>
      <c r="AC61" s="54">
        <f t="shared" si="17"/>
        <v>22.638331002596118</v>
      </c>
    </row>
    <row r="62" spans="1:29" ht="15.75">
      <c r="A62" s="4">
        <v>20</v>
      </c>
      <c r="B62" s="5" t="s">
        <v>72</v>
      </c>
      <c r="C62" s="6" t="s">
        <v>47</v>
      </c>
      <c r="D62" s="13"/>
      <c r="E62" s="59">
        <f t="shared" ref="E62:U62" si="20">(E48-E47)/LN(1+(E48-E47)/E43)</f>
        <v>3.2175297813743202</v>
      </c>
      <c r="F62" s="59">
        <f t="shared" si="20"/>
        <v>3.0833900542185044</v>
      </c>
      <c r="G62" s="59">
        <f t="shared" si="20"/>
        <v>2.9456788435783787</v>
      </c>
      <c r="H62" s="59">
        <f t="shared" si="20"/>
        <v>2.8892116230470113</v>
      </c>
      <c r="I62" s="59">
        <f t="shared" si="20"/>
        <v>2.7905531327562363</v>
      </c>
      <c r="J62" s="59">
        <f t="shared" si="20"/>
        <v>2.5114978194806126</v>
      </c>
      <c r="K62" s="59">
        <f t="shared" si="20"/>
        <v>2.5114978194806126</v>
      </c>
      <c r="L62" s="59">
        <f t="shared" si="20"/>
        <v>2.5412839759633101</v>
      </c>
      <c r="M62" s="59">
        <f t="shared" si="20"/>
        <v>2.6004608258774873</v>
      </c>
      <c r="N62" s="59">
        <f t="shared" si="20"/>
        <v>2.6004608258774882</v>
      </c>
      <c r="O62" s="59">
        <f t="shared" si="20"/>
        <v>2.717321316799191</v>
      </c>
      <c r="P62" s="59">
        <f t="shared" si="20"/>
        <v>2.8203459985398589</v>
      </c>
      <c r="Q62" s="59">
        <f t="shared" si="20"/>
        <v>2.8500189184554614</v>
      </c>
      <c r="R62" s="59">
        <f t="shared" si="20"/>
        <v>2.6591319396341482</v>
      </c>
      <c r="S62" s="59">
        <f t="shared" si="20"/>
        <v>2.4954042214873033</v>
      </c>
      <c r="T62" s="59">
        <f t="shared" si="20"/>
        <v>2.9675640233371752</v>
      </c>
      <c r="U62" s="59">
        <f t="shared" si="20"/>
        <v>2.8037499815139819</v>
      </c>
      <c r="V62" s="59"/>
      <c r="W62" s="59"/>
      <c r="X62" s="59"/>
      <c r="Y62" s="59"/>
      <c r="Z62" s="59"/>
      <c r="AA62" s="59"/>
      <c r="AB62" s="59"/>
      <c r="AC62" s="54">
        <f t="shared" si="17"/>
        <v>2.7650059471424164</v>
      </c>
    </row>
    <row r="63" spans="1:29" ht="15.75">
      <c r="A63" s="4">
        <v>21</v>
      </c>
      <c r="B63" s="5" t="s">
        <v>73</v>
      </c>
      <c r="C63" s="6" t="s">
        <v>47</v>
      </c>
      <c r="D63" s="17"/>
      <c r="E63" s="59">
        <f t="shared" ref="E63:U63" si="21">(E45-E46)/LN(1+(E45-E46)/E44)</f>
        <v>3.174209338763446</v>
      </c>
      <c r="F63" s="59">
        <f t="shared" si="21"/>
        <v>3.1260343067316194</v>
      </c>
      <c r="G63" s="59">
        <f t="shared" si="21"/>
        <v>2.9872776330491373</v>
      </c>
      <c r="H63" s="59">
        <f t="shared" si="21"/>
        <v>2.6502140546051289</v>
      </c>
      <c r="I63" s="59">
        <f t="shared" si="21"/>
        <v>2.2368057644146027</v>
      </c>
      <c r="J63" s="59">
        <f t="shared" si="21"/>
        <v>2.1049313267650867</v>
      </c>
      <c r="K63" s="59">
        <f t="shared" si="21"/>
        <v>2.1270631636670401</v>
      </c>
      <c r="L63" s="59">
        <f t="shared" si="21"/>
        <v>2.3059178144955088</v>
      </c>
      <c r="M63" s="59">
        <f t="shared" si="21"/>
        <v>2.3990918556509144</v>
      </c>
      <c r="N63" s="59">
        <f t="shared" si="21"/>
        <v>2.3990918556509144</v>
      </c>
      <c r="O63" s="59">
        <f t="shared" si="21"/>
        <v>2.2802957162478492</v>
      </c>
      <c r="P63" s="59">
        <f t="shared" si="21"/>
        <v>2.4682916986923407</v>
      </c>
      <c r="Q63" s="59">
        <f t="shared" si="21"/>
        <v>2.4682916986923407</v>
      </c>
      <c r="R63" s="59">
        <f t="shared" si="21"/>
        <v>2.4452875576447819</v>
      </c>
      <c r="S63" s="59">
        <f t="shared" si="21"/>
        <v>2.3990918556509144</v>
      </c>
      <c r="T63" s="59">
        <f t="shared" si="21"/>
        <v>2.6050715660667714</v>
      </c>
      <c r="U63" s="59">
        <f t="shared" si="21"/>
        <v>2.5824181345416166</v>
      </c>
      <c r="V63" s="59"/>
      <c r="W63" s="59"/>
      <c r="X63" s="59"/>
      <c r="Y63" s="59"/>
      <c r="Z63" s="59"/>
      <c r="AA63" s="59"/>
      <c r="AB63" s="59"/>
      <c r="AC63" s="54">
        <f t="shared" si="17"/>
        <v>2.515257961254707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B40"/>
    <mergeCell ref="A33:AB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B8"/>
    <mergeCell ref="A1:AB1"/>
    <mergeCell ref="A2:D2"/>
    <mergeCell ref="A3:D3"/>
    <mergeCell ref="A4:D4"/>
    <mergeCell ref="A5:D5"/>
  </mergeCells>
  <conditionalFormatting sqref="AB25">
    <cfRule type="cellIs" dxfId="79" priority="6" operator="greaterThan">
      <formula>90</formula>
    </cfRule>
  </conditionalFormatting>
  <pageMargins left="0.7" right="0.7" top="0.75" bottom="0.75" header="0.3" footer="0.3"/>
  <pageSetup paperSize="9" scale="46" orientation="landscape"/>
  <headerFooter>
    <oddFooter>&amp;LUnrestricted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78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0.42578125" customWidth="1"/>
    <col min="5" max="5" width="11.7109375" customWidth="1"/>
    <col min="6" max="6" width="8.85546875" customWidth="1"/>
    <col min="7" max="14" width="8.28515625" customWidth="1"/>
    <col min="15" max="15" width="9.7109375" customWidth="1"/>
    <col min="16" max="28" width="8.28515625" customWidth="1"/>
    <col min="29" max="29" width="13.85546875" customWidth="1"/>
  </cols>
  <sheetData>
    <row r="1" spans="1:29" ht="18.75" customHeight="1">
      <c r="A1" s="218" t="s">
        <v>103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20"/>
    </row>
    <row r="2" spans="1:29" ht="18.75" customHeight="1">
      <c r="A2" s="221"/>
      <c r="B2" s="222"/>
      <c r="C2" s="222"/>
      <c r="D2" s="223"/>
      <c r="E2" s="233" t="s">
        <v>77</v>
      </c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5"/>
    </row>
    <row r="3" spans="1:29" ht="18.75" customHeight="1">
      <c r="A3" s="224" t="s">
        <v>34</v>
      </c>
      <c r="B3" s="225"/>
      <c r="C3" s="225"/>
      <c r="D3" s="226"/>
      <c r="E3" s="236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8"/>
    </row>
    <row r="4" spans="1:29" ht="18.75" customHeight="1">
      <c r="A4" s="224" t="s">
        <v>35</v>
      </c>
      <c r="B4" s="225"/>
      <c r="C4" s="225"/>
      <c r="D4" s="226"/>
      <c r="E4" s="236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/>
    </row>
    <row r="5" spans="1:29" ht="19.5" customHeight="1">
      <c r="A5" s="224" t="s">
        <v>36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</row>
    <row r="6" spans="1:29" ht="18.75" customHeight="1">
      <c r="A6" s="224" t="s">
        <v>37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</row>
    <row r="7" spans="1:29" ht="15.75" customHeight="1">
      <c r="A7" s="227" t="s">
        <v>38</v>
      </c>
      <c r="B7" s="228"/>
      <c r="C7" s="228"/>
      <c r="D7" s="229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</row>
    <row r="8" spans="1:29" ht="18.75">
      <c r="A8" s="227" t="s">
        <v>39</v>
      </c>
      <c r="B8" s="228"/>
      <c r="C8" s="228"/>
      <c r="D8" s="229"/>
      <c r="E8" s="239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1"/>
    </row>
    <row r="9" spans="1:29" ht="15.75">
      <c r="A9" s="245" t="s">
        <v>40</v>
      </c>
      <c r="B9" s="245" t="s">
        <v>41</v>
      </c>
      <c r="C9" s="247" t="s">
        <v>42</v>
      </c>
      <c r="D9" s="245" t="s">
        <v>43</v>
      </c>
      <c r="E9" s="230" t="s">
        <v>44</v>
      </c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2"/>
      <c r="AC9" s="34" t="s">
        <v>45</v>
      </c>
    </row>
    <row r="10" spans="1:29" ht="15.75">
      <c r="A10" s="246"/>
      <c r="B10" s="246"/>
      <c r="C10" s="248"/>
      <c r="D10" s="246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46</v>
      </c>
      <c r="C11" s="6" t="s">
        <v>47</v>
      </c>
      <c r="D11" s="7"/>
      <c r="E11" s="26">
        <v>1.1000000000000001</v>
      </c>
      <c r="F11" s="26">
        <v>1.1000000000000001</v>
      </c>
      <c r="G11" s="26">
        <v>1.9</v>
      </c>
      <c r="H11" s="26">
        <v>1.7</v>
      </c>
      <c r="I11" s="26"/>
      <c r="J11" s="26"/>
      <c r="K11" s="26"/>
      <c r="L11" s="26"/>
      <c r="M11" s="26"/>
      <c r="N11" s="26">
        <v>1.9</v>
      </c>
      <c r="O11" s="26">
        <v>1.9</v>
      </c>
      <c r="P11" s="26">
        <v>1.8</v>
      </c>
      <c r="Q11" s="26">
        <v>1.7</v>
      </c>
      <c r="R11" s="26">
        <v>1.9</v>
      </c>
      <c r="S11" s="26">
        <v>1.9</v>
      </c>
      <c r="T11" s="26">
        <v>1.7</v>
      </c>
      <c r="U11" s="26">
        <v>1.8</v>
      </c>
      <c r="V11" s="26"/>
      <c r="W11" s="26"/>
      <c r="X11" s="26"/>
      <c r="Y11" s="26"/>
      <c r="Z11" s="26"/>
      <c r="AA11" s="26"/>
      <c r="AB11" s="26"/>
      <c r="AC11" s="35">
        <f t="shared" ref="AC11:AC23" si="0">AVERAGE(E11:AB11)</f>
        <v>1.7</v>
      </c>
    </row>
    <row r="12" spans="1:29" ht="24.95" customHeight="1">
      <c r="A12" s="4">
        <v>2</v>
      </c>
      <c r="B12" s="5" t="s">
        <v>48</v>
      </c>
      <c r="C12" s="6" t="s">
        <v>47</v>
      </c>
      <c r="D12" s="7"/>
      <c r="E12" s="26">
        <v>0.5</v>
      </c>
      <c r="F12" s="26">
        <v>0.5</v>
      </c>
      <c r="G12" s="26">
        <v>0.4</v>
      </c>
      <c r="H12" s="26">
        <v>0.3</v>
      </c>
      <c r="I12" s="26"/>
      <c r="J12" s="26"/>
      <c r="K12" s="26"/>
      <c r="L12" s="26"/>
      <c r="M12" s="26"/>
      <c r="N12" s="26">
        <v>0.4</v>
      </c>
      <c r="O12" s="26">
        <v>0.4</v>
      </c>
      <c r="P12" s="26">
        <v>0.4</v>
      </c>
      <c r="Q12" s="26">
        <v>0.5</v>
      </c>
      <c r="R12" s="26">
        <v>0.3</v>
      </c>
      <c r="S12" s="26">
        <v>0.4</v>
      </c>
      <c r="T12" s="26">
        <v>0.4</v>
      </c>
      <c r="U12" s="26">
        <v>0.4</v>
      </c>
      <c r="V12" s="26"/>
      <c r="W12" s="26"/>
      <c r="X12" s="26"/>
      <c r="Y12" s="26"/>
      <c r="Z12" s="26"/>
      <c r="AA12" s="26"/>
      <c r="AB12" s="26"/>
      <c r="AC12" s="35">
        <f t="shared" si="0"/>
        <v>0.40833333333333338</v>
      </c>
    </row>
    <row r="13" spans="1:29" ht="24.95" customHeight="1">
      <c r="A13" s="4">
        <v>3</v>
      </c>
      <c r="B13" s="5" t="s">
        <v>49</v>
      </c>
      <c r="C13" s="6" t="s">
        <v>47</v>
      </c>
      <c r="D13" s="6"/>
      <c r="E13" s="27">
        <v>15.3</v>
      </c>
      <c r="F13" s="27">
        <v>15.5</v>
      </c>
      <c r="G13" s="27">
        <v>16</v>
      </c>
      <c r="H13" s="27">
        <v>15.6</v>
      </c>
      <c r="I13" s="27"/>
      <c r="J13" s="27"/>
      <c r="K13" s="27"/>
      <c r="L13" s="27"/>
      <c r="M13" s="27"/>
      <c r="N13" s="27">
        <v>15.72222</v>
      </c>
      <c r="O13" s="27">
        <v>15.72222</v>
      </c>
      <c r="P13" s="27">
        <v>15.72222</v>
      </c>
      <c r="Q13" s="27">
        <v>15.44444</v>
      </c>
      <c r="R13" s="27">
        <v>15</v>
      </c>
      <c r="S13" s="27">
        <v>14.5</v>
      </c>
      <c r="T13" s="27">
        <v>14.16667</v>
      </c>
      <c r="U13" s="27">
        <v>13.72222</v>
      </c>
      <c r="V13" s="27"/>
      <c r="W13" s="27"/>
      <c r="X13" s="27"/>
      <c r="Y13" s="27"/>
      <c r="Z13" s="27"/>
      <c r="AA13" s="27"/>
      <c r="AB13" s="27"/>
      <c r="AC13" s="35">
        <f t="shared" si="0"/>
        <v>15.199999166666666</v>
      </c>
    </row>
    <row r="14" spans="1:29" ht="24.95" customHeight="1">
      <c r="A14" s="4">
        <v>4</v>
      </c>
      <c r="B14" s="5" t="s">
        <v>50</v>
      </c>
      <c r="C14" s="6" t="s">
        <v>47</v>
      </c>
      <c r="D14" s="6"/>
      <c r="E14" s="27">
        <v>7</v>
      </c>
      <c r="F14" s="27">
        <v>7.1</v>
      </c>
      <c r="G14" s="27">
        <v>7.6</v>
      </c>
      <c r="H14" s="27">
        <v>8</v>
      </c>
      <c r="I14" s="27"/>
      <c r="J14" s="27"/>
      <c r="K14" s="27"/>
      <c r="L14" s="27"/>
      <c r="M14" s="27"/>
      <c r="N14" s="27">
        <v>7.8888889999999998</v>
      </c>
      <c r="O14" s="27">
        <v>7.8888889999999998</v>
      </c>
      <c r="P14" s="27">
        <v>7.8888889999999998</v>
      </c>
      <c r="Q14" s="27">
        <v>7.7222229999999996</v>
      </c>
      <c r="R14" s="27">
        <v>7.5</v>
      </c>
      <c r="S14" s="27">
        <v>7</v>
      </c>
      <c r="T14" s="27">
        <v>6.6666670000000003</v>
      </c>
      <c r="U14" s="27">
        <v>6.4444439999999998</v>
      </c>
      <c r="V14" s="27"/>
      <c r="W14" s="27"/>
      <c r="X14" s="27"/>
      <c r="Y14" s="27"/>
      <c r="Z14" s="27"/>
      <c r="AA14" s="27"/>
      <c r="AB14" s="27"/>
      <c r="AC14" s="35">
        <f t="shared" si="0"/>
        <v>7.3916667499999997</v>
      </c>
    </row>
    <row r="15" spans="1:29" ht="24.95" customHeight="1">
      <c r="A15" s="4">
        <v>5</v>
      </c>
      <c r="B15" s="5" t="s">
        <v>51</v>
      </c>
      <c r="C15" s="6" t="s">
        <v>47</v>
      </c>
      <c r="D15" s="6"/>
      <c r="E15" s="27">
        <v>23.6</v>
      </c>
      <c r="F15" s="27">
        <v>23.1</v>
      </c>
      <c r="G15" s="27">
        <v>23.3</v>
      </c>
      <c r="H15" s="27">
        <v>26.2</v>
      </c>
      <c r="I15" s="27"/>
      <c r="J15" s="27"/>
      <c r="K15" s="27"/>
      <c r="L15" s="27"/>
      <c r="M15" s="27"/>
      <c r="N15" s="27">
        <v>25.66667</v>
      </c>
      <c r="O15" s="27">
        <v>25.66667</v>
      </c>
      <c r="P15" s="27">
        <v>25.66667</v>
      </c>
      <c r="Q15" s="27">
        <v>26.11111</v>
      </c>
      <c r="R15" s="27">
        <v>26</v>
      </c>
      <c r="S15" s="27">
        <v>24.94445</v>
      </c>
      <c r="T15" s="27">
        <v>24.83333</v>
      </c>
      <c r="U15" s="27">
        <v>24.77778</v>
      </c>
      <c r="V15" s="27"/>
      <c r="W15" s="27"/>
      <c r="X15" s="27"/>
      <c r="Y15" s="27"/>
      <c r="Z15" s="27"/>
      <c r="AA15" s="27"/>
      <c r="AB15" s="27"/>
      <c r="AC15" s="35">
        <f t="shared" si="0"/>
        <v>24.988890000000001</v>
      </c>
    </row>
    <row r="16" spans="1:29" ht="24.95" customHeight="1">
      <c r="A16" s="4">
        <v>6</v>
      </c>
      <c r="B16" s="5" t="s">
        <v>52</v>
      </c>
      <c r="C16" s="6" t="s">
        <v>47</v>
      </c>
      <c r="D16" s="6"/>
      <c r="E16" s="55">
        <v>28.8</v>
      </c>
      <c r="F16" s="55">
        <v>28.4</v>
      </c>
      <c r="G16" s="55">
        <v>28.7</v>
      </c>
      <c r="H16" s="55">
        <v>31.1</v>
      </c>
      <c r="I16" s="55"/>
      <c r="J16" s="55"/>
      <c r="K16" s="55"/>
      <c r="L16" s="55"/>
      <c r="M16" s="55"/>
      <c r="N16" s="55">
        <v>30.61111</v>
      </c>
      <c r="O16" s="55">
        <v>30.61111</v>
      </c>
      <c r="P16" s="55">
        <v>30.61111</v>
      </c>
      <c r="Q16" s="55">
        <v>31</v>
      </c>
      <c r="R16" s="55">
        <v>30.77778</v>
      </c>
      <c r="S16" s="55">
        <v>29.88889</v>
      </c>
      <c r="T16" s="55">
        <v>29.5</v>
      </c>
      <c r="U16" s="55">
        <v>29.44444</v>
      </c>
      <c r="V16" s="55"/>
      <c r="W16" s="55"/>
      <c r="X16" s="55"/>
      <c r="Y16" s="55"/>
      <c r="Z16" s="55"/>
      <c r="AA16" s="55"/>
      <c r="AB16" s="55"/>
      <c r="AC16" s="54">
        <f t="shared" si="0"/>
        <v>29.953703333333333</v>
      </c>
    </row>
    <row r="17" spans="1:29" ht="24.95" customHeight="1">
      <c r="A17" s="4">
        <v>7</v>
      </c>
      <c r="B17" s="5" t="s">
        <v>53</v>
      </c>
      <c r="C17" s="6" t="s">
        <v>54</v>
      </c>
      <c r="D17" s="6"/>
      <c r="E17" s="56">
        <v>4.3</v>
      </c>
      <c r="F17" s="56">
        <v>4.3</v>
      </c>
      <c r="G17" s="56">
        <v>4.3</v>
      </c>
      <c r="H17" s="56">
        <v>4.3</v>
      </c>
      <c r="I17" s="56"/>
      <c r="J17" s="56"/>
      <c r="K17" s="56"/>
      <c r="L17" s="56"/>
      <c r="M17" s="56"/>
      <c r="N17" s="56">
        <v>4.3</v>
      </c>
      <c r="O17" s="56">
        <v>4.3</v>
      </c>
      <c r="P17" s="56">
        <v>4.3</v>
      </c>
      <c r="Q17" s="56">
        <v>4.3</v>
      </c>
      <c r="R17" s="56">
        <v>4.3</v>
      </c>
      <c r="S17" s="56">
        <v>4.3</v>
      </c>
      <c r="T17" s="56">
        <v>4.3</v>
      </c>
      <c r="U17" s="56">
        <v>4.3</v>
      </c>
      <c r="V17" s="56"/>
      <c r="W17" s="56"/>
      <c r="X17" s="56"/>
      <c r="Y17" s="56"/>
      <c r="Z17" s="56"/>
      <c r="AA17" s="56"/>
      <c r="AB17" s="56"/>
      <c r="AC17" s="54">
        <f t="shared" si="0"/>
        <v>4.2999999999999989</v>
      </c>
    </row>
    <row r="18" spans="1:29" ht="24.95" customHeight="1">
      <c r="A18" s="4">
        <v>8</v>
      </c>
      <c r="B18" s="5" t="s">
        <v>55</v>
      </c>
      <c r="C18" s="6" t="s">
        <v>54</v>
      </c>
      <c r="D18" s="6"/>
      <c r="E18" s="57">
        <v>3.8</v>
      </c>
      <c r="F18" s="57">
        <v>3.8</v>
      </c>
      <c r="G18" s="57">
        <v>3.8</v>
      </c>
      <c r="H18" s="57">
        <v>3.8</v>
      </c>
      <c r="I18" s="57"/>
      <c r="J18" s="57"/>
      <c r="K18" s="57"/>
      <c r="L18" s="57"/>
      <c r="M18" s="57"/>
      <c r="N18" s="57">
        <v>3.8</v>
      </c>
      <c r="O18" s="57">
        <v>3.8</v>
      </c>
      <c r="P18" s="57">
        <v>3.8</v>
      </c>
      <c r="Q18" s="57">
        <v>3.8</v>
      </c>
      <c r="R18" s="57">
        <v>3.8</v>
      </c>
      <c r="S18" s="57">
        <v>3.8</v>
      </c>
      <c r="T18" s="57">
        <v>3.8</v>
      </c>
      <c r="U18" s="57">
        <v>3.8</v>
      </c>
      <c r="V18" s="57"/>
      <c r="W18" s="57"/>
      <c r="X18" s="57"/>
      <c r="Y18" s="57"/>
      <c r="Z18" s="57"/>
      <c r="AA18" s="57"/>
      <c r="AB18" s="57"/>
      <c r="AC18" s="54">
        <f t="shared" si="0"/>
        <v>3.7999999999999994</v>
      </c>
    </row>
    <row r="19" spans="1:29" ht="24.95" customHeight="1">
      <c r="A19" s="4">
        <v>9</v>
      </c>
      <c r="B19" s="5" t="s">
        <v>56</v>
      </c>
      <c r="C19" s="6" t="s">
        <v>54</v>
      </c>
      <c r="D19" s="6"/>
      <c r="E19" s="57">
        <v>3.8</v>
      </c>
      <c r="F19" s="57">
        <v>3.8</v>
      </c>
      <c r="G19" s="57">
        <v>3.8</v>
      </c>
      <c r="H19" s="57">
        <v>3.8</v>
      </c>
      <c r="I19" s="57"/>
      <c r="J19" s="57"/>
      <c r="K19" s="57"/>
      <c r="L19" s="57"/>
      <c r="M19" s="57"/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/>
      <c r="W19" s="57"/>
      <c r="X19" s="57"/>
      <c r="Y19" s="57"/>
      <c r="Z19" s="57"/>
      <c r="AA19" s="57"/>
      <c r="AB19" s="57"/>
      <c r="AC19" s="54">
        <f t="shared" si="0"/>
        <v>3.7999999999999994</v>
      </c>
    </row>
    <row r="20" spans="1:29" ht="24.95" customHeight="1">
      <c r="A20" s="4">
        <v>10</v>
      </c>
      <c r="B20" s="5" t="s">
        <v>57</v>
      </c>
      <c r="C20" s="6" t="s">
        <v>54</v>
      </c>
      <c r="D20" s="6"/>
      <c r="E20" s="57">
        <v>3</v>
      </c>
      <c r="F20" s="57">
        <v>3</v>
      </c>
      <c r="G20" s="57">
        <v>3</v>
      </c>
      <c r="H20" s="57">
        <v>3</v>
      </c>
      <c r="I20" s="57"/>
      <c r="J20" s="57"/>
      <c r="K20" s="57"/>
      <c r="L20" s="57"/>
      <c r="M20" s="57"/>
      <c r="N20" s="57">
        <v>3</v>
      </c>
      <c r="O20" s="57">
        <v>3</v>
      </c>
      <c r="P20" s="57">
        <v>3</v>
      </c>
      <c r="Q20" s="57">
        <v>3</v>
      </c>
      <c r="R20" s="57">
        <v>3</v>
      </c>
      <c r="S20" s="57">
        <v>3</v>
      </c>
      <c r="T20" s="57">
        <v>3</v>
      </c>
      <c r="U20" s="57">
        <v>3</v>
      </c>
      <c r="V20" s="57"/>
      <c r="W20" s="57"/>
      <c r="X20" s="57"/>
      <c r="Y20" s="57"/>
      <c r="Z20" s="57"/>
      <c r="AA20" s="57"/>
      <c r="AB20" s="57"/>
      <c r="AC20" s="54">
        <f t="shared" si="0"/>
        <v>3</v>
      </c>
    </row>
    <row r="21" spans="1:29" ht="24.95" customHeight="1">
      <c r="A21" s="4">
        <v>11</v>
      </c>
      <c r="B21" s="5" t="s">
        <v>58</v>
      </c>
      <c r="C21" s="6" t="s">
        <v>54</v>
      </c>
      <c r="D21" s="13"/>
      <c r="E21" s="56">
        <f t="shared" ref="E21:U21" si="1">E17-E18</f>
        <v>0.5</v>
      </c>
      <c r="F21" s="56">
        <f t="shared" si="1"/>
        <v>0.5</v>
      </c>
      <c r="G21" s="56">
        <f t="shared" si="1"/>
        <v>0.5</v>
      </c>
      <c r="H21" s="56">
        <f t="shared" si="1"/>
        <v>0.5</v>
      </c>
      <c r="I21" s="56"/>
      <c r="J21" s="56"/>
      <c r="K21" s="56"/>
      <c r="L21" s="56"/>
      <c r="M21" s="56"/>
      <c r="N21" s="56">
        <f>N17-N18</f>
        <v>0.5</v>
      </c>
      <c r="O21" s="56">
        <f t="shared" si="1"/>
        <v>0.5</v>
      </c>
      <c r="P21" s="56">
        <f t="shared" si="1"/>
        <v>0.5</v>
      </c>
      <c r="Q21" s="56">
        <f t="shared" si="1"/>
        <v>0.5</v>
      </c>
      <c r="R21" s="56">
        <f t="shared" si="1"/>
        <v>0.5</v>
      </c>
      <c r="S21" s="56">
        <f t="shared" si="1"/>
        <v>0.5</v>
      </c>
      <c r="T21" s="56">
        <f t="shared" si="1"/>
        <v>0.5</v>
      </c>
      <c r="U21" s="56">
        <f t="shared" si="1"/>
        <v>0.5</v>
      </c>
      <c r="V21" s="56"/>
      <c r="W21" s="56"/>
      <c r="X21" s="56"/>
      <c r="Y21" s="56"/>
      <c r="Z21" s="56"/>
      <c r="AA21" s="56"/>
      <c r="AB21" s="56"/>
      <c r="AC21" s="54">
        <f t="shared" si="0"/>
        <v>0.5</v>
      </c>
    </row>
    <row r="22" spans="1:29" ht="24.95" customHeight="1">
      <c r="A22" s="4">
        <v>12</v>
      </c>
      <c r="B22" s="5" t="s">
        <v>59</v>
      </c>
      <c r="C22" s="6" t="s">
        <v>60</v>
      </c>
      <c r="D22" s="13"/>
      <c r="E22" s="56">
        <f t="shared" ref="E22:U22" si="2">E19-E20</f>
        <v>0.79999999999999982</v>
      </c>
      <c r="F22" s="56">
        <f t="shared" si="2"/>
        <v>0.79999999999999982</v>
      </c>
      <c r="G22" s="56">
        <f t="shared" si="2"/>
        <v>0.79999999999999982</v>
      </c>
      <c r="H22" s="56">
        <f t="shared" si="2"/>
        <v>0.79999999999999982</v>
      </c>
      <c r="I22" s="56"/>
      <c r="J22" s="56"/>
      <c r="K22" s="56"/>
      <c r="L22" s="56"/>
      <c r="M22" s="56"/>
      <c r="N22" s="56">
        <f>N19-N20</f>
        <v>0.79999999999999982</v>
      </c>
      <c r="O22" s="56">
        <f t="shared" si="2"/>
        <v>0.79999999999999982</v>
      </c>
      <c r="P22" s="56">
        <f t="shared" si="2"/>
        <v>0.79999999999999982</v>
      </c>
      <c r="Q22" s="56">
        <f t="shared" si="2"/>
        <v>0.79999999999999982</v>
      </c>
      <c r="R22" s="56">
        <f t="shared" si="2"/>
        <v>0.79999999999999982</v>
      </c>
      <c r="S22" s="56">
        <f t="shared" si="2"/>
        <v>0.79999999999999982</v>
      </c>
      <c r="T22" s="56">
        <f t="shared" si="2"/>
        <v>0.79999999999999982</v>
      </c>
      <c r="U22" s="56">
        <f t="shared" si="2"/>
        <v>0.79999999999999982</v>
      </c>
      <c r="V22" s="56"/>
      <c r="W22" s="56"/>
      <c r="X22" s="56"/>
      <c r="Y22" s="56"/>
      <c r="Z22" s="56"/>
      <c r="AA22" s="56"/>
      <c r="AB22" s="56"/>
      <c r="AC22" s="54">
        <f t="shared" si="0"/>
        <v>0.79999999999999982</v>
      </c>
    </row>
    <row r="23" spans="1:29" ht="24.95" customHeight="1">
      <c r="A23" s="4">
        <v>13</v>
      </c>
      <c r="B23" s="5" t="s">
        <v>61</v>
      </c>
      <c r="C23" s="6" t="s">
        <v>62</v>
      </c>
      <c r="D23" s="13"/>
      <c r="E23" s="58">
        <f t="shared" ref="E23:U23" si="3">SQRT(E21/0.5)*971</f>
        <v>971</v>
      </c>
      <c r="F23" s="58">
        <f t="shared" si="3"/>
        <v>971</v>
      </c>
      <c r="G23" s="58">
        <f t="shared" si="3"/>
        <v>971</v>
      </c>
      <c r="H23" s="58">
        <f t="shared" si="3"/>
        <v>971</v>
      </c>
      <c r="I23" s="58"/>
      <c r="J23" s="58"/>
      <c r="K23" s="58"/>
      <c r="L23" s="58"/>
      <c r="M23" s="58"/>
      <c r="N23" s="58">
        <f>SQRT(N21/0.5)*971</f>
        <v>971</v>
      </c>
      <c r="O23" s="58">
        <f t="shared" si="3"/>
        <v>971</v>
      </c>
      <c r="P23" s="58">
        <f t="shared" si="3"/>
        <v>971</v>
      </c>
      <c r="Q23" s="58">
        <f t="shared" si="3"/>
        <v>971</v>
      </c>
      <c r="R23" s="58">
        <f t="shared" si="3"/>
        <v>971</v>
      </c>
      <c r="S23" s="58">
        <f t="shared" si="3"/>
        <v>971</v>
      </c>
      <c r="T23" s="58">
        <f t="shared" si="3"/>
        <v>971</v>
      </c>
      <c r="U23" s="58">
        <f t="shared" si="3"/>
        <v>971</v>
      </c>
      <c r="V23" s="58"/>
      <c r="W23" s="58"/>
      <c r="X23" s="58"/>
      <c r="Y23" s="58"/>
      <c r="Z23" s="58"/>
      <c r="AA23" s="58"/>
      <c r="AB23" s="58"/>
      <c r="AC23" s="54">
        <f t="shared" si="0"/>
        <v>971</v>
      </c>
    </row>
    <row r="24" spans="1:29" ht="24.95" customHeight="1">
      <c r="A24" s="4">
        <v>14</v>
      </c>
      <c r="B24" s="5" t="s">
        <v>63</v>
      </c>
      <c r="C24" s="6" t="s">
        <v>64</v>
      </c>
      <c r="D24" s="13"/>
      <c r="E24" s="56">
        <f t="shared" ref="E24:U24" si="4">E23*1000*1*(E13-E14)/3024</f>
        <v>2665.112433862434</v>
      </c>
      <c r="F24" s="56">
        <f t="shared" si="4"/>
        <v>2697.2222222222222</v>
      </c>
      <c r="G24" s="56">
        <f t="shared" si="4"/>
        <v>2697.2222222222222</v>
      </c>
      <c r="H24" s="56">
        <f t="shared" si="4"/>
        <v>2440.3439153439153</v>
      </c>
      <c r="I24" s="56"/>
      <c r="J24" s="56"/>
      <c r="K24" s="56"/>
      <c r="L24" s="56"/>
      <c r="M24" s="56"/>
      <c r="N24" s="56">
        <f>N23*1000*1*(N13-N14)/3024</f>
        <v>2515.2660056216932</v>
      </c>
      <c r="O24" s="56">
        <f t="shared" si="4"/>
        <v>2515.2660056216932</v>
      </c>
      <c r="P24" s="56">
        <f t="shared" si="4"/>
        <v>2515.2660056216932</v>
      </c>
      <c r="Q24" s="56">
        <f t="shared" si="4"/>
        <v>2479.5875353835982</v>
      </c>
      <c r="R24" s="56">
        <f t="shared" si="4"/>
        <v>2408.2341269841268</v>
      </c>
      <c r="S24" s="56">
        <f t="shared" si="4"/>
        <v>2408.2341269841268</v>
      </c>
      <c r="T24" s="56">
        <f t="shared" si="4"/>
        <v>2408.2350902777775</v>
      </c>
      <c r="U24" s="56">
        <f t="shared" si="4"/>
        <v>2336.8784708994708</v>
      </c>
      <c r="V24" s="56"/>
      <c r="W24" s="60"/>
      <c r="X24" s="60"/>
      <c r="Y24" s="60"/>
      <c r="Z24" s="60"/>
      <c r="AA24" s="60"/>
      <c r="AB24" s="60"/>
      <c r="AC24" s="63">
        <f>SUM(E24:AB24)</f>
        <v>30086.868161044975</v>
      </c>
    </row>
    <row r="25" spans="1:29" ht="24.95" customHeight="1">
      <c r="A25" s="4">
        <v>15</v>
      </c>
      <c r="B25" s="5" t="s">
        <v>65</v>
      </c>
      <c r="C25" s="6" t="s">
        <v>66</v>
      </c>
      <c r="D25" s="13"/>
      <c r="E25" s="56">
        <v>1600</v>
      </c>
      <c r="F25" s="56">
        <v>1500</v>
      </c>
      <c r="G25" s="56">
        <v>1400</v>
      </c>
      <c r="H25" s="56">
        <v>1200</v>
      </c>
      <c r="I25" s="56"/>
      <c r="J25" s="56">
        <v>0</v>
      </c>
      <c r="K25" s="56">
        <v>0</v>
      </c>
      <c r="L25" s="56">
        <v>0</v>
      </c>
      <c r="M25" s="56">
        <v>0</v>
      </c>
      <c r="N25" s="56">
        <v>1100</v>
      </c>
      <c r="O25" s="56">
        <v>1400</v>
      </c>
      <c r="P25" s="56">
        <v>1600</v>
      </c>
      <c r="Q25" s="56">
        <v>1500</v>
      </c>
      <c r="R25" s="56">
        <v>1500</v>
      </c>
      <c r="S25" s="56">
        <v>1400</v>
      </c>
      <c r="T25" s="56">
        <v>1500</v>
      </c>
      <c r="U25" s="56">
        <v>800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63">
        <f>SUM(E25:AB25)</f>
        <v>16500</v>
      </c>
    </row>
    <row r="26" spans="1:29" ht="24.95" customHeight="1">
      <c r="A26" s="4">
        <v>16</v>
      </c>
      <c r="B26" s="5" t="s">
        <v>67</v>
      </c>
      <c r="C26" s="6" t="s">
        <v>68</v>
      </c>
      <c r="D26" s="13"/>
      <c r="E26" s="59">
        <f t="shared" ref="E26:U26" si="5">E25/E24</f>
        <v>0.60034990631940732</v>
      </c>
      <c r="F26" s="59">
        <f t="shared" si="5"/>
        <v>0.55612770339855822</v>
      </c>
      <c r="G26" s="59">
        <f t="shared" si="5"/>
        <v>0.51905252317198769</v>
      </c>
      <c r="H26" s="59">
        <f t="shared" si="5"/>
        <v>0.49173396932083041</v>
      </c>
      <c r="I26" s="59"/>
      <c r="J26" s="59"/>
      <c r="K26" s="59"/>
      <c r="L26" s="59"/>
      <c r="M26" s="59"/>
      <c r="N26" s="59">
        <f t="shared" si="5"/>
        <v>0.43732949021752282</v>
      </c>
      <c r="O26" s="59">
        <f t="shared" si="5"/>
        <v>0.55660116936775628</v>
      </c>
      <c r="P26" s="59">
        <f t="shared" si="5"/>
        <v>0.63611562213457862</v>
      </c>
      <c r="Q26" s="59">
        <f t="shared" si="5"/>
        <v>0.60493932099394365</v>
      </c>
      <c r="R26" s="59">
        <f t="shared" si="5"/>
        <v>0.62286302780638525</v>
      </c>
      <c r="S26" s="59">
        <f t="shared" si="5"/>
        <v>0.5813388259526262</v>
      </c>
      <c r="T26" s="59">
        <f t="shared" si="5"/>
        <v>0.62286277866127382</v>
      </c>
      <c r="U26" s="59">
        <f t="shared" si="5"/>
        <v>0.3423370149377421</v>
      </c>
      <c r="V26" s="59"/>
      <c r="W26" s="59"/>
      <c r="X26" s="59"/>
      <c r="Y26" s="59"/>
      <c r="Z26" s="59"/>
      <c r="AA26" s="59"/>
      <c r="AB26" s="59"/>
      <c r="AC26" s="54">
        <f t="shared" ref="AC26:AC31" si="6">AVERAGE(E26:AB26)</f>
        <v>0.54763761269021771</v>
      </c>
    </row>
    <row r="27" spans="1:29" ht="24.95" customHeight="1">
      <c r="A27" s="4">
        <v>17</v>
      </c>
      <c r="B27" s="5" t="s">
        <v>69</v>
      </c>
      <c r="C27" s="13"/>
      <c r="D27" s="13"/>
      <c r="E27" s="242">
        <f>AVERAGE(E26:AB26)</f>
        <v>0.54763761269021771</v>
      </c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54">
        <f t="shared" si="6"/>
        <v>0.54763761269021771</v>
      </c>
    </row>
    <row r="28" spans="1:29" ht="24.95" customHeight="1">
      <c r="A28" s="4">
        <v>18</v>
      </c>
      <c r="B28" s="5" t="s">
        <v>70</v>
      </c>
      <c r="C28" s="13"/>
      <c r="D28" s="13"/>
      <c r="E28" s="59">
        <f t="shared" ref="E28:U28" si="7">3.516/E26</f>
        <v>5.8565845734126993</v>
      </c>
      <c r="F28" s="59">
        <f t="shared" si="7"/>
        <v>6.3222888888888882</v>
      </c>
      <c r="G28" s="59">
        <f t="shared" si="7"/>
        <v>6.773880952380952</v>
      </c>
      <c r="H28" s="59">
        <f t="shared" si="7"/>
        <v>7.1502076719576717</v>
      </c>
      <c r="I28" s="59"/>
      <c r="J28" s="59"/>
      <c r="K28" s="59"/>
      <c r="L28" s="59"/>
      <c r="M28" s="59"/>
      <c r="N28" s="59">
        <f>3.516/N26</f>
        <v>8.0397047961507937</v>
      </c>
      <c r="O28" s="59">
        <f t="shared" si="7"/>
        <v>6.3169109112613384</v>
      </c>
      <c r="P28" s="59">
        <f t="shared" si="7"/>
        <v>5.5272970473536711</v>
      </c>
      <c r="Q28" s="59">
        <f t="shared" si="7"/>
        <v>5.812153182939154</v>
      </c>
      <c r="R28" s="59">
        <f t="shared" si="7"/>
        <v>5.6449007936507929</v>
      </c>
      <c r="S28" s="59">
        <f t="shared" si="7"/>
        <v>6.0481079931972781</v>
      </c>
      <c r="T28" s="59">
        <f t="shared" si="7"/>
        <v>5.6449030516111103</v>
      </c>
      <c r="U28" s="59">
        <f t="shared" si="7"/>
        <v>10.270580879603173</v>
      </c>
      <c r="V28" s="59"/>
      <c r="W28" s="59"/>
      <c r="X28" s="59"/>
      <c r="Y28" s="59"/>
      <c r="Z28" s="59"/>
      <c r="AA28" s="59"/>
      <c r="AB28" s="59"/>
      <c r="AC28" s="54">
        <f t="shared" si="6"/>
        <v>6.617293395200627</v>
      </c>
    </row>
    <row r="29" spans="1:29" ht="24.95" customHeight="1">
      <c r="A29" s="4">
        <v>19</v>
      </c>
      <c r="B29" s="5" t="s">
        <v>71</v>
      </c>
      <c r="C29" s="13"/>
      <c r="D29" s="13"/>
      <c r="E29" s="59">
        <f t="shared" ref="E29:U29" si="8">3.413*E28</f>
        <v>19.988523149057542</v>
      </c>
      <c r="F29" s="59">
        <f t="shared" si="8"/>
        <v>21.577971977777775</v>
      </c>
      <c r="G29" s="59">
        <f t="shared" si="8"/>
        <v>23.119255690476187</v>
      </c>
      <c r="H29" s="59">
        <f t="shared" si="8"/>
        <v>24.403658784391531</v>
      </c>
      <c r="I29" s="59"/>
      <c r="J29" s="59"/>
      <c r="K29" s="59"/>
      <c r="L29" s="59"/>
      <c r="M29" s="59"/>
      <c r="N29" s="59">
        <f>3.413*N28</f>
        <v>27.439512469262656</v>
      </c>
      <c r="O29" s="59">
        <f t="shared" si="8"/>
        <v>21.559616940134948</v>
      </c>
      <c r="P29" s="59">
        <f t="shared" si="8"/>
        <v>18.864664822618078</v>
      </c>
      <c r="Q29" s="59">
        <f t="shared" si="8"/>
        <v>19.836878813371332</v>
      </c>
      <c r="R29" s="59">
        <f t="shared" si="8"/>
        <v>19.266046408730155</v>
      </c>
      <c r="S29" s="59">
        <f t="shared" si="8"/>
        <v>20.642192580782311</v>
      </c>
      <c r="T29" s="59">
        <f t="shared" si="8"/>
        <v>19.266054115148719</v>
      </c>
      <c r="U29" s="59">
        <f t="shared" si="8"/>
        <v>35.053492542085628</v>
      </c>
      <c r="V29" s="59"/>
      <c r="W29" s="59"/>
      <c r="X29" s="59"/>
      <c r="Y29" s="59"/>
      <c r="Z29" s="59"/>
      <c r="AA29" s="59"/>
      <c r="AB29" s="59"/>
      <c r="AC29" s="54">
        <f t="shared" si="6"/>
        <v>22.584822357819736</v>
      </c>
    </row>
    <row r="30" spans="1:29" ht="24.95" customHeight="1">
      <c r="A30" s="4">
        <v>20</v>
      </c>
      <c r="B30" s="5" t="s">
        <v>72</v>
      </c>
      <c r="C30" s="6" t="s">
        <v>47</v>
      </c>
      <c r="D30" s="13"/>
      <c r="E30" s="59">
        <f t="shared" ref="E30:U30" si="9">(E16-E15)/LN(1+(E16-E15)/E11)</f>
        <v>2.9795338337636426</v>
      </c>
      <c r="F30" s="59">
        <f t="shared" si="9"/>
        <v>3.0096744385247418</v>
      </c>
      <c r="G30" s="59">
        <f t="shared" si="9"/>
        <v>4.0118260847600773</v>
      </c>
      <c r="H30" s="59">
        <f t="shared" si="9"/>
        <v>3.6123934342702917</v>
      </c>
      <c r="I30" s="59"/>
      <c r="J30" s="59"/>
      <c r="K30" s="59"/>
      <c r="L30" s="59"/>
      <c r="M30" s="59"/>
      <c r="N30" s="59">
        <f>(N16-N15)/LN(1+(N16-N15)/N11)</f>
        <v>3.8580731290039596</v>
      </c>
      <c r="O30" s="59">
        <f t="shared" si="9"/>
        <v>3.8580731290039596</v>
      </c>
      <c r="P30" s="59">
        <f t="shared" si="9"/>
        <v>3.7431455672406555</v>
      </c>
      <c r="Q30" s="59">
        <f t="shared" si="9"/>
        <v>3.6086850089062401</v>
      </c>
      <c r="R30" s="59">
        <f t="shared" si="9"/>
        <v>3.8011452483098953</v>
      </c>
      <c r="S30" s="59">
        <f t="shared" si="9"/>
        <v>3.8580731290039596</v>
      </c>
      <c r="T30" s="59">
        <f t="shared" si="9"/>
        <v>3.5341557357957454</v>
      </c>
      <c r="U30" s="59">
        <f t="shared" si="9"/>
        <v>3.649040758812828</v>
      </c>
      <c r="V30" s="59"/>
      <c r="W30" s="59"/>
      <c r="X30" s="59"/>
      <c r="Y30" s="59"/>
      <c r="Z30" s="59"/>
      <c r="AA30" s="59"/>
      <c r="AB30" s="59"/>
      <c r="AC30" s="54">
        <f t="shared" si="6"/>
        <v>3.6269849581163331</v>
      </c>
    </row>
    <row r="31" spans="1:29" ht="24.95" customHeight="1">
      <c r="A31" s="4">
        <v>21</v>
      </c>
      <c r="B31" s="5" t="s">
        <v>73</v>
      </c>
      <c r="C31" s="6" t="s">
        <v>47</v>
      </c>
      <c r="D31" s="17"/>
      <c r="E31" s="59">
        <f t="shared" ref="E31:U31" si="10">(E13-E14)/LN(1+(E13-E14)/E12)</f>
        <v>2.8941048075593399</v>
      </c>
      <c r="F31" s="59">
        <f t="shared" si="10"/>
        <v>2.9174786401778334</v>
      </c>
      <c r="G31" s="59">
        <f t="shared" si="10"/>
        <v>2.7175298064488489</v>
      </c>
      <c r="H31" s="59">
        <f t="shared" si="10"/>
        <v>2.3235652944818113</v>
      </c>
      <c r="I31" s="59"/>
      <c r="J31" s="59"/>
      <c r="K31" s="59"/>
      <c r="L31" s="59"/>
      <c r="M31" s="59"/>
      <c r="N31" s="59">
        <f>(N13-N14)/LN(1+(N13-N14)/N12)</f>
        <v>2.5899749263105889</v>
      </c>
      <c r="O31" s="59">
        <f t="shared" si="10"/>
        <v>2.5899749263105889</v>
      </c>
      <c r="P31" s="59">
        <f t="shared" si="10"/>
        <v>2.5899749263105889</v>
      </c>
      <c r="Q31" s="59">
        <f t="shared" si="10"/>
        <v>2.7579473872408506</v>
      </c>
      <c r="R31" s="59">
        <f t="shared" si="10"/>
        <v>2.3019575732260114</v>
      </c>
      <c r="S31" s="59">
        <f t="shared" si="10"/>
        <v>2.5141180370887164</v>
      </c>
      <c r="T31" s="59">
        <f t="shared" si="10"/>
        <v>2.5141187226959301</v>
      </c>
      <c r="U31" s="59">
        <f t="shared" si="10"/>
        <v>2.4631845684592051</v>
      </c>
      <c r="V31" s="59"/>
      <c r="W31" s="59"/>
      <c r="X31" s="59"/>
      <c r="Y31" s="59"/>
      <c r="Z31" s="59"/>
      <c r="AA31" s="59"/>
      <c r="AB31" s="59"/>
      <c r="AC31" s="54">
        <f t="shared" si="6"/>
        <v>2.5978274680258595</v>
      </c>
    </row>
    <row r="32" spans="1:29" ht="18.75" customHeight="1"/>
    <row r="33" spans="1:29" ht="18.75">
      <c r="A33" s="218" t="s">
        <v>103</v>
      </c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20"/>
    </row>
    <row r="34" spans="1:29" ht="21" customHeight="1">
      <c r="A34" s="221"/>
      <c r="B34" s="222"/>
      <c r="C34" s="222"/>
      <c r="D34" s="223"/>
      <c r="E34" s="233" t="s">
        <v>78</v>
      </c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  <c r="AA34" s="234"/>
      <c r="AB34" s="235"/>
    </row>
    <row r="35" spans="1:29" ht="18.75">
      <c r="A35" s="224" t="s">
        <v>34</v>
      </c>
      <c r="B35" s="225"/>
      <c r="C35" s="225"/>
      <c r="D35" s="226"/>
      <c r="E35" s="236"/>
      <c r="F35" s="237"/>
      <c r="G35" s="237"/>
      <c r="H35" s="237"/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  <c r="AA35" s="237"/>
      <c r="AB35" s="238"/>
    </row>
    <row r="36" spans="1:29" ht="18.75">
      <c r="A36" s="224" t="s">
        <v>35</v>
      </c>
      <c r="B36" s="225"/>
      <c r="C36" s="225"/>
      <c r="D36" s="226"/>
      <c r="E36" s="236"/>
      <c r="F36" s="237"/>
      <c r="G36" s="237"/>
      <c r="H36" s="237"/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  <c r="AA36" s="237"/>
      <c r="AB36" s="238"/>
    </row>
    <row r="37" spans="1:29" ht="18.75">
      <c r="A37" s="224" t="s">
        <v>36</v>
      </c>
      <c r="B37" s="225"/>
      <c r="C37" s="225"/>
      <c r="D37" s="226"/>
      <c r="E37" s="236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8"/>
    </row>
    <row r="38" spans="1:29" ht="18.75">
      <c r="A38" s="224" t="s">
        <v>37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</row>
    <row r="39" spans="1:29" ht="19.5">
      <c r="A39" s="227" t="s">
        <v>38</v>
      </c>
      <c r="B39" s="228"/>
      <c r="C39" s="228"/>
      <c r="D39" s="229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</row>
    <row r="40" spans="1:29" ht="18.75">
      <c r="A40" s="227" t="s">
        <v>39</v>
      </c>
      <c r="B40" s="228"/>
      <c r="C40" s="228"/>
      <c r="D40" s="229"/>
      <c r="E40" s="239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0"/>
      <c r="AA40" s="240"/>
      <c r="AB40" s="241"/>
    </row>
    <row r="41" spans="1:29" ht="15.75">
      <c r="A41" s="245" t="s">
        <v>40</v>
      </c>
      <c r="B41" s="245" t="s">
        <v>41</v>
      </c>
      <c r="C41" s="247" t="s">
        <v>42</v>
      </c>
      <c r="D41" s="245" t="s">
        <v>43</v>
      </c>
      <c r="E41" s="230" t="s">
        <v>44</v>
      </c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2"/>
      <c r="AC41" s="34" t="s">
        <v>45</v>
      </c>
    </row>
    <row r="42" spans="1:29" ht="15.75">
      <c r="A42" s="246"/>
      <c r="B42" s="246"/>
      <c r="C42" s="248"/>
      <c r="D42" s="246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15.75">
      <c r="A43" s="4">
        <v>1</v>
      </c>
      <c r="B43" s="5" t="s">
        <v>46</v>
      </c>
      <c r="C43" s="6" t="s">
        <v>47</v>
      </c>
      <c r="D43" s="7"/>
      <c r="E43" s="26"/>
      <c r="F43" s="26">
        <v>1.9</v>
      </c>
      <c r="G43" s="26">
        <v>1.9</v>
      </c>
      <c r="H43" s="26">
        <v>1.8</v>
      </c>
      <c r="I43" s="26">
        <v>1.4</v>
      </c>
      <c r="J43" s="26">
        <v>1.8</v>
      </c>
      <c r="K43" s="26">
        <v>1.8</v>
      </c>
      <c r="L43" s="26">
        <v>1.7</v>
      </c>
      <c r="M43" s="26">
        <v>1.7</v>
      </c>
      <c r="N43" s="26">
        <v>1.9</v>
      </c>
      <c r="O43" s="26">
        <v>1.8</v>
      </c>
      <c r="P43" s="26">
        <v>1.7</v>
      </c>
      <c r="Q43" s="26">
        <v>1.7</v>
      </c>
      <c r="R43" s="26">
        <v>1.8</v>
      </c>
      <c r="S43" s="26">
        <v>1.7</v>
      </c>
      <c r="T43" s="26">
        <v>1.8</v>
      </c>
      <c r="U43" s="26">
        <v>1.7</v>
      </c>
      <c r="V43" s="26">
        <v>1.9</v>
      </c>
      <c r="W43" s="26">
        <v>1.9</v>
      </c>
      <c r="X43" s="26">
        <v>1.8</v>
      </c>
      <c r="Y43" s="26">
        <v>1.7</v>
      </c>
      <c r="Z43" s="26">
        <v>1.8</v>
      </c>
      <c r="AA43" s="26">
        <v>2</v>
      </c>
      <c r="AB43" s="26">
        <v>2.1</v>
      </c>
      <c r="AC43" s="35">
        <f t="shared" ref="AC43:AC55" si="11">AVERAGE(E43:AB43)</f>
        <v>1.7956521739130433</v>
      </c>
    </row>
    <row r="44" spans="1:29" ht="15.75">
      <c r="A44" s="4">
        <v>2</v>
      </c>
      <c r="B44" s="5" t="s">
        <v>48</v>
      </c>
      <c r="C44" s="6" t="s">
        <v>47</v>
      </c>
      <c r="D44" s="7"/>
      <c r="E44" s="26"/>
      <c r="F44" s="26">
        <v>0.4</v>
      </c>
      <c r="G44" s="26">
        <v>0.4</v>
      </c>
      <c r="H44" s="26">
        <v>0.4</v>
      </c>
      <c r="I44" s="26">
        <v>0.3</v>
      </c>
      <c r="J44" s="26">
        <v>0.4</v>
      </c>
      <c r="K44" s="26">
        <v>0.4</v>
      </c>
      <c r="L44" s="26">
        <v>0.4</v>
      </c>
      <c r="M44" s="26">
        <v>0.4</v>
      </c>
      <c r="N44" s="26">
        <v>0.4</v>
      </c>
      <c r="O44" s="26">
        <v>0.4</v>
      </c>
      <c r="P44" s="26">
        <v>0.4</v>
      </c>
      <c r="Q44" s="26">
        <v>0.4</v>
      </c>
      <c r="R44" s="26">
        <v>0.5</v>
      </c>
      <c r="S44" s="26">
        <v>0.3</v>
      </c>
      <c r="T44" s="26">
        <v>0.4</v>
      </c>
      <c r="U44" s="26">
        <v>0.4</v>
      </c>
      <c r="V44" s="26">
        <v>0.5</v>
      </c>
      <c r="W44" s="26">
        <v>0.3</v>
      </c>
      <c r="X44" s="26">
        <v>0.4</v>
      </c>
      <c r="Y44" s="26">
        <v>0.5</v>
      </c>
      <c r="Z44" s="26">
        <v>0.3</v>
      </c>
      <c r="AA44" s="26">
        <v>0.4</v>
      </c>
      <c r="AB44" s="26">
        <v>0.4</v>
      </c>
      <c r="AC44" s="35">
        <f t="shared" si="11"/>
        <v>0.39565217391304353</v>
      </c>
    </row>
    <row r="45" spans="1:29" ht="18.75">
      <c r="A45" s="4">
        <v>3</v>
      </c>
      <c r="B45" s="5" t="s">
        <v>49</v>
      </c>
      <c r="C45" s="6" t="s">
        <v>47</v>
      </c>
      <c r="D45" s="6"/>
      <c r="E45" s="27"/>
      <c r="F45" s="27">
        <v>15.6</v>
      </c>
      <c r="G45" s="27">
        <v>15.6</v>
      </c>
      <c r="H45" s="27">
        <v>15.6</v>
      </c>
      <c r="I45" s="27">
        <v>14.5</v>
      </c>
      <c r="J45" s="27">
        <v>13</v>
      </c>
      <c r="K45" s="27">
        <v>12.3</v>
      </c>
      <c r="L45" s="27">
        <v>12.8</v>
      </c>
      <c r="M45" s="27">
        <v>13.5</v>
      </c>
      <c r="N45" s="27">
        <v>14</v>
      </c>
      <c r="O45" s="27">
        <v>14.3</v>
      </c>
      <c r="P45" s="27">
        <v>15.5</v>
      </c>
      <c r="Q45" s="27">
        <v>15.5</v>
      </c>
      <c r="R45" s="27">
        <v>14.9</v>
      </c>
      <c r="S45" s="27">
        <v>14.4</v>
      </c>
      <c r="T45" s="27">
        <v>14.1</v>
      </c>
      <c r="U45" s="27">
        <v>13.7</v>
      </c>
      <c r="V45" s="27">
        <v>12.5</v>
      </c>
      <c r="W45" s="27">
        <v>12.2</v>
      </c>
      <c r="X45" s="27">
        <v>12.3</v>
      </c>
      <c r="Y45" s="27">
        <v>13.6</v>
      </c>
      <c r="Z45" s="27">
        <v>13.8</v>
      </c>
      <c r="AA45" s="27">
        <v>14.1</v>
      </c>
      <c r="AB45" s="27">
        <v>14.1</v>
      </c>
      <c r="AC45" s="35">
        <f t="shared" si="11"/>
        <v>13.995652173913046</v>
      </c>
    </row>
    <row r="46" spans="1:29" ht="18.75">
      <c r="A46" s="4">
        <v>4</v>
      </c>
      <c r="B46" s="5" t="s">
        <v>50</v>
      </c>
      <c r="C46" s="6" t="s">
        <v>47</v>
      </c>
      <c r="D46" s="6"/>
      <c r="E46" s="27"/>
      <c r="F46" s="27">
        <v>7.6</v>
      </c>
      <c r="G46" s="27">
        <v>7.6</v>
      </c>
      <c r="H46" s="27">
        <v>7.6</v>
      </c>
      <c r="I46" s="27">
        <v>7</v>
      </c>
      <c r="J46" s="27">
        <v>7</v>
      </c>
      <c r="K46" s="27">
        <v>5.5</v>
      </c>
      <c r="L46" s="27">
        <v>5.6</v>
      </c>
      <c r="M46" s="27">
        <v>5.8</v>
      </c>
      <c r="N46" s="27">
        <v>6.2</v>
      </c>
      <c r="O46" s="27">
        <v>6.3</v>
      </c>
      <c r="P46" s="27">
        <v>7.9</v>
      </c>
      <c r="Q46" s="27">
        <v>7.7</v>
      </c>
      <c r="R46" s="27">
        <v>7.3</v>
      </c>
      <c r="S46" s="27">
        <v>7.1</v>
      </c>
      <c r="T46" s="27">
        <v>6.6</v>
      </c>
      <c r="U46" s="27">
        <v>6.5</v>
      </c>
      <c r="V46" s="27">
        <v>5.4</v>
      </c>
      <c r="W46" s="27">
        <v>5.3</v>
      </c>
      <c r="X46" s="27">
        <v>5.3</v>
      </c>
      <c r="Y46" s="27">
        <v>5.6</v>
      </c>
      <c r="Z46" s="27">
        <v>5.5</v>
      </c>
      <c r="AA46" s="27">
        <v>5.5</v>
      </c>
      <c r="AB46" s="27">
        <v>5.6</v>
      </c>
      <c r="AC46" s="35">
        <f t="shared" si="11"/>
        <v>6.4130434782608692</v>
      </c>
    </row>
    <row r="47" spans="1:29" ht="18.75">
      <c r="A47" s="4">
        <v>5</v>
      </c>
      <c r="B47" s="5" t="s">
        <v>51</v>
      </c>
      <c r="C47" s="6" t="s">
        <v>47</v>
      </c>
      <c r="D47" s="6"/>
      <c r="E47" s="27"/>
      <c r="F47" s="27">
        <v>26</v>
      </c>
      <c r="G47" s="27">
        <v>26</v>
      </c>
      <c r="H47" s="27">
        <v>26</v>
      </c>
      <c r="I47" s="27">
        <v>25.1</v>
      </c>
      <c r="J47" s="27">
        <v>24.7</v>
      </c>
      <c r="K47" s="27">
        <v>23.3</v>
      </c>
      <c r="L47" s="27">
        <v>23.7</v>
      </c>
      <c r="M47" s="27">
        <v>25</v>
      </c>
      <c r="N47" s="27">
        <v>24.9</v>
      </c>
      <c r="O47" s="27">
        <v>24.5</v>
      </c>
      <c r="P47" s="27">
        <v>25.2</v>
      </c>
      <c r="Q47" s="27">
        <v>25.9</v>
      </c>
      <c r="R47" s="27">
        <v>26</v>
      </c>
      <c r="S47" s="27">
        <v>24.8</v>
      </c>
      <c r="T47" s="27">
        <v>24.6</v>
      </c>
      <c r="U47" s="27">
        <v>24.5</v>
      </c>
      <c r="V47" s="27">
        <v>23.5</v>
      </c>
      <c r="W47" s="27">
        <v>23.5</v>
      </c>
      <c r="X47" s="27">
        <v>21.9</v>
      </c>
      <c r="Y47" s="27">
        <v>21</v>
      </c>
      <c r="Z47" s="27">
        <v>20.6</v>
      </c>
      <c r="AA47" s="27">
        <v>20.2</v>
      </c>
      <c r="AB47" s="27">
        <v>20</v>
      </c>
      <c r="AC47" s="35">
        <f t="shared" si="11"/>
        <v>23.952173913043477</v>
      </c>
    </row>
    <row r="48" spans="1:29" ht="18.75">
      <c r="A48" s="4">
        <v>6</v>
      </c>
      <c r="B48" s="5" t="s">
        <v>52</v>
      </c>
      <c r="C48" s="6" t="s">
        <v>47</v>
      </c>
      <c r="D48" s="6"/>
      <c r="E48" s="27"/>
      <c r="F48" s="27">
        <v>31.6</v>
      </c>
      <c r="G48" s="27">
        <v>31.6</v>
      </c>
      <c r="H48" s="27">
        <v>31.6</v>
      </c>
      <c r="I48" s="27">
        <v>30.2</v>
      </c>
      <c r="J48" s="27">
        <v>29</v>
      </c>
      <c r="K48" s="27">
        <v>28.2</v>
      </c>
      <c r="L48" s="27">
        <v>28.6</v>
      </c>
      <c r="M48" s="27">
        <v>30.3</v>
      </c>
      <c r="N48" s="27">
        <v>30.4</v>
      </c>
      <c r="O48" s="27">
        <v>30</v>
      </c>
      <c r="P48" s="27">
        <v>30.8</v>
      </c>
      <c r="Q48" s="27">
        <v>31.5</v>
      </c>
      <c r="R48" s="27">
        <v>31.1</v>
      </c>
      <c r="S48" s="27">
        <v>30.1</v>
      </c>
      <c r="T48" s="27">
        <v>30</v>
      </c>
      <c r="U48" s="27">
        <v>29.8</v>
      </c>
      <c r="V48" s="27">
        <v>28.5</v>
      </c>
      <c r="W48" s="27">
        <v>28.3</v>
      </c>
      <c r="X48" s="27">
        <v>26.7</v>
      </c>
      <c r="Y48" s="27">
        <v>26.2</v>
      </c>
      <c r="Z48" s="27">
        <v>26</v>
      </c>
      <c r="AA48" s="27">
        <v>26</v>
      </c>
      <c r="AB48" s="27">
        <v>25.6</v>
      </c>
      <c r="AC48" s="35">
        <f t="shared" si="11"/>
        <v>29.221739130434788</v>
      </c>
    </row>
    <row r="49" spans="1:29" ht="30">
      <c r="A49" s="4">
        <v>7</v>
      </c>
      <c r="B49" s="5" t="s">
        <v>53</v>
      </c>
      <c r="C49" s="6" t="s">
        <v>54</v>
      </c>
      <c r="D49" s="6"/>
      <c r="E49" s="13"/>
      <c r="F49" s="13">
        <v>4.3</v>
      </c>
      <c r="G49" s="13">
        <v>4.3</v>
      </c>
      <c r="H49" s="13">
        <v>4.3</v>
      </c>
      <c r="I49" s="13">
        <v>4.3</v>
      </c>
      <c r="J49" s="13">
        <v>4.3</v>
      </c>
      <c r="K49" s="13">
        <v>4.3</v>
      </c>
      <c r="L49" s="13">
        <v>4.3</v>
      </c>
      <c r="M49" s="13">
        <v>4.3</v>
      </c>
      <c r="N49" s="13">
        <v>4.3</v>
      </c>
      <c r="O49" s="13">
        <v>4.3</v>
      </c>
      <c r="P49" s="13">
        <v>4.3</v>
      </c>
      <c r="Q49" s="13">
        <v>4.3</v>
      </c>
      <c r="R49" s="13">
        <v>4.3</v>
      </c>
      <c r="S49" s="13">
        <v>4.3</v>
      </c>
      <c r="T49" s="13">
        <v>4.3</v>
      </c>
      <c r="U49" s="13">
        <v>4.3</v>
      </c>
      <c r="V49" s="13">
        <v>4.3</v>
      </c>
      <c r="W49" s="13">
        <v>4.3</v>
      </c>
      <c r="X49" s="13">
        <v>4.3</v>
      </c>
      <c r="Y49" s="13">
        <v>4.3</v>
      </c>
      <c r="Z49" s="13">
        <v>4.3</v>
      </c>
      <c r="AA49" s="13">
        <v>4.3</v>
      </c>
      <c r="AB49" s="13">
        <v>4.3</v>
      </c>
      <c r="AC49" s="35">
        <f t="shared" si="11"/>
        <v>4.299999999999998</v>
      </c>
    </row>
    <row r="50" spans="1:29" ht="30">
      <c r="A50" s="4">
        <v>8</v>
      </c>
      <c r="B50" s="5" t="s">
        <v>55</v>
      </c>
      <c r="C50" s="6" t="s">
        <v>54</v>
      </c>
      <c r="D50" s="6"/>
      <c r="E50" s="28"/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>
        <v>3.8</v>
      </c>
      <c r="V50" s="28">
        <v>3.8</v>
      </c>
      <c r="W50" s="28">
        <v>3.8</v>
      </c>
      <c r="X50" s="28">
        <v>3.8</v>
      </c>
      <c r="Y50" s="28">
        <v>3.8</v>
      </c>
      <c r="Z50" s="28">
        <v>3.8</v>
      </c>
      <c r="AA50" s="28">
        <v>3.8</v>
      </c>
      <c r="AB50" s="28">
        <v>3.8</v>
      </c>
      <c r="AC50" s="35">
        <f t="shared" si="11"/>
        <v>3.7999999999999985</v>
      </c>
    </row>
    <row r="51" spans="1:29" ht="30">
      <c r="A51" s="4">
        <v>9</v>
      </c>
      <c r="B51" s="5" t="s">
        <v>56</v>
      </c>
      <c r="C51" s="6" t="s">
        <v>54</v>
      </c>
      <c r="D51" s="6"/>
      <c r="E51" s="28"/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>
        <v>3.8</v>
      </c>
      <c r="V51" s="28">
        <v>3.8</v>
      </c>
      <c r="W51" s="28">
        <v>3.8</v>
      </c>
      <c r="X51" s="28">
        <v>3.8</v>
      </c>
      <c r="Y51" s="28">
        <v>3.8</v>
      </c>
      <c r="Z51" s="28">
        <v>3.8</v>
      </c>
      <c r="AA51" s="28">
        <v>3.8</v>
      </c>
      <c r="AB51" s="28">
        <v>3.8</v>
      </c>
      <c r="AC51" s="35">
        <f t="shared" si="11"/>
        <v>3.7999999999999985</v>
      </c>
    </row>
    <row r="52" spans="1:29" ht="30">
      <c r="A52" s="4">
        <v>10</v>
      </c>
      <c r="B52" s="5" t="s">
        <v>57</v>
      </c>
      <c r="C52" s="6" t="s">
        <v>54</v>
      </c>
      <c r="D52" s="6"/>
      <c r="E52" s="57"/>
      <c r="F52" s="57">
        <v>3</v>
      </c>
      <c r="G52" s="57">
        <v>3</v>
      </c>
      <c r="H52" s="57">
        <v>3</v>
      </c>
      <c r="I52" s="57">
        <v>3</v>
      </c>
      <c r="J52" s="57">
        <v>3</v>
      </c>
      <c r="K52" s="57">
        <v>3</v>
      </c>
      <c r="L52" s="57">
        <v>3</v>
      </c>
      <c r="M52" s="57">
        <v>3</v>
      </c>
      <c r="N52" s="57">
        <v>3</v>
      </c>
      <c r="O52" s="57">
        <v>3</v>
      </c>
      <c r="P52" s="57">
        <v>3</v>
      </c>
      <c r="Q52" s="57">
        <v>3</v>
      </c>
      <c r="R52" s="57">
        <v>3</v>
      </c>
      <c r="S52" s="57">
        <v>3</v>
      </c>
      <c r="T52" s="57">
        <v>3</v>
      </c>
      <c r="U52" s="57">
        <v>3</v>
      </c>
      <c r="V52" s="57">
        <v>3</v>
      </c>
      <c r="W52" s="57">
        <v>3</v>
      </c>
      <c r="X52" s="57">
        <v>3</v>
      </c>
      <c r="Y52" s="57">
        <v>3</v>
      </c>
      <c r="Z52" s="57">
        <v>3</v>
      </c>
      <c r="AA52" s="57">
        <v>3</v>
      </c>
      <c r="AB52" s="57">
        <v>3</v>
      </c>
      <c r="AC52" s="54">
        <f t="shared" si="11"/>
        <v>3</v>
      </c>
    </row>
    <row r="53" spans="1:29" ht="34.5">
      <c r="A53" s="4">
        <v>11</v>
      </c>
      <c r="B53" s="5" t="s">
        <v>58</v>
      </c>
      <c r="C53" s="6" t="s">
        <v>54</v>
      </c>
      <c r="D53" s="13"/>
      <c r="E53" s="56"/>
      <c r="F53" s="56">
        <f>F49-F50</f>
        <v>0.5</v>
      </c>
      <c r="G53" s="56">
        <f t="shared" ref="G53:M53" si="12">G49-G50</f>
        <v>0.5</v>
      </c>
      <c r="H53" s="56">
        <f t="shared" si="12"/>
        <v>0.5</v>
      </c>
      <c r="I53" s="56">
        <f t="shared" si="12"/>
        <v>0.5</v>
      </c>
      <c r="J53" s="56">
        <f t="shared" si="12"/>
        <v>0.5</v>
      </c>
      <c r="K53" s="56">
        <f t="shared" si="12"/>
        <v>0.5</v>
      </c>
      <c r="L53" s="56">
        <f t="shared" si="12"/>
        <v>0.5</v>
      </c>
      <c r="M53" s="56">
        <f t="shared" si="12"/>
        <v>0.5</v>
      </c>
      <c r="N53" s="56">
        <f t="shared" ref="N53:AB53" si="13">N49-N50</f>
        <v>0.5</v>
      </c>
      <c r="O53" s="56">
        <f t="shared" si="13"/>
        <v>0.5</v>
      </c>
      <c r="P53" s="56">
        <f t="shared" si="13"/>
        <v>0.5</v>
      </c>
      <c r="Q53" s="56">
        <f t="shared" si="13"/>
        <v>0.5</v>
      </c>
      <c r="R53" s="56">
        <f t="shared" si="13"/>
        <v>0.5</v>
      </c>
      <c r="S53" s="56">
        <f t="shared" si="13"/>
        <v>0.5</v>
      </c>
      <c r="T53" s="56">
        <f t="shared" si="13"/>
        <v>0.5</v>
      </c>
      <c r="U53" s="56">
        <f t="shared" si="13"/>
        <v>0.5</v>
      </c>
      <c r="V53" s="56">
        <f t="shared" si="13"/>
        <v>0.5</v>
      </c>
      <c r="W53" s="56">
        <f t="shared" si="13"/>
        <v>0.5</v>
      </c>
      <c r="X53" s="56">
        <f t="shared" si="13"/>
        <v>0.5</v>
      </c>
      <c r="Y53" s="56">
        <f t="shared" si="13"/>
        <v>0.5</v>
      </c>
      <c r="Z53" s="56">
        <f t="shared" si="13"/>
        <v>0.5</v>
      </c>
      <c r="AA53" s="56">
        <f t="shared" si="13"/>
        <v>0.5</v>
      </c>
      <c r="AB53" s="56">
        <f t="shared" si="13"/>
        <v>0.5</v>
      </c>
      <c r="AC53" s="54">
        <f t="shared" si="11"/>
        <v>0.5</v>
      </c>
    </row>
    <row r="54" spans="1:29" ht="34.5">
      <c r="A54" s="4">
        <v>12</v>
      </c>
      <c r="B54" s="5" t="s">
        <v>59</v>
      </c>
      <c r="C54" s="6" t="s">
        <v>60</v>
      </c>
      <c r="D54" s="13"/>
      <c r="E54" s="56"/>
      <c r="F54" s="56">
        <f>F51-F52</f>
        <v>0.79999999999999982</v>
      </c>
      <c r="G54" s="56">
        <f t="shared" ref="G54:M54" si="14">G51-G52</f>
        <v>0.79999999999999982</v>
      </c>
      <c r="H54" s="56">
        <f t="shared" si="14"/>
        <v>0.79999999999999982</v>
      </c>
      <c r="I54" s="56">
        <f t="shared" si="14"/>
        <v>0.79999999999999982</v>
      </c>
      <c r="J54" s="56">
        <f t="shared" si="14"/>
        <v>0.79999999999999982</v>
      </c>
      <c r="K54" s="56">
        <f t="shared" si="14"/>
        <v>0.79999999999999982</v>
      </c>
      <c r="L54" s="56">
        <f t="shared" si="14"/>
        <v>0.79999999999999982</v>
      </c>
      <c r="M54" s="56">
        <f t="shared" si="14"/>
        <v>0.79999999999999982</v>
      </c>
      <c r="N54" s="56">
        <f t="shared" ref="N54:AB54" si="15">N51-N52</f>
        <v>0.79999999999999982</v>
      </c>
      <c r="O54" s="56">
        <f t="shared" si="15"/>
        <v>0.79999999999999982</v>
      </c>
      <c r="P54" s="56">
        <f t="shared" si="15"/>
        <v>0.79999999999999982</v>
      </c>
      <c r="Q54" s="56">
        <f t="shared" si="15"/>
        <v>0.79999999999999982</v>
      </c>
      <c r="R54" s="56">
        <f t="shared" si="15"/>
        <v>0.79999999999999982</v>
      </c>
      <c r="S54" s="56">
        <f t="shared" si="15"/>
        <v>0.79999999999999982</v>
      </c>
      <c r="T54" s="56">
        <f t="shared" si="15"/>
        <v>0.79999999999999982</v>
      </c>
      <c r="U54" s="56">
        <f t="shared" si="15"/>
        <v>0.79999999999999982</v>
      </c>
      <c r="V54" s="56">
        <f t="shared" si="15"/>
        <v>0.79999999999999982</v>
      </c>
      <c r="W54" s="56">
        <f t="shared" si="15"/>
        <v>0.79999999999999982</v>
      </c>
      <c r="X54" s="56">
        <f t="shared" si="15"/>
        <v>0.79999999999999982</v>
      </c>
      <c r="Y54" s="56">
        <f t="shared" si="15"/>
        <v>0.79999999999999982</v>
      </c>
      <c r="Z54" s="56">
        <f t="shared" si="15"/>
        <v>0.79999999999999982</v>
      </c>
      <c r="AA54" s="56">
        <f t="shared" si="15"/>
        <v>0.79999999999999982</v>
      </c>
      <c r="AB54" s="56">
        <f t="shared" si="15"/>
        <v>0.79999999999999982</v>
      </c>
      <c r="AC54" s="54">
        <f t="shared" si="11"/>
        <v>0.80000000000000027</v>
      </c>
    </row>
    <row r="55" spans="1:29" ht="37.5">
      <c r="A55" s="4">
        <v>13</v>
      </c>
      <c r="B55" s="5" t="s">
        <v>61</v>
      </c>
      <c r="C55" s="6" t="s">
        <v>62</v>
      </c>
      <c r="D55" s="13"/>
      <c r="E55" s="58"/>
      <c r="F55" s="58">
        <f>SQRT(F53/0.5)*971</f>
        <v>971</v>
      </c>
      <c r="G55" s="58">
        <f t="shared" ref="G55:M55" si="16">SQRT(G53/0.5)*971</f>
        <v>971</v>
      </c>
      <c r="H55" s="58">
        <f t="shared" si="16"/>
        <v>971</v>
      </c>
      <c r="I55" s="58">
        <f t="shared" si="16"/>
        <v>971</v>
      </c>
      <c r="J55" s="58">
        <f t="shared" si="16"/>
        <v>971</v>
      </c>
      <c r="K55" s="58">
        <f t="shared" si="16"/>
        <v>971</v>
      </c>
      <c r="L55" s="58">
        <f t="shared" si="16"/>
        <v>971</v>
      </c>
      <c r="M55" s="58">
        <f t="shared" si="16"/>
        <v>971</v>
      </c>
      <c r="N55" s="58">
        <f t="shared" ref="N55:AB55" si="17">SQRT(N53/0.5)*971</f>
        <v>971</v>
      </c>
      <c r="O55" s="58">
        <f t="shared" si="17"/>
        <v>971</v>
      </c>
      <c r="P55" s="58">
        <f t="shared" si="17"/>
        <v>971</v>
      </c>
      <c r="Q55" s="58">
        <f t="shared" si="17"/>
        <v>971</v>
      </c>
      <c r="R55" s="58">
        <f t="shared" si="17"/>
        <v>971</v>
      </c>
      <c r="S55" s="58">
        <f t="shared" si="17"/>
        <v>971</v>
      </c>
      <c r="T55" s="58">
        <f t="shared" si="17"/>
        <v>971</v>
      </c>
      <c r="U55" s="58">
        <f t="shared" si="17"/>
        <v>971</v>
      </c>
      <c r="V55" s="58">
        <f t="shared" si="17"/>
        <v>971</v>
      </c>
      <c r="W55" s="58">
        <f t="shared" si="17"/>
        <v>971</v>
      </c>
      <c r="X55" s="58">
        <f t="shared" si="17"/>
        <v>971</v>
      </c>
      <c r="Y55" s="58">
        <f t="shared" si="17"/>
        <v>971</v>
      </c>
      <c r="Z55" s="58">
        <f t="shared" si="17"/>
        <v>971</v>
      </c>
      <c r="AA55" s="58">
        <f t="shared" si="17"/>
        <v>971</v>
      </c>
      <c r="AB55" s="58">
        <f t="shared" si="17"/>
        <v>971</v>
      </c>
      <c r="AC55" s="54">
        <f t="shared" si="11"/>
        <v>971</v>
      </c>
    </row>
    <row r="56" spans="1:29" ht="21">
      <c r="A56" s="4">
        <v>14</v>
      </c>
      <c r="B56" s="5" t="s">
        <v>63</v>
      </c>
      <c r="C56" s="6" t="s">
        <v>64</v>
      </c>
      <c r="D56" s="13"/>
      <c r="E56" s="60"/>
      <c r="F56" s="60">
        <f>F55*1000*1*(F45-F46)/3024</f>
        <v>2568.7830687830688</v>
      </c>
      <c r="G56" s="60">
        <f t="shared" ref="G56:M56" si="18">G55*1000*1*(G45-G46)/3024</f>
        <v>2568.7830687830688</v>
      </c>
      <c r="H56" s="60">
        <f t="shared" si="18"/>
        <v>2568.7830687830688</v>
      </c>
      <c r="I56" s="60">
        <f t="shared" si="18"/>
        <v>2408.2341269841268</v>
      </c>
      <c r="J56" s="60">
        <f t="shared" si="18"/>
        <v>1926.5873015873017</v>
      </c>
      <c r="K56" s="60">
        <f t="shared" si="18"/>
        <v>2183.465608465609</v>
      </c>
      <c r="L56" s="60">
        <f t="shared" si="18"/>
        <v>2311.9047619047624</v>
      </c>
      <c r="M56" s="60">
        <f t="shared" si="18"/>
        <v>2472.4537037037039</v>
      </c>
      <c r="N56" s="60">
        <f t="shared" ref="N56:AB56" si="19">N55*1000*1*(N45-N46)/3024</f>
        <v>2504.563492063492</v>
      </c>
      <c r="O56" s="60">
        <f t="shared" si="19"/>
        <v>2568.7830687830688</v>
      </c>
      <c r="P56" s="60">
        <f t="shared" si="19"/>
        <v>2440.3439153439153</v>
      </c>
      <c r="Q56" s="60">
        <f t="shared" si="19"/>
        <v>2504.563492063492</v>
      </c>
      <c r="R56" s="60">
        <f t="shared" si="19"/>
        <v>2440.3439153439158</v>
      </c>
      <c r="S56" s="60">
        <f t="shared" si="19"/>
        <v>2344.0145502645505</v>
      </c>
      <c r="T56" s="60">
        <f t="shared" si="19"/>
        <v>2408.2341269841268</v>
      </c>
      <c r="U56" s="60">
        <f t="shared" si="19"/>
        <v>2311.9047619047615</v>
      </c>
      <c r="V56" s="60">
        <f t="shared" si="19"/>
        <v>2279.7949735449733</v>
      </c>
      <c r="W56" s="60">
        <f t="shared" si="19"/>
        <v>2215.5753968253966</v>
      </c>
      <c r="X56" s="60">
        <f t="shared" si="19"/>
        <v>2247.6851851851857</v>
      </c>
      <c r="Y56" s="60">
        <f t="shared" si="19"/>
        <v>2568.7830687830688</v>
      </c>
      <c r="Z56" s="60">
        <f t="shared" si="19"/>
        <v>2665.112433862434</v>
      </c>
      <c r="AA56" s="60">
        <f t="shared" si="19"/>
        <v>2761.4417989417989</v>
      </c>
      <c r="AB56" s="60">
        <f t="shared" si="19"/>
        <v>2729.3320105820108</v>
      </c>
      <c r="AC56" s="63">
        <f>SUM(E56:AB56)</f>
        <v>55999.470899470907</v>
      </c>
    </row>
    <row r="57" spans="1:29" ht="21">
      <c r="A57" s="4">
        <v>15</v>
      </c>
      <c r="B57" s="5" t="s">
        <v>65</v>
      </c>
      <c r="C57" s="6" t="s">
        <v>66</v>
      </c>
      <c r="D57" s="13"/>
      <c r="E57" s="61"/>
      <c r="F57" s="62">
        <v>1500</v>
      </c>
      <c r="G57" s="62">
        <v>1500</v>
      </c>
      <c r="H57" s="62">
        <v>1300</v>
      </c>
      <c r="I57" s="62">
        <v>1200</v>
      </c>
      <c r="J57" s="62">
        <v>1500</v>
      </c>
      <c r="K57" s="62">
        <v>1400</v>
      </c>
      <c r="L57" s="62">
        <v>1500</v>
      </c>
      <c r="M57" s="62">
        <v>1600</v>
      </c>
      <c r="N57" s="62">
        <v>1500</v>
      </c>
      <c r="O57" s="62">
        <v>1300</v>
      </c>
      <c r="P57" s="62">
        <v>1600</v>
      </c>
      <c r="Q57" s="62">
        <v>1400</v>
      </c>
      <c r="R57" s="62">
        <v>1400</v>
      </c>
      <c r="S57" s="62">
        <v>1400</v>
      </c>
      <c r="T57" s="62">
        <v>1400</v>
      </c>
      <c r="U57" s="62">
        <v>1300</v>
      </c>
      <c r="V57" s="62">
        <v>1200</v>
      </c>
      <c r="W57" s="62">
        <v>1400</v>
      </c>
      <c r="X57" s="62">
        <v>1500</v>
      </c>
      <c r="Y57" s="62">
        <v>1500</v>
      </c>
      <c r="Z57" s="62">
        <v>1300</v>
      </c>
      <c r="AA57" s="62">
        <v>1500</v>
      </c>
      <c r="AB57" s="62">
        <v>1500</v>
      </c>
      <c r="AC57" s="63">
        <f>SUM(E57:AB57)</f>
        <v>32700</v>
      </c>
    </row>
    <row r="58" spans="1:29" ht="15.75">
      <c r="A58" s="4">
        <v>16</v>
      </c>
      <c r="B58" s="5" t="s">
        <v>67</v>
      </c>
      <c r="C58" s="6" t="s">
        <v>68</v>
      </c>
      <c r="D58" s="13"/>
      <c r="E58" s="59"/>
      <c r="F58" s="59">
        <f t="shared" ref="F58:M58" si="20">F57/F56</f>
        <v>0.58393408856848605</v>
      </c>
      <c r="G58" s="59">
        <f t="shared" si="20"/>
        <v>0.58393408856848605</v>
      </c>
      <c r="H58" s="59">
        <f t="shared" si="20"/>
        <v>0.50607621009268799</v>
      </c>
      <c r="I58" s="59">
        <f t="shared" si="20"/>
        <v>0.49829042224510817</v>
      </c>
      <c r="J58" s="59">
        <f t="shared" si="20"/>
        <v>0.77857878475798148</v>
      </c>
      <c r="K58" s="59">
        <f t="shared" si="20"/>
        <v>0.64118252862421987</v>
      </c>
      <c r="L58" s="59">
        <f t="shared" si="20"/>
        <v>0.64881565396498442</v>
      </c>
      <c r="M58" s="59">
        <f t="shared" si="20"/>
        <v>0.64713041850014041</v>
      </c>
      <c r="N58" s="59">
        <f t="shared" ref="N58:AB58" si="21">N57/N56</f>
        <v>0.59890675750613964</v>
      </c>
      <c r="O58" s="59">
        <f t="shared" si="21"/>
        <v>0.50607621009268799</v>
      </c>
      <c r="P58" s="59">
        <f t="shared" si="21"/>
        <v>0.65564529242777392</v>
      </c>
      <c r="Q58" s="59">
        <f t="shared" si="21"/>
        <v>0.55897964033906367</v>
      </c>
      <c r="R58" s="59">
        <f t="shared" si="21"/>
        <v>0.57368963087430203</v>
      </c>
      <c r="S58" s="59">
        <f t="shared" si="21"/>
        <v>0.59726591707461585</v>
      </c>
      <c r="T58" s="59">
        <f t="shared" si="21"/>
        <v>0.5813388259526262</v>
      </c>
      <c r="U58" s="59">
        <f t="shared" si="21"/>
        <v>0.56230690010298667</v>
      </c>
      <c r="V58" s="59">
        <f t="shared" si="21"/>
        <v>0.52636312208990299</v>
      </c>
      <c r="W58" s="59">
        <f t="shared" si="21"/>
        <v>0.63189002820937634</v>
      </c>
      <c r="X58" s="59">
        <f t="shared" si="21"/>
        <v>0.66735324407826968</v>
      </c>
      <c r="Y58" s="59">
        <f t="shared" si="21"/>
        <v>0.58393408856848605</v>
      </c>
      <c r="Z58" s="59">
        <f t="shared" si="21"/>
        <v>0.48778429888451846</v>
      </c>
      <c r="AA58" s="59">
        <f t="shared" si="21"/>
        <v>0.54319450099394062</v>
      </c>
      <c r="AB58" s="59">
        <f t="shared" si="21"/>
        <v>0.54958502453504565</v>
      </c>
      <c r="AC58" s="54">
        <f t="shared" ref="AC58:AC63" si="22">AVERAGE(E58:AB58)</f>
        <v>0.587489377263123</v>
      </c>
    </row>
    <row r="59" spans="1:29" ht="15.75">
      <c r="A59" s="4">
        <v>17</v>
      </c>
      <c r="B59" s="5" t="s">
        <v>69</v>
      </c>
      <c r="C59" s="13"/>
      <c r="D59" s="13"/>
      <c r="E59" s="242">
        <f>AVERAGE(E58:AB58)</f>
        <v>0.587489377263123</v>
      </c>
      <c r="F59" s="243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3"/>
      <c r="AA59" s="243"/>
      <c r="AB59" s="243"/>
      <c r="AC59" s="54">
        <f t="shared" si="22"/>
        <v>0.587489377263123</v>
      </c>
    </row>
    <row r="60" spans="1:29" ht="15.75">
      <c r="A60" s="4">
        <v>18</v>
      </c>
      <c r="B60" s="5" t="s">
        <v>70</v>
      </c>
      <c r="C60" s="13"/>
      <c r="D60" s="13"/>
      <c r="E60" s="59"/>
      <c r="F60" s="59">
        <f>3.516/F58</f>
        <v>6.0212275132275135</v>
      </c>
      <c r="G60" s="59">
        <f t="shared" ref="G60:M60" si="23">3.516/G58</f>
        <v>6.0212275132275135</v>
      </c>
      <c r="H60" s="59">
        <f t="shared" si="23"/>
        <v>6.947570207570207</v>
      </c>
      <c r="I60" s="59">
        <f t="shared" si="23"/>
        <v>7.0561259920634916</v>
      </c>
      <c r="J60" s="59">
        <f t="shared" si="23"/>
        <v>4.5159206349206347</v>
      </c>
      <c r="K60" s="59">
        <f t="shared" si="23"/>
        <v>5.4836179138322008</v>
      </c>
      <c r="L60" s="59">
        <f t="shared" si="23"/>
        <v>5.4191047619047632</v>
      </c>
      <c r="M60" s="59">
        <f t="shared" si="23"/>
        <v>5.4332170138888891</v>
      </c>
      <c r="N60" s="59">
        <f t="shared" ref="N60:AB60" si="24">3.516/N58</f>
        <v>5.8706968253968252</v>
      </c>
      <c r="O60" s="59">
        <f t="shared" si="24"/>
        <v>6.947570207570207</v>
      </c>
      <c r="P60" s="59">
        <f t="shared" si="24"/>
        <v>5.3626557539682533</v>
      </c>
      <c r="Q60" s="59">
        <f t="shared" si="24"/>
        <v>6.2900323129251694</v>
      </c>
      <c r="R60" s="59">
        <f t="shared" si="24"/>
        <v>6.1287494331065773</v>
      </c>
      <c r="S60" s="59">
        <f t="shared" si="24"/>
        <v>5.8868251133786851</v>
      </c>
      <c r="T60" s="59">
        <f t="shared" si="24"/>
        <v>6.0481079931972781</v>
      </c>
      <c r="U60" s="59">
        <f t="shared" si="24"/>
        <v>6.252813186813186</v>
      </c>
      <c r="V60" s="59">
        <f t="shared" si="24"/>
        <v>6.6797992724867719</v>
      </c>
      <c r="W60" s="59">
        <f t="shared" si="24"/>
        <v>5.5642593537414955</v>
      </c>
      <c r="X60" s="59">
        <f t="shared" si="24"/>
        <v>5.268574074074075</v>
      </c>
      <c r="Y60" s="59">
        <f t="shared" si="24"/>
        <v>6.0212275132275135</v>
      </c>
      <c r="Z60" s="59">
        <f t="shared" si="24"/>
        <v>7.2081040903540909</v>
      </c>
      <c r="AA60" s="59">
        <f t="shared" si="24"/>
        <v>6.4728195767195755</v>
      </c>
      <c r="AB60" s="59">
        <f t="shared" si="24"/>
        <v>6.3975542328042341</v>
      </c>
      <c r="AC60" s="54">
        <f t="shared" si="22"/>
        <v>6.0564261082782238</v>
      </c>
    </row>
    <row r="61" spans="1:29" ht="15.75">
      <c r="A61" s="4">
        <v>19</v>
      </c>
      <c r="B61" s="5" t="s">
        <v>71</v>
      </c>
      <c r="C61" s="13"/>
      <c r="D61" s="13"/>
      <c r="E61" s="59"/>
      <c r="F61" s="59">
        <f>3.413*F60</f>
        <v>20.550449502645503</v>
      </c>
      <c r="G61" s="59">
        <f>3.413*G60</f>
        <v>20.550449502645503</v>
      </c>
      <c r="H61" s="59">
        <f t="shared" ref="H61:M61" si="25">3.413*H60</f>
        <v>23.712057118437116</v>
      </c>
      <c r="I61" s="59">
        <f t="shared" si="25"/>
        <v>24.082558010912695</v>
      </c>
      <c r="J61" s="59">
        <f t="shared" si="25"/>
        <v>15.412837126984126</v>
      </c>
      <c r="K61" s="59">
        <f t="shared" si="25"/>
        <v>18.715587939909302</v>
      </c>
      <c r="L61" s="59">
        <f t="shared" si="25"/>
        <v>18.495404552380954</v>
      </c>
      <c r="M61" s="59">
        <f t="shared" si="25"/>
        <v>18.543569668402778</v>
      </c>
      <c r="N61" s="59">
        <f t="shared" ref="N61:AB61" si="26">3.413*N60</f>
        <v>20.036688265079363</v>
      </c>
      <c r="O61" s="59">
        <f t="shared" si="26"/>
        <v>23.712057118437116</v>
      </c>
      <c r="P61" s="59">
        <f t="shared" si="26"/>
        <v>18.302744088293647</v>
      </c>
      <c r="Q61" s="59">
        <f t="shared" si="26"/>
        <v>21.467880284013603</v>
      </c>
      <c r="R61" s="59">
        <f t="shared" si="26"/>
        <v>20.917421815192746</v>
      </c>
      <c r="S61" s="59">
        <f t="shared" si="26"/>
        <v>20.091734111961451</v>
      </c>
      <c r="T61" s="59">
        <f t="shared" si="26"/>
        <v>20.642192580782311</v>
      </c>
      <c r="U61" s="59">
        <f t="shared" si="26"/>
        <v>21.340851406593401</v>
      </c>
      <c r="V61" s="59">
        <f t="shared" si="26"/>
        <v>22.798154916997351</v>
      </c>
      <c r="W61" s="59">
        <f t="shared" si="26"/>
        <v>18.990817174319723</v>
      </c>
      <c r="X61" s="59">
        <f t="shared" si="26"/>
        <v>17.981643314814818</v>
      </c>
      <c r="Y61" s="59">
        <f t="shared" si="26"/>
        <v>20.550449502645503</v>
      </c>
      <c r="Z61" s="59">
        <f t="shared" si="26"/>
        <v>24.601259260378512</v>
      </c>
      <c r="AA61" s="59">
        <f t="shared" si="26"/>
        <v>22.091733215343911</v>
      </c>
      <c r="AB61" s="59">
        <f t="shared" si="26"/>
        <v>21.83485259656085</v>
      </c>
      <c r="AC61" s="54">
        <f t="shared" si="22"/>
        <v>20.67058230755358</v>
      </c>
    </row>
    <row r="62" spans="1:29" ht="15.75">
      <c r="A62" s="4">
        <v>20</v>
      </c>
      <c r="B62" s="5" t="s">
        <v>72</v>
      </c>
      <c r="C62" s="6" t="s">
        <v>47</v>
      </c>
      <c r="D62" s="13"/>
      <c r="E62" s="59"/>
      <c r="F62" s="59">
        <f>(F48-F47)/LN(1+(F48-F47)/F43)</f>
        <v>4.0785139146313183</v>
      </c>
      <c r="G62" s="59">
        <f t="shared" ref="G62:M62" si="27">(G48-G47)/LN(1+(G48-G47)/G43)</f>
        <v>4.0785139146313183</v>
      </c>
      <c r="H62" s="59">
        <f t="shared" si="27"/>
        <v>3.9612551464564372</v>
      </c>
      <c r="I62" s="59">
        <f t="shared" si="27"/>
        <v>3.321761574628479</v>
      </c>
      <c r="J62" s="59">
        <f t="shared" si="27"/>
        <v>3.5231401714792079</v>
      </c>
      <c r="K62" s="59">
        <f t="shared" si="27"/>
        <v>3.7281611694325072</v>
      </c>
      <c r="L62" s="59">
        <f t="shared" si="27"/>
        <v>3.6123934342702917</v>
      </c>
      <c r="M62" s="59">
        <f t="shared" si="27"/>
        <v>3.7448369879635663</v>
      </c>
      <c r="N62" s="59">
        <f t="shared" ref="N62:AB62" si="28">(N48-N47)/LN(1+(N48-N47)/N43)</f>
        <v>4.0452297460413273</v>
      </c>
      <c r="O62" s="59">
        <f t="shared" si="28"/>
        <v>3.9283253940383194</v>
      </c>
      <c r="P62" s="59">
        <f t="shared" si="28"/>
        <v>3.8428649842839722</v>
      </c>
      <c r="Q62" s="59">
        <f t="shared" si="28"/>
        <v>3.8428649842839722</v>
      </c>
      <c r="R62" s="59">
        <f t="shared" si="28"/>
        <v>3.7953919198120305</v>
      </c>
      <c r="S62" s="59">
        <f t="shared" si="28"/>
        <v>3.7448369879635663</v>
      </c>
      <c r="T62" s="59">
        <f t="shared" si="28"/>
        <v>3.895276610400201</v>
      </c>
      <c r="U62" s="59">
        <f t="shared" si="28"/>
        <v>3.7448369879635663</v>
      </c>
      <c r="V62" s="59">
        <f t="shared" si="28"/>
        <v>3.8769682118883537</v>
      </c>
      <c r="W62" s="59">
        <f t="shared" si="28"/>
        <v>3.8087570999952334</v>
      </c>
      <c r="X62" s="59">
        <f t="shared" si="28"/>
        <v>3.6943453109355677</v>
      </c>
      <c r="Y62" s="59">
        <f t="shared" si="28"/>
        <v>3.7119176154673288</v>
      </c>
      <c r="Z62" s="59">
        <f t="shared" si="28"/>
        <v>3.895276610400201</v>
      </c>
      <c r="AA62" s="59">
        <f t="shared" si="28"/>
        <v>4.2616457914996264</v>
      </c>
      <c r="AB62" s="59">
        <f t="shared" si="28"/>
        <v>4.3100695294248288</v>
      </c>
      <c r="AC62" s="54">
        <f t="shared" si="22"/>
        <v>3.8455297433865749</v>
      </c>
    </row>
    <row r="63" spans="1:29" ht="15.75">
      <c r="A63" s="4">
        <v>21</v>
      </c>
      <c r="B63" s="5" t="s">
        <v>73</v>
      </c>
      <c r="C63" s="6" t="s">
        <v>47</v>
      </c>
      <c r="D63" s="17"/>
      <c r="E63" s="59"/>
      <c r="F63" s="59">
        <f>(F45-F46)/LN(1+(F45-F46)/F44)</f>
        <v>2.6276699100244088</v>
      </c>
      <c r="G63" s="59">
        <f t="shared" ref="G63:M63" si="29">(G45-G46)/LN(1+(G45-G46)/G44)</f>
        <v>2.6276699100244088</v>
      </c>
      <c r="H63" s="59">
        <f t="shared" si="29"/>
        <v>2.6276699100244088</v>
      </c>
      <c r="I63" s="59">
        <f t="shared" si="29"/>
        <v>2.3019575732260114</v>
      </c>
      <c r="J63" s="59">
        <f t="shared" si="29"/>
        <v>2.1640425613334453</v>
      </c>
      <c r="K63" s="59">
        <f t="shared" si="29"/>
        <v>2.3526385425761167</v>
      </c>
      <c r="L63" s="59">
        <f t="shared" si="29"/>
        <v>2.4452875576447823</v>
      </c>
      <c r="M63" s="59">
        <f t="shared" si="29"/>
        <v>2.5597087013286677</v>
      </c>
      <c r="N63" s="59">
        <f t="shared" ref="N63:AB63" si="30">(N45-N46)/LN(1+(N45-N46)/N44)</f>
        <v>2.5824181345416166</v>
      </c>
      <c r="O63" s="59">
        <f t="shared" si="30"/>
        <v>2.6276699100244088</v>
      </c>
      <c r="P63" s="59">
        <f t="shared" si="30"/>
        <v>2.5369423252845387</v>
      </c>
      <c r="Q63" s="59">
        <f t="shared" si="30"/>
        <v>2.5824181345416166</v>
      </c>
      <c r="R63" s="59">
        <f t="shared" si="30"/>
        <v>2.7288938316427807</v>
      </c>
      <c r="S63" s="59">
        <f t="shared" si="30"/>
        <v>2.2585787733244458</v>
      </c>
      <c r="T63" s="59">
        <f t="shared" si="30"/>
        <v>2.5141180370887164</v>
      </c>
      <c r="U63" s="59">
        <f t="shared" si="30"/>
        <v>2.4452875576447819</v>
      </c>
      <c r="V63" s="59">
        <f t="shared" si="30"/>
        <v>2.6090515301396882</v>
      </c>
      <c r="W63" s="59">
        <f t="shared" si="30"/>
        <v>2.1711400650644612</v>
      </c>
      <c r="X63" s="59">
        <f t="shared" si="30"/>
        <v>2.3990918556509149</v>
      </c>
      <c r="Y63" s="59">
        <f t="shared" si="30"/>
        <v>2.8236489909180893</v>
      </c>
      <c r="Z63" s="59">
        <f t="shared" si="30"/>
        <v>2.4733776598087891</v>
      </c>
      <c r="AA63" s="59">
        <f t="shared" si="30"/>
        <v>2.7621511847266507</v>
      </c>
      <c r="AB63" s="59">
        <f t="shared" si="30"/>
        <v>2.7398655520260484</v>
      </c>
      <c r="AC63" s="54">
        <f t="shared" si="22"/>
        <v>2.5200564438525994</v>
      </c>
    </row>
    <row r="64" spans="1:29"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</row>
    <row r="73" spans="31:32">
      <c r="AE73" s="64"/>
      <c r="AF73" s="64"/>
    </row>
    <row r="74" spans="31:32">
      <c r="AE74" s="64"/>
      <c r="AF74" s="64"/>
    </row>
    <row r="75" spans="31:32">
      <c r="AE75" s="64"/>
      <c r="AF75" s="64"/>
    </row>
    <row r="76" spans="31:32">
      <c r="AE76" s="64"/>
      <c r="AF76" s="64"/>
    </row>
    <row r="77" spans="31:32">
      <c r="AE77" s="64"/>
      <c r="AF77" s="64"/>
    </row>
    <row r="78" spans="31:32">
      <c r="AE78" s="65"/>
      <c r="AF78" s="65"/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B40"/>
    <mergeCell ref="A33:AB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B8"/>
    <mergeCell ref="A1:AB1"/>
    <mergeCell ref="A2:D2"/>
    <mergeCell ref="A3:D3"/>
    <mergeCell ref="A4:D4"/>
    <mergeCell ref="A5:D5"/>
  </mergeCells>
  <conditionalFormatting sqref="AB25">
    <cfRule type="cellIs" dxfId="78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63"/>
  <sheetViews>
    <sheetView topLeftCell="B1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5.140625" customWidth="1"/>
    <col min="5" max="5" width="8.42578125" customWidth="1"/>
    <col min="6" max="14" width="8.28515625" customWidth="1"/>
    <col min="15" max="15" width="9.7109375" customWidth="1"/>
    <col min="16" max="28" width="8.28515625" customWidth="1"/>
    <col min="29" max="29" width="10.42578125" customWidth="1"/>
  </cols>
  <sheetData>
    <row r="1" spans="1:29" ht="18.75" customHeight="1">
      <c r="A1" s="272" t="s">
        <v>104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</row>
    <row r="2" spans="1:29" ht="18.75" customHeight="1">
      <c r="A2" s="221"/>
      <c r="B2" s="222"/>
      <c r="C2" s="222"/>
      <c r="D2" s="223"/>
      <c r="E2" s="270" t="s">
        <v>90</v>
      </c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</row>
    <row r="3" spans="1:29" ht="18.75" customHeight="1">
      <c r="A3" s="224" t="s">
        <v>34</v>
      </c>
      <c r="B3" s="225"/>
      <c r="C3" s="225"/>
      <c r="D3" s="226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29" ht="18.75" customHeight="1">
      <c r="A4" s="224" t="s">
        <v>35</v>
      </c>
      <c r="B4" s="225"/>
      <c r="C4" s="225"/>
      <c r="D4" s="226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29" ht="19.5" customHeight="1">
      <c r="A5" s="224" t="s">
        <v>36</v>
      </c>
      <c r="B5" s="225"/>
      <c r="C5" s="225"/>
      <c r="D5" s="226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29" ht="18.75" customHeight="1">
      <c r="A6" s="224" t="s">
        <v>37</v>
      </c>
      <c r="B6" s="225"/>
      <c r="C6" s="225"/>
      <c r="D6" s="226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29" ht="15.75" customHeight="1">
      <c r="A7" s="227" t="s">
        <v>38</v>
      </c>
      <c r="B7" s="228"/>
      <c r="C7" s="228"/>
      <c r="D7" s="22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29" ht="18.75" customHeight="1">
      <c r="A8" s="227" t="s">
        <v>39</v>
      </c>
      <c r="B8" s="228"/>
      <c r="C8" s="228"/>
      <c r="D8" s="22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29" ht="41.25" customHeight="1">
      <c r="A9" s="258" t="s">
        <v>40</v>
      </c>
      <c r="B9" s="258" t="s">
        <v>41</v>
      </c>
      <c r="C9" s="258" t="s">
        <v>42</v>
      </c>
      <c r="D9" s="258" t="s">
        <v>43</v>
      </c>
      <c r="E9" s="230" t="s">
        <v>44</v>
      </c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2"/>
      <c r="AC9" s="20" t="s">
        <v>30</v>
      </c>
    </row>
    <row r="10" spans="1:29" ht="15.75">
      <c r="A10" s="259"/>
      <c r="B10" s="259"/>
      <c r="C10" s="259"/>
      <c r="D10" s="259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46</v>
      </c>
      <c r="C11" s="6" t="s">
        <v>47</v>
      </c>
      <c r="D11" s="7"/>
      <c r="E11" s="26"/>
      <c r="F11" s="26"/>
      <c r="G11" s="26"/>
      <c r="H11" s="26"/>
      <c r="I11" s="26"/>
      <c r="J11" s="26">
        <v>1.1000000000000001</v>
      </c>
      <c r="K11" s="26">
        <v>0.9</v>
      </c>
      <c r="L11" s="26">
        <v>0.9</v>
      </c>
      <c r="M11" s="26">
        <v>1</v>
      </c>
      <c r="N11" s="26">
        <v>1</v>
      </c>
      <c r="O11" s="26">
        <v>0.9</v>
      </c>
      <c r="P11" s="26">
        <v>0.9</v>
      </c>
      <c r="Q11" s="26">
        <v>0.9</v>
      </c>
      <c r="R11" s="26">
        <v>1.1000000000000001</v>
      </c>
      <c r="S11" s="26">
        <v>1.8</v>
      </c>
      <c r="T11" s="26">
        <v>0.9</v>
      </c>
      <c r="U11" s="26">
        <v>1.1000000000000001</v>
      </c>
      <c r="V11" s="26">
        <v>1.1000000000000001</v>
      </c>
      <c r="W11" s="26">
        <v>1.1000000000000001</v>
      </c>
      <c r="X11" s="26">
        <v>1.1000000000000001</v>
      </c>
      <c r="Y11" s="26">
        <v>1</v>
      </c>
      <c r="Z11" s="26">
        <v>1</v>
      </c>
      <c r="AA11" s="26">
        <v>1.1000000000000001</v>
      </c>
      <c r="AB11" s="26">
        <v>1.1000000000000001</v>
      </c>
      <c r="AC11" s="35">
        <f t="shared" ref="AC11:AC23" si="0">AVERAGE(E11:AB11)</f>
        <v>1.0526315789473686</v>
      </c>
    </row>
    <row r="12" spans="1:29" ht="24.95" customHeight="1">
      <c r="A12" s="4">
        <v>2</v>
      </c>
      <c r="B12" s="5" t="s">
        <v>48</v>
      </c>
      <c r="C12" s="6" t="s">
        <v>47</v>
      </c>
      <c r="D12" s="7"/>
      <c r="E12" s="26"/>
      <c r="F12" s="26"/>
      <c r="G12" s="26"/>
      <c r="H12" s="26"/>
      <c r="I12" s="26"/>
      <c r="J12" s="26">
        <v>0.7</v>
      </c>
      <c r="K12" s="26">
        <v>0.6</v>
      </c>
      <c r="L12" s="26">
        <v>0.6</v>
      </c>
      <c r="M12" s="26">
        <v>0.6</v>
      </c>
      <c r="N12" s="26">
        <v>0.4</v>
      </c>
      <c r="O12" s="26">
        <v>0.5</v>
      </c>
      <c r="P12" s="26">
        <v>0.6</v>
      </c>
      <c r="Q12" s="26">
        <v>0.4</v>
      </c>
      <c r="R12" s="26">
        <v>0.7</v>
      </c>
      <c r="S12" s="26">
        <v>0.6</v>
      </c>
      <c r="T12" s="26">
        <v>0.6</v>
      </c>
      <c r="U12" s="26">
        <v>0.7</v>
      </c>
      <c r="V12" s="26">
        <v>0.7</v>
      </c>
      <c r="W12" s="26">
        <v>0.7</v>
      </c>
      <c r="X12" s="26">
        <v>0.8</v>
      </c>
      <c r="Y12" s="26">
        <v>0.8</v>
      </c>
      <c r="Z12" s="26">
        <v>0.7</v>
      </c>
      <c r="AA12" s="26">
        <v>0.8</v>
      </c>
      <c r="AB12" s="26">
        <v>0.8</v>
      </c>
      <c r="AC12" s="35">
        <f t="shared" si="0"/>
        <v>0.6473684210526317</v>
      </c>
    </row>
    <row r="13" spans="1:29" ht="24.95" customHeight="1">
      <c r="A13" s="4">
        <v>3</v>
      </c>
      <c r="B13" s="5" t="s">
        <v>49</v>
      </c>
      <c r="C13" s="6" t="s">
        <v>47</v>
      </c>
      <c r="D13" s="6"/>
      <c r="E13" s="27"/>
      <c r="F13" s="27"/>
      <c r="G13" s="27"/>
      <c r="H13" s="27"/>
      <c r="I13" s="27"/>
      <c r="J13" s="27">
        <v>15.8</v>
      </c>
      <c r="K13" s="27">
        <v>15.77778</v>
      </c>
      <c r="L13" s="27">
        <v>14.66667</v>
      </c>
      <c r="M13" s="27">
        <v>14.44444</v>
      </c>
      <c r="N13" s="27">
        <v>14.38889</v>
      </c>
      <c r="O13" s="27">
        <v>14.27778</v>
      </c>
      <c r="P13" s="27">
        <v>14.27778</v>
      </c>
      <c r="Q13" s="27">
        <v>14.16667</v>
      </c>
      <c r="R13" s="27">
        <v>14.27778</v>
      </c>
      <c r="S13" s="27">
        <v>13.94444</v>
      </c>
      <c r="T13" s="27">
        <v>13.55556</v>
      </c>
      <c r="U13" s="27">
        <v>12.55556</v>
      </c>
      <c r="V13" s="27">
        <v>12.44445</v>
      </c>
      <c r="W13" s="27">
        <v>13.33333</v>
      </c>
      <c r="X13" s="27">
        <v>13.61111</v>
      </c>
      <c r="Y13" s="27">
        <v>13.88889</v>
      </c>
      <c r="Z13" s="27">
        <v>14</v>
      </c>
      <c r="AA13" s="27">
        <v>14.11111</v>
      </c>
      <c r="AB13" s="27">
        <v>14.11111</v>
      </c>
      <c r="AC13" s="35">
        <f t="shared" si="0"/>
        <v>14.085965789473684</v>
      </c>
    </row>
    <row r="14" spans="1:29" ht="24.95" customHeight="1">
      <c r="A14" s="4">
        <v>4</v>
      </c>
      <c r="B14" s="5" t="s">
        <v>50</v>
      </c>
      <c r="C14" s="6" t="s">
        <v>47</v>
      </c>
      <c r="D14" s="6"/>
      <c r="E14" s="27"/>
      <c r="F14" s="27"/>
      <c r="G14" s="27"/>
      <c r="H14" s="27"/>
      <c r="I14" s="27"/>
      <c r="J14" s="27">
        <v>9</v>
      </c>
      <c r="K14" s="27">
        <v>8.2777790000000007</v>
      </c>
      <c r="L14" s="27">
        <v>8.0000009999999993</v>
      </c>
      <c r="M14" s="27">
        <v>8.0000009999999993</v>
      </c>
      <c r="N14" s="27">
        <v>8.1111109999999993</v>
      </c>
      <c r="O14" s="27">
        <v>8.1111109999999993</v>
      </c>
      <c r="P14" s="27">
        <v>8.0000009999999993</v>
      </c>
      <c r="Q14" s="27">
        <v>8.1111109999999993</v>
      </c>
      <c r="R14" s="27">
        <v>8.1111109999999993</v>
      </c>
      <c r="S14" s="27">
        <v>6.1111110000000002</v>
      </c>
      <c r="T14" s="27">
        <v>5.8888879999999997</v>
      </c>
      <c r="U14" s="27">
        <v>5.7222220000000004</v>
      </c>
      <c r="V14" s="27">
        <v>5.61111</v>
      </c>
      <c r="W14" s="27">
        <v>5.61111</v>
      </c>
      <c r="X14" s="27">
        <v>5.61111</v>
      </c>
      <c r="Y14" s="27">
        <v>5.61111</v>
      </c>
      <c r="Z14" s="27">
        <v>5.61111</v>
      </c>
      <c r="AA14" s="27">
        <v>5.61111</v>
      </c>
      <c r="AB14" s="27">
        <v>5.61111</v>
      </c>
      <c r="AC14" s="35">
        <f t="shared" si="0"/>
        <v>6.8801166842105248</v>
      </c>
    </row>
    <row r="15" spans="1:29" ht="24.95" customHeight="1">
      <c r="A15" s="4">
        <v>5</v>
      </c>
      <c r="B15" s="5" t="s">
        <v>51</v>
      </c>
      <c r="C15" s="6" t="s">
        <v>47</v>
      </c>
      <c r="D15" s="6"/>
      <c r="E15" s="27"/>
      <c r="F15" s="27"/>
      <c r="G15" s="27"/>
      <c r="H15" s="27"/>
      <c r="I15" s="27"/>
      <c r="J15" s="27">
        <v>22.94445</v>
      </c>
      <c r="K15" s="27">
        <v>24.38889</v>
      </c>
      <c r="L15" s="27">
        <v>23.94444</v>
      </c>
      <c r="M15" s="27">
        <v>24.55556</v>
      </c>
      <c r="N15" s="27">
        <v>23.44444</v>
      </c>
      <c r="O15" s="27">
        <v>23.11111</v>
      </c>
      <c r="P15" s="27">
        <v>22.88889</v>
      </c>
      <c r="Q15" s="27">
        <v>22.83333</v>
      </c>
      <c r="R15" s="27">
        <v>23.61111</v>
      </c>
      <c r="S15" s="27">
        <v>22.94445</v>
      </c>
      <c r="T15" s="27">
        <v>22.61111</v>
      </c>
      <c r="U15" s="27">
        <v>22.16667</v>
      </c>
      <c r="V15" s="27">
        <v>20.94444</v>
      </c>
      <c r="W15" s="27">
        <v>19.94445</v>
      </c>
      <c r="X15" s="27">
        <v>19.94445</v>
      </c>
      <c r="Y15" s="27">
        <v>20.5</v>
      </c>
      <c r="Z15" s="27">
        <v>21.44444</v>
      </c>
      <c r="AA15" s="27">
        <v>22.44445</v>
      </c>
      <c r="AB15" s="27">
        <v>21.33333</v>
      </c>
      <c r="AC15" s="35">
        <f t="shared" si="0"/>
        <v>22.42105315789474</v>
      </c>
    </row>
    <row r="16" spans="1:29" ht="24.95" customHeight="1">
      <c r="A16" s="4">
        <v>6</v>
      </c>
      <c r="B16" s="5" t="s">
        <v>52</v>
      </c>
      <c r="C16" s="6" t="s">
        <v>47</v>
      </c>
      <c r="D16" s="6"/>
      <c r="E16" s="27"/>
      <c r="F16" s="27"/>
      <c r="G16" s="27"/>
      <c r="H16" s="27"/>
      <c r="I16" s="27"/>
      <c r="J16" s="27">
        <v>25.88889</v>
      </c>
      <c r="K16" s="27">
        <v>29.44444</v>
      </c>
      <c r="L16" s="27">
        <v>28.5</v>
      </c>
      <c r="M16" s="27">
        <v>28.94444</v>
      </c>
      <c r="N16" s="27">
        <v>27.61111</v>
      </c>
      <c r="O16" s="27">
        <v>27.27778</v>
      </c>
      <c r="P16" s="27">
        <v>27.05556</v>
      </c>
      <c r="Q16" s="27">
        <v>27</v>
      </c>
      <c r="R16" s="27">
        <v>27.77778</v>
      </c>
      <c r="S16" s="27">
        <v>28.27778</v>
      </c>
      <c r="T16" s="27">
        <v>28</v>
      </c>
      <c r="U16" s="27">
        <v>27</v>
      </c>
      <c r="V16" s="27">
        <v>25.61111</v>
      </c>
      <c r="W16" s="27">
        <v>25.27778</v>
      </c>
      <c r="X16" s="27">
        <v>25.5</v>
      </c>
      <c r="Y16" s="27">
        <v>26.27778</v>
      </c>
      <c r="Z16" s="27">
        <v>27.27778</v>
      </c>
      <c r="AA16" s="27">
        <v>28.33333</v>
      </c>
      <c r="AB16" s="27">
        <v>27.22222</v>
      </c>
      <c r="AC16" s="35">
        <f t="shared" si="0"/>
        <v>27.277777894736843</v>
      </c>
    </row>
    <row r="17" spans="1:29" ht="24.95" customHeight="1">
      <c r="A17" s="4">
        <v>7</v>
      </c>
      <c r="B17" s="5" t="s">
        <v>53</v>
      </c>
      <c r="C17" s="6" t="s">
        <v>54</v>
      </c>
      <c r="D17" s="6"/>
      <c r="E17" s="13"/>
      <c r="F17" s="13"/>
      <c r="G17" s="13"/>
      <c r="H17" s="13"/>
      <c r="I17" s="13"/>
      <c r="J17" s="13">
        <v>4.3</v>
      </c>
      <c r="K17" s="13">
        <v>4.3</v>
      </c>
      <c r="L17" s="13">
        <v>4.3</v>
      </c>
      <c r="M17" s="13">
        <v>4.3</v>
      </c>
      <c r="N17" s="13">
        <v>4.3</v>
      </c>
      <c r="O17" s="13">
        <v>4.3</v>
      </c>
      <c r="P17" s="13">
        <v>4.3</v>
      </c>
      <c r="Q17" s="13">
        <v>4.3</v>
      </c>
      <c r="R17" s="13">
        <v>4.3</v>
      </c>
      <c r="S17" s="13">
        <v>4.3</v>
      </c>
      <c r="T17" s="13">
        <v>4.3</v>
      </c>
      <c r="U17" s="13">
        <v>4.3</v>
      </c>
      <c r="V17" s="13">
        <v>4.3</v>
      </c>
      <c r="W17" s="13">
        <v>4.3</v>
      </c>
      <c r="X17" s="13">
        <v>4.3</v>
      </c>
      <c r="Y17" s="13">
        <v>4.3</v>
      </c>
      <c r="Z17" s="13">
        <v>4.3</v>
      </c>
      <c r="AA17" s="13">
        <v>4.3</v>
      </c>
      <c r="AB17" s="13">
        <v>4.3</v>
      </c>
      <c r="AC17" s="35">
        <f t="shared" si="0"/>
        <v>4.2999999999999989</v>
      </c>
    </row>
    <row r="18" spans="1:29" ht="24.95" customHeight="1">
      <c r="A18" s="4">
        <v>8</v>
      </c>
      <c r="B18" s="5" t="s">
        <v>55</v>
      </c>
      <c r="C18" s="6" t="s">
        <v>54</v>
      </c>
      <c r="D18" s="6"/>
      <c r="E18" s="28"/>
      <c r="F18" s="28"/>
      <c r="G18" s="28"/>
      <c r="H18" s="28"/>
      <c r="I18" s="28"/>
      <c r="J18" s="28">
        <v>3.8</v>
      </c>
      <c r="K18" s="28">
        <v>3.8</v>
      </c>
      <c r="L18" s="28">
        <v>3.8</v>
      </c>
      <c r="M18" s="28">
        <v>3.8</v>
      </c>
      <c r="N18" s="28">
        <v>3.8</v>
      </c>
      <c r="O18" s="28">
        <v>3.8</v>
      </c>
      <c r="P18" s="28">
        <v>3.8</v>
      </c>
      <c r="Q18" s="28">
        <v>3.8</v>
      </c>
      <c r="R18" s="28">
        <v>3.8</v>
      </c>
      <c r="S18" s="28">
        <v>3.8</v>
      </c>
      <c r="T18" s="28">
        <v>3.8</v>
      </c>
      <c r="U18" s="28">
        <v>3.8</v>
      </c>
      <c r="V18" s="28">
        <v>3.8</v>
      </c>
      <c r="W18" s="28">
        <v>3.8</v>
      </c>
      <c r="X18" s="28">
        <v>3.8</v>
      </c>
      <c r="Y18" s="28">
        <v>3.8</v>
      </c>
      <c r="Z18" s="28">
        <v>3.8</v>
      </c>
      <c r="AA18" s="28">
        <v>3.8</v>
      </c>
      <c r="AB18" s="28">
        <v>3.8</v>
      </c>
      <c r="AC18" s="35">
        <f t="shared" si="0"/>
        <v>3.7999999999999985</v>
      </c>
    </row>
    <row r="19" spans="1:29" ht="24.95" customHeight="1">
      <c r="A19" s="4">
        <v>9</v>
      </c>
      <c r="B19" s="5" t="s">
        <v>56</v>
      </c>
      <c r="C19" s="6" t="s">
        <v>54</v>
      </c>
      <c r="D19" s="6"/>
      <c r="E19" s="28"/>
      <c r="F19" s="28"/>
      <c r="G19" s="28"/>
      <c r="H19" s="28"/>
      <c r="I19" s="28"/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24.95" customHeight="1">
      <c r="A20" s="4">
        <v>10</v>
      </c>
      <c r="B20" s="5" t="s">
        <v>57</v>
      </c>
      <c r="C20" s="6" t="s">
        <v>54</v>
      </c>
      <c r="D20" s="6"/>
      <c r="E20" s="28"/>
      <c r="F20" s="28"/>
      <c r="G20" s="28"/>
      <c r="H20" s="28"/>
      <c r="I20" s="28"/>
      <c r="J20" s="28">
        <v>3</v>
      </c>
      <c r="K20" s="28">
        <v>3</v>
      </c>
      <c r="L20" s="28">
        <v>3</v>
      </c>
      <c r="M20" s="28">
        <v>3</v>
      </c>
      <c r="N20" s="28">
        <v>3</v>
      </c>
      <c r="O20" s="28">
        <v>3</v>
      </c>
      <c r="P20" s="28">
        <v>3</v>
      </c>
      <c r="Q20" s="28">
        <v>3</v>
      </c>
      <c r="R20" s="28">
        <v>3</v>
      </c>
      <c r="S20" s="28">
        <v>3</v>
      </c>
      <c r="T20" s="28">
        <v>3</v>
      </c>
      <c r="U20" s="28">
        <v>3</v>
      </c>
      <c r="V20" s="28">
        <v>3</v>
      </c>
      <c r="W20" s="28">
        <v>3</v>
      </c>
      <c r="X20" s="28">
        <v>3</v>
      </c>
      <c r="Y20" s="28">
        <v>3</v>
      </c>
      <c r="Z20" s="28">
        <v>3</v>
      </c>
      <c r="AA20" s="28">
        <v>3</v>
      </c>
      <c r="AB20" s="28">
        <v>3</v>
      </c>
      <c r="AC20" s="35">
        <f t="shared" si="0"/>
        <v>3</v>
      </c>
    </row>
    <row r="21" spans="1:29" ht="24.95" customHeight="1">
      <c r="A21" s="4">
        <v>11</v>
      </c>
      <c r="B21" s="5" t="s">
        <v>58</v>
      </c>
      <c r="C21" s="6" t="s">
        <v>54</v>
      </c>
      <c r="D21" s="13"/>
      <c r="E21" s="33"/>
      <c r="F21" s="33"/>
      <c r="G21" s="33"/>
      <c r="H21" s="33"/>
      <c r="I21" s="33"/>
      <c r="J21" s="33">
        <f t="shared" ref="J21:S21" si="1">J17-J18</f>
        <v>0.5</v>
      </c>
      <c r="K21" s="33">
        <f t="shared" si="1"/>
        <v>0.5</v>
      </c>
      <c r="L21" s="33">
        <f t="shared" si="1"/>
        <v>0.5</v>
      </c>
      <c r="M21" s="33">
        <f t="shared" si="1"/>
        <v>0.5</v>
      </c>
      <c r="N21" s="33">
        <f t="shared" si="1"/>
        <v>0.5</v>
      </c>
      <c r="O21" s="33">
        <f t="shared" si="1"/>
        <v>0.5</v>
      </c>
      <c r="P21" s="33">
        <f t="shared" si="1"/>
        <v>0.5</v>
      </c>
      <c r="Q21" s="33">
        <f t="shared" si="1"/>
        <v>0.5</v>
      </c>
      <c r="R21" s="33">
        <f t="shared" si="1"/>
        <v>0.5</v>
      </c>
      <c r="S21" s="33">
        <f t="shared" si="1"/>
        <v>0.5</v>
      </c>
      <c r="T21" s="33">
        <f t="shared" ref="T21:AB21" si="2">T17-T18</f>
        <v>0.5</v>
      </c>
      <c r="U21" s="33">
        <f t="shared" si="2"/>
        <v>0.5</v>
      </c>
      <c r="V21" s="33">
        <f t="shared" si="2"/>
        <v>0.5</v>
      </c>
      <c r="W21" s="33">
        <f t="shared" si="2"/>
        <v>0.5</v>
      </c>
      <c r="X21" s="33">
        <f t="shared" si="2"/>
        <v>0.5</v>
      </c>
      <c r="Y21" s="33">
        <f t="shared" si="2"/>
        <v>0.5</v>
      </c>
      <c r="Z21" s="33">
        <f t="shared" si="2"/>
        <v>0.5</v>
      </c>
      <c r="AA21" s="33">
        <f t="shared" si="2"/>
        <v>0.5</v>
      </c>
      <c r="AB21" s="33">
        <f t="shared" si="2"/>
        <v>0.5</v>
      </c>
      <c r="AC21" s="35">
        <f t="shared" si="0"/>
        <v>0.5</v>
      </c>
    </row>
    <row r="22" spans="1:29" ht="24.95" customHeight="1">
      <c r="A22" s="4">
        <v>12</v>
      </c>
      <c r="B22" s="5" t="s">
        <v>59</v>
      </c>
      <c r="C22" s="6" t="s">
        <v>60</v>
      </c>
      <c r="D22" s="13"/>
      <c r="E22" s="33"/>
      <c r="F22" s="33"/>
      <c r="G22" s="33"/>
      <c r="H22" s="33"/>
      <c r="I22" s="33"/>
      <c r="J22" s="33">
        <f t="shared" ref="J22:S22" si="3">J19-J20</f>
        <v>0.79999999999999982</v>
      </c>
      <c r="K22" s="33">
        <f t="shared" si="3"/>
        <v>0.79999999999999982</v>
      </c>
      <c r="L22" s="33">
        <f t="shared" si="3"/>
        <v>0.79999999999999982</v>
      </c>
      <c r="M22" s="33">
        <f t="shared" si="3"/>
        <v>0.79999999999999982</v>
      </c>
      <c r="N22" s="33">
        <f t="shared" si="3"/>
        <v>0.79999999999999982</v>
      </c>
      <c r="O22" s="33">
        <f t="shared" si="3"/>
        <v>0.79999999999999982</v>
      </c>
      <c r="P22" s="33">
        <f t="shared" si="3"/>
        <v>0.79999999999999982</v>
      </c>
      <c r="Q22" s="33">
        <f t="shared" si="3"/>
        <v>0.79999999999999982</v>
      </c>
      <c r="R22" s="33">
        <f t="shared" si="3"/>
        <v>0.79999999999999982</v>
      </c>
      <c r="S22" s="33">
        <f t="shared" si="3"/>
        <v>0.79999999999999982</v>
      </c>
      <c r="T22" s="33">
        <f t="shared" ref="T22:AB22" si="4">T19-T20</f>
        <v>0.79999999999999982</v>
      </c>
      <c r="U22" s="33">
        <f t="shared" si="4"/>
        <v>0.79999999999999982</v>
      </c>
      <c r="V22" s="33">
        <f t="shared" si="4"/>
        <v>0.79999999999999982</v>
      </c>
      <c r="W22" s="33">
        <f t="shared" si="4"/>
        <v>0.79999999999999982</v>
      </c>
      <c r="X22" s="33">
        <f t="shared" si="4"/>
        <v>0.79999999999999982</v>
      </c>
      <c r="Y22" s="33">
        <f t="shared" si="4"/>
        <v>0.79999999999999982</v>
      </c>
      <c r="Z22" s="33">
        <f t="shared" si="4"/>
        <v>0.79999999999999982</v>
      </c>
      <c r="AA22" s="33">
        <f t="shared" si="4"/>
        <v>0.79999999999999982</v>
      </c>
      <c r="AB22" s="33">
        <f t="shared" si="4"/>
        <v>0.79999999999999982</v>
      </c>
      <c r="AC22" s="35">
        <f t="shared" si="0"/>
        <v>0.80000000000000016</v>
      </c>
    </row>
    <row r="23" spans="1:29" ht="24.95" customHeight="1">
      <c r="A23" s="4">
        <v>13</v>
      </c>
      <c r="B23" s="5" t="s">
        <v>61</v>
      </c>
      <c r="C23" s="6" t="s">
        <v>62</v>
      </c>
      <c r="D23" s="13"/>
      <c r="E23" s="29"/>
      <c r="F23" s="29"/>
      <c r="G23" s="29"/>
      <c r="H23" s="29"/>
      <c r="I23" s="29"/>
      <c r="J23" s="29">
        <f t="shared" ref="J23:S23" si="5">SQRT(J21/0.5)*971</f>
        <v>971</v>
      </c>
      <c r="K23" s="29">
        <f t="shared" si="5"/>
        <v>971</v>
      </c>
      <c r="L23" s="29">
        <f t="shared" si="5"/>
        <v>971</v>
      </c>
      <c r="M23" s="29">
        <f t="shared" si="5"/>
        <v>971</v>
      </c>
      <c r="N23" s="29">
        <f t="shared" si="5"/>
        <v>971</v>
      </c>
      <c r="O23" s="29">
        <f t="shared" si="5"/>
        <v>971</v>
      </c>
      <c r="P23" s="29">
        <f t="shared" si="5"/>
        <v>971</v>
      </c>
      <c r="Q23" s="29">
        <f t="shared" si="5"/>
        <v>971</v>
      </c>
      <c r="R23" s="29">
        <f t="shared" si="5"/>
        <v>971</v>
      </c>
      <c r="S23" s="29">
        <f t="shared" si="5"/>
        <v>971</v>
      </c>
      <c r="T23" s="29">
        <f t="shared" ref="T23:AB23" si="6">SQRT(T21/0.5)*971</f>
        <v>971</v>
      </c>
      <c r="U23" s="29">
        <f t="shared" si="6"/>
        <v>971</v>
      </c>
      <c r="V23" s="29">
        <f t="shared" si="6"/>
        <v>971</v>
      </c>
      <c r="W23" s="29">
        <f t="shared" si="6"/>
        <v>971</v>
      </c>
      <c r="X23" s="29">
        <f t="shared" si="6"/>
        <v>971</v>
      </c>
      <c r="Y23" s="29">
        <f t="shared" si="6"/>
        <v>971</v>
      </c>
      <c r="Z23" s="29">
        <f t="shared" si="6"/>
        <v>971</v>
      </c>
      <c r="AA23" s="29">
        <f t="shared" si="6"/>
        <v>971</v>
      </c>
      <c r="AB23" s="29">
        <f t="shared" si="6"/>
        <v>971</v>
      </c>
      <c r="AC23" s="35">
        <f t="shared" si="0"/>
        <v>971</v>
      </c>
    </row>
    <row r="24" spans="1:29" ht="24.95" customHeight="1">
      <c r="A24" s="4">
        <v>14</v>
      </c>
      <c r="B24" s="5" t="s">
        <v>63</v>
      </c>
      <c r="C24" s="6" t="s">
        <v>64</v>
      </c>
      <c r="D24" s="13"/>
      <c r="E24" s="40"/>
      <c r="F24" s="40"/>
      <c r="G24" s="40"/>
      <c r="H24" s="40"/>
      <c r="I24" s="40"/>
      <c r="J24" s="40">
        <f t="shared" ref="J24:S24" si="7">J23*1000*1*(J13-J14)/3024</f>
        <v>2183.465608465609</v>
      </c>
      <c r="K24" s="40">
        <f t="shared" si="7"/>
        <v>2408.2344480820102</v>
      </c>
      <c r="L24" s="40">
        <f t="shared" si="7"/>
        <v>2140.6533065476192</v>
      </c>
      <c r="M24" s="40">
        <f t="shared" si="7"/>
        <v>2069.2957238756617</v>
      </c>
      <c r="N24" s="40">
        <f t="shared" si="7"/>
        <v>2015.7815505952383</v>
      </c>
      <c r="O24" s="40">
        <f t="shared" si="7"/>
        <v>1980.1043647486774</v>
      </c>
      <c r="P24" s="40">
        <f t="shared" si="7"/>
        <v>2015.7815505952383</v>
      </c>
      <c r="Q24" s="40">
        <f t="shared" si="7"/>
        <v>1944.4271789021166</v>
      </c>
      <c r="R24" s="40">
        <f t="shared" si="7"/>
        <v>1980.1043647486774</v>
      </c>
      <c r="S24" s="40">
        <f t="shared" si="7"/>
        <v>2515.2653634259259</v>
      </c>
      <c r="T24" s="40">
        <f t="shared" ref="T24:AB24" si="8">T23*1000*1*(T13-T14)/3024</f>
        <v>2461.7521534391535</v>
      </c>
      <c r="U24" s="40">
        <f t="shared" si="8"/>
        <v>2194.1703697089947</v>
      </c>
      <c r="V24" s="40">
        <f t="shared" si="8"/>
        <v>2194.1710119047616</v>
      </c>
      <c r="W24" s="40">
        <f t="shared" si="8"/>
        <v>2479.5884986772489</v>
      </c>
      <c r="X24" s="40">
        <f t="shared" si="8"/>
        <v>2568.7830687830688</v>
      </c>
      <c r="Y24" s="40">
        <f t="shared" si="8"/>
        <v>2657.977638888889</v>
      </c>
      <c r="Z24" s="40">
        <f t="shared" si="8"/>
        <v>2693.6548247354499</v>
      </c>
      <c r="AA24" s="40">
        <f t="shared" si="8"/>
        <v>2729.3320105820108</v>
      </c>
      <c r="AB24" s="40">
        <f t="shared" si="8"/>
        <v>2729.3320105820108</v>
      </c>
      <c r="AC24" s="43">
        <f>SUM(E24:AB24)</f>
        <v>43961.875047288355</v>
      </c>
    </row>
    <row r="25" spans="1:29" ht="24.95" customHeight="1">
      <c r="A25" s="4">
        <v>15</v>
      </c>
      <c r="B25" s="5" t="s">
        <v>65</v>
      </c>
      <c r="C25" s="6" t="s">
        <v>66</v>
      </c>
      <c r="D25" s="13"/>
      <c r="E25" s="36"/>
      <c r="F25" s="36"/>
      <c r="G25" s="36"/>
      <c r="H25" s="36"/>
      <c r="I25" s="36"/>
      <c r="J25" s="13">
        <v>1310</v>
      </c>
      <c r="K25" s="13">
        <v>1310</v>
      </c>
      <c r="L25" s="13">
        <v>1300</v>
      </c>
      <c r="M25" s="13">
        <v>1300</v>
      </c>
      <c r="N25" s="13">
        <v>1280</v>
      </c>
      <c r="O25" s="13">
        <v>1280</v>
      </c>
      <c r="P25" s="13">
        <v>1280</v>
      </c>
      <c r="Q25" s="13">
        <v>1290</v>
      </c>
      <c r="R25" s="13">
        <v>1320</v>
      </c>
      <c r="S25" s="13">
        <v>1370</v>
      </c>
      <c r="T25" s="13">
        <v>1310</v>
      </c>
      <c r="U25" s="13">
        <v>1310</v>
      </c>
      <c r="V25" s="13">
        <v>1320</v>
      </c>
      <c r="W25" s="13">
        <v>1320</v>
      </c>
      <c r="X25" s="13">
        <v>1370</v>
      </c>
      <c r="Y25" s="13">
        <v>1360</v>
      </c>
      <c r="Z25" s="13">
        <v>1390</v>
      </c>
      <c r="AA25" s="13">
        <v>1390</v>
      </c>
      <c r="AB25" s="13">
        <v>1390</v>
      </c>
      <c r="AC25" s="43">
        <f>SUM(E25:AB25)</f>
        <v>25200</v>
      </c>
    </row>
    <row r="26" spans="1:29" ht="24.95" customHeight="1">
      <c r="A26" s="4">
        <v>16</v>
      </c>
      <c r="B26" s="5" t="s">
        <v>67</v>
      </c>
      <c r="C26" s="6" t="s">
        <v>68</v>
      </c>
      <c r="D26" s="13"/>
      <c r="E26" s="31"/>
      <c r="F26" s="31"/>
      <c r="G26" s="31"/>
      <c r="H26" s="31"/>
      <c r="I26" s="31"/>
      <c r="J26" s="31">
        <f t="shared" ref="J26:S26" si="9">J25/J24</f>
        <v>0.5999636517840915</v>
      </c>
      <c r="K26" s="31">
        <f t="shared" si="9"/>
        <v>0.54396697175531361</v>
      </c>
      <c r="L26" s="31">
        <f t="shared" si="9"/>
        <v>0.60729123955929165</v>
      </c>
      <c r="M26" s="31">
        <f t="shared" si="9"/>
        <v>0.62823306741541085</v>
      </c>
      <c r="N26" s="31">
        <f t="shared" si="9"/>
        <v>0.63498944100467136</v>
      </c>
      <c r="O26" s="31">
        <f t="shared" si="9"/>
        <v>0.64643057345235566</v>
      </c>
      <c r="P26" s="31">
        <f t="shared" si="9"/>
        <v>0.63498944100467136</v>
      </c>
      <c r="Q26" s="31">
        <f t="shared" si="9"/>
        <v>0.66343446234297843</v>
      </c>
      <c r="R26" s="31">
        <f t="shared" si="9"/>
        <v>0.6666315288727418</v>
      </c>
      <c r="S26" s="31">
        <f t="shared" si="9"/>
        <v>0.54467414051851248</v>
      </c>
      <c r="T26" s="31">
        <f t="shared" ref="T26:AB26" si="10">T25/T24</f>
        <v>0.53214130357107003</v>
      </c>
      <c r="U26" s="31">
        <f t="shared" si="10"/>
        <v>0.59703659209186244</v>
      </c>
      <c r="V26" s="31">
        <f t="shared" si="10"/>
        <v>0.60159394725304793</v>
      </c>
      <c r="W26" s="31">
        <f t="shared" si="10"/>
        <v>0.53234639566370057</v>
      </c>
      <c r="X26" s="31">
        <f t="shared" si="10"/>
        <v>0.53332646755921731</v>
      </c>
      <c r="Y26" s="31">
        <f t="shared" si="10"/>
        <v>0.51166720897190054</v>
      </c>
      <c r="Z26" s="31">
        <f t="shared" si="10"/>
        <v>0.51602751296707627</v>
      </c>
      <c r="AA26" s="31">
        <f t="shared" si="10"/>
        <v>0.50928212273580897</v>
      </c>
      <c r="AB26" s="31">
        <f t="shared" si="10"/>
        <v>0.50928212273580897</v>
      </c>
      <c r="AC26" s="35">
        <f t="shared" ref="AC26:AC31" si="11">AVERAGE(E26:AB26)</f>
        <v>0.57964779953997547</v>
      </c>
    </row>
    <row r="27" spans="1:29" ht="24.95" customHeight="1">
      <c r="A27" s="4">
        <v>17</v>
      </c>
      <c r="B27" s="5" t="s">
        <v>69</v>
      </c>
      <c r="C27" s="13"/>
      <c r="D27" s="13"/>
      <c r="E27" s="255">
        <f>AVERAGE(E26:AB26)</f>
        <v>0.57964779953997547</v>
      </c>
      <c r="F27" s="256"/>
      <c r="G27" s="256"/>
      <c r="H27" s="256"/>
      <c r="I27" s="256"/>
      <c r="J27" s="256"/>
      <c r="K27" s="256"/>
      <c r="L27" s="256"/>
      <c r="M27" s="256"/>
      <c r="N27" s="256"/>
      <c r="O27" s="256"/>
      <c r="P27" s="256"/>
      <c r="Q27" s="256"/>
      <c r="R27" s="256"/>
      <c r="S27" s="256"/>
      <c r="T27" s="256"/>
      <c r="U27" s="256"/>
      <c r="V27" s="256"/>
      <c r="W27" s="256"/>
      <c r="X27" s="256"/>
      <c r="Y27" s="256"/>
      <c r="Z27" s="256"/>
      <c r="AA27" s="256"/>
      <c r="AB27" s="256"/>
      <c r="AC27" s="35">
        <f t="shared" si="11"/>
        <v>0.57964779953997547</v>
      </c>
    </row>
    <row r="28" spans="1:29" ht="24.95" customHeight="1">
      <c r="A28" s="4">
        <v>18</v>
      </c>
      <c r="B28" s="5" t="s">
        <v>70</v>
      </c>
      <c r="C28" s="13"/>
      <c r="D28" s="13"/>
      <c r="E28" s="31"/>
      <c r="F28" s="31"/>
      <c r="G28" s="31"/>
      <c r="H28" s="31"/>
      <c r="I28" s="31"/>
      <c r="J28" s="31">
        <f t="shared" ref="J28:S28" si="12">3.516/J26</f>
        <v>5.8603550224160923</v>
      </c>
      <c r="K28" s="31">
        <f t="shared" si="12"/>
        <v>6.4636277247758374</v>
      </c>
      <c r="L28" s="31">
        <f t="shared" si="12"/>
        <v>5.7896438660164842</v>
      </c>
      <c r="M28" s="31">
        <f t="shared" si="12"/>
        <v>5.5966490501129433</v>
      </c>
      <c r="N28" s="31">
        <f t="shared" si="12"/>
        <v>5.5370999467912947</v>
      </c>
      <c r="O28" s="31">
        <f t="shared" si="12"/>
        <v>5.4390991769190231</v>
      </c>
      <c r="P28" s="31">
        <f t="shared" si="12"/>
        <v>5.5370999467912947</v>
      </c>
      <c r="Q28" s="31">
        <f t="shared" si="12"/>
        <v>5.2996945434262335</v>
      </c>
      <c r="R28" s="31">
        <f t="shared" si="12"/>
        <v>5.2742779897396588</v>
      </c>
      <c r="S28" s="31">
        <f t="shared" si="12"/>
        <v>6.4552357794201125</v>
      </c>
      <c r="T28" s="31">
        <f t="shared" ref="T28:AB28" si="13">3.516/T26</f>
        <v>6.6072676118260034</v>
      </c>
      <c r="U28" s="31">
        <f t="shared" si="13"/>
        <v>5.8890862747304009</v>
      </c>
      <c r="V28" s="31">
        <f t="shared" si="13"/>
        <v>5.8444736953463199</v>
      </c>
      <c r="W28" s="31">
        <f t="shared" si="13"/>
        <v>6.6047220919312171</v>
      </c>
      <c r="X28" s="31">
        <f t="shared" si="13"/>
        <v>6.5925848684972772</v>
      </c>
      <c r="Y28" s="31">
        <f t="shared" si="13"/>
        <v>6.8716539546568631</v>
      </c>
      <c r="Z28" s="31">
        <f t="shared" si="13"/>
        <v>6.8135901897624764</v>
      </c>
      <c r="AA28" s="31">
        <f t="shared" si="13"/>
        <v>6.9038355030261513</v>
      </c>
      <c r="AB28" s="31">
        <f t="shared" si="13"/>
        <v>6.9038355030261513</v>
      </c>
      <c r="AC28" s="35">
        <f t="shared" si="11"/>
        <v>6.1202017231164145</v>
      </c>
    </row>
    <row r="29" spans="1:29" ht="24.95" customHeight="1">
      <c r="A29" s="4">
        <v>19</v>
      </c>
      <c r="B29" s="5" t="s">
        <v>71</v>
      </c>
      <c r="C29" s="13"/>
      <c r="D29" s="13"/>
      <c r="E29" s="31"/>
      <c r="F29" s="31"/>
      <c r="G29" s="31"/>
      <c r="H29" s="31"/>
      <c r="I29" s="31"/>
      <c r="J29" s="31">
        <f t="shared" ref="J29:S29" si="14">3.413*J28</f>
        <v>20.001391691506122</v>
      </c>
      <c r="K29" s="31">
        <f t="shared" si="14"/>
        <v>22.060361424659931</v>
      </c>
      <c r="L29" s="31">
        <f t="shared" si="14"/>
        <v>19.760054514714259</v>
      </c>
      <c r="M29" s="31">
        <f t="shared" si="14"/>
        <v>19.101363208035476</v>
      </c>
      <c r="N29" s="31">
        <f t="shared" si="14"/>
        <v>18.898122118398689</v>
      </c>
      <c r="O29" s="31">
        <f t="shared" si="14"/>
        <v>18.563645490824626</v>
      </c>
      <c r="P29" s="31">
        <f t="shared" si="14"/>
        <v>18.898122118398689</v>
      </c>
      <c r="Q29" s="31">
        <f t="shared" si="14"/>
        <v>18.087857476713733</v>
      </c>
      <c r="R29" s="31">
        <f t="shared" si="14"/>
        <v>18.001110778981456</v>
      </c>
      <c r="S29" s="31">
        <f t="shared" si="14"/>
        <v>22.031719715160843</v>
      </c>
      <c r="T29" s="31">
        <f t="shared" ref="T29:AB29" si="15">3.413*T28</f>
        <v>22.550604359162147</v>
      </c>
      <c r="U29" s="31">
        <f t="shared" si="15"/>
        <v>20.099451455654858</v>
      </c>
      <c r="V29" s="31">
        <f t="shared" si="15"/>
        <v>19.947188722216989</v>
      </c>
      <c r="W29" s="31">
        <f t="shared" si="15"/>
        <v>22.541916499761243</v>
      </c>
      <c r="X29" s="31">
        <f t="shared" si="15"/>
        <v>22.500492156181206</v>
      </c>
      <c r="Y29" s="31">
        <f t="shared" si="15"/>
        <v>23.452954947243871</v>
      </c>
      <c r="Z29" s="31">
        <f t="shared" si="15"/>
        <v>23.254783317659331</v>
      </c>
      <c r="AA29" s="31">
        <f t="shared" si="15"/>
        <v>23.562790571828252</v>
      </c>
      <c r="AB29" s="31">
        <f t="shared" si="15"/>
        <v>23.562790571828252</v>
      </c>
      <c r="AC29" s="35">
        <f t="shared" si="11"/>
        <v>20.888248480996321</v>
      </c>
    </row>
    <row r="30" spans="1:29" ht="24.95" customHeight="1">
      <c r="A30" s="4">
        <v>20</v>
      </c>
      <c r="B30" s="5" t="s">
        <v>72</v>
      </c>
      <c r="C30" s="6" t="s">
        <v>47</v>
      </c>
      <c r="D30" s="13"/>
      <c r="E30" s="31"/>
      <c r="F30" s="31"/>
      <c r="G30" s="31"/>
      <c r="H30" s="31"/>
      <c r="I30" s="31"/>
      <c r="J30" s="31">
        <f t="shared" ref="J30:S30" si="16">(J16-J15)/LN(1+(J16-J15)/J11)</f>
        <v>2.2614174787262455</v>
      </c>
      <c r="K30" s="31">
        <f t="shared" si="16"/>
        <v>2.6753413815200058</v>
      </c>
      <c r="L30" s="31">
        <f t="shared" si="16"/>
        <v>2.5280636230553508</v>
      </c>
      <c r="M30" s="31">
        <f t="shared" si="16"/>
        <v>2.6057009445429467</v>
      </c>
      <c r="N30" s="31">
        <f t="shared" si="16"/>
        <v>2.5372049647193458</v>
      </c>
      <c r="O30" s="31">
        <f t="shared" si="16"/>
        <v>2.4112055282898468</v>
      </c>
      <c r="P30" s="31">
        <f t="shared" si="16"/>
        <v>2.4112055282898468</v>
      </c>
      <c r="Q30" s="31">
        <f t="shared" si="16"/>
        <v>2.4112055282898468</v>
      </c>
      <c r="R30" s="31">
        <f t="shared" si="16"/>
        <v>2.6605591269755733</v>
      </c>
      <c r="S30" s="31">
        <f t="shared" si="16"/>
        <v>3.8731756844374901</v>
      </c>
      <c r="T30" s="31">
        <f t="shared" ref="T30:AB30" si="17">(T16-T15)/LN(1+(T16-T15)/T11)</f>
        <v>2.7718558658097074</v>
      </c>
      <c r="U30" s="31">
        <f t="shared" si="17"/>
        <v>2.8679763096792446</v>
      </c>
      <c r="V30" s="31">
        <f t="shared" si="17"/>
        <v>2.8167028887345351</v>
      </c>
      <c r="W30" s="31">
        <f t="shared" si="17"/>
        <v>3.0196942726948177</v>
      </c>
      <c r="X30" s="31">
        <f t="shared" si="17"/>
        <v>3.086175065012831</v>
      </c>
      <c r="Y30" s="31">
        <f t="shared" si="17"/>
        <v>3.0192465515104177</v>
      </c>
      <c r="Z30" s="31">
        <f t="shared" si="17"/>
        <v>3.0353308362966684</v>
      </c>
      <c r="AA30" s="31">
        <f t="shared" si="17"/>
        <v>3.1848824889971259</v>
      </c>
      <c r="AB30" s="31">
        <f t="shared" si="17"/>
        <v>3.1848854326952623</v>
      </c>
      <c r="AC30" s="35">
        <f t="shared" si="11"/>
        <v>2.8085173421198477</v>
      </c>
    </row>
    <row r="31" spans="1:29" ht="24.95" customHeight="1">
      <c r="A31" s="4">
        <v>21</v>
      </c>
      <c r="B31" s="5" t="s">
        <v>73</v>
      </c>
      <c r="C31" s="6" t="s">
        <v>47</v>
      </c>
      <c r="D31" s="17"/>
      <c r="E31" s="31"/>
      <c r="F31" s="31"/>
      <c r="G31" s="31"/>
      <c r="H31" s="31"/>
      <c r="I31" s="31"/>
      <c r="J31" s="31">
        <f t="shared" ref="J31:S31" si="18">(J13-J14)/LN(1+(J13-J14)/J12)</f>
        <v>2.8672892486957022</v>
      </c>
      <c r="K31" s="31">
        <f t="shared" si="18"/>
        <v>2.881634597542162</v>
      </c>
      <c r="L31" s="31">
        <f t="shared" si="18"/>
        <v>2.6729505027416787</v>
      </c>
      <c r="M31" s="31">
        <f t="shared" si="18"/>
        <v>2.616431666727506</v>
      </c>
      <c r="N31" s="31">
        <f t="shared" si="18"/>
        <v>2.2300565244350237</v>
      </c>
      <c r="O31" s="31">
        <f t="shared" si="18"/>
        <v>2.3807073837849382</v>
      </c>
      <c r="P31" s="31">
        <f t="shared" si="18"/>
        <v>2.5737870161575236</v>
      </c>
      <c r="Q31" s="31">
        <f t="shared" si="18"/>
        <v>2.1772934561673036</v>
      </c>
      <c r="R31" s="31">
        <f t="shared" si="18"/>
        <v>2.7007064207283391</v>
      </c>
      <c r="S31" s="31">
        <f t="shared" si="18"/>
        <v>2.9637828121678123</v>
      </c>
      <c r="T31" s="31">
        <f t="shared" ref="T31:AB31" si="19">(T13-T14)/LN(1+(T13-T14)/T12)</f>
        <v>2.9227996755736894</v>
      </c>
      <c r="U31" s="31">
        <f t="shared" si="19"/>
        <v>2.8759680521103563</v>
      </c>
      <c r="V31" s="31">
        <f t="shared" si="19"/>
        <v>2.8759685725069208</v>
      </c>
      <c r="W31" s="31">
        <f t="shared" si="19"/>
        <v>3.1043496537733595</v>
      </c>
      <c r="X31" s="31">
        <f t="shared" si="19"/>
        <v>3.3362591313939705</v>
      </c>
      <c r="Y31" s="31">
        <f t="shared" si="19"/>
        <v>3.407933825557881</v>
      </c>
      <c r="Z31" s="31">
        <f t="shared" si="19"/>
        <v>3.2721454364222105</v>
      </c>
      <c r="AA31" s="31">
        <f t="shared" si="19"/>
        <v>3.4649216104877043</v>
      </c>
      <c r="AB31" s="31">
        <f t="shared" si="19"/>
        <v>3.4649216104877043</v>
      </c>
      <c r="AC31" s="35">
        <f t="shared" si="11"/>
        <v>2.8836793261822002</v>
      </c>
    </row>
    <row r="32" spans="1:29" ht="18.75" customHeight="1"/>
    <row r="33" spans="1:29" ht="25.5" customHeight="1">
      <c r="A33" s="272" t="s">
        <v>105</v>
      </c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</row>
    <row r="34" spans="1:29" ht="21" customHeight="1">
      <c r="A34" s="297"/>
      <c r="B34" s="298"/>
      <c r="C34" s="298"/>
      <c r="D34" s="301"/>
      <c r="E34" s="270" t="s">
        <v>78</v>
      </c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70"/>
      <c r="AC34" s="270"/>
    </row>
    <row r="35" spans="1:29" ht="18.75" customHeight="1">
      <c r="A35" s="224" t="s">
        <v>34</v>
      </c>
      <c r="B35" s="225"/>
      <c r="C35" s="225"/>
      <c r="D35" s="226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  <c r="AA35" s="270"/>
      <c r="AB35" s="270"/>
      <c r="AC35" s="270"/>
    </row>
    <row r="36" spans="1:29" ht="18.75" customHeight="1">
      <c r="A36" s="224" t="s">
        <v>35</v>
      </c>
      <c r="B36" s="225"/>
      <c r="C36" s="225"/>
      <c r="D36" s="226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  <c r="AA36" s="270"/>
      <c r="AB36" s="270"/>
      <c r="AC36" s="270"/>
    </row>
    <row r="37" spans="1:29" ht="18.75" customHeight="1">
      <c r="A37" s="224" t="s">
        <v>36</v>
      </c>
      <c r="B37" s="225"/>
      <c r="C37" s="225"/>
      <c r="D37" s="226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224" t="s">
        <v>37</v>
      </c>
      <c r="B38" s="225"/>
      <c r="C38" s="225"/>
      <c r="D38" s="226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9.5" customHeight="1">
      <c r="A39" s="227" t="s">
        <v>38</v>
      </c>
      <c r="B39" s="228"/>
      <c r="C39" s="228"/>
      <c r="D39" s="22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227" t="s">
        <v>39</v>
      </c>
      <c r="B40" s="228"/>
      <c r="C40" s="228"/>
      <c r="D40" s="22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42" customHeight="1">
      <c r="A41" s="258" t="s">
        <v>40</v>
      </c>
      <c r="B41" s="258" t="s">
        <v>41</v>
      </c>
      <c r="C41" s="258" t="s">
        <v>42</v>
      </c>
      <c r="D41" s="258" t="s">
        <v>43</v>
      </c>
      <c r="E41" s="230" t="s">
        <v>44</v>
      </c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2"/>
      <c r="AC41" s="20" t="s">
        <v>30</v>
      </c>
    </row>
    <row r="42" spans="1:29" ht="24" customHeight="1">
      <c r="A42" s="259"/>
      <c r="B42" s="259"/>
      <c r="C42" s="259"/>
      <c r="D42" s="259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.95" customHeight="1">
      <c r="A43" s="4">
        <v>1</v>
      </c>
      <c r="B43" s="5" t="s">
        <v>46</v>
      </c>
      <c r="C43" s="6" t="s">
        <v>47</v>
      </c>
      <c r="D43" s="7"/>
      <c r="E43" s="26">
        <v>2.2999999999999998</v>
      </c>
      <c r="F43" s="26">
        <v>2.2000000000000002</v>
      </c>
      <c r="G43" s="26">
        <v>2.2000000000000002</v>
      </c>
      <c r="H43" s="26">
        <v>2.1</v>
      </c>
      <c r="I43" s="26">
        <v>2</v>
      </c>
      <c r="J43" s="26">
        <v>1.9</v>
      </c>
      <c r="K43" s="26">
        <v>1.8</v>
      </c>
      <c r="L43" s="26">
        <v>1.4</v>
      </c>
      <c r="M43" s="26">
        <v>1.8</v>
      </c>
      <c r="N43" s="26">
        <v>1.8</v>
      </c>
      <c r="O43" s="26">
        <v>1.4</v>
      </c>
      <c r="P43" s="26">
        <v>1.5</v>
      </c>
      <c r="Q43" s="26">
        <v>1.6</v>
      </c>
      <c r="R43" s="26">
        <v>1.8</v>
      </c>
      <c r="S43" s="26">
        <v>1.8</v>
      </c>
      <c r="T43" s="26">
        <v>1.7</v>
      </c>
      <c r="U43" s="26"/>
      <c r="V43" s="26"/>
      <c r="W43" s="26"/>
      <c r="X43" s="26"/>
      <c r="Y43" s="26"/>
      <c r="Z43" s="26"/>
      <c r="AA43" s="26"/>
      <c r="AB43" s="26"/>
      <c r="AC43" s="35">
        <f t="shared" ref="AC43:AC55" si="20">AVERAGE(E43:AB43)</f>
        <v>1.8312500000000003</v>
      </c>
    </row>
    <row r="44" spans="1:29" ht="24.95" customHeight="1">
      <c r="A44" s="4">
        <v>2</v>
      </c>
      <c r="B44" s="5" t="s">
        <v>48</v>
      </c>
      <c r="C44" s="6" t="s">
        <v>47</v>
      </c>
      <c r="D44" s="7"/>
      <c r="E44" s="26">
        <v>0.4</v>
      </c>
      <c r="F44" s="26">
        <v>0.4</v>
      </c>
      <c r="G44" s="26">
        <v>0.5</v>
      </c>
      <c r="H44" s="26">
        <v>0.5</v>
      </c>
      <c r="I44" s="26">
        <v>0.4</v>
      </c>
      <c r="J44" s="26">
        <v>0.4</v>
      </c>
      <c r="K44" s="26">
        <v>0.3</v>
      </c>
      <c r="L44" s="26">
        <v>0.1</v>
      </c>
      <c r="M44" s="26">
        <v>0.2</v>
      </c>
      <c r="N44" s="26">
        <v>0.3</v>
      </c>
      <c r="O44" s="26">
        <v>0.3</v>
      </c>
      <c r="P44" s="26">
        <v>0.3</v>
      </c>
      <c r="Q44" s="26">
        <v>0.4</v>
      </c>
      <c r="R44" s="26">
        <v>0.3</v>
      </c>
      <c r="S44" s="26">
        <v>0.3</v>
      </c>
      <c r="T44" s="26">
        <v>0.2</v>
      </c>
      <c r="U44" s="26"/>
      <c r="V44" s="26"/>
      <c r="W44" s="26"/>
      <c r="X44" s="26"/>
      <c r="Y44" s="26"/>
      <c r="Z44" s="26"/>
      <c r="AA44" s="26"/>
      <c r="AB44" s="26"/>
      <c r="AC44" s="35">
        <f t="shared" si="20"/>
        <v>0.33124999999999999</v>
      </c>
    </row>
    <row r="45" spans="1:29" ht="24.95" customHeight="1">
      <c r="A45" s="4">
        <v>3</v>
      </c>
      <c r="B45" s="5" t="s">
        <v>49</v>
      </c>
      <c r="C45" s="6" t="s">
        <v>47</v>
      </c>
      <c r="D45" s="6"/>
      <c r="E45" s="28">
        <v>14.1</v>
      </c>
      <c r="F45" s="28">
        <v>14.1</v>
      </c>
      <c r="G45" s="28">
        <v>14.2</v>
      </c>
      <c r="H45" s="28">
        <v>14.6</v>
      </c>
      <c r="I45" s="28">
        <v>14.7</v>
      </c>
      <c r="J45" s="28">
        <v>15.2</v>
      </c>
      <c r="K45" s="28">
        <v>15.6</v>
      </c>
      <c r="L45" s="28">
        <v>14.6</v>
      </c>
      <c r="M45" s="28">
        <v>14.1</v>
      </c>
      <c r="N45" s="28">
        <v>14.2</v>
      </c>
      <c r="O45" s="28">
        <v>14.1</v>
      </c>
      <c r="P45" s="28">
        <v>14.2</v>
      </c>
      <c r="Q45" s="28">
        <v>14.2</v>
      </c>
      <c r="R45" s="28">
        <v>14.1</v>
      </c>
      <c r="S45" s="28">
        <v>14.2</v>
      </c>
      <c r="T45" s="28">
        <v>13.3</v>
      </c>
      <c r="U45" s="28"/>
      <c r="V45" s="28"/>
      <c r="W45" s="28"/>
      <c r="X45" s="28"/>
      <c r="Y45" s="28"/>
      <c r="Z45" s="28"/>
      <c r="AA45" s="28"/>
      <c r="AB45" s="28"/>
      <c r="AC45" s="35">
        <f t="shared" si="20"/>
        <v>14.343749999999996</v>
      </c>
    </row>
    <row r="46" spans="1:29" ht="24.95" customHeight="1">
      <c r="A46" s="4">
        <v>4</v>
      </c>
      <c r="B46" s="5" t="s">
        <v>50</v>
      </c>
      <c r="C46" s="6" t="s">
        <v>47</v>
      </c>
      <c r="D46" s="6"/>
      <c r="E46" s="28">
        <v>5.6</v>
      </c>
      <c r="F46" s="28">
        <v>5.6</v>
      </c>
      <c r="G46" s="28">
        <v>5.6</v>
      </c>
      <c r="H46" s="28">
        <v>5.8</v>
      </c>
      <c r="I46" s="28">
        <v>6.1</v>
      </c>
      <c r="J46" s="28">
        <v>6.3</v>
      </c>
      <c r="K46" s="28">
        <v>8</v>
      </c>
      <c r="L46" s="28">
        <v>8</v>
      </c>
      <c r="M46" s="28">
        <v>8</v>
      </c>
      <c r="N46" s="28">
        <v>7.8</v>
      </c>
      <c r="O46" s="28">
        <v>8</v>
      </c>
      <c r="P46" s="28">
        <v>8</v>
      </c>
      <c r="Q46" s="28">
        <v>8</v>
      </c>
      <c r="R46" s="28">
        <v>8.1999999999999993</v>
      </c>
      <c r="S46" s="28">
        <v>7.1</v>
      </c>
      <c r="T46" s="28">
        <v>6</v>
      </c>
      <c r="U46" s="28"/>
      <c r="V46" s="28"/>
      <c r="W46" s="28"/>
      <c r="X46" s="28"/>
      <c r="Y46" s="28"/>
      <c r="Z46" s="28"/>
      <c r="AA46" s="28"/>
      <c r="AB46" s="28"/>
      <c r="AC46" s="35">
        <f t="shared" si="20"/>
        <v>7.0062499999999996</v>
      </c>
    </row>
    <row r="47" spans="1:29" ht="24.95" customHeight="1">
      <c r="A47" s="4">
        <v>5</v>
      </c>
      <c r="B47" s="5" t="s">
        <v>51</v>
      </c>
      <c r="C47" s="6" t="s">
        <v>47</v>
      </c>
      <c r="D47" s="6"/>
      <c r="E47" s="28">
        <v>20.6</v>
      </c>
      <c r="F47" s="28">
        <v>21.5</v>
      </c>
      <c r="G47" s="28">
        <v>20.9</v>
      </c>
      <c r="H47" s="28">
        <v>20.8</v>
      </c>
      <c r="I47" s="28">
        <v>21.2</v>
      </c>
      <c r="J47" s="28">
        <v>21.6</v>
      </c>
      <c r="K47" s="28">
        <v>23.8</v>
      </c>
      <c r="L47" s="28">
        <v>23.7</v>
      </c>
      <c r="M47" s="28">
        <v>24.2</v>
      </c>
      <c r="N47" s="28">
        <v>23.3</v>
      </c>
      <c r="O47" s="28">
        <v>22.9</v>
      </c>
      <c r="P47" s="28">
        <v>22.7</v>
      </c>
      <c r="Q47" s="28">
        <v>22.7</v>
      </c>
      <c r="R47" s="28">
        <v>23.4</v>
      </c>
      <c r="S47" s="28">
        <v>23.1</v>
      </c>
      <c r="T47" s="28">
        <v>22.2</v>
      </c>
      <c r="U47" s="28"/>
      <c r="V47" s="28"/>
      <c r="W47" s="28"/>
      <c r="X47" s="28"/>
      <c r="Y47" s="28"/>
      <c r="Z47" s="28"/>
      <c r="AA47" s="28"/>
      <c r="AB47" s="28"/>
      <c r="AC47" s="35">
        <f t="shared" si="20"/>
        <v>22.412499999999998</v>
      </c>
    </row>
    <row r="48" spans="1:29" ht="24.95" customHeight="1">
      <c r="A48" s="4">
        <v>6</v>
      </c>
      <c r="B48" s="5" t="s">
        <v>52</v>
      </c>
      <c r="C48" s="6" t="s">
        <v>47</v>
      </c>
      <c r="D48" s="6"/>
      <c r="E48" s="28">
        <v>26.7</v>
      </c>
      <c r="F48" s="28">
        <v>27.1</v>
      </c>
      <c r="G48" s="28">
        <v>26.7</v>
      </c>
      <c r="H48" s="28">
        <v>26.7</v>
      </c>
      <c r="I48" s="28">
        <v>27.2</v>
      </c>
      <c r="J48" s="28">
        <v>27.5</v>
      </c>
      <c r="K48" s="28">
        <v>29.2</v>
      </c>
      <c r="L48" s="28">
        <v>28.3</v>
      </c>
      <c r="M48" s="28">
        <v>28.7</v>
      </c>
      <c r="N48" s="28">
        <v>27.6</v>
      </c>
      <c r="O48" s="28">
        <v>27.1</v>
      </c>
      <c r="P48" s="28">
        <v>26.9</v>
      </c>
      <c r="Q48" s="28">
        <v>26.8</v>
      </c>
      <c r="R48" s="28">
        <v>27.3</v>
      </c>
      <c r="S48" s="28">
        <v>28.1</v>
      </c>
      <c r="T48" s="28">
        <v>27.6</v>
      </c>
      <c r="U48" s="28"/>
      <c r="V48" s="28"/>
      <c r="W48" s="28"/>
      <c r="X48" s="28"/>
      <c r="Y48" s="28"/>
      <c r="Z48" s="28"/>
      <c r="AA48" s="28"/>
      <c r="AB48" s="28"/>
      <c r="AC48" s="35">
        <f t="shared" si="20"/>
        <v>27.468750000000004</v>
      </c>
    </row>
    <row r="49" spans="1:33" ht="24.95" customHeight="1">
      <c r="A49" s="4">
        <v>7</v>
      </c>
      <c r="B49" s="5" t="s">
        <v>53</v>
      </c>
      <c r="C49" s="6" t="s">
        <v>54</v>
      </c>
      <c r="D49" s="6"/>
      <c r="E49" s="28">
        <v>4.3</v>
      </c>
      <c r="F49" s="28">
        <v>4.3</v>
      </c>
      <c r="G49" s="28">
        <v>4.3</v>
      </c>
      <c r="H49" s="28">
        <v>4.3</v>
      </c>
      <c r="I49" s="28">
        <v>4.3</v>
      </c>
      <c r="J49" s="28">
        <v>4.3</v>
      </c>
      <c r="K49" s="28">
        <v>4.3</v>
      </c>
      <c r="L49" s="28">
        <v>4.3</v>
      </c>
      <c r="M49" s="28">
        <v>4.3</v>
      </c>
      <c r="N49" s="28">
        <v>4.3</v>
      </c>
      <c r="O49" s="28">
        <v>4.3</v>
      </c>
      <c r="P49" s="28">
        <v>4.3</v>
      </c>
      <c r="Q49" s="28">
        <v>4.3</v>
      </c>
      <c r="R49" s="28">
        <v>4.3</v>
      </c>
      <c r="S49" s="28">
        <v>4.3</v>
      </c>
      <c r="T49" s="28">
        <v>4.3</v>
      </c>
      <c r="U49" s="28"/>
      <c r="V49" s="28"/>
      <c r="W49" s="28"/>
      <c r="X49" s="28"/>
      <c r="Y49" s="28"/>
      <c r="Z49" s="28"/>
      <c r="AA49" s="28"/>
      <c r="AB49" s="28"/>
      <c r="AC49" s="35">
        <f t="shared" si="20"/>
        <v>4.2999999999999989</v>
      </c>
    </row>
    <row r="50" spans="1:33" ht="24.95" customHeight="1">
      <c r="A50" s="4">
        <v>8</v>
      </c>
      <c r="B50" s="5" t="s">
        <v>55</v>
      </c>
      <c r="C50" s="6" t="s">
        <v>54</v>
      </c>
      <c r="D50" s="6"/>
      <c r="E50" s="28">
        <v>3.8</v>
      </c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/>
      <c r="V50" s="28"/>
      <c r="W50" s="28"/>
      <c r="X50" s="28"/>
      <c r="Y50" s="28"/>
      <c r="Z50" s="28"/>
      <c r="AA50" s="28"/>
      <c r="AB50" s="28"/>
      <c r="AC50" s="35">
        <f t="shared" si="20"/>
        <v>3.7999999999999989</v>
      </c>
      <c r="AG50" t="s">
        <v>106</v>
      </c>
    </row>
    <row r="51" spans="1:33" ht="24.95" customHeight="1">
      <c r="A51" s="4">
        <v>9</v>
      </c>
      <c r="B51" s="5" t="s">
        <v>56</v>
      </c>
      <c r="C51" s="6" t="s">
        <v>54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/>
      <c r="V51" s="28"/>
      <c r="W51" s="28"/>
      <c r="X51" s="28"/>
      <c r="Y51" s="28"/>
      <c r="Z51" s="28"/>
      <c r="AA51" s="28"/>
      <c r="AB51" s="28"/>
      <c r="AC51" s="35">
        <f t="shared" si="20"/>
        <v>3.7999999999999989</v>
      </c>
    </row>
    <row r="52" spans="1:33" ht="24.95" customHeight="1">
      <c r="A52" s="4">
        <v>10</v>
      </c>
      <c r="B52" s="5" t="s">
        <v>57</v>
      </c>
      <c r="C52" s="6" t="s">
        <v>54</v>
      </c>
      <c r="D52" s="6"/>
      <c r="E52" s="28">
        <v>3</v>
      </c>
      <c r="F52" s="28">
        <v>3</v>
      </c>
      <c r="G52" s="28">
        <v>3</v>
      </c>
      <c r="H52" s="28">
        <v>3</v>
      </c>
      <c r="I52" s="28">
        <v>3</v>
      </c>
      <c r="J52" s="28">
        <v>3</v>
      </c>
      <c r="K52" s="28">
        <v>3</v>
      </c>
      <c r="L52" s="28">
        <v>3</v>
      </c>
      <c r="M52" s="28">
        <v>3</v>
      </c>
      <c r="N52" s="28">
        <v>3</v>
      </c>
      <c r="O52" s="28">
        <v>3</v>
      </c>
      <c r="P52" s="28">
        <v>3</v>
      </c>
      <c r="Q52" s="28">
        <v>3</v>
      </c>
      <c r="R52" s="28">
        <v>3</v>
      </c>
      <c r="S52" s="28">
        <v>3</v>
      </c>
      <c r="T52" s="28">
        <v>3</v>
      </c>
      <c r="U52" s="28"/>
      <c r="V52" s="28"/>
      <c r="W52" s="28"/>
      <c r="X52" s="28"/>
      <c r="Y52" s="28"/>
      <c r="Z52" s="28"/>
      <c r="AA52" s="28"/>
      <c r="AB52" s="28"/>
      <c r="AC52" s="35">
        <f t="shared" si="20"/>
        <v>3</v>
      </c>
    </row>
    <row r="53" spans="1:33" ht="24.95" customHeight="1">
      <c r="A53" s="4">
        <v>11</v>
      </c>
      <c r="B53" s="5" t="s">
        <v>58</v>
      </c>
      <c r="C53" s="6" t="s">
        <v>54</v>
      </c>
      <c r="D53" s="13"/>
      <c r="E53" s="33">
        <f t="shared" ref="E53:T53" si="21">E49-E50</f>
        <v>0.5</v>
      </c>
      <c r="F53" s="33">
        <f t="shared" si="21"/>
        <v>0.5</v>
      </c>
      <c r="G53" s="33">
        <f t="shared" si="21"/>
        <v>0.5</v>
      </c>
      <c r="H53" s="33">
        <f t="shared" si="21"/>
        <v>0.5</v>
      </c>
      <c r="I53" s="33">
        <f t="shared" si="21"/>
        <v>0.5</v>
      </c>
      <c r="J53" s="33">
        <f t="shared" si="21"/>
        <v>0.5</v>
      </c>
      <c r="K53" s="33">
        <f t="shared" si="21"/>
        <v>0.5</v>
      </c>
      <c r="L53" s="33">
        <f t="shared" si="21"/>
        <v>0.5</v>
      </c>
      <c r="M53" s="33">
        <f t="shared" si="21"/>
        <v>0.5</v>
      </c>
      <c r="N53" s="33">
        <f t="shared" si="21"/>
        <v>0.5</v>
      </c>
      <c r="O53" s="33">
        <f t="shared" si="21"/>
        <v>0.5</v>
      </c>
      <c r="P53" s="33">
        <f t="shared" si="21"/>
        <v>0.5</v>
      </c>
      <c r="Q53" s="33">
        <f t="shared" si="21"/>
        <v>0.5</v>
      </c>
      <c r="R53" s="33">
        <f t="shared" si="21"/>
        <v>0.5</v>
      </c>
      <c r="S53" s="33">
        <f t="shared" si="21"/>
        <v>0.5</v>
      </c>
      <c r="T53" s="33">
        <f t="shared" si="21"/>
        <v>0.5</v>
      </c>
      <c r="U53" s="33"/>
      <c r="V53" s="33"/>
      <c r="W53" s="33"/>
      <c r="X53" s="33"/>
      <c r="Y53" s="33"/>
      <c r="Z53" s="33"/>
      <c r="AA53" s="33"/>
      <c r="AB53" s="33"/>
      <c r="AC53" s="35">
        <f t="shared" si="20"/>
        <v>0.5</v>
      </c>
    </row>
    <row r="54" spans="1:33" ht="24.95" customHeight="1">
      <c r="A54" s="4">
        <v>12</v>
      </c>
      <c r="B54" s="5" t="s">
        <v>59</v>
      </c>
      <c r="C54" s="6" t="s">
        <v>60</v>
      </c>
      <c r="D54" s="13"/>
      <c r="E54" s="33">
        <f t="shared" ref="E54:T54" si="22">E51-E52</f>
        <v>0.79999999999999982</v>
      </c>
      <c r="F54" s="33">
        <f t="shared" si="22"/>
        <v>0.79999999999999982</v>
      </c>
      <c r="G54" s="33">
        <f t="shared" si="22"/>
        <v>0.79999999999999982</v>
      </c>
      <c r="H54" s="33">
        <f t="shared" si="22"/>
        <v>0.79999999999999982</v>
      </c>
      <c r="I54" s="33">
        <f t="shared" si="22"/>
        <v>0.79999999999999982</v>
      </c>
      <c r="J54" s="33">
        <f t="shared" si="22"/>
        <v>0.79999999999999982</v>
      </c>
      <c r="K54" s="33">
        <f t="shared" si="22"/>
        <v>0.79999999999999982</v>
      </c>
      <c r="L54" s="33">
        <f t="shared" si="22"/>
        <v>0.79999999999999982</v>
      </c>
      <c r="M54" s="33">
        <f t="shared" si="22"/>
        <v>0.79999999999999982</v>
      </c>
      <c r="N54" s="33">
        <f t="shared" si="22"/>
        <v>0.79999999999999982</v>
      </c>
      <c r="O54" s="33">
        <f t="shared" si="22"/>
        <v>0.79999999999999982</v>
      </c>
      <c r="P54" s="33">
        <f t="shared" si="22"/>
        <v>0.79999999999999982</v>
      </c>
      <c r="Q54" s="33">
        <f t="shared" si="22"/>
        <v>0.79999999999999982</v>
      </c>
      <c r="R54" s="33">
        <f t="shared" si="22"/>
        <v>0.79999999999999982</v>
      </c>
      <c r="S54" s="33">
        <f t="shared" si="22"/>
        <v>0.79999999999999982</v>
      </c>
      <c r="T54" s="33">
        <f t="shared" si="22"/>
        <v>0.79999999999999982</v>
      </c>
      <c r="U54" s="33"/>
      <c r="V54" s="33"/>
      <c r="W54" s="33"/>
      <c r="X54" s="33"/>
      <c r="Y54" s="33"/>
      <c r="Z54" s="33"/>
      <c r="AA54" s="33"/>
      <c r="AB54" s="33"/>
      <c r="AC54" s="35">
        <f t="shared" si="20"/>
        <v>0.8</v>
      </c>
    </row>
    <row r="55" spans="1:33" ht="24.95" customHeight="1">
      <c r="A55" s="4">
        <v>13</v>
      </c>
      <c r="B55" s="5" t="s">
        <v>61</v>
      </c>
      <c r="C55" s="6" t="s">
        <v>62</v>
      </c>
      <c r="D55" s="13"/>
      <c r="E55" s="29">
        <f t="shared" ref="E55:T55" si="23">SQRT(E53/0.5)*971</f>
        <v>971</v>
      </c>
      <c r="F55" s="29">
        <f t="shared" si="23"/>
        <v>971</v>
      </c>
      <c r="G55" s="29">
        <f t="shared" si="23"/>
        <v>971</v>
      </c>
      <c r="H55" s="29">
        <f t="shared" si="23"/>
        <v>971</v>
      </c>
      <c r="I55" s="29">
        <f t="shared" si="23"/>
        <v>971</v>
      </c>
      <c r="J55" s="29">
        <f t="shared" si="23"/>
        <v>971</v>
      </c>
      <c r="K55" s="29">
        <f t="shared" si="23"/>
        <v>971</v>
      </c>
      <c r="L55" s="29">
        <f t="shared" si="23"/>
        <v>971</v>
      </c>
      <c r="M55" s="29">
        <f t="shared" si="23"/>
        <v>971</v>
      </c>
      <c r="N55" s="29">
        <f t="shared" si="23"/>
        <v>971</v>
      </c>
      <c r="O55" s="29">
        <f t="shared" si="23"/>
        <v>971</v>
      </c>
      <c r="P55" s="29">
        <f t="shared" si="23"/>
        <v>971</v>
      </c>
      <c r="Q55" s="29">
        <f t="shared" si="23"/>
        <v>971</v>
      </c>
      <c r="R55" s="29">
        <f t="shared" si="23"/>
        <v>971</v>
      </c>
      <c r="S55" s="29">
        <f t="shared" si="23"/>
        <v>971</v>
      </c>
      <c r="T55" s="29">
        <f t="shared" si="23"/>
        <v>971</v>
      </c>
      <c r="U55" s="29"/>
      <c r="V55" s="29"/>
      <c r="W55" s="29"/>
      <c r="X55" s="29"/>
      <c r="Y55" s="29"/>
      <c r="Z55" s="29"/>
      <c r="AA55" s="29"/>
      <c r="AB55" s="29"/>
      <c r="AC55" s="35">
        <f t="shared" si="20"/>
        <v>971</v>
      </c>
    </row>
    <row r="56" spans="1:33" ht="24.95" customHeight="1">
      <c r="A56" s="4">
        <v>14</v>
      </c>
      <c r="B56" s="5" t="s">
        <v>63</v>
      </c>
      <c r="C56" s="6" t="s">
        <v>64</v>
      </c>
      <c r="D56" s="13"/>
      <c r="E56" s="40">
        <f t="shared" ref="E56:T56" si="24">E55*1000*1*(E45-E46)/3024</f>
        <v>2729.3320105820108</v>
      </c>
      <c r="F56" s="40">
        <f t="shared" si="24"/>
        <v>2729.3320105820108</v>
      </c>
      <c r="G56" s="40">
        <f t="shared" si="24"/>
        <v>2761.4417989417989</v>
      </c>
      <c r="H56" s="40">
        <f t="shared" si="24"/>
        <v>2825.6613756613756</v>
      </c>
      <c r="I56" s="40">
        <f t="shared" si="24"/>
        <v>2761.4417989417989</v>
      </c>
      <c r="J56" s="40">
        <f t="shared" si="24"/>
        <v>2857.7711640211633</v>
      </c>
      <c r="K56" s="40">
        <f t="shared" si="24"/>
        <v>2440.3439153439153</v>
      </c>
      <c r="L56" s="40">
        <f t="shared" si="24"/>
        <v>2119.2460317460318</v>
      </c>
      <c r="M56" s="40">
        <f t="shared" si="24"/>
        <v>1958.69708994709</v>
      </c>
      <c r="N56" s="40">
        <f t="shared" si="24"/>
        <v>2055.0264550264546</v>
      </c>
      <c r="O56" s="40">
        <f t="shared" si="24"/>
        <v>1958.69708994709</v>
      </c>
      <c r="P56" s="40">
        <f t="shared" si="24"/>
        <v>1990.8068783068779</v>
      </c>
      <c r="Q56" s="40">
        <f t="shared" si="24"/>
        <v>1990.8068783068779</v>
      </c>
      <c r="R56" s="40">
        <f t="shared" si="24"/>
        <v>1894.4775132275133</v>
      </c>
      <c r="S56" s="40">
        <f t="shared" si="24"/>
        <v>2279.7949735449733</v>
      </c>
      <c r="T56" s="40">
        <f t="shared" si="24"/>
        <v>2344.0145502645505</v>
      </c>
      <c r="U56" s="40"/>
      <c r="V56" s="40"/>
      <c r="W56" s="40"/>
      <c r="X56" s="40"/>
      <c r="Y56" s="40"/>
      <c r="Z56" s="40"/>
      <c r="AA56" s="40"/>
      <c r="AB56" s="40"/>
      <c r="AC56" s="43">
        <f>SUM(E56:AB56)</f>
        <v>37696.891534391536</v>
      </c>
    </row>
    <row r="57" spans="1:33" ht="24.95" customHeight="1">
      <c r="A57" s="4">
        <v>15</v>
      </c>
      <c r="B57" s="5" t="s">
        <v>65</v>
      </c>
      <c r="C57" s="6" t="s">
        <v>66</v>
      </c>
      <c r="D57" s="13"/>
      <c r="E57" s="13">
        <v>1250</v>
      </c>
      <c r="F57" s="13">
        <v>1290</v>
      </c>
      <c r="G57" s="13">
        <v>1300</v>
      </c>
      <c r="H57" s="13">
        <v>1270</v>
      </c>
      <c r="I57" s="13">
        <v>1300</v>
      </c>
      <c r="J57" s="13">
        <v>1210</v>
      </c>
      <c r="K57" s="13">
        <v>1200</v>
      </c>
      <c r="L57" s="13">
        <v>1180</v>
      </c>
      <c r="M57" s="13">
        <v>1140</v>
      </c>
      <c r="N57" s="13">
        <v>1140</v>
      </c>
      <c r="O57" s="13">
        <v>1140</v>
      </c>
      <c r="P57" s="13">
        <v>1140</v>
      </c>
      <c r="Q57" s="13">
        <v>1140</v>
      </c>
      <c r="R57" s="13">
        <v>1200</v>
      </c>
      <c r="S57" s="13">
        <v>1230</v>
      </c>
      <c r="T57" s="13">
        <v>1170</v>
      </c>
      <c r="U57" s="36"/>
      <c r="V57" s="36"/>
      <c r="W57" s="36"/>
      <c r="X57" s="36"/>
      <c r="Y57" s="36"/>
      <c r="Z57" s="36"/>
      <c r="AA57" s="36"/>
      <c r="AB57" s="13"/>
      <c r="AC57" s="43">
        <f>SUM(E57:AB57)</f>
        <v>19300</v>
      </c>
    </row>
    <row r="58" spans="1:33" ht="24.95" customHeight="1">
      <c r="A58" s="4">
        <v>16</v>
      </c>
      <c r="B58" s="5" t="s">
        <v>67</v>
      </c>
      <c r="C58" s="6" t="s">
        <v>68</v>
      </c>
      <c r="D58" s="13"/>
      <c r="E58" s="31">
        <f t="shared" ref="E58:T58" si="25">E57/E56</f>
        <v>0.45798752044587143</v>
      </c>
      <c r="F58" s="31">
        <f t="shared" si="25"/>
        <v>0.47264312110013929</v>
      </c>
      <c r="G58" s="31">
        <f t="shared" si="25"/>
        <v>0.47076856752808183</v>
      </c>
      <c r="H58" s="31">
        <f t="shared" si="25"/>
        <v>0.44945229847392565</v>
      </c>
      <c r="I58" s="31">
        <f t="shared" si="25"/>
        <v>0.47076856752808183</v>
      </c>
      <c r="J58" s="31">
        <f t="shared" si="25"/>
        <v>0.42340688968861023</v>
      </c>
      <c r="K58" s="31">
        <f t="shared" si="25"/>
        <v>0.49173396932083041</v>
      </c>
      <c r="L58" s="31">
        <f t="shared" si="25"/>
        <v>0.55680179758449577</v>
      </c>
      <c r="M58" s="31">
        <f t="shared" si="25"/>
        <v>0.58201955057317956</v>
      </c>
      <c r="N58" s="31">
        <f t="shared" si="25"/>
        <v>0.55473738414006191</v>
      </c>
      <c r="O58" s="31">
        <f t="shared" si="25"/>
        <v>0.58201955057317956</v>
      </c>
      <c r="P58" s="31">
        <f t="shared" si="25"/>
        <v>0.57263213846716066</v>
      </c>
      <c r="Q58" s="31">
        <f t="shared" si="25"/>
        <v>0.57263213846716066</v>
      </c>
      <c r="R58" s="31">
        <f t="shared" si="25"/>
        <v>0.63342002827767985</v>
      </c>
      <c r="S58" s="31">
        <f t="shared" si="25"/>
        <v>0.53952220014215058</v>
      </c>
      <c r="T58" s="31">
        <f t="shared" si="25"/>
        <v>0.49914365926950038</v>
      </c>
      <c r="U58" s="31"/>
      <c r="V58" s="31"/>
      <c r="W58" s="31"/>
      <c r="X58" s="31"/>
      <c r="Y58" s="31"/>
      <c r="Z58" s="31"/>
      <c r="AA58" s="31"/>
      <c r="AB58" s="31"/>
      <c r="AC58" s="35">
        <f t="shared" ref="AC58:AC63" si="26">AVERAGE(E58:AB58)</f>
        <v>0.52060558634875687</v>
      </c>
    </row>
    <row r="59" spans="1:33" ht="24.95" customHeight="1">
      <c r="A59" s="4">
        <v>17</v>
      </c>
      <c r="B59" s="5" t="s">
        <v>69</v>
      </c>
      <c r="C59" s="13"/>
      <c r="D59" s="13"/>
      <c r="E59" s="255">
        <f>AVERAGE(E58:AB58)</f>
        <v>0.52060558634875687</v>
      </c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256"/>
      <c r="Q59" s="256"/>
      <c r="R59" s="256"/>
      <c r="S59" s="256"/>
      <c r="T59" s="256"/>
      <c r="U59" s="256"/>
      <c r="V59" s="256"/>
      <c r="W59" s="256"/>
      <c r="X59" s="256"/>
      <c r="Y59" s="256"/>
      <c r="Z59" s="256"/>
      <c r="AA59" s="256"/>
      <c r="AB59" s="256"/>
      <c r="AC59" s="35">
        <f t="shared" si="26"/>
        <v>0.52060558634875687</v>
      </c>
    </row>
    <row r="60" spans="1:33" ht="24.95" customHeight="1">
      <c r="A60" s="4">
        <v>18</v>
      </c>
      <c r="B60" s="5" t="s">
        <v>70</v>
      </c>
      <c r="C60" s="13"/>
      <c r="D60" s="13"/>
      <c r="E60" s="31">
        <f t="shared" ref="E60:T60" si="27">3.516/E58</f>
        <v>7.6770650793650796</v>
      </c>
      <c r="F60" s="31">
        <f t="shared" si="27"/>
        <v>7.4390165497723642</v>
      </c>
      <c r="G60" s="31">
        <f t="shared" si="27"/>
        <v>7.4686379731379731</v>
      </c>
      <c r="H60" s="31">
        <f t="shared" si="27"/>
        <v>7.8228546431696042</v>
      </c>
      <c r="I60" s="31">
        <f t="shared" si="27"/>
        <v>7.4686379731379731</v>
      </c>
      <c r="J60" s="31">
        <f t="shared" si="27"/>
        <v>8.3040689361143887</v>
      </c>
      <c r="K60" s="31">
        <f t="shared" si="27"/>
        <v>7.1502076719576717</v>
      </c>
      <c r="L60" s="31">
        <f t="shared" si="27"/>
        <v>6.3146347861178374</v>
      </c>
      <c r="M60" s="31">
        <f t="shared" si="27"/>
        <v>6.0410341826789198</v>
      </c>
      <c r="N60" s="31">
        <f t="shared" si="27"/>
        <v>6.3381342244500125</v>
      </c>
      <c r="O60" s="31">
        <f t="shared" si="27"/>
        <v>6.0410341826789198</v>
      </c>
      <c r="P60" s="31">
        <f t="shared" si="27"/>
        <v>6.1400675299359504</v>
      </c>
      <c r="Q60" s="31">
        <f t="shared" si="27"/>
        <v>6.1400675299359504</v>
      </c>
      <c r="R60" s="31">
        <f t="shared" si="27"/>
        <v>5.5508191137566136</v>
      </c>
      <c r="S60" s="31">
        <f t="shared" si="27"/>
        <v>6.5168773390114847</v>
      </c>
      <c r="T60" s="31">
        <f t="shared" si="27"/>
        <v>7.0440642382309058</v>
      </c>
      <c r="U60" s="31"/>
      <c r="V60" s="31"/>
      <c r="W60" s="31"/>
      <c r="X60" s="31"/>
      <c r="Y60" s="31"/>
      <c r="Z60" s="31"/>
      <c r="AA60" s="31"/>
      <c r="AB60" s="31"/>
      <c r="AC60" s="35">
        <f t="shared" si="26"/>
        <v>6.8410763720907273</v>
      </c>
    </row>
    <row r="61" spans="1:33" ht="24.95" customHeight="1">
      <c r="A61" s="4">
        <v>19</v>
      </c>
      <c r="B61" s="5" t="s">
        <v>71</v>
      </c>
      <c r="C61" s="13"/>
      <c r="D61" s="13"/>
      <c r="E61" s="31">
        <f t="shared" ref="E61:T61" si="28">3.413*E60</f>
        <v>26.201823115873015</v>
      </c>
      <c r="F61" s="31">
        <f t="shared" si="28"/>
        <v>25.389363484373078</v>
      </c>
      <c r="G61" s="31">
        <f t="shared" si="28"/>
        <v>25.490461402319902</v>
      </c>
      <c r="H61" s="31">
        <f t="shared" si="28"/>
        <v>26.699402897137858</v>
      </c>
      <c r="I61" s="31">
        <f t="shared" si="28"/>
        <v>25.490461402319902</v>
      </c>
      <c r="J61" s="31">
        <f t="shared" si="28"/>
        <v>28.341787278958407</v>
      </c>
      <c r="K61" s="31">
        <f t="shared" si="28"/>
        <v>24.403658784391531</v>
      </c>
      <c r="L61" s="31">
        <f t="shared" si="28"/>
        <v>21.551848525020176</v>
      </c>
      <c r="M61" s="31">
        <f t="shared" si="28"/>
        <v>20.618049665483152</v>
      </c>
      <c r="N61" s="31">
        <f t="shared" si="28"/>
        <v>21.63205210804789</v>
      </c>
      <c r="O61" s="31">
        <f t="shared" si="28"/>
        <v>20.618049665483152</v>
      </c>
      <c r="P61" s="31">
        <f t="shared" si="28"/>
        <v>20.956050479671397</v>
      </c>
      <c r="Q61" s="31">
        <f t="shared" si="28"/>
        <v>20.956050479671397</v>
      </c>
      <c r="R61" s="31">
        <f t="shared" si="28"/>
        <v>18.944945635251322</v>
      </c>
      <c r="S61" s="31">
        <f t="shared" si="28"/>
        <v>22.242102358046196</v>
      </c>
      <c r="T61" s="31">
        <f t="shared" si="28"/>
        <v>24.041391245082082</v>
      </c>
      <c r="U61" s="31"/>
      <c r="V61" s="31"/>
      <c r="W61" s="31"/>
      <c r="X61" s="31"/>
      <c r="Y61" s="31"/>
      <c r="Z61" s="31"/>
      <c r="AA61" s="31"/>
      <c r="AB61" s="31"/>
      <c r="AC61" s="35">
        <f t="shared" si="26"/>
        <v>23.348593657945649</v>
      </c>
    </row>
    <row r="62" spans="1:33" ht="24.95" customHeight="1">
      <c r="A62" s="4">
        <v>20</v>
      </c>
      <c r="B62" s="5" t="s">
        <v>72</v>
      </c>
      <c r="C62" s="6" t="s">
        <v>47</v>
      </c>
      <c r="D62" s="13"/>
      <c r="E62" s="31">
        <f t="shared" ref="E62:T62" si="29">(E48-E47)/LN(1+(E48-E47)/E43)</f>
        <v>4.7092516416076586</v>
      </c>
      <c r="F62" s="31">
        <f t="shared" si="29"/>
        <v>4.4245467194175463</v>
      </c>
      <c r="G62" s="31">
        <f t="shared" si="29"/>
        <v>4.4926964125072102</v>
      </c>
      <c r="H62" s="31">
        <f t="shared" si="29"/>
        <v>4.4112011113326899</v>
      </c>
      <c r="I62" s="31">
        <f t="shared" si="29"/>
        <v>4.3280851226668906</v>
      </c>
      <c r="J62" s="31">
        <f t="shared" si="29"/>
        <v>4.1776718594873774</v>
      </c>
      <c r="K62" s="31">
        <f t="shared" si="29"/>
        <v>3.895276610400201</v>
      </c>
      <c r="L62" s="31">
        <f t="shared" si="29"/>
        <v>3.1608880342886434</v>
      </c>
      <c r="M62" s="31">
        <f t="shared" si="29"/>
        <v>3.5920602006656761</v>
      </c>
      <c r="N62" s="31">
        <f t="shared" si="29"/>
        <v>3.5231401714792079</v>
      </c>
      <c r="O62" s="31">
        <f t="shared" si="29"/>
        <v>3.0296595858668245</v>
      </c>
      <c r="P62" s="31">
        <f t="shared" si="29"/>
        <v>3.1460649018657865</v>
      </c>
      <c r="Q62" s="31">
        <f t="shared" si="29"/>
        <v>3.2271710915181524</v>
      </c>
      <c r="R62" s="31">
        <f t="shared" si="29"/>
        <v>3.38342094777799</v>
      </c>
      <c r="S62" s="31">
        <f t="shared" si="29"/>
        <v>3.7618424287089893</v>
      </c>
      <c r="T62" s="31">
        <f t="shared" si="29"/>
        <v>3.7776330367968751</v>
      </c>
      <c r="U62" s="31"/>
      <c r="V62" s="31"/>
      <c r="W62" s="31"/>
      <c r="X62" s="31"/>
      <c r="Y62" s="31"/>
      <c r="Z62" s="31"/>
      <c r="AA62" s="31"/>
      <c r="AB62" s="31"/>
      <c r="AC62" s="35">
        <f t="shared" si="26"/>
        <v>3.8150381172742329</v>
      </c>
    </row>
    <row r="63" spans="1:33" ht="24.95" customHeight="1">
      <c r="A63" s="4">
        <v>21</v>
      </c>
      <c r="B63" s="5" t="s">
        <v>73</v>
      </c>
      <c r="C63" s="6" t="s">
        <v>47</v>
      </c>
      <c r="D63" s="17"/>
      <c r="E63" s="31">
        <f t="shared" ref="E63:T63" si="30">(E45-E46)/LN(1+(E45-E46)/E44)</f>
        <v>2.7398655520260484</v>
      </c>
      <c r="F63" s="31">
        <f t="shared" si="30"/>
        <v>2.7398655520260484</v>
      </c>
      <c r="G63" s="31">
        <f t="shared" si="30"/>
        <v>2.9640642426936883</v>
      </c>
      <c r="H63" s="31">
        <f t="shared" si="30"/>
        <v>3.0104391279783536</v>
      </c>
      <c r="I63" s="31">
        <f t="shared" si="30"/>
        <v>2.7621511847266507</v>
      </c>
      <c r="J63" s="31">
        <f t="shared" si="30"/>
        <v>2.8287148342310298</v>
      </c>
      <c r="K63" s="31">
        <f t="shared" si="30"/>
        <v>2.3235652944818113</v>
      </c>
      <c r="L63" s="31">
        <f t="shared" si="30"/>
        <v>1.5696747889637614</v>
      </c>
      <c r="M63" s="31">
        <f t="shared" si="30"/>
        <v>1.7681223247806397</v>
      </c>
      <c r="N63" s="31">
        <f t="shared" si="30"/>
        <v>2.0604747200825204</v>
      </c>
      <c r="O63" s="31">
        <f t="shared" si="30"/>
        <v>1.9932876563019337</v>
      </c>
      <c r="P63" s="31">
        <f t="shared" si="30"/>
        <v>2.0157521398153802</v>
      </c>
      <c r="Q63" s="31">
        <f t="shared" si="30"/>
        <v>2.21163145567288</v>
      </c>
      <c r="R63" s="31">
        <f t="shared" si="30"/>
        <v>1.9481449407478864</v>
      </c>
      <c r="S63" s="31">
        <f t="shared" si="30"/>
        <v>2.2149756783043997</v>
      </c>
      <c r="T63" s="31">
        <f t="shared" si="30"/>
        <v>2.0141593009587888</v>
      </c>
      <c r="U63" s="31"/>
      <c r="V63" s="31"/>
      <c r="W63" s="31"/>
      <c r="X63" s="31"/>
      <c r="Y63" s="31"/>
      <c r="Z63" s="31"/>
      <c r="AA63" s="31"/>
      <c r="AB63" s="31"/>
      <c r="AC63" s="35">
        <f t="shared" si="26"/>
        <v>2.3228055496119886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C40"/>
    <mergeCell ref="A33:AC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C8"/>
    <mergeCell ref="A1:AC1"/>
    <mergeCell ref="A2:D2"/>
    <mergeCell ref="A3:D3"/>
    <mergeCell ref="A4:D4"/>
    <mergeCell ref="A5:D5"/>
  </mergeCells>
  <conditionalFormatting sqref="AB57">
    <cfRule type="cellIs" dxfId="7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63"/>
  <sheetViews>
    <sheetView topLeftCell="A4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4.85546875" customWidth="1"/>
    <col min="5" max="29" width="9.28515625" customWidth="1"/>
  </cols>
  <sheetData>
    <row r="1" spans="1:29" ht="24.75" customHeight="1">
      <c r="A1" s="302" t="s">
        <v>107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3"/>
      <c r="S1" s="303"/>
      <c r="T1" s="303"/>
      <c r="U1" s="303"/>
      <c r="V1" s="303"/>
      <c r="W1" s="303"/>
      <c r="X1" s="303"/>
      <c r="Y1" s="303"/>
      <c r="Z1" s="303"/>
      <c r="AA1" s="303"/>
      <c r="AB1" s="303"/>
      <c r="AC1" s="303"/>
    </row>
    <row r="2" spans="1:29" ht="21" customHeight="1">
      <c r="A2" s="221"/>
      <c r="B2" s="222"/>
      <c r="C2" s="222"/>
      <c r="D2" s="223"/>
      <c r="E2" s="270" t="s">
        <v>77</v>
      </c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</row>
    <row r="3" spans="1:29" ht="18.75" customHeight="1">
      <c r="A3" s="224" t="s">
        <v>34</v>
      </c>
      <c r="B3" s="225"/>
      <c r="C3" s="225"/>
      <c r="D3" s="226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29" ht="18.75" customHeight="1">
      <c r="A4" s="224" t="s">
        <v>35</v>
      </c>
      <c r="B4" s="225"/>
      <c r="C4" s="225"/>
      <c r="D4" s="226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29" ht="18.75" customHeight="1">
      <c r="A5" s="224" t="s">
        <v>36</v>
      </c>
      <c r="B5" s="225"/>
      <c r="C5" s="225"/>
      <c r="D5" s="226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29" ht="18.75" customHeight="1">
      <c r="A6" s="224" t="s">
        <v>37</v>
      </c>
      <c r="B6" s="225"/>
      <c r="C6" s="225"/>
      <c r="D6" s="226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29" ht="19.5" customHeight="1">
      <c r="A7" s="227" t="s">
        <v>38</v>
      </c>
      <c r="B7" s="228"/>
      <c r="C7" s="228"/>
      <c r="D7" s="22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29" ht="18.75" customHeight="1">
      <c r="A8" s="227" t="s">
        <v>39</v>
      </c>
      <c r="B8" s="228"/>
      <c r="C8" s="228"/>
      <c r="D8" s="22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29" ht="45.75" customHeight="1">
      <c r="A9" s="258" t="s">
        <v>40</v>
      </c>
      <c r="B9" s="258" t="s">
        <v>41</v>
      </c>
      <c r="C9" s="258" t="s">
        <v>42</v>
      </c>
      <c r="D9" s="258" t="s">
        <v>43</v>
      </c>
      <c r="E9" s="230" t="s">
        <v>44</v>
      </c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2"/>
      <c r="AC9" s="20" t="s">
        <v>30</v>
      </c>
    </row>
    <row r="10" spans="1:29" ht="25.5" customHeight="1">
      <c r="A10" s="259"/>
      <c r="B10" s="259"/>
      <c r="C10" s="259"/>
      <c r="D10" s="259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46</v>
      </c>
      <c r="C11" s="6" t="s">
        <v>47</v>
      </c>
      <c r="D11" s="7"/>
      <c r="E11" s="26"/>
      <c r="F11" s="26"/>
      <c r="G11" s="26"/>
      <c r="H11" s="26"/>
      <c r="I11" s="26"/>
      <c r="J11" s="26"/>
      <c r="K11" s="26"/>
      <c r="L11" s="26"/>
      <c r="M11" s="26">
        <v>1.7</v>
      </c>
      <c r="N11" s="26">
        <v>1.6</v>
      </c>
      <c r="O11" s="26">
        <v>1.4</v>
      </c>
      <c r="P11" s="26">
        <v>1.4</v>
      </c>
      <c r="Q11" s="26">
        <v>1.6</v>
      </c>
      <c r="R11" s="26">
        <v>1.7</v>
      </c>
      <c r="S11" s="26">
        <v>1.5</v>
      </c>
      <c r="T11" s="26">
        <v>1.5</v>
      </c>
      <c r="U11" s="26">
        <v>1.9</v>
      </c>
      <c r="V11" s="26">
        <v>1.9</v>
      </c>
      <c r="W11" s="26">
        <v>1.9</v>
      </c>
      <c r="X11" s="26">
        <v>1.9</v>
      </c>
      <c r="Y11" s="26">
        <v>1.9</v>
      </c>
      <c r="Z11" s="26">
        <v>1.8</v>
      </c>
      <c r="AA11" s="26">
        <v>1.9</v>
      </c>
      <c r="AB11" s="26">
        <v>1.8</v>
      </c>
      <c r="AC11" s="35">
        <f t="shared" ref="AC11:AC23" si="0">AVERAGE(E11:AB11)</f>
        <v>1.7124999999999997</v>
      </c>
    </row>
    <row r="12" spans="1:29" ht="24.95" customHeight="1">
      <c r="A12" s="4">
        <v>2</v>
      </c>
      <c r="B12" s="5" t="s">
        <v>48</v>
      </c>
      <c r="C12" s="6" t="s">
        <v>47</v>
      </c>
      <c r="D12" s="7"/>
      <c r="E12" s="26"/>
      <c r="F12" s="26"/>
      <c r="G12" s="26"/>
      <c r="H12" s="26"/>
      <c r="I12" s="26"/>
      <c r="J12" s="26"/>
      <c r="K12" s="26"/>
      <c r="L12" s="26"/>
      <c r="M12" s="26">
        <v>0.4</v>
      </c>
      <c r="N12" s="26">
        <v>0.4</v>
      </c>
      <c r="O12" s="26">
        <v>0.3</v>
      </c>
      <c r="P12" s="26">
        <v>0.4</v>
      </c>
      <c r="Q12" s="26">
        <v>0.4</v>
      </c>
      <c r="R12" s="26">
        <v>0.5</v>
      </c>
      <c r="S12" s="26">
        <v>0.4</v>
      </c>
      <c r="T12" s="26">
        <v>0.4</v>
      </c>
      <c r="U12" s="26">
        <v>0.4</v>
      </c>
      <c r="V12" s="26">
        <v>0.4</v>
      </c>
      <c r="W12" s="26">
        <v>0.4</v>
      </c>
      <c r="X12" s="26">
        <v>0.4</v>
      </c>
      <c r="Y12" s="26">
        <v>0.5</v>
      </c>
      <c r="Z12" s="26">
        <v>0.5</v>
      </c>
      <c r="AA12" s="26">
        <v>0.4</v>
      </c>
      <c r="AB12" s="26">
        <v>0.5</v>
      </c>
      <c r="AC12" s="35">
        <f t="shared" si="0"/>
        <v>0.41875000000000001</v>
      </c>
    </row>
    <row r="13" spans="1:29" ht="24.95" customHeight="1">
      <c r="A13" s="4">
        <v>3</v>
      </c>
      <c r="B13" s="5" t="s">
        <v>49</v>
      </c>
      <c r="C13" s="6" t="s">
        <v>47</v>
      </c>
      <c r="D13" s="6"/>
      <c r="E13" s="17"/>
      <c r="F13" s="17"/>
      <c r="G13" s="17"/>
      <c r="H13" s="17"/>
      <c r="I13" s="17"/>
      <c r="J13" s="17"/>
      <c r="K13" s="17"/>
      <c r="L13" s="17"/>
      <c r="M13" s="27">
        <v>13.22222</v>
      </c>
      <c r="N13" s="27">
        <v>15.72222</v>
      </c>
      <c r="O13" s="27">
        <v>15</v>
      </c>
      <c r="P13" s="27">
        <v>14.72222</v>
      </c>
      <c r="Q13" s="27">
        <v>14.38889</v>
      </c>
      <c r="R13" s="27">
        <v>14.16667</v>
      </c>
      <c r="S13" s="27">
        <v>13.77778</v>
      </c>
      <c r="T13" s="27">
        <v>13.22222</v>
      </c>
      <c r="U13" s="27">
        <v>12.55556</v>
      </c>
      <c r="V13" s="27">
        <v>11.94444</v>
      </c>
      <c r="W13" s="27">
        <v>13.05556</v>
      </c>
      <c r="X13" s="27">
        <v>13.55556</v>
      </c>
      <c r="Y13" s="27">
        <v>14</v>
      </c>
      <c r="Z13" s="27">
        <v>14.27778</v>
      </c>
      <c r="AA13" s="27">
        <v>14.55556</v>
      </c>
      <c r="AB13" s="27">
        <v>14.72222</v>
      </c>
      <c r="AC13" s="35">
        <f t="shared" si="0"/>
        <v>13.930556250000002</v>
      </c>
    </row>
    <row r="14" spans="1:29" ht="24.95" customHeight="1">
      <c r="A14" s="4">
        <v>4</v>
      </c>
      <c r="B14" s="5" t="s">
        <v>50</v>
      </c>
      <c r="C14" s="6" t="s">
        <v>47</v>
      </c>
      <c r="D14" s="6"/>
      <c r="E14" s="17"/>
      <c r="F14" s="17"/>
      <c r="G14" s="17"/>
      <c r="H14" s="17"/>
      <c r="I14" s="17"/>
      <c r="J14" s="17"/>
      <c r="K14" s="17"/>
      <c r="L14" s="17"/>
      <c r="M14" s="27">
        <v>9</v>
      </c>
      <c r="N14" s="27">
        <v>8.5555559999999993</v>
      </c>
      <c r="O14" s="27">
        <v>7.9444439999999998</v>
      </c>
      <c r="P14" s="27">
        <v>7.9444439999999998</v>
      </c>
      <c r="Q14" s="27">
        <v>8.1666670000000003</v>
      </c>
      <c r="R14" s="27">
        <v>7.3888889999999998</v>
      </c>
      <c r="S14" s="27">
        <v>7</v>
      </c>
      <c r="T14" s="27">
        <v>6.1111110000000002</v>
      </c>
      <c r="U14" s="27">
        <v>5.7222220000000004</v>
      </c>
      <c r="V14" s="27">
        <v>5.5000010000000001</v>
      </c>
      <c r="W14" s="27">
        <v>5.5000010000000001</v>
      </c>
      <c r="X14" s="27">
        <v>5.7222220000000004</v>
      </c>
      <c r="Y14" s="27">
        <v>5.944445</v>
      </c>
      <c r="Z14" s="27">
        <v>6.1666660000000002</v>
      </c>
      <c r="AA14" s="27">
        <v>6.3333339999999998</v>
      </c>
      <c r="AB14" s="27">
        <v>6.5</v>
      </c>
      <c r="AC14" s="35">
        <f t="shared" si="0"/>
        <v>6.8437501249999997</v>
      </c>
    </row>
    <row r="15" spans="1:29" ht="24.95" customHeight="1">
      <c r="A15" s="4">
        <v>5</v>
      </c>
      <c r="B15" s="5" t="s">
        <v>51</v>
      </c>
      <c r="C15" s="6" t="s">
        <v>47</v>
      </c>
      <c r="D15" s="6"/>
      <c r="E15" s="17"/>
      <c r="F15" s="17"/>
      <c r="G15" s="17"/>
      <c r="H15" s="17"/>
      <c r="I15" s="17"/>
      <c r="J15" s="17"/>
      <c r="K15" s="17"/>
      <c r="L15" s="17"/>
      <c r="M15" s="27">
        <v>19.77778</v>
      </c>
      <c r="N15" s="27">
        <v>23.94444</v>
      </c>
      <c r="O15" s="27">
        <v>25.38889</v>
      </c>
      <c r="P15" s="27">
        <v>24.22222</v>
      </c>
      <c r="Q15" s="27">
        <v>24.11111</v>
      </c>
      <c r="R15" s="27">
        <v>22.94445</v>
      </c>
      <c r="S15" s="27">
        <v>23.11111</v>
      </c>
      <c r="T15" s="27">
        <v>24.55556</v>
      </c>
      <c r="U15" s="27">
        <v>25.22222</v>
      </c>
      <c r="V15" s="27">
        <v>23.27778</v>
      </c>
      <c r="W15" s="27">
        <v>21.88889</v>
      </c>
      <c r="X15" s="27">
        <v>23.05556</v>
      </c>
      <c r="Y15" s="27">
        <v>23.44444</v>
      </c>
      <c r="Z15" s="27">
        <v>23.83333</v>
      </c>
      <c r="AA15" s="27">
        <v>24.5</v>
      </c>
      <c r="AB15" s="27">
        <v>24.16667</v>
      </c>
      <c r="AC15" s="35">
        <f t="shared" si="0"/>
        <v>23.590278124999998</v>
      </c>
    </row>
    <row r="16" spans="1:29" ht="24.95" customHeight="1">
      <c r="A16" s="4">
        <v>6</v>
      </c>
      <c r="B16" s="5" t="s">
        <v>52</v>
      </c>
      <c r="C16" s="6" t="s">
        <v>47</v>
      </c>
      <c r="D16" s="6"/>
      <c r="E16" s="17"/>
      <c r="F16" s="17"/>
      <c r="G16" s="17"/>
      <c r="H16" s="17"/>
      <c r="I16" s="17"/>
      <c r="J16" s="17"/>
      <c r="K16" s="17"/>
      <c r="L16" s="17"/>
      <c r="M16" s="27">
        <v>25.55556</v>
      </c>
      <c r="N16" s="27">
        <v>28.55556</v>
      </c>
      <c r="O16" s="27">
        <v>29.77778</v>
      </c>
      <c r="P16" s="27">
        <v>28.44444</v>
      </c>
      <c r="Q16" s="27">
        <v>28.05556</v>
      </c>
      <c r="R16" s="27">
        <v>27.16667</v>
      </c>
      <c r="S16" s="27">
        <v>27.38889</v>
      </c>
      <c r="T16" s="27">
        <v>29.05556</v>
      </c>
      <c r="U16" s="27">
        <v>29.55556</v>
      </c>
      <c r="V16" s="27">
        <v>27.44445</v>
      </c>
      <c r="W16" s="27">
        <v>26.66667</v>
      </c>
      <c r="X16" s="27">
        <v>28.16667</v>
      </c>
      <c r="Y16" s="27">
        <v>28.66667</v>
      </c>
      <c r="Z16" s="27">
        <v>29.05556</v>
      </c>
      <c r="AA16" s="27">
        <v>29.72222</v>
      </c>
      <c r="AB16" s="27">
        <v>29.5</v>
      </c>
      <c r="AC16" s="35">
        <f t="shared" si="0"/>
        <v>28.298613750000005</v>
      </c>
    </row>
    <row r="17" spans="1:29" ht="24.95" customHeight="1">
      <c r="A17" s="4">
        <v>7</v>
      </c>
      <c r="B17" s="5" t="s">
        <v>53</v>
      </c>
      <c r="C17" s="6" t="s">
        <v>54</v>
      </c>
      <c r="D17" s="6"/>
      <c r="E17" s="13"/>
      <c r="F17" s="13"/>
      <c r="G17" s="13"/>
      <c r="H17" s="13"/>
      <c r="I17" s="13"/>
      <c r="J17" s="13"/>
      <c r="K17" s="13"/>
      <c r="L17" s="13"/>
      <c r="M17" s="13">
        <v>4.3</v>
      </c>
      <c r="N17" s="13">
        <v>4.3</v>
      </c>
      <c r="O17" s="13">
        <v>4.3</v>
      </c>
      <c r="P17" s="13">
        <v>4.3</v>
      </c>
      <c r="Q17" s="13">
        <v>4.3</v>
      </c>
      <c r="R17" s="13">
        <v>4.3</v>
      </c>
      <c r="S17" s="13">
        <v>4.3</v>
      </c>
      <c r="T17" s="13">
        <v>4.3</v>
      </c>
      <c r="U17" s="13">
        <v>4.3</v>
      </c>
      <c r="V17" s="13">
        <v>4.3</v>
      </c>
      <c r="W17" s="13">
        <v>4.3</v>
      </c>
      <c r="X17" s="13">
        <v>4.3</v>
      </c>
      <c r="Y17" s="13">
        <v>4.3</v>
      </c>
      <c r="Z17" s="13">
        <v>4.3</v>
      </c>
      <c r="AA17" s="13">
        <v>4.3</v>
      </c>
      <c r="AB17" s="13">
        <v>4.3</v>
      </c>
      <c r="AC17" s="13">
        <f t="shared" si="0"/>
        <v>4.2999999999999989</v>
      </c>
    </row>
    <row r="18" spans="1:29" ht="24.95" customHeight="1">
      <c r="A18" s="4">
        <v>8</v>
      </c>
      <c r="B18" s="5" t="s">
        <v>55</v>
      </c>
      <c r="C18" s="6" t="s">
        <v>54</v>
      </c>
      <c r="D18" s="6"/>
      <c r="E18" s="28"/>
      <c r="F18" s="28"/>
      <c r="G18" s="28"/>
      <c r="H18" s="28"/>
      <c r="I18" s="28"/>
      <c r="J18" s="28"/>
      <c r="K18" s="28"/>
      <c r="L18" s="28"/>
      <c r="M18" s="13">
        <v>3.8</v>
      </c>
      <c r="N18" s="13">
        <v>3.8</v>
      </c>
      <c r="O18" s="13">
        <v>3.8</v>
      </c>
      <c r="P18" s="13">
        <v>3.8</v>
      </c>
      <c r="Q18" s="13">
        <v>3.8</v>
      </c>
      <c r="R18" s="13">
        <v>3.8</v>
      </c>
      <c r="S18" s="13">
        <v>3.8</v>
      </c>
      <c r="T18" s="13">
        <v>3.8</v>
      </c>
      <c r="U18" s="13">
        <v>3.8</v>
      </c>
      <c r="V18" s="13">
        <v>3.8</v>
      </c>
      <c r="W18" s="13">
        <v>3.8</v>
      </c>
      <c r="X18" s="13">
        <v>3.8</v>
      </c>
      <c r="Y18" s="13">
        <v>3.8</v>
      </c>
      <c r="Z18" s="13">
        <v>3.8</v>
      </c>
      <c r="AA18" s="13">
        <v>3.8</v>
      </c>
      <c r="AB18" s="13">
        <v>3.8</v>
      </c>
      <c r="AC18" s="13">
        <f t="shared" si="0"/>
        <v>3.7999999999999989</v>
      </c>
    </row>
    <row r="19" spans="1:29" ht="24.95" customHeight="1">
      <c r="A19" s="4">
        <v>9</v>
      </c>
      <c r="B19" s="5" t="s">
        <v>56</v>
      </c>
      <c r="C19" s="6" t="s">
        <v>54</v>
      </c>
      <c r="D19" s="6"/>
      <c r="E19" s="28"/>
      <c r="F19" s="28"/>
      <c r="G19" s="28"/>
      <c r="H19" s="28"/>
      <c r="I19" s="28"/>
      <c r="J19" s="28"/>
      <c r="K19" s="28"/>
      <c r="L19" s="28"/>
      <c r="M19" s="13">
        <v>3.8</v>
      </c>
      <c r="N19" s="13">
        <v>3.8</v>
      </c>
      <c r="O19" s="13">
        <v>3.8</v>
      </c>
      <c r="P19" s="13">
        <v>3.8</v>
      </c>
      <c r="Q19" s="13">
        <v>3.8</v>
      </c>
      <c r="R19" s="13">
        <v>3.8</v>
      </c>
      <c r="S19" s="13">
        <v>3.8</v>
      </c>
      <c r="T19" s="13">
        <v>3.8</v>
      </c>
      <c r="U19" s="13">
        <v>3.8</v>
      </c>
      <c r="V19" s="13">
        <v>3.8</v>
      </c>
      <c r="W19" s="13">
        <v>3.8</v>
      </c>
      <c r="X19" s="13">
        <v>3.8</v>
      </c>
      <c r="Y19" s="13">
        <v>3.8</v>
      </c>
      <c r="Z19" s="13">
        <v>3.8</v>
      </c>
      <c r="AA19" s="13">
        <v>3.8</v>
      </c>
      <c r="AB19" s="13">
        <v>3.8</v>
      </c>
      <c r="AC19" s="13">
        <f t="shared" si="0"/>
        <v>3.7999999999999989</v>
      </c>
    </row>
    <row r="20" spans="1:29" ht="24.95" customHeight="1">
      <c r="A20" s="4">
        <v>10</v>
      </c>
      <c r="B20" s="5" t="s">
        <v>57</v>
      </c>
      <c r="C20" s="6" t="s">
        <v>54</v>
      </c>
      <c r="D20" s="6"/>
      <c r="E20" s="28"/>
      <c r="F20" s="28"/>
      <c r="G20" s="28"/>
      <c r="H20" s="28"/>
      <c r="I20" s="28"/>
      <c r="J20" s="28"/>
      <c r="K20" s="28"/>
      <c r="L20" s="28"/>
      <c r="M20" s="13">
        <v>3</v>
      </c>
      <c r="N20" s="13">
        <v>3</v>
      </c>
      <c r="O20" s="13">
        <v>3</v>
      </c>
      <c r="P20" s="13">
        <v>3</v>
      </c>
      <c r="Q20" s="13">
        <v>3</v>
      </c>
      <c r="R20" s="13">
        <v>3</v>
      </c>
      <c r="S20" s="13">
        <v>3</v>
      </c>
      <c r="T20" s="13">
        <v>3</v>
      </c>
      <c r="U20" s="13">
        <v>3</v>
      </c>
      <c r="V20" s="13">
        <v>3</v>
      </c>
      <c r="W20" s="13">
        <v>3</v>
      </c>
      <c r="X20" s="13">
        <v>3</v>
      </c>
      <c r="Y20" s="13">
        <v>3</v>
      </c>
      <c r="Z20" s="13">
        <v>3</v>
      </c>
      <c r="AA20" s="13">
        <v>3</v>
      </c>
      <c r="AB20" s="13">
        <v>3</v>
      </c>
      <c r="AC20" s="13">
        <f t="shared" si="0"/>
        <v>3</v>
      </c>
    </row>
    <row r="21" spans="1:29" ht="24.95" customHeight="1">
      <c r="A21" s="4">
        <v>11</v>
      </c>
      <c r="B21" s="5" t="s">
        <v>58</v>
      </c>
      <c r="C21" s="6" t="s">
        <v>54</v>
      </c>
      <c r="D21" s="13"/>
      <c r="E21" s="33"/>
      <c r="F21" s="33"/>
      <c r="G21" s="33"/>
      <c r="H21" s="33"/>
      <c r="I21" s="33"/>
      <c r="J21" s="33"/>
      <c r="K21" s="33"/>
      <c r="L21" s="33"/>
      <c r="M21" s="33">
        <f>M17-M18</f>
        <v>0.5</v>
      </c>
      <c r="N21" s="33">
        <f>N17-N18</f>
        <v>0.5</v>
      </c>
      <c r="O21" s="33">
        <f t="shared" ref="O21:AB21" si="1">O17-O18</f>
        <v>0.5</v>
      </c>
      <c r="P21" s="33">
        <f t="shared" si="1"/>
        <v>0.5</v>
      </c>
      <c r="Q21" s="33">
        <f t="shared" si="1"/>
        <v>0.5</v>
      </c>
      <c r="R21" s="33">
        <f t="shared" si="1"/>
        <v>0.5</v>
      </c>
      <c r="S21" s="33">
        <f t="shared" si="1"/>
        <v>0.5</v>
      </c>
      <c r="T21" s="33">
        <f t="shared" si="1"/>
        <v>0.5</v>
      </c>
      <c r="U21" s="33">
        <f t="shared" si="1"/>
        <v>0.5</v>
      </c>
      <c r="V21" s="33">
        <f t="shared" si="1"/>
        <v>0.5</v>
      </c>
      <c r="W21" s="33">
        <f t="shared" si="1"/>
        <v>0.5</v>
      </c>
      <c r="X21" s="33">
        <f t="shared" si="1"/>
        <v>0.5</v>
      </c>
      <c r="Y21" s="33">
        <f t="shared" si="1"/>
        <v>0.5</v>
      </c>
      <c r="Z21" s="33">
        <f t="shared" si="1"/>
        <v>0.5</v>
      </c>
      <c r="AA21" s="33">
        <f t="shared" si="1"/>
        <v>0.5</v>
      </c>
      <c r="AB21" s="33">
        <f t="shared" si="1"/>
        <v>0.5</v>
      </c>
      <c r="AC21" s="35">
        <f t="shared" si="0"/>
        <v>0.5</v>
      </c>
    </row>
    <row r="22" spans="1:29" ht="24.95" customHeight="1">
      <c r="A22" s="4">
        <v>12</v>
      </c>
      <c r="B22" s="5" t="s">
        <v>59</v>
      </c>
      <c r="C22" s="6" t="s">
        <v>60</v>
      </c>
      <c r="D22" s="13"/>
      <c r="E22" s="33"/>
      <c r="F22" s="33"/>
      <c r="G22" s="33"/>
      <c r="H22" s="33"/>
      <c r="I22" s="33"/>
      <c r="J22" s="33"/>
      <c r="K22" s="33"/>
      <c r="L22" s="33"/>
      <c r="M22" s="33">
        <f>M19-M20</f>
        <v>0.79999999999999982</v>
      </c>
      <c r="N22" s="33">
        <f>N19-N20</f>
        <v>0.79999999999999982</v>
      </c>
      <c r="O22" s="33">
        <f t="shared" ref="O22:AB22" si="2">O19-O20</f>
        <v>0.79999999999999982</v>
      </c>
      <c r="P22" s="33">
        <f t="shared" si="2"/>
        <v>0.79999999999999982</v>
      </c>
      <c r="Q22" s="33">
        <f t="shared" si="2"/>
        <v>0.79999999999999982</v>
      </c>
      <c r="R22" s="33">
        <f t="shared" si="2"/>
        <v>0.79999999999999982</v>
      </c>
      <c r="S22" s="33">
        <f t="shared" si="2"/>
        <v>0.79999999999999982</v>
      </c>
      <c r="T22" s="33">
        <f t="shared" si="2"/>
        <v>0.79999999999999982</v>
      </c>
      <c r="U22" s="33">
        <f t="shared" si="2"/>
        <v>0.79999999999999982</v>
      </c>
      <c r="V22" s="33">
        <f t="shared" si="2"/>
        <v>0.79999999999999982</v>
      </c>
      <c r="W22" s="33">
        <f t="shared" si="2"/>
        <v>0.79999999999999982</v>
      </c>
      <c r="X22" s="33">
        <f t="shared" si="2"/>
        <v>0.79999999999999982</v>
      </c>
      <c r="Y22" s="33">
        <f t="shared" si="2"/>
        <v>0.79999999999999982</v>
      </c>
      <c r="Z22" s="33">
        <f t="shared" si="2"/>
        <v>0.79999999999999982</v>
      </c>
      <c r="AA22" s="33">
        <f t="shared" si="2"/>
        <v>0.79999999999999982</v>
      </c>
      <c r="AB22" s="33">
        <f t="shared" si="2"/>
        <v>0.79999999999999982</v>
      </c>
      <c r="AC22" s="35">
        <f t="shared" si="0"/>
        <v>0.8</v>
      </c>
    </row>
    <row r="23" spans="1:29" ht="24.95" customHeight="1">
      <c r="A23" s="4">
        <v>13</v>
      </c>
      <c r="B23" s="5" t="s">
        <v>61</v>
      </c>
      <c r="C23" s="6" t="s">
        <v>62</v>
      </c>
      <c r="D23" s="13"/>
      <c r="E23" s="28"/>
      <c r="F23" s="28"/>
      <c r="G23" s="28"/>
      <c r="H23" s="28"/>
      <c r="I23" s="28"/>
      <c r="J23" s="28"/>
      <c r="K23" s="28"/>
      <c r="L23" s="28"/>
      <c r="M23" s="13">
        <f>SQRT(M21/0.5)*971</f>
        <v>971</v>
      </c>
      <c r="N23" s="13">
        <f>SQRT(N21/0.5)*971</f>
        <v>971</v>
      </c>
      <c r="O23" s="13">
        <f t="shared" ref="O23:AB23" si="3">SQRT(O21/0.5)*971</f>
        <v>971</v>
      </c>
      <c r="P23" s="13">
        <f t="shared" si="3"/>
        <v>971</v>
      </c>
      <c r="Q23" s="13">
        <f t="shared" si="3"/>
        <v>971</v>
      </c>
      <c r="R23" s="13">
        <f t="shared" si="3"/>
        <v>971</v>
      </c>
      <c r="S23" s="13">
        <f t="shared" si="3"/>
        <v>971</v>
      </c>
      <c r="T23" s="13">
        <f t="shared" si="3"/>
        <v>971</v>
      </c>
      <c r="U23" s="13">
        <f t="shared" si="3"/>
        <v>971</v>
      </c>
      <c r="V23" s="13">
        <f t="shared" si="3"/>
        <v>971</v>
      </c>
      <c r="W23" s="13">
        <f t="shared" si="3"/>
        <v>971</v>
      </c>
      <c r="X23" s="13">
        <f t="shared" si="3"/>
        <v>971</v>
      </c>
      <c r="Y23" s="13">
        <f t="shared" si="3"/>
        <v>971</v>
      </c>
      <c r="Z23" s="13">
        <f t="shared" si="3"/>
        <v>971</v>
      </c>
      <c r="AA23" s="13">
        <f t="shared" si="3"/>
        <v>971</v>
      </c>
      <c r="AB23" s="13">
        <f t="shared" si="3"/>
        <v>971</v>
      </c>
      <c r="AC23" s="13">
        <f t="shared" si="0"/>
        <v>971</v>
      </c>
    </row>
    <row r="24" spans="1:29" ht="24.95" customHeight="1">
      <c r="A24" s="4">
        <v>14</v>
      </c>
      <c r="B24" s="5" t="s">
        <v>63</v>
      </c>
      <c r="C24" s="6" t="s">
        <v>64</v>
      </c>
      <c r="D24" s="13"/>
      <c r="E24" s="51"/>
      <c r="F24" s="51"/>
      <c r="G24" s="51"/>
      <c r="H24" s="51"/>
      <c r="I24" s="51"/>
      <c r="J24" s="51"/>
      <c r="K24" s="51"/>
      <c r="L24" s="51"/>
      <c r="M24" s="52">
        <f>M23*1000*1*(M13-M14)/3024</f>
        <v>1355.7459060846561</v>
      </c>
      <c r="N24" s="52">
        <f>N23*1000*1*(N13-N14)/3024</f>
        <v>2301.2006428571431</v>
      </c>
      <c r="O24" s="52">
        <f t="shared" ref="O24:AB24" si="4">O23*1000*1*(O13-O14)/3024</f>
        <v>2265.5240992063491</v>
      </c>
      <c r="P24" s="52">
        <f t="shared" si="4"/>
        <v>2176.3295291005293</v>
      </c>
      <c r="Q24" s="52">
        <f t="shared" si="4"/>
        <v>1997.942636574074</v>
      </c>
      <c r="R24" s="52">
        <f t="shared" si="4"/>
        <v>2176.3311345899469</v>
      </c>
      <c r="S24" s="52">
        <f t="shared" si="4"/>
        <v>2176.3308134920635</v>
      </c>
      <c r="T24" s="52">
        <f t="shared" si="4"/>
        <v>2283.3620499338622</v>
      </c>
      <c r="U24" s="52">
        <f t="shared" si="4"/>
        <v>2194.1703697089947</v>
      </c>
      <c r="V24" s="52">
        <f t="shared" si="4"/>
        <v>2069.2957238756617</v>
      </c>
      <c r="W24" s="52">
        <f t="shared" si="4"/>
        <v>2426.0740042989419</v>
      </c>
      <c r="X24" s="52">
        <f t="shared" si="4"/>
        <v>2515.2682533068783</v>
      </c>
      <c r="Y24" s="52">
        <f t="shared" si="4"/>
        <v>2586.6216617063492</v>
      </c>
      <c r="Z24" s="52">
        <f t="shared" si="4"/>
        <v>2604.4615390211638</v>
      </c>
      <c r="AA24" s="52">
        <f t="shared" si="4"/>
        <v>2640.139367063492</v>
      </c>
      <c r="AB24" s="52">
        <f t="shared" si="4"/>
        <v>2640.1374404761905</v>
      </c>
      <c r="AC24" s="52">
        <f>SUM(E24:AB24)</f>
        <v>36408.935171296289</v>
      </c>
    </row>
    <row r="25" spans="1:29" ht="24.95" customHeight="1">
      <c r="A25" s="4">
        <v>15</v>
      </c>
      <c r="B25" s="5" t="s">
        <v>65</v>
      </c>
      <c r="C25" s="6" t="s">
        <v>66</v>
      </c>
      <c r="D25" s="13"/>
      <c r="E25" s="51"/>
      <c r="F25" s="51"/>
      <c r="G25" s="51"/>
      <c r="H25" s="51"/>
      <c r="I25" s="51"/>
      <c r="J25" s="51"/>
      <c r="K25" s="51"/>
      <c r="L25" s="51"/>
      <c r="M25" s="52">
        <v>1475</v>
      </c>
      <c r="N25" s="52">
        <v>1475</v>
      </c>
      <c r="O25" s="52">
        <v>1475</v>
      </c>
      <c r="P25" s="52">
        <v>1475</v>
      </c>
      <c r="Q25" s="52">
        <v>1475</v>
      </c>
      <c r="R25" s="52">
        <v>1475</v>
      </c>
      <c r="S25" s="52">
        <v>1475</v>
      </c>
      <c r="T25" s="52">
        <v>1475</v>
      </c>
      <c r="U25" s="52">
        <v>1475</v>
      </c>
      <c r="V25" s="52">
        <v>1475</v>
      </c>
      <c r="W25" s="52">
        <v>1475</v>
      </c>
      <c r="X25" s="52">
        <v>1475</v>
      </c>
      <c r="Y25" s="52">
        <v>1475</v>
      </c>
      <c r="Z25" s="52">
        <v>1475</v>
      </c>
      <c r="AA25" s="52">
        <v>1475</v>
      </c>
      <c r="AB25" s="52">
        <v>1475</v>
      </c>
      <c r="AC25" s="52">
        <f>SUM(E25:AB25)</f>
        <v>23600</v>
      </c>
    </row>
    <row r="26" spans="1:29" ht="24.95" customHeight="1">
      <c r="A26" s="4">
        <v>16</v>
      </c>
      <c r="B26" s="5" t="s">
        <v>67</v>
      </c>
      <c r="C26" s="6" t="s">
        <v>68</v>
      </c>
      <c r="D26" s="13"/>
      <c r="E26" s="28"/>
      <c r="F26" s="28"/>
      <c r="G26" s="28"/>
      <c r="H26" s="28"/>
      <c r="I26" s="28"/>
      <c r="J26" s="28"/>
      <c r="K26" s="28"/>
      <c r="L26" s="28"/>
      <c r="M26" s="27">
        <f>M25/M24</f>
        <v>1.0879619797339055</v>
      </c>
      <c r="N26" s="27">
        <f>N25/N24</f>
        <v>0.64096974967322173</v>
      </c>
      <c r="O26" s="27">
        <f t="shared" ref="O26:AB26" si="5">O25/O24</f>
        <v>0.65106347821094335</v>
      </c>
      <c r="P26" s="27">
        <f t="shared" si="5"/>
        <v>0.67774662810811248</v>
      </c>
      <c r="Q26" s="27">
        <f t="shared" si="5"/>
        <v>0.73825943397915683</v>
      </c>
      <c r="R26" s="27">
        <f t="shared" si="5"/>
        <v>0.67774612813132951</v>
      </c>
      <c r="S26" s="27">
        <f t="shared" si="5"/>
        <v>0.6777462281266271</v>
      </c>
      <c r="T26" s="27">
        <f t="shared" si="5"/>
        <v>0.64597727725339205</v>
      </c>
      <c r="U26" s="27">
        <f t="shared" si="5"/>
        <v>0.67223585750801296</v>
      </c>
      <c r="V26" s="27">
        <f t="shared" si="5"/>
        <v>0.71280290341363928</v>
      </c>
      <c r="W26" s="27">
        <f t="shared" si="5"/>
        <v>0.60797815622538198</v>
      </c>
      <c r="X26" s="27">
        <f t="shared" si="5"/>
        <v>0.58641856512154722</v>
      </c>
      <c r="Y26" s="27">
        <f t="shared" si="5"/>
        <v>0.5702418803014927</v>
      </c>
      <c r="Z26" s="27">
        <f t="shared" si="5"/>
        <v>0.56633587323172763</v>
      </c>
      <c r="AA26" s="27">
        <f t="shared" si="5"/>
        <v>0.55868262804647917</v>
      </c>
      <c r="AB26" s="27">
        <f t="shared" si="5"/>
        <v>0.55868303573391254</v>
      </c>
      <c r="AC26" s="27">
        <f t="shared" ref="AC26:AC31" si="6">AVERAGE(E26:AB26)</f>
        <v>0.66442811267493018</v>
      </c>
    </row>
    <row r="27" spans="1:29" ht="24.95" customHeight="1">
      <c r="A27" s="4">
        <v>17</v>
      </c>
      <c r="B27" s="5" t="s">
        <v>69</v>
      </c>
      <c r="C27" s="13"/>
      <c r="D27" s="13"/>
      <c r="E27" s="304">
        <f>AVERAGE(E26:AB26)</f>
        <v>0.66442811267493018</v>
      </c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1">
        <f t="shared" si="6"/>
        <v>0.66442811267493018</v>
      </c>
    </row>
    <row r="28" spans="1:29" ht="24.95" customHeight="1">
      <c r="A28" s="4">
        <v>18</v>
      </c>
      <c r="B28" s="5" t="s">
        <v>70</v>
      </c>
      <c r="C28" s="13"/>
      <c r="D28" s="13"/>
      <c r="E28" s="31"/>
      <c r="F28" s="31"/>
      <c r="G28" s="31"/>
      <c r="H28" s="31"/>
      <c r="I28" s="31"/>
      <c r="J28" s="31"/>
      <c r="K28" s="31"/>
      <c r="L28" s="31"/>
      <c r="M28" s="31">
        <f t="shared" ref="M28:R28" si="7">3.516/M26</f>
        <v>3.2317305801990854</v>
      </c>
      <c r="N28" s="31">
        <f t="shared" si="7"/>
        <v>5.4854382781598074</v>
      </c>
      <c r="O28" s="31">
        <f t="shared" si="7"/>
        <v>5.4003950730912029</v>
      </c>
      <c r="P28" s="31">
        <f t="shared" si="7"/>
        <v>5.1877794063169231</v>
      </c>
      <c r="Q28" s="31">
        <f t="shared" si="7"/>
        <v>4.7625534306403008</v>
      </c>
      <c r="R28" s="31">
        <f t="shared" si="7"/>
        <v>5.1877832333683074</v>
      </c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>
        <f t="shared" si="6"/>
        <v>4.875946666962605</v>
      </c>
    </row>
    <row r="29" spans="1:29" ht="24.95" customHeight="1">
      <c r="A29" s="4">
        <v>19</v>
      </c>
      <c r="B29" s="5" t="s">
        <v>71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>
        <f t="shared" ref="M29:R29" si="8">3.413*M28</f>
        <v>11.029896470219478</v>
      </c>
      <c r="N29" s="31">
        <f t="shared" si="8"/>
        <v>18.721800843359421</v>
      </c>
      <c r="O29" s="31">
        <f t="shared" si="8"/>
        <v>18.431548384460275</v>
      </c>
      <c r="P29" s="31">
        <f t="shared" si="8"/>
        <v>17.705891113759659</v>
      </c>
      <c r="Q29" s="31">
        <f t="shared" si="8"/>
        <v>16.254594858775345</v>
      </c>
      <c r="R29" s="31">
        <f t="shared" si="8"/>
        <v>17.705904175486033</v>
      </c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>
        <f t="shared" si="6"/>
        <v>16.641605974343367</v>
      </c>
    </row>
    <row r="30" spans="1:29" ht="24.95" customHeight="1">
      <c r="A30" s="4">
        <v>20</v>
      </c>
      <c r="B30" s="5" t="s">
        <v>72</v>
      </c>
      <c r="C30" s="6" t="s">
        <v>47</v>
      </c>
      <c r="D30" s="13"/>
      <c r="E30" s="31"/>
      <c r="F30" s="31"/>
      <c r="G30" s="31"/>
      <c r="H30" s="31"/>
      <c r="I30" s="31"/>
      <c r="J30" s="31"/>
      <c r="K30" s="31"/>
      <c r="L30" s="31"/>
      <c r="M30" s="31">
        <f t="shared" ref="M30:R30" si="9">(M16-M15)/LN(1+(M16-M15)/M11)</f>
        <v>3.9004590193004067</v>
      </c>
      <c r="N30" s="31">
        <f t="shared" si="9"/>
        <v>3.3996845505161755</v>
      </c>
      <c r="O30" s="31">
        <f t="shared" si="9"/>
        <v>3.0919252774581336</v>
      </c>
      <c r="P30" s="31">
        <f t="shared" si="9"/>
        <v>3.0370125784040058</v>
      </c>
      <c r="Q30" s="31">
        <f t="shared" si="9"/>
        <v>3.173857164221062</v>
      </c>
      <c r="R30" s="31">
        <f t="shared" si="9"/>
        <v>3.3829637680673503</v>
      </c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>
        <f t="shared" si="6"/>
        <v>3.3309837263278559</v>
      </c>
    </row>
    <row r="31" spans="1:29" ht="24.95" customHeight="1">
      <c r="A31" s="4">
        <v>21</v>
      </c>
      <c r="B31" s="5" t="s">
        <v>73</v>
      </c>
      <c r="C31" s="6" t="s">
        <v>47</v>
      </c>
      <c r="D31" s="17"/>
      <c r="E31" s="31"/>
      <c r="F31" s="31"/>
      <c r="G31" s="31"/>
      <c r="H31" s="31"/>
      <c r="I31" s="31"/>
      <c r="J31" s="31"/>
      <c r="K31" s="31"/>
      <c r="L31" s="31"/>
      <c r="M31" s="31">
        <f t="shared" ref="M31:R31" si="10">(M13-M14)/LN(1+(M13-M14)/M12)</f>
        <v>1.7253509873335229</v>
      </c>
      <c r="N31" s="31">
        <f t="shared" si="10"/>
        <v>2.4376051516174138</v>
      </c>
      <c r="O31" s="31">
        <f t="shared" si="10"/>
        <v>2.2052549222156386</v>
      </c>
      <c r="P31" s="31">
        <f t="shared" si="10"/>
        <v>2.3474603274822265</v>
      </c>
      <c r="Q31" s="31">
        <f t="shared" si="10"/>
        <v>2.2169004772371843</v>
      </c>
      <c r="R31" s="31">
        <f t="shared" si="10"/>
        <v>2.5309368401520844</v>
      </c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>
        <f t="shared" si="6"/>
        <v>2.2439181176730116</v>
      </c>
    </row>
    <row r="32" spans="1:29" ht="24.95" customHeight="1"/>
    <row r="33" spans="1:29" ht="21">
      <c r="A33" s="302" t="s">
        <v>107</v>
      </c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</row>
    <row r="34" spans="1:29" ht="21" customHeight="1">
      <c r="A34" s="221"/>
      <c r="B34" s="222"/>
      <c r="C34" s="222"/>
      <c r="D34" s="223"/>
      <c r="E34" s="270" t="s">
        <v>90</v>
      </c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70"/>
      <c r="AC34" s="270"/>
    </row>
    <row r="35" spans="1:29" ht="18.75" customHeight="1">
      <c r="A35" s="224" t="s">
        <v>34</v>
      </c>
      <c r="B35" s="225"/>
      <c r="C35" s="225"/>
      <c r="D35" s="226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  <c r="AA35" s="270"/>
      <c r="AB35" s="270"/>
      <c r="AC35" s="270"/>
    </row>
    <row r="36" spans="1:29" ht="18.75" customHeight="1">
      <c r="A36" s="224" t="s">
        <v>35</v>
      </c>
      <c r="B36" s="225"/>
      <c r="C36" s="225"/>
      <c r="D36" s="226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  <c r="AA36" s="270"/>
      <c r="AB36" s="270"/>
      <c r="AC36" s="270"/>
    </row>
    <row r="37" spans="1:29" ht="18.75" customHeight="1">
      <c r="A37" s="224" t="s">
        <v>36</v>
      </c>
      <c r="B37" s="225"/>
      <c r="C37" s="225"/>
      <c r="D37" s="226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224" t="s">
        <v>37</v>
      </c>
      <c r="B38" s="225"/>
      <c r="C38" s="225"/>
      <c r="D38" s="226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9.5" customHeight="1">
      <c r="A39" s="227" t="s">
        <v>38</v>
      </c>
      <c r="B39" s="228"/>
      <c r="C39" s="228"/>
      <c r="D39" s="22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227" t="s">
        <v>39</v>
      </c>
      <c r="B40" s="228"/>
      <c r="C40" s="228"/>
      <c r="D40" s="22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36" customHeight="1">
      <c r="A41" s="258" t="s">
        <v>40</v>
      </c>
      <c r="B41" s="258" t="s">
        <v>41</v>
      </c>
      <c r="C41" s="258" t="s">
        <v>42</v>
      </c>
      <c r="D41" s="258" t="s">
        <v>43</v>
      </c>
      <c r="E41" s="230" t="s">
        <v>44</v>
      </c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2"/>
      <c r="AC41" s="20" t="s">
        <v>30</v>
      </c>
    </row>
    <row r="42" spans="1:29" ht="15.75">
      <c r="A42" s="259"/>
      <c r="B42" s="259"/>
      <c r="C42" s="259"/>
      <c r="D42" s="259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.95" customHeight="1">
      <c r="A43" s="4">
        <v>1</v>
      </c>
      <c r="B43" s="5" t="s">
        <v>46</v>
      </c>
      <c r="C43" s="6" t="s">
        <v>47</v>
      </c>
      <c r="D43" s="7"/>
      <c r="E43" s="26">
        <v>1.2</v>
      </c>
      <c r="F43" s="26">
        <v>1.2</v>
      </c>
      <c r="G43" s="26">
        <v>1.1000000000000001</v>
      </c>
      <c r="H43" s="26">
        <v>1.2</v>
      </c>
      <c r="I43" s="26">
        <v>1.2</v>
      </c>
      <c r="J43" s="26">
        <v>1.2</v>
      </c>
      <c r="K43" s="26">
        <v>1.2</v>
      </c>
      <c r="L43" s="26">
        <v>1.2</v>
      </c>
      <c r="M43" s="26">
        <v>1.2</v>
      </c>
      <c r="N43" s="26">
        <v>0.9</v>
      </c>
      <c r="O43" s="26">
        <v>0.9</v>
      </c>
      <c r="P43" s="26">
        <v>0.9</v>
      </c>
      <c r="Q43" s="26">
        <v>0.9</v>
      </c>
      <c r="R43" s="26">
        <v>1.1000000000000001</v>
      </c>
      <c r="S43" s="26">
        <v>1.1000000000000001</v>
      </c>
      <c r="T43" s="26">
        <v>0.9</v>
      </c>
      <c r="U43" s="26"/>
      <c r="V43" s="26"/>
      <c r="W43" s="26"/>
      <c r="X43" s="26"/>
      <c r="Y43" s="26"/>
      <c r="Z43" s="26"/>
      <c r="AA43" s="26"/>
      <c r="AB43" s="26"/>
      <c r="AC43" s="35">
        <f t="shared" ref="AC43:AC55" si="11">AVERAGE(E43:AB43)</f>
        <v>1.0874999999999999</v>
      </c>
    </row>
    <row r="44" spans="1:29" ht="24.95" customHeight="1">
      <c r="A44" s="4">
        <v>2</v>
      </c>
      <c r="B44" s="5" t="s">
        <v>48</v>
      </c>
      <c r="C44" s="6" t="s">
        <v>47</v>
      </c>
      <c r="D44" s="7"/>
      <c r="E44" s="26">
        <v>0.9</v>
      </c>
      <c r="F44" s="26">
        <v>0.9</v>
      </c>
      <c r="G44" s="26">
        <v>0.8</v>
      </c>
      <c r="H44" s="26">
        <v>0.8</v>
      </c>
      <c r="I44" s="26">
        <v>0.8</v>
      </c>
      <c r="J44" s="26">
        <v>0.7</v>
      </c>
      <c r="K44" s="26">
        <v>0.7</v>
      </c>
      <c r="L44" s="26">
        <v>0.7</v>
      </c>
      <c r="M44" s="26">
        <v>0.7</v>
      </c>
      <c r="N44" s="26">
        <v>0.6</v>
      </c>
      <c r="O44" s="26">
        <v>0.6</v>
      </c>
      <c r="P44" s="26">
        <v>0.4</v>
      </c>
      <c r="Q44" s="26">
        <v>0.4</v>
      </c>
      <c r="R44" s="26">
        <v>0.6</v>
      </c>
      <c r="S44" s="26">
        <v>0.4</v>
      </c>
      <c r="T44" s="26">
        <v>0.3</v>
      </c>
      <c r="U44" s="26"/>
      <c r="V44" s="26"/>
      <c r="W44" s="26"/>
      <c r="X44" s="26"/>
      <c r="Y44" s="26"/>
      <c r="Z44" s="26"/>
      <c r="AA44" s="26"/>
      <c r="AB44" s="26"/>
      <c r="AC44" s="35">
        <f t="shared" si="11"/>
        <v>0.64375000000000016</v>
      </c>
    </row>
    <row r="45" spans="1:29" ht="24.95" customHeight="1">
      <c r="A45" s="4">
        <v>3</v>
      </c>
      <c r="B45" s="5" t="s">
        <v>49</v>
      </c>
      <c r="C45" s="6" t="s">
        <v>47</v>
      </c>
      <c r="D45" s="6"/>
      <c r="E45" s="27">
        <v>14</v>
      </c>
      <c r="F45" s="27">
        <v>13.88889</v>
      </c>
      <c r="G45" s="27">
        <v>14.11111</v>
      </c>
      <c r="H45" s="27">
        <v>14.22222</v>
      </c>
      <c r="I45" s="27">
        <v>14.22222</v>
      </c>
      <c r="J45" s="27">
        <v>14.55556</v>
      </c>
      <c r="K45" s="27">
        <v>14.77778</v>
      </c>
      <c r="L45" s="27">
        <v>15.11111</v>
      </c>
      <c r="M45" s="27">
        <v>15.44444</v>
      </c>
      <c r="N45" s="27">
        <v>15.77778</v>
      </c>
      <c r="O45" s="27">
        <v>15</v>
      </c>
      <c r="P45" s="27">
        <v>14.83333</v>
      </c>
      <c r="Q45" s="27">
        <v>14.38889</v>
      </c>
      <c r="R45" s="27">
        <v>14.27778</v>
      </c>
      <c r="S45" s="27">
        <v>13.83333</v>
      </c>
      <c r="T45" s="27">
        <v>13.27778</v>
      </c>
      <c r="U45" s="42"/>
      <c r="V45" s="42"/>
      <c r="W45" s="42"/>
      <c r="X45" s="42"/>
      <c r="Y45" s="42"/>
      <c r="Z45" s="42"/>
      <c r="AA45" s="42"/>
      <c r="AB45" s="42"/>
      <c r="AC45" s="35">
        <f t="shared" si="11"/>
        <v>14.48263875</v>
      </c>
    </row>
    <row r="46" spans="1:29" ht="24.95" customHeight="1">
      <c r="A46" s="4">
        <v>4</v>
      </c>
      <c r="B46" s="5" t="s">
        <v>50</v>
      </c>
      <c r="C46" s="6" t="s">
        <v>47</v>
      </c>
      <c r="D46" s="6"/>
      <c r="E46" s="27">
        <v>5.5000010000000001</v>
      </c>
      <c r="F46" s="27">
        <v>5.5000010000000001</v>
      </c>
      <c r="G46" s="27">
        <v>5.61111</v>
      </c>
      <c r="H46" s="27">
        <v>5.5555560000000002</v>
      </c>
      <c r="I46" s="27">
        <v>5.5555560000000002</v>
      </c>
      <c r="J46" s="27">
        <v>5.6666670000000003</v>
      </c>
      <c r="K46" s="27">
        <v>5.7777789999999998</v>
      </c>
      <c r="L46" s="27">
        <v>6.2222229999999996</v>
      </c>
      <c r="M46" s="27">
        <v>6.555555</v>
      </c>
      <c r="N46" s="27">
        <v>7.7222229999999996</v>
      </c>
      <c r="O46" s="27">
        <v>8.055555</v>
      </c>
      <c r="P46" s="27">
        <v>7.8888889999999998</v>
      </c>
      <c r="Q46" s="27">
        <v>7.8888889999999998</v>
      </c>
      <c r="R46" s="27">
        <v>8.2222220000000004</v>
      </c>
      <c r="S46" s="27">
        <v>7.0555560000000002</v>
      </c>
      <c r="T46" s="27">
        <v>5.944445</v>
      </c>
      <c r="U46" s="42"/>
      <c r="V46" s="42"/>
      <c r="W46" s="42"/>
      <c r="X46" s="42"/>
      <c r="Y46" s="42"/>
      <c r="Z46" s="42"/>
      <c r="AA46" s="42"/>
      <c r="AB46" s="42"/>
      <c r="AC46" s="35">
        <f t="shared" si="11"/>
        <v>6.5451391875000011</v>
      </c>
    </row>
    <row r="47" spans="1:29" ht="24.95" customHeight="1">
      <c r="A47" s="4">
        <v>5</v>
      </c>
      <c r="B47" s="5" t="s">
        <v>51</v>
      </c>
      <c r="C47" s="6" t="s">
        <v>47</v>
      </c>
      <c r="D47" s="6"/>
      <c r="E47" s="27">
        <v>20.77778</v>
      </c>
      <c r="F47" s="27">
        <v>19.77778</v>
      </c>
      <c r="G47" s="27">
        <v>19.44444</v>
      </c>
      <c r="H47" s="27">
        <v>20.72223</v>
      </c>
      <c r="I47" s="27">
        <v>20.83333</v>
      </c>
      <c r="J47" s="27">
        <v>20.38889</v>
      </c>
      <c r="K47" s="27">
        <v>20.5</v>
      </c>
      <c r="L47" s="27">
        <v>22.44445</v>
      </c>
      <c r="M47" s="27">
        <v>23.27778</v>
      </c>
      <c r="N47" s="27">
        <v>24.11111</v>
      </c>
      <c r="O47" s="27">
        <v>25.38889</v>
      </c>
      <c r="P47" s="27">
        <v>24.22222</v>
      </c>
      <c r="Q47" s="27">
        <v>24.22222</v>
      </c>
      <c r="R47" s="27">
        <v>23.33333</v>
      </c>
      <c r="S47" s="27">
        <v>23.22223</v>
      </c>
      <c r="T47" s="27">
        <v>24.83333</v>
      </c>
      <c r="U47" s="42"/>
      <c r="V47" s="42"/>
      <c r="W47" s="42"/>
      <c r="X47" s="42"/>
      <c r="Y47" s="42"/>
      <c r="Z47" s="42"/>
      <c r="AA47" s="42"/>
      <c r="AB47" s="42"/>
      <c r="AC47" s="35">
        <f t="shared" si="11"/>
        <v>22.343750625000002</v>
      </c>
    </row>
    <row r="48" spans="1:29" ht="24.95" customHeight="1">
      <c r="A48" s="4">
        <v>6</v>
      </c>
      <c r="B48" s="5" t="s">
        <v>52</v>
      </c>
      <c r="C48" s="6" t="s">
        <v>47</v>
      </c>
      <c r="D48" s="6"/>
      <c r="E48" s="27">
        <v>26.77778</v>
      </c>
      <c r="F48" s="27">
        <v>25.55556</v>
      </c>
      <c r="G48" s="27">
        <v>25.44445</v>
      </c>
      <c r="H48" s="27">
        <v>26.66667</v>
      </c>
      <c r="I48" s="27">
        <v>26.77778</v>
      </c>
      <c r="J48" s="27">
        <v>26.55556</v>
      </c>
      <c r="K48" s="27">
        <v>26.77778</v>
      </c>
      <c r="L48" s="27">
        <v>28.66667</v>
      </c>
      <c r="M48" s="27">
        <v>29.5</v>
      </c>
      <c r="N48" s="27">
        <v>29.72222</v>
      </c>
      <c r="O48" s="27">
        <v>30.33333</v>
      </c>
      <c r="P48" s="27">
        <v>29</v>
      </c>
      <c r="Q48" s="27">
        <v>28.66667</v>
      </c>
      <c r="R48" s="27">
        <v>27.44445</v>
      </c>
      <c r="S48" s="27">
        <v>27.83333</v>
      </c>
      <c r="T48" s="27">
        <v>30</v>
      </c>
      <c r="U48" s="42"/>
      <c r="V48" s="42"/>
      <c r="W48" s="42"/>
      <c r="X48" s="42"/>
      <c r="Y48" s="42"/>
      <c r="Z48" s="42"/>
      <c r="AA48" s="42"/>
      <c r="AB48" s="42"/>
      <c r="AC48" s="35">
        <f t="shared" si="11"/>
        <v>27.857640625000002</v>
      </c>
    </row>
    <row r="49" spans="1:29" ht="24.95" customHeight="1">
      <c r="A49" s="4">
        <v>7</v>
      </c>
      <c r="B49" s="5" t="s">
        <v>53</v>
      </c>
      <c r="C49" s="6" t="s">
        <v>54</v>
      </c>
      <c r="D49" s="6"/>
      <c r="E49" s="13">
        <v>4.3</v>
      </c>
      <c r="F49" s="13">
        <v>4.3</v>
      </c>
      <c r="G49" s="13">
        <v>4.3</v>
      </c>
      <c r="H49" s="13">
        <v>4.3</v>
      </c>
      <c r="I49" s="13">
        <v>4.3</v>
      </c>
      <c r="J49" s="13">
        <v>4.3</v>
      </c>
      <c r="K49" s="13">
        <v>4.3</v>
      </c>
      <c r="L49" s="13">
        <v>4.3</v>
      </c>
      <c r="M49" s="13">
        <v>4.3</v>
      </c>
      <c r="N49" s="13">
        <v>4.3</v>
      </c>
      <c r="O49" s="13">
        <v>4.3</v>
      </c>
      <c r="P49" s="13">
        <v>4.3</v>
      </c>
      <c r="Q49" s="13">
        <v>4.3</v>
      </c>
      <c r="R49" s="13">
        <v>4.3</v>
      </c>
      <c r="S49" s="13">
        <v>4.3</v>
      </c>
      <c r="T49" s="13">
        <v>4.3</v>
      </c>
      <c r="U49" s="13"/>
      <c r="V49" s="13"/>
      <c r="W49" s="13"/>
      <c r="X49" s="13"/>
      <c r="Y49" s="13"/>
      <c r="Z49" s="13"/>
      <c r="AA49" s="13"/>
      <c r="AB49" s="13"/>
      <c r="AC49" s="35">
        <f t="shared" si="11"/>
        <v>4.2999999999999989</v>
      </c>
    </row>
    <row r="50" spans="1:29" ht="24.95" customHeight="1">
      <c r="A50" s="4">
        <v>8</v>
      </c>
      <c r="B50" s="5" t="s">
        <v>55</v>
      </c>
      <c r="C50" s="6" t="s">
        <v>54</v>
      </c>
      <c r="D50" s="6"/>
      <c r="E50" s="28">
        <v>3.8</v>
      </c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/>
      <c r="V50" s="28"/>
      <c r="W50" s="28"/>
      <c r="X50" s="28"/>
      <c r="Y50" s="28"/>
      <c r="Z50" s="28"/>
      <c r="AA50" s="28"/>
      <c r="AB50" s="28"/>
      <c r="AC50" s="35">
        <f t="shared" si="11"/>
        <v>3.7999999999999989</v>
      </c>
    </row>
    <row r="51" spans="1:29" ht="24.95" customHeight="1">
      <c r="A51" s="4">
        <v>9</v>
      </c>
      <c r="B51" s="5" t="s">
        <v>56</v>
      </c>
      <c r="C51" s="6" t="s">
        <v>54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/>
      <c r="V51" s="28"/>
      <c r="W51" s="28"/>
      <c r="X51" s="28"/>
      <c r="Y51" s="28"/>
      <c r="Z51" s="28"/>
      <c r="AA51" s="28"/>
      <c r="AB51" s="28"/>
      <c r="AC51" s="35">
        <f t="shared" si="11"/>
        <v>3.7999999999999989</v>
      </c>
    </row>
    <row r="52" spans="1:29" ht="24.95" customHeight="1">
      <c r="A52" s="4">
        <v>10</v>
      </c>
      <c r="B52" s="5" t="s">
        <v>57</v>
      </c>
      <c r="C52" s="6" t="s">
        <v>54</v>
      </c>
      <c r="D52" s="6"/>
      <c r="E52" s="28">
        <v>3</v>
      </c>
      <c r="F52" s="28">
        <v>3</v>
      </c>
      <c r="G52" s="28">
        <v>3</v>
      </c>
      <c r="H52" s="28">
        <v>3</v>
      </c>
      <c r="I52" s="28">
        <v>3</v>
      </c>
      <c r="J52" s="28">
        <v>3</v>
      </c>
      <c r="K52" s="28">
        <v>3</v>
      </c>
      <c r="L52" s="28">
        <v>3</v>
      </c>
      <c r="M52" s="28">
        <v>3</v>
      </c>
      <c r="N52" s="28">
        <v>3</v>
      </c>
      <c r="O52" s="28">
        <v>3</v>
      </c>
      <c r="P52" s="28">
        <v>3</v>
      </c>
      <c r="Q52" s="28">
        <v>3</v>
      </c>
      <c r="R52" s="28">
        <v>3</v>
      </c>
      <c r="S52" s="28">
        <v>3</v>
      </c>
      <c r="T52" s="28">
        <v>3</v>
      </c>
      <c r="U52" s="28"/>
      <c r="V52" s="28"/>
      <c r="W52" s="28"/>
      <c r="X52" s="28"/>
      <c r="Y52" s="28"/>
      <c r="Z52" s="28"/>
      <c r="AA52" s="28"/>
      <c r="AB52" s="28"/>
      <c r="AC52" s="35">
        <f t="shared" si="11"/>
        <v>3</v>
      </c>
    </row>
    <row r="53" spans="1:29" ht="24.95" customHeight="1">
      <c r="A53" s="4">
        <v>11</v>
      </c>
      <c r="B53" s="5" t="s">
        <v>58</v>
      </c>
      <c r="C53" s="6" t="s">
        <v>54</v>
      </c>
      <c r="D53" s="13"/>
      <c r="E53" s="33">
        <f t="shared" ref="E53:T53" si="12">E49-E50</f>
        <v>0.5</v>
      </c>
      <c r="F53" s="33">
        <f t="shared" si="12"/>
        <v>0.5</v>
      </c>
      <c r="G53" s="33">
        <f t="shared" si="12"/>
        <v>0.5</v>
      </c>
      <c r="H53" s="33">
        <f t="shared" si="12"/>
        <v>0.5</v>
      </c>
      <c r="I53" s="33">
        <f t="shared" si="12"/>
        <v>0.5</v>
      </c>
      <c r="J53" s="33">
        <f t="shared" si="12"/>
        <v>0.5</v>
      </c>
      <c r="K53" s="33">
        <f t="shared" si="12"/>
        <v>0.5</v>
      </c>
      <c r="L53" s="33">
        <f t="shared" si="12"/>
        <v>0.5</v>
      </c>
      <c r="M53" s="33">
        <f t="shared" si="12"/>
        <v>0.5</v>
      </c>
      <c r="N53" s="33">
        <f t="shared" si="12"/>
        <v>0.5</v>
      </c>
      <c r="O53" s="33">
        <f t="shared" si="12"/>
        <v>0.5</v>
      </c>
      <c r="P53" s="33">
        <f t="shared" si="12"/>
        <v>0.5</v>
      </c>
      <c r="Q53" s="33">
        <f t="shared" si="12"/>
        <v>0.5</v>
      </c>
      <c r="R53" s="33">
        <f t="shared" si="12"/>
        <v>0.5</v>
      </c>
      <c r="S53" s="33">
        <f t="shared" si="12"/>
        <v>0.5</v>
      </c>
      <c r="T53" s="33">
        <f t="shared" si="12"/>
        <v>0.5</v>
      </c>
      <c r="U53" s="33"/>
      <c r="V53" s="33"/>
      <c r="W53" s="33"/>
      <c r="X53" s="33"/>
      <c r="Y53" s="33"/>
      <c r="Z53" s="33"/>
      <c r="AA53" s="33"/>
      <c r="AB53" s="33"/>
      <c r="AC53" s="35">
        <f t="shared" si="11"/>
        <v>0.5</v>
      </c>
    </row>
    <row r="54" spans="1:29" ht="24.95" customHeight="1">
      <c r="A54" s="4">
        <v>12</v>
      </c>
      <c r="B54" s="5" t="s">
        <v>59</v>
      </c>
      <c r="C54" s="6" t="s">
        <v>60</v>
      </c>
      <c r="D54" s="13"/>
      <c r="E54" s="33">
        <f t="shared" ref="E54:T54" si="13">E51-E52</f>
        <v>0.79999999999999982</v>
      </c>
      <c r="F54" s="33">
        <f t="shared" si="13"/>
        <v>0.79999999999999982</v>
      </c>
      <c r="G54" s="33">
        <f t="shared" si="13"/>
        <v>0.79999999999999982</v>
      </c>
      <c r="H54" s="33">
        <f t="shared" si="13"/>
        <v>0.79999999999999982</v>
      </c>
      <c r="I54" s="33">
        <f t="shared" si="13"/>
        <v>0.79999999999999982</v>
      </c>
      <c r="J54" s="33">
        <f t="shared" si="13"/>
        <v>0.79999999999999982</v>
      </c>
      <c r="K54" s="33">
        <f t="shared" si="13"/>
        <v>0.79999999999999982</v>
      </c>
      <c r="L54" s="33">
        <f t="shared" si="13"/>
        <v>0.79999999999999982</v>
      </c>
      <c r="M54" s="33">
        <f t="shared" si="13"/>
        <v>0.79999999999999982</v>
      </c>
      <c r="N54" s="33">
        <f t="shared" si="13"/>
        <v>0.79999999999999982</v>
      </c>
      <c r="O54" s="33">
        <f t="shared" si="13"/>
        <v>0.79999999999999982</v>
      </c>
      <c r="P54" s="33">
        <f t="shared" si="13"/>
        <v>0.79999999999999982</v>
      </c>
      <c r="Q54" s="33">
        <f t="shared" si="13"/>
        <v>0.79999999999999982</v>
      </c>
      <c r="R54" s="33">
        <f t="shared" si="13"/>
        <v>0.79999999999999982</v>
      </c>
      <c r="S54" s="33">
        <f t="shared" si="13"/>
        <v>0.79999999999999982</v>
      </c>
      <c r="T54" s="33">
        <f t="shared" si="13"/>
        <v>0.79999999999999982</v>
      </c>
      <c r="U54" s="33"/>
      <c r="V54" s="33"/>
      <c r="W54" s="33"/>
      <c r="X54" s="33"/>
      <c r="Y54" s="33"/>
      <c r="Z54" s="33"/>
      <c r="AA54" s="33"/>
      <c r="AB54" s="33"/>
      <c r="AC54" s="35">
        <f t="shared" si="11"/>
        <v>0.8</v>
      </c>
    </row>
    <row r="55" spans="1:29" ht="24.95" customHeight="1">
      <c r="A55" s="4">
        <v>13</v>
      </c>
      <c r="B55" s="5" t="s">
        <v>61</v>
      </c>
      <c r="C55" s="6" t="s">
        <v>62</v>
      </c>
      <c r="D55" s="13"/>
      <c r="E55" s="29">
        <f t="shared" ref="E55:T55" si="14">SQRT(E53/0.5)*971</f>
        <v>971</v>
      </c>
      <c r="F55" s="29">
        <f t="shared" si="14"/>
        <v>971</v>
      </c>
      <c r="G55" s="29">
        <f t="shared" si="14"/>
        <v>971</v>
      </c>
      <c r="H55" s="29">
        <f t="shared" si="14"/>
        <v>971</v>
      </c>
      <c r="I55" s="29">
        <f t="shared" si="14"/>
        <v>971</v>
      </c>
      <c r="J55" s="29">
        <f t="shared" si="14"/>
        <v>971</v>
      </c>
      <c r="K55" s="29">
        <f t="shared" si="14"/>
        <v>971</v>
      </c>
      <c r="L55" s="29">
        <f t="shared" si="14"/>
        <v>971</v>
      </c>
      <c r="M55" s="29">
        <f t="shared" si="14"/>
        <v>971</v>
      </c>
      <c r="N55" s="29">
        <f t="shared" si="14"/>
        <v>971</v>
      </c>
      <c r="O55" s="29">
        <f t="shared" si="14"/>
        <v>971</v>
      </c>
      <c r="P55" s="29">
        <f t="shared" si="14"/>
        <v>971</v>
      </c>
      <c r="Q55" s="29">
        <f t="shared" si="14"/>
        <v>971</v>
      </c>
      <c r="R55" s="29">
        <f t="shared" si="14"/>
        <v>971</v>
      </c>
      <c r="S55" s="29">
        <f t="shared" si="14"/>
        <v>971</v>
      </c>
      <c r="T55" s="29">
        <f t="shared" si="14"/>
        <v>971</v>
      </c>
      <c r="U55" s="29"/>
      <c r="V55" s="29"/>
      <c r="W55" s="29"/>
      <c r="X55" s="29"/>
      <c r="Y55" s="29"/>
      <c r="Z55" s="29"/>
      <c r="AA55" s="29"/>
      <c r="AB55" s="29"/>
      <c r="AC55" s="54">
        <f t="shared" si="11"/>
        <v>971</v>
      </c>
    </row>
    <row r="56" spans="1:29" ht="24.95" customHeight="1">
      <c r="A56" s="4">
        <v>14</v>
      </c>
      <c r="B56" s="5" t="s">
        <v>63</v>
      </c>
      <c r="C56" s="6" t="s">
        <v>64</v>
      </c>
      <c r="D56" s="13"/>
      <c r="E56" s="52">
        <f t="shared" ref="E56:T56" si="15">E55*1000*1*(E45-E46)/3024</f>
        <v>2729.3316894841269</v>
      </c>
      <c r="F56" s="52">
        <f t="shared" si="15"/>
        <v>2693.6545036375655</v>
      </c>
      <c r="G56" s="52">
        <f t="shared" si="15"/>
        <v>2729.3320105820108</v>
      </c>
      <c r="H56" s="52">
        <f t="shared" si="15"/>
        <v>2782.8474682539686</v>
      </c>
      <c r="I56" s="52">
        <f t="shared" si="15"/>
        <v>2782.8474682539686</v>
      </c>
      <c r="J56" s="52">
        <f t="shared" si="15"/>
        <v>2854.2047298280422</v>
      </c>
      <c r="K56" s="52">
        <f t="shared" si="15"/>
        <v>2889.8812734788362</v>
      </c>
      <c r="L56" s="52">
        <f t="shared" si="15"/>
        <v>2854.2028032407411</v>
      </c>
      <c r="M56" s="52">
        <f t="shared" si="15"/>
        <v>2854.2021610449738</v>
      </c>
      <c r="N56" s="52">
        <f t="shared" si="15"/>
        <v>2586.6223039021165</v>
      </c>
      <c r="O56" s="52">
        <f t="shared" si="15"/>
        <v>2229.8465922619048</v>
      </c>
      <c r="P56" s="52">
        <f t="shared" si="15"/>
        <v>2229.8453078703706</v>
      </c>
      <c r="Q56" s="52">
        <f t="shared" si="15"/>
        <v>2087.1365644841271</v>
      </c>
      <c r="R56" s="52">
        <f t="shared" si="15"/>
        <v>1944.4268578042329</v>
      </c>
      <c r="S56" s="52">
        <f t="shared" si="15"/>
        <v>2176.3288869047619</v>
      </c>
      <c r="T56" s="52">
        <f t="shared" si="15"/>
        <v>2354.7183482142859</v>
      </c>
      <c r="U56" s="52"/>
      <c r="V56" s="52"/>
      <c r="W56" s="52"/>
      <c r="X56" s="52"/>
      <c r="Y56" s="52"/>
      <c r="Z56" s="52"/>
      <c r="AA56" s="52"/>
      <c r="AB56" s="52"/>
      <c r="AC56" s="43">
        <f>SUM(E56:AB56)</f>
        <v>40779.42896924603</v>
      </c>
    </row>
    <row r="57" spans="1:29" ht="24.95" customHeight="1">
      <c r="A57" s="4">
        <v>15</v>
      </c>
      <c r="B57" s="5" t="s">
        <v>65</v>
      </c>
      <c r="C57" s="6" t="s">
        <v>66</v>
      </c>
      <c r="D57" s="13"/>
      <c r="E57" s="53">
        <v>1240</v>
      </c>
      <c r="F57" s="53">
        <v>1280</v>
      </c>
      <c r="G57" s="53">
        <v>1240</v>
      </c>
      <c r="H57" s="53">
        <v>1240</v>
      </c>
      <c r="I57" s="53">
        <v>1240</v>
      </c>
      <c r="J57" s="53">
        <v>1320</v>
      </c>
      <c r="K57" s="53">
        <v>1250</v>
      </c>
      <c r="L57" s="53">
        <v>1330</v>
      </c>
      <c r="M57" s="53">
        <v>1240</v>
      </c>
      <c r="N57" s="53">
        <v>1150</v>
      </c>
      <c r="O57" s="53">
        <v>1150</v>
      </c>
      <c r="P57" s="53">
        <v>1050</v>
      </c>
      <c r="Q57" s="53">
        <v>1050</v>
      </c>
      <c r="R57" s="53">
        <v>1100</v>
      </c>
      <c r="S57" s="53">
        <v>1210</v>
      </c>
      <c r="T57" s="53">
        <v>1210</v>
      </c>
      <c r="U57" s="53"/>
      <c r="V57" s="53"/>
      <c r="W57" s="53"/>
      <c r="X57" s="53"/>
      <c r="Y57" s="53"/>
      <c r="Z57" s="53"/>
      <c r="AA57" s="53"/>
      <c r="AB57" s="53"/>
      <c r="AC57" s="43">
        <f>SUM(E57:AB57)</f>
        <v>19300</v>
      </c>
    </row>
    <row r="58" spans="1:29" ht="24.95" customHeight="1">
      <c r="A58" s="4">
        <v>16</v>
      </c>
      <c r="B58" s="5" t="s">
        <v>67</v>
      </c>
      <c r="C58" s="6" t="s">
        <v>68</v>
      </c>
      <c r="D58" s="13"/>
      <c r="E58" s="31">
        <f t="shared" ref="E58:T58" si="16">E57/E56</f>
        <v>0.45432367373214849</v>
      </c>
      <c r="F58" s="31">
        <f t="shared" si="16"/>
        <v>0.47519085995307198</v>
      </c>
      <c r="G58" s="31">
        <f t="shared" si="16"/>
        <v>0.45432362028230444</v>
      </c>
      <c r="H58" s="31">
        <f t="shared" si="16"/>
        <v>0.4455867646881877</v>
      </c>
      <c r="I58" s="31">
        <f t="shared" si="16"/>
        <v>0.4455867646881877</v>
      </c>
      <c r="J58" s="31">
        <f t="shared" si="16"/>
        <v>0.46247558425128327</v>
      </c>
      <c r="K58" s="31">
        <f t="shared" si="16"/>
        <v>0.43254372124957619</v>
      </c>
      <c r="L58" s="31">
        <f t="shared" si="16"/>
        <v>0.46597950169829594</v>
      </c>
      <c r="M58" s="31">
        <f t="shared" si="16"/>
        <v>0.43444715196558259</v>
      </c>
      <c r="N58" s="31">
        <f t="shared" si="16"/>
        <v>0.44459525392058108</v>
      </c>
      <c r="O58" s="31">
        <f t="shared" si="16"/>
        <v>0.51573054576524324</v>
      </c>
      <c r="P58" s="31">
        <f t="shared" si="16"/>
        <v>0.4708846825804297</v>
      </c>
      <c r="Q58" s="31">
        <f t="shared" si="16"/>
        <v>0.5030815989079882</v>
      </c>
      <c r="R58" s="31">
        <f t="shared" si="16"/>
        <v>0.56571940239613228</v>
      </c>
      <c r="S58" s="31">
        <f t="shared" si="16"/>
        <v>0.5559821437286977</v>
      </c>
      <c r="T58" s="31">
        <f t="shared" si="16"/>
        <v>0.51386188115347653</v>
      </c>
      <c r="U58" s="31"/>
      <c r="V58" s="31"/>
      <c r="W58" s="31"/>
      <c r="X58" s="31"/>
      <c r="Y58" s="31"/>
      <c r="Z58" s="31"/>
      <c r="AA58" s="31"/>
      <c r="AB58" s="31"/>
      <c r="AC58" s="54">
        <f t="shared" ref="AC58:AC63" si="17">AVERAGE(E58:AB58)</f>
        <v>0.47751957193507416</v>
      </c>
    </row>
    <row r="59" spans="1:29" ht="24.95" customHeight="1">
      <c r="A59" s="4">
        <v>17</v>
      </c>
      <c r="B59" s="5" t="s">
        <v>69</v>
      </c>
      <c r="C59" s="13"/>
      <c r="D59" s="13"/>
      <c r="E59" s="255">
        <f>AVERAGE(E58:AB58)</f>
        <v>0.47751957193507416</v>
      </c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256"/>
      <c r="Q59" s="256"/>
      <c r="R59" s="256"/>
      <c r="S59" s="256"/>
      <c r="T59" s="256"/>
      <c r="U59" s="256"/>
      <c r="V59" s="256"/>
      <c r="W59" s="256"/>
      <c r="X59" s="256"/>
      <c r="Y59" s="256"/>
      <c r="Z59" s="256"/>
      <c r="AA59" s="256"/>
      <c r="AB59" s="256"/>
      <c r="AC59" s="35">
        <f t="shared" si="17"/>
        <v>0.47751957193507416</v>
      </c>
    </row>
    <row r="60" spans="1:29" ht="24.95" customHeight="1">
      <c r="A60" s="4">
        <v>18</v>
      </c>
      <c r="B60" s="5" t="s">
        <v>70</v>
      </c>
      <c r="C60" s="13"/>
      <c r="D60" s="13"/>
      <c r="E60" s="31">
        <f t="shared" ref="E60:T60" si="18">3.516/E58</f>
        <v>7.7389759840533783</v>
      </c>
      <c r="F60" s="31">
        <f t="shared" si="18"/>
        <v>7.3991322146794376</v>
      </c>
      <c r="G60" s="31">
        <f t="shared" si="18"/>
        <v>7.73897689452125</v>
      </c>
      <c r="H60" s="31">
        <f t="shared" si="18"/>
        <v>7.8907191115975435</v>
      </c>
      <c r="I60" s="31">
        <f t="shared" si="18"/>
        <v>7.8907191115975435</v>
      </c>
      <c r="J60" s="31">
        <f t="shared" si="18"/>
        <v>7.6025635076328761</v>
      </c>
      <c r="K60" s="31">
        <f t="shared" si="18"/>
        <v>8.1286580460412701</v>
      </c>
      <c r="L60" s="31">
        <f t="shared" si="18"/>
        <v>7.545396282852967</v>
      </c>
      <c r="M60" s="31">
        <f t="shared" si="18"/>
        <v>8.0930441921242977</v>
      </c>
      <c r="N60" s="31">
        <f t="shared" si="18"/>
        <v>7.9083165395824713</v>
      </c>
      <c r="O60" s="31">
        <f t="shared" si="18"/>
        <v>6.8175135812111805</v>
      </c>
      <c r="P60" s="31">
        <f t="shared" si="18"/>
        <v>7.4667962880687835</v>
      </c>
      <c r="Q60" s="31">
        <f t="shared" si="18"/>
        <v>6.9889258673582768</v>
      </c>
      <c r="R60" s="31">
        <f t="shared" si="18"/>
        <v>6.2150953018542578</v>
      </c>
      <c r="S60" s="31">
        <f t="shared" si="18"/>
        <v>6.3239441044273912</v>
      </c>
      <c r="T60" s="31">
        <f t="shared" si="18"/>
        <v>6.8423055473730825</v>
      </c>
      <c r="U60" s="31"/>
      <c r="V60" s="31"/>
      <c r="W60" s="31"/>
      <c r="X60" s="31"/>
      <c r="Y60" s="31"/>
      <c r="Z60" s="31"/>
      <c r="AA60" s="31"/>
      <c r="AB60" s="31"/>
      <c r="AC60" s="35">
        <f t="shared" si="17"/>
        <v>7.4119426609360008</v>
      </c>
    </row>
    <row r="61" spans="1:29" ht="24.95" customHeight="1">
      <c r="A61" s="4">
        <v>19</v>
      </c>
      <c r="B61" s="5" t="s">
        <v>71</v>
      </c>
      <c r="C61" s="13"/>
      <c r="D61" s="13"/>
      <c r="E61" s="31">
        <f t="shared" ref="E61:T61" si="19">3.413*E60</f>
        <v>26.413125033574179</v>
      </c>
      <c r="F61" s="31">
        <f t="shared" si="19"/>
        <v>25.253238248700921</v>
      </c>
      <c r="G61" s="31">
        <f t="shared" si="19"/>
        <v>26.413128141001025</v>
      </c>
      <c r="H61" s="31">
        <f t="shared" si="19"/>
        <v>26.931024327882415</v>
      </c>
      <c r="I61" s="31">
        <f t="shared" si="19"/>
        <v>26.931024327882415</v>
      </c>
      <c r="J61" s="31">
        <f t="shared" si="19"/>
        <v>25.947549251551006</v>
      </c>
      <c r="K61" s="31">
        <f t="shared" si="19"/>
        <v>27.743109911138852</v>
      </c>
      <c r="L61" s="31">
        <f t="shared" si="19"/>
        <v>25.752437513377174</v>
      </c>
      <c r="M61" s="31">
        <f t="shared" si="19"/>
        <v>27.621559827720226</v>
      </c>
      <c r="N61" s="31">
        <f t="shared" si="19"/>
        <v>26.991084349594974</v>
      </c>
      <c r="O61" s="31">
        <f t="shared" si="19"/>
        <v>23.268173852673758</v>
      </c>
      <c r="P61" s="31">
        <f t="shared" si="19"/>
        <v>25.484175731178755</v>
      </c>
      <c r="Q61" s="31">
        <f t="shared" si="19"/>
        <v>23.853203985293799</v>
      </c>
      <c r="R61" s="31">
        <f t="shared" si="19"/>
        <v>21.212120265228581</v>
      </c>
      <c r="S61" s="31">
        <f t="shared" si="19"/>
        <v>21.583621228410685</v>
      </c>
      <c r="T61" s="31">
        <f t="shared" si="19"/>
        <v>23.352788833184331</v>
      </c>
      <c r="U61" s="31"/>
      <c r="V61" s="31"/>
      <c r="W61" s="31"/>
      <c r="X61" s="31"/>
      <c r="Y61" s="31"/>
      <c r="Z61" s="31"/>
      <c r="AA61" s="31"/>
      <c r="AB61" s="31"/>
      <c r="AC61" s="35">
        <f t="shared" si="17"/>
        <v>25.296960301774568</v>
      </c>
    </row>
    <row r="62" spans="1:29" ht="24.95" customHeight="1">
      <c r="A62" s="4">
        <v>20</v>
      </c>
      <c r="B62" s="5" t="s">
        <v>72</v>
      </c>
      <c r="C62" s="6" t="s">
        <v>47</v>
      </c>
      <c r="D62" s="13"/>
      <c r="E62" s="31">
        <f t="shared" ref="E62:T62" si="20">(E48-E47)/LN(1+(E48-E47)/E43)</f>
        <v>3.3486637593074837</v>
      </c>
      <c r="F62" s="31">
        <f t="shared" si="20"/>
        <v>3.2820663572119826</v>
      </c>
      <c r="G62" s="31">
        <f t="shared" si="20"/>
        <v>3.2175327137596272</v>
      </c>
      <c r="H62" s="31">
        <f t="shared" si="20"/>
        <v>3.3320611544928567</v>
      </c>
      <c r="I62" s="31">
        <f t="shared" si="20"/>
        <v>3.332064145585043</v>
      </c>
      <c r="J62" s="31">
        <f t="shared" si="20"/>
        <v>3.3982804712659171</v>
      </c>
      <c r="K62" s="31">
        <f t="shared" si="20"/>
        <v>3.4312038651634351</v>
      </c>
      <c r="L62" s="31">
        <f t="shared" si="20"/>
        <v>3.4147558115851773</v>
      </c>
      <c r="M62" s="31">
        <f t="shared" si="20"/>
        <v>3.4147558115851773</v>
      </c>
      <c r="N62" s="31">
        <f t="shared" si="20"/>
        <v>2.8355115210177995</v>
      </c>
      <c r="O62" s="31">
        <f t="shared" si="20"/>
        <v>2.642882417389294</v>
      </c>
      <c r="P62" s="31">
        <f t="shared" si="20"/>
        <v>2.5939117089998032</v>
      </c>
      <c r="Q62" s="31">
        <f t="shared" si="20"/>
        <v>2.4948928991195829</v>
      </c>
      <c r="R62" s="31">
        <f t="shared" si="20"/>
        <v>2.6429833740500452</v>
      </c>
      <c r="S62" s="31">
        <f t="shared" si="20"/>
        <v>2.7995239422489302</v>
      </c>
      <c r="T62" s="31">
        <f t="shared" si="20"/>
        <v>2.7076565488144864</v>
      </c>
      <c r="U62" s="31"/>
      <c r="V62" s="31"/>
      <c r="W62" s="31"/>
      <c r="X62" s="31"/>
      <c r="Y62" s="31"/>
      <c r="Z62" s="31"/>
      <c r="AA62" s="31"/>
      <c r="AB62" s="31"/>
      <c r="AC62" s="35">
        <f t="shared" si="17"/>
        <v>3.0555466563497902</v>
      </c>
    </row>
    <row r="63" spans="1:29" ht="24.95" customHeight="1">
      <c r="A63" s="4">
        <v>21</v>
      </c>
      <c r="B63" s="5" t="s">
        <v>73</v>
      </c>
      <c r="C63" s="6" t="s">
        <v>47</v>
      </c>
      <c r="D63" s="17"/>
      <c r="E63" s="31">
        <f t="shared" ref="E63:T63" si="21">(E45-E46)/LN(1+(E45-E46)/E44)</f>
        <v>3.6230797218082129</v>
      </c>
      <c r="F63" s="31">
        <f t="shared" si="21"/>
        <v>3.5939348736778669</v>
      </c>
      <c r="G63" s="31">
        <f t="shared" si="21"/>
        <v>3.4649216104877043</v>
      </c>
      <c r="H63" s="31">
        <f t="shared" si="21"/>
        <v>3.5074642471742536</v>
      </c>
      <c r="I63" s="31">
        <f t="shared" si="21"/>
        <v>3.5074642471742536</v>
      </c>
      <c r="J63" s="31">
        <f t="shared" si="21"/>
        <v>3.3962326017179643</v>
      </c>
      <c r="K63" s="31">
        <f t="shared" si="21"/>
        <v>3.4236145037049717</v>
      </c>
      <c r="L63" s="31">
        <f t="shared" si="21"/>
        <v>3.3962311212131651</v>
      </c>
      <c r="M63" s="31">
        <f t="shared" si="21"/>
        <v>3.3962306277115202</v>
      </c>
      <c r="N63" s="31">
        <f t="shared" si="21"/>
        <v>3.0181622360584748</v>
      </c>
      <c r="O63" s="31">
        <f t="shared" si="21"/>
        <v>2.7430648927291137</v>
      </c>
      <c r="P63" s="31">
        <f t="shared" si="21"/>
        <v>2.3862136062528183</v>
      </c>
      <c r="Q63" s="31">
        <f t="shared" si="21"/>
        <v>2.2824541583956557</v>
      </c>
      <c r="R63" s="31">
        <f t="shared" si="21"/>
        <v>2.5165663336779565</v>
      </c>
      <c r="S63" s="31">
        <f t="shared" si="21"/>
        <v>2.3474598613311723</v>
      </c>
      <c r="T63" s="31">
        <f t="shared" si="21"/>
        <v>2.2658242969307389</v>
      </c>
      <c r="U63" s="31"/>
      <c r="V63" s="31"/>
      <c r="W63" s="31"/>
      <c r="X63" s="31"/>
      <c r="Y63" s="31"/>
      <c r="Z63" s="31"/>
      <c r="AA63" s="31"/>
      <c r="AB63" s="31"/>
      <c r="AC63" s="35">
        <f t="shared" si="17"/>
        <v>3.0543074337528657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C40"/>
    <mergeCell ref="A33:AC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C8"/>
    <mergeCell ref="A1:AC1"/>
    <mergeCell ref="A2:D2"/>
    <mergeCell ref="A3:D3"/>
    <mergeCell ref="A4:D4"/>
    <mergeCell ref="A5:D5"/>
  </mergeCells>
  <conditionalFormatting sqref="AB57">
    <cfRule type="cellIs" dxfId="76" priority="4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6.5703125" style="1" customWidth="1"/>
    <col min="3" max="3" width="11.42578125" style="1" customWidth="1"/>
    <col min="4" max="4" width="13.140625" style="1" customWidth="1"/>
    <col min="5" max="29" width="10.7109375" style="1" customWidth="1"/>
    <col min="30" max="16384" width="8.85546875" style="1"/>
  </cols>
  <sheetData>
    <row r="1" spans="1:29" ht="23.25">
      <c r="A1" s="266" t="s">
        <v>31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</row>
    <row r="2" spans="1:29" ht="21" customHeight="1">
      <c r="A2" s="272" t="s">
        <v>108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21" customHeight="1">
      <c r="A3" s="221"/>
      <c r="B3" s="222"/>
      <c r="C3" s="222"/>
      <c r="D3" s="223"/>
      <c r="E3" s="270" t="s">
        <v>77</v>
      </c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29" ht="18" customHeight="1">
      <c r="A4" s="224" t="s">
        <v>34</v>
      </c>
      <c r="B4" s="225"/>
      <c r="C4" s="225"/>
      <c r="D4" s="226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29" ht="18" customHeight="1">
      <c r="A5" s="224" t="s">
        <v>35</v>
      </c>
      <c r="B5" s="225"/>
      <c r="C5" s="225"/>
      <c r="D5" s="226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29" ht="36" customHeight="1">
      <c r="A6" s="224" t="s">
        <v>36</v>
      </c>
      <c r="B6" s="225"/>
      <c r="C6" s="225"/>
      <c r="D6" s="226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29" ht="18" customHeight="1">
      <c r="A7" s="224" t="s">
        <v>37</v>
      </c>
      <c r="B7" s="225"/>
      <c r="C7" s="225"/>
      <c r="D7" s="226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29" ht="18.600000000000001" customHeight="1">
      <c r="A8" s="227" t="s">
        <v>38</v>
      </c>
      <c r="B8" s="228"/>
      <c r="C8" s="228"/>
      <c r="D8" s="22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29" ht="18" customHeight="1">
      <c r="A9" s="227" t="s">
        <v>39</v>
      </c>
      <c r="B9" s="228"/>
      <c r="C9" s="228"/>
      <c r="D9" s="229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29" ht="35.25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20" t="s">
        <v>30</v>
      </c>
    </row>
    <row r="11" spans="1:29" ht="15.75">
      <c r="A11" s="259"/>
      <c r="B11" s="259"/>
      <c r="C11" s="259"/>
      <c r="D11" s="259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0" customHeight="1">
      <c r="A12" s="4">
        <v>1</v>
      </c>
      <c r="B12" s="5" t="s">
        <v>46</v>
      </c>
      <c r="C12" s="6" t="s">
        <v>47</v>
      </c>
      <c r="D12" s="7"/>
      <c r="E12" s="35">
        <v>1.8</v>
      </c>
      <c r="F12" s="35">
        <v>2</v>
      </c>
      <c r="G12" s="35">
        <v>1.6</v>
      </c>
      <c r="H12" s="35">
        <v>1.7</v>
      </c>
      <c r="I12" s="35"/>
      <c r="J12" s="35"/>
      <c r="K12" s="35"/>
      <c r="L12" s="35"/>
      <c r="M12" s="35"/>
      <c r="N12" s="35"/>
      <c r="O12" s="35"/>
      <c r="P12" s="35"/>
      <c r="Q12" s="35">
        <v>1.7</v>
      </c>
      <c r="R12" s="35">
        <v>1.7</v>
      </c>
      <c r="S12" s="35">
        <v>1.6</v>
      </c>
      <c r="T12" s="35">
        <v>1.6</v>
      </c>
      <c r="U12" s="35">
        <v>1.4</v>
      </c>
      <c r="V12" s="35"/>
      <c r="W12" s="35"/>
      <c r="X12" s="35"/>
      <c r="Y12" s="35"/>
      <c r="Z12" s="35"/>
      <c r="AA12" s="35"/>
      <c r="AB12" s="35"/>
      <c r="AC12" s="35">
        <f>AVERAGE(E12:AB12)</f>
        <v>1.6777777777777778</v>
      </c>
    </row>
    <row r="13" spans="1:29" ht="30" customHeight="1">
      <c r="A13" s="4">
        <v>2</v>
      </c>
      <c r="B13" s="5" t="s">
        <v>48</v>
      </c>
      <c r="C13" s="6" t="s">
        <v>47</v>
      </c>
      <c r="D13" s="7"/>
      <c r="E13" s="46">
        <v>0.5</v>
      </c>
      <c r="F13" s="46">
        <v>0.6</v>
      </c>
      <c r="G13" s="46">
        <v>0.4</v>
      </c>
      <c r="H13" s="46">
        <v>0.4</v>
      </c>
      <c r="I13" s="46"/>
      <c r="J13" s="46"/>
      <c r="K13" s="46"/>
      <c r="L13" s="46"/>
      <c r="M13" s="46"/>
      <c r="N13" s="46"/>
      <c r="O13" s="46"/>
      <c r="P13" s="46"/>
      <c r="Q13" s="46">
        <v>0.4</v>
      </c>
      <c r="R13" s="46">
        <v>0.3</v>
      </c>
      <c r="S13" s="46">
        <v>0.6</v>
      </c>
      <c r="T13" s="46">
        <v>0.6</v>
      </c>
      <c r="U13" s="46">
        <v>0.6</v>
      </c>
      <c r="V13" s="46"/>
      <c r="W13" s="46"/>
      <c r="X13" s="46"/>
      <c r="Y13" s="46"/>
      <c r="Z13" s="46"/>
      <c r="AA13" s="46"/>
      <c r="AB13" s="46"/>
      <c r="AC13" s="35">
        <f>AVERAGE(E13:AB13)</f>
        <v>0.48888888888888882</v>
      </c>
    </row>
    <row r="14" spans="1:29" ht="30" customHeight="1">
      <c r="A14" s="4">
        <v>3</v>
      </c>
      <c r="B14" s="5" t="s">
        <v>49</v>
      </c>
      <c r="C14" s="6" t="s">
        <v>47</v>
      </c>
      <c r="D14" s="6"/>
      <c r="E14" s="27">
        <v>14.88889</v>
      </c>
      <c r="F14" s="27">
        <v>14.88889</v>
      </c>
      <c r="G14" s="27">
        <v>15.5</v>
      </c>
      <c r="H14" s="27">
        <v>15.05556</v>
      </c>
      <c r="I14" s="27"/>
      <c r="J14" s="27"/>
      <c r="K14" s="27"/>
      <c r="L14" s="27"/>
      <c r="M14" s="27"/>
      <c r="N14" s="27"/>
      <c r="O14" s="27"/>
      <c r="P14" s="27"/>
      <c r="Q14" s="27">
        <v>13.61111</v>
      </c>
      <c r="R14" s="27">
        <v>15.55556</v>
      </c>
      <c r="S14" s="27">
        <v>14.44444</v>
      </c>
      <c r="T14" s="27">
        <v>13.94444</v>
      </c>
      <c r="U14" s="27">
        <v>13.22222</v>
      </c>
      <c r="V14" s="13"/>
      <c r="W14" s="13"/>
      <c r="X14" s="13"/>
      <c r="Y14" s="13"/>
      <c r="Z14" s="13"/>
      <c r="AA14" s="13"/>
      <c r="AB14" s="13"/>
      <c r="AC14" s="35">
        <f t="shared" ref="AC14:AC24" si="0">AVERAGE(E14:AB14)</f>
        <v>14.567901111111111</v>
      </c>
    </row>
    <row r="15" spans="1:29" ht="30" customHeight="1">
      <c r="A15" s="4">
        <v>4</v>
      </c>
      <c r="B15" s="5" t="s">
        <v>50</v>
      </c>
      <c r="C15" s="6" t="s">
        <v>47</v>
      </c>
      <c r="D15" s="6"/>
      <c r="E15" s="27">
        <v>6.4444439999999998</v>
      </c>
      <c r="F15" s="27">
        <v>6.555555</v>
      </c>
      <c r="G15" s="27">
        <v>7</v>
      </c>
      <c r="H15" s="27">
        <v>7.8888889999999998</v>
      </c>
      <c r="I15" s="27"/>
      <c r="J15" s="27"/>
      <c r="K15" s="27"/>
      <c r="L15" s="27"/>
      <c r="M15" s="27"/>
      <c r="N15" s="27"/>
      <c r="O15" s="27"/>
      <c r="P15" s="27"/>
      <c r="Q15" s="27">
        <v>8.5</v>
      </c>
      <c r="R15" s="27">
        <v>8.0000009999999993</v>
      </c>
      <c r="S15" s="27">
        <v>6.3888889999999998</v>
      </c>
      <c r="T15" s="27">
        <v>6.2777779999999996</v>
      </c>
      <c r="U15" s="27">
        <v>5.7777789999999998</v>
      </c>
      <c r="V15" s="13"/>
      <c r="W15" s="13"/>
      <c r="X15" s="13"/>
      <c r="Y15" s="13"/>
      <c r="Z15" s="13"/>
      <c r="AA15" s="13"/>
      <c r="AB15" s="13"/>
      <c r="AC15" s="35">
        <f t="shared" si="0"/>
        <v>6.9814816666666655</v>
      </c>
    </row>
    <row r="16" spans="1:29" ht="30" customHeight="1">
      <c r="A16" s="4">
        <v>5</v>
      </c>
      <c r="B16" s="5" t="s">
        <v>51</v>
      </c>
      <c r="C16" s="6" t="s">
        <v>47</v>
      </c>
      <c r="D16" s="6"/>
      <c r="E16" s="27">
        <v>24.05556</v>
      </c>
      <c r="F16" s="27">
        <v>24</v>
      </c>
      <c r="G16" s="27">
        <v>24.11111</v>
      </c>
      <c r="H16" s="27">
        <v>25.33333</v>
      </c>
      <c r="I16" s="27"/>
      <c r="J16" s="27"/>
      <c r="K16" s="27"/>
      <c r="L16" s="27"/>
      <c r="M16" s="27"/>
      <c r="N16" s="27"/>
      <c r="O16" s="27"/>
      <c r="P16" s="27"/>
      <c r="Q16" s="27">
        <v>18.05556</v>
      </c>
      <c r="R16" s="27">
        <v>24.66667</v>
      </c>
      <c r="S16" s="27">
        <v>25.16667</v>
      </c>
      <c r="T16" s="27">
        <v>25.22222</v>
      </c>
      <c r="U16" s="27">
        <v>25.27778</v>
      </c>
      <c r="V16" s="13"/>
      <c r="W16" s="13"/>
      <c r="X16" s="13"/>
      <c r="Y16" s="13"/>
      <c r="Z16" s="13"/>
      <c r="AA16" s="13"/>
      <c r="AB16" s="13"/>
      <c r="AC16" s="35">
        <f t="shared" si="0"/>
        <v>23.987655555555556</v>
      </c>
    </row>
    <row r="17" spans="1:29" ht="30" customHeight="1">
      <c r="A17" s="4">
        <v>6</v>
      </c>
      <c r="B17" s="5" t="s">
        <v>52</v>
      </c>
      <c r="C17" s="6" t="s">
        <v>47</v>
      </c>
      <c r="D17" s="6"/>
      <c r="E17" s="27">
        <v>29.38889</v>
      </c>
      <c r="F17" s="27">
        <v>29.55556</v>
      </c>
      <c r="G17" s="27">
        <v>29.61111</v>
      </c>
      <c r="H17" s="27">
        <v>29.77778</v>
      </c>
      <c r="I17" s="27"/>
      <c r="J17" s="27"/>
      <c r="K17" s="27"/>
      <c r="L17" s="27"/>
      <c r="M17" s="27"/>
      <c r="N17" s="27"/>
      <c r="O17" s="27"/>
      <c r="P17" s="27"/>
      <c r="Q17" s="27">
        <v>24.5</v>
      </c>
      <c r="R17" s="27">
        <v>29.27778</v>
      </c>
      <c r="S17" s="27">
        <v>30.05556</v>
      </c>
      <c r="T17" s="27">
        <v>29.94445</v>
      </c>
      <c r="U17" s="27">
        <v>30.05556</v>
      </c>
      <c r="V17" s="13"/>
      <c r="W17" s="13"/>
      <c r="X17" s="13"/>
      <c r="Y17" s="13"/>
      <c r="Z17" s="13"/>
      <c r="AA17" s="13"/>
      <c r="AB17" s="13"/>
      <c r="AC17" s="35">
        <f t="shared" si="0"/>
        <v>29.129632222222217</v>
      </c>
    </row>
    <row r="18" spans="1:29" ht="30" customHeight="1">
      <c r="A18" s="4">
        <v>7</v>
      </c>
      <c r="B18" s="5" t="s">
        <v>53</v>
      </c>
      <c r="C18" s="6" t="s">
        <v>54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/>
      <c r="J18" s="13"/>
      <c r="K18" s="13"/>
      <c r="L18" s="13"/>
      <c r="M18" s="13"/>
      <c r="N18" s="13"/>
      <c r="O18" s="13"/>
      <c r="P18" s="13"/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4.3</v>
      </c>
    </row>
    <row r="19" spans="1:29" ht="30" customHeight="1">
      <c r="A19" s="4">
        <v>8</v>
      </c>
      <c r="B19" s="5" t="s">
        <v>55</v>
      </c>
      <c r="C19" s="6" t="s">
        <v>54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/>
      <c r="J19" s="28"/>
      <c r="K19" s="28"/>
      <c r="L19" s="28"/>
      <c r="M19" s="28"/>
      <c r="N19" s="28"/>
      <c r="O19" s="28"/>
      <c r="P19" s="28"/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3.8000000000000003</v>
      </c>
    </row>
    <row r="20" spans="1:29" ht="30" customHeight="1">
      <c r="A20" s="4">
        <v>9</v>
      </c>
      <c r="B20" s="5" t="s">
        <v>56</v>
      </c>
      <c r="C20" s="6" t="s">
        <v>54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/>
      <c r="J20" s="28"/>
      <c r="K20" s="28"/>
      <c r="L20" s="28"/>
      <c r="M20" s="28"/>
      <c r="N20" s="28"/>
      <c r="O20" s="28"/>
      <c r="P20" s="28"/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3.8000000000000003</v>
      </c>
    </row>
    <row r="21" spans="1:29" ht="30" customHeight="1">
      <c r="A21" s="4">
        <v>10</v>
      </c>
      <c r="B21" s="5" t="s">
        <v>57</v>
      </c>
      <c r="C21" s="6" t="s">
        <v>54</v>
      </c>
      <c r="D21" s="6"/>
      <c r="E21" s="28">
        <v>3</v>
      </c>
      <c r="F21" s="28">
        <v>3</v>
      </c>
      <c r="G21" s="28">
        <v>3</v>
      </c>
      <c r="H21" s="28">
        <v>3</v>
      </c>
      <c r="I21" s="28"/>
      <c r="J21" s="28"/>
      <c r="K21" s="28"/>
      <c r="L21" s="28"/>
      <c r="M21" s="28"/>
      <c r="N21" s="28"/>
      <c r="O21" s="28"/>
      <c r="P21" s="28"/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0" customHeight="1">
      <c r="A22" s="4">
        <v>11</v>
      </c>
      <c r="B22" s="5" t="s">
        <v>58</v>
      </c>
      <c r="C22" s="6" t="s">
        <v>54</v>
      </c>
      <c r="D22" s="13"/>
      <c r="E22" s="33">
        <f t="shared" ref="E22:U22" si="1">E18-E19</f>
        <v>0.5</v>
      </c>
      <c r="F22" s="33">
        <f t="shared" si="1"/>
        <v>0.5</v>
      </c>
      <c r="G22" s="33">
        <f t="shared" si="1"/>
        <v>0.5</v>
      </c>
      <c r="H22" s="33">
        <f t="shared" si="1"/>
        <v>0.5</v>
      </c>
      <c r="I22" s="33"/>
      <c r="J22" s="33"/>
      <c r="K22" s="33"/>
      <c r="L22" s="33"/>
      <c r="M22" s="33"/>
      <c r="N22" s="33"/>
      <c r="O22" s="33"/>
      <c r="P22" s="33"/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0" customHeight="1">
      <c r="A23" s="4">
        <v>12</v>
      </c>
      <c r="B23" s="5" t="s">
        <v>59</v>
      </c>
      <c r="C23" s="6" t="s">
        <v>60</v>
      </c>
      <c r="D23" s="13"/>
      <c r="E23" s="33">
        <f t="shared" ref="E23:U23" si="2">E20-E21</f>
        <v>0.79999999999999982</v>
      </c>
      <c r="F23" s="33">
        <f t="shared" si="2"/>
        <v>0.79999999999999982</v>
      </c>
      <c r="G23" s="33">
        <f t="shared" si="2"/>
        <v>0.79999999999999982</v>
      </c>
      <c r="H23" s="33">
        <f t="shared" si="2"/>
        <v>0.79999999999999982</v>
      </c>
      <c r="I23" s="33"/>
      <c r="J23" s="33"/>
      <c r="K23" s="33"/>
      <c r="L23" s="33"/>
      <c r="M23" s="33"/>
      <c r="N23" s="33"/>
      <c r="O23" s="33"/>
      <c r="P23" s="33"/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0.79999999999999982</v>
      </c>
    </row>
    <row r="24" spans="1:29" ht="30" customHeight="1">
      <c r="A24" s="4">
        <v>13</v>
      </c>
      <c r="B24" s="5" t="s">
        <v>61</v>
      </c>
      <c r="C24" s="6" t="s">
        <v>62</v>
      </c>
      <c r="D24" s="13"/>
      <c r="E24" s="29">
        <f>SQRT(E22/0.5)*971</f>
        <v>971</v>
      </c>
      <c r="F24" s="29">
        <f t="shared" ref="F24:U24" si="3">SQRT(F22/0.5)*971</f>
        <v>971</v>
      </c>
      <c r="G24" s="29">
        <f t="shared" si="3"/>
        <v>971</v>
      </c>
      <c r="H24" s="29">
        <f t="shared" si="3"/>
        <v>971</v>
      </c>
      <c r="I24" s="29"/>
      <c r="J24" s="29"/>
      <c r="K24" s="29"/>
      <c r="L24" s="29"/>
      <c r="M24" s="29"/>
      <c r="N24" s="29"/>
      <c r="O24" s="29"/>
      <c r="P24" s="29"/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30" customHeight="1">
      <c r="A25" s="4">
        <v>14</v>
      </c>
      <c r="B25" s="5" t="s">
        <v>63</v>
      </c>
      <c r="C25" s="6" t="s">
        <v>64</v>
      </c>
      <c r="D25" s="13"/>
      <c r="E25" s="47">
        <f t="shared" ref="E25:U25" si="4">E24*1000*1*(E14-E15)/3024</f>
        <v>2711.4937387566138</v>
      </c>
      <c r="F25" s="47">
        <f t="shared" si="4"/>
        <v>2675.8162318121695</v>
      </c>
      <c r="G25" s="47">
        <f t="shared" si="4"/>
        <v>2729.3320105820108</v>
      </c>
      <c r="H25" s="47">
        <f t="shared" si="4"/>
        <v>2301.2028905423281</v>
      </c>
      <c r="I25" s="47"/>
      <c r="J25" s="47"/>
      <c r="K25" s="47"/>
      <c r="L25" s="47"/>
      <c r="M25" s="47"/>
      <c r="N25" s="47"/>
      <c r="O25" s="47"/>
      <c r="P25" s="47"/>
      <c r="Q25" s="47">
        <f t="shared" si="4"/>
        <v>1641.1666038359788</v>
      </c>
      <c r="R25" s="47">
        <f t="shared" si="4"/>
        <v>2426.0740042989419</v>
      </c>
      <c r="S25" s="47">
        <f t="shared" si="4"/>
        <v>2586.6203773148154</v>
      </c>
      <c r="T25" s="47">
        <f t="shared" si="4"/>
        <v>2461.7489424603177</v>
      </c>
      <c r="U25" s="47">
        <f t="shared" si="4"/>
        <v>2390.3942496693121</v>
      </c>
      <c r="V25" s="47"/>
      <c r="W25" s="47"/>
      <c r="X25" s="47"/>
      <c r="Y25" s="47"/>
      <c r="Z25" s="47"/>
      <c r="AA25" s="47"/>
      <c r="AB25" s="47"/>
      <c r="AC25" s="49">
        <f>SUM(E25:AB25)</f>
        <v>21923.849049272489</v>
      </c>
    </row>
    <row r="26" spans="1:29" ht="30" customHeight="1">
      <c r="A26" s="4">
        <v>15</v>
      </c>
      <c r="B26" s="5" t="s">
        <v>65</v>
      </c>
      <c r="C26" s="6" t="s">
        <v>66</v>
      </c>
      <c r="D26" s="13"/>
      <c r="E26" s="13">
        <v>1460</v>
      </c>
      <c r="F26" s="13">
        <v>1360</v>
      </c>
      <c r="G26" s="13">
        <v>1270</v>
      </c>
      <c r="H26" s="13">
        <v>1450</v>
      </c>
      <c r="I26" s="13"/>
      <c r="J26" s="13"/>
      <c r="K26" s="13"/>
      <c r="L26" s="13"/>
      <c r="M26" s="13"/>
      <c r="N26" s="13"/>
      <c r="O26" s="13"/>
      <c r="P26" s="13"/>
      <c r="Q26" s="13">
        <v>1270</v>
      </c>
      <c r="R26" s="13">
        <v>1270</v>
      </c>
      <c r="S26" s="13">
        <v>1300</v>
      </c>
      <c r="T26" s="13">
        <v>1360</v>
      </c>
      <c r="U26" s="13">
        <v>1360</v>
      </c>
      <c r="V26" s="13"/>
      <c r="W26" s="13"/>
      <c r="X26" s="13"/>
      <c r="Y26" s="13"/>
      <c r="Z26" s="13"/>
      <c r="AA26" s="13"/>
      <c r="AB26" s="13"/>
      <c r="AC26" s="37">
        <f>SUM(E26:AB26)</f>
        <v>12100</v>
      </c>
    </row>
    <row r="27" spans="1:29" ht="30" customHeight="1">
      <c r="A27" s="4">
        <v>16</v>
      </c>
      <c r="B27" s="5" t="s">
        <v>67</v>
      </c>
      <c r="C27" s="6" t="s">
        <v>68</v>
      </c>
      <c r="D27" s="13"/>
      <c r="E27" s="31">
        <f t="shared" ref="E27:U27" si="5">E26/E25</f>
        <v>0.53844859721840976</v>
      </c>
      <c r="F27" s="31">
        <f t="shared" si="5"/>
        <v>0.50825612903878448</v>
      </c>
      <c r="G27" s="31">
        <f t="shared" si="5"/>
        <v>0.46531532077300536</v>
      </c>
      <c r="H27" s="31">
        <f t="shared" si="5"/>
        <v>0.63010524015910485</v>
      </c>
      <c r="I27" s="31"/>
      <c r="J27" s="31"/>
      <c r="K27" s="31"/>
      <c r="L27" s="31"/>
      <c r="M27" s="31"/>
      <c r="N27" s="31"/>
      <c r="O27" s="31"/>
      <c r="P27" s="31"/>
      <c r="Q27" s="31">
        <f t="shared" si="5"/>
        <v>0.77383977777244983</v>
      </c>
      <c r="R27" s="31">
        <f t="shared" si="5"/>
        <v>0.5234794972245661</v>
      </c>
      <c r="S27" s="31">
        <f t="shared" si="5"/>
        <v>0.50258631355465355</v>
      </c>
      <c r="T27" s="31">
        <f t="shared" si="5"/>
        <v>0.55245276093864826</v>
      </c>
      <c r="U27" s="31">
        <f t="shared" si="5"/>
        <v>0.56894380505983178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0.56260304908216152</v>
      </c>
    </row>
    <row r="28" spans="1:29" ht="30" customHeight="1">
      <c r="A28" s="4">
        <v>17</v>
      </c>
      <c r="B28" s="5" t="s">
        <v>69</v>
      </c>
      <c r="C28" s="13"/>
      <c r="D28" s="13"/>
      <c r="E28" s="304">
        <f>AVERAGE(E27:AB27)</f>
        <v>0.56260304908216152</v>
      </c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5">
        <f t="shared" si="6"/>
        <v>0.56260304908216152</v>
      </c>
    </row>
    <row r="29" spans="1:29" ht="30" customHeight="1">
      <c r="A29" s="4">
        <v>18</v>
      </c>
      <c r="B29" s="5" t="s">
        <v>70</v>
      </c>
      <c r="C29" s="13"/>
      <c r="D29" s="13"/>
      <c r="E29" s="31">
        <f t="shared" ref="E29:U29" si="7">3.516/E27</f>
        <v>6.5298712229234619</v>
      </c>
      <c r="F29" s="31">
        <f t="shared" si="7"/>
        <v>6.9177719640085202</v>
      </c>
      <c r="G29" s="31">
        <f t="shared" si="7"/>
        <v>7.5561664166979137</v>
      </c>
      <c r="H29" s="31">
        <f t="shared" si="7"/>
        <v>5.5800202504460872</v>
      </c>
      <c r="I29" s="31"/>
      <c r="J29" s="31"/>
      <c r="K29" s="31"/>
      <c r="L29" s="31"/>
      <c r="M29" s="31"/>
      <c r="N29" s="31"/>
      <c r="O29" s="31"/>
      <c r="P29" s="31"/>
      <c r="Q29" s="31">
        <f t="shared" si="7"/>
        <v>4.543576204005749</v>
      </c>
      <c r="R29" s="31">
        <f t="shared" si="7"/>
        <v>6.7165954323740786</v>
      </c>
      <c r="S29" s="31">
        <f t="shared" si="7"/>
        <v>6.9958132666453006</v>
      </c>
      <c r="T29" s="31">
        <f t="shared" si="7"/>
        <v>6.364345060066527</v>
      </c>
      <c r="U29" s="31">
        <f t="shared" si="7"/>
        <v>6.1798721925274274</v>
      </c>
      <c r="V29" s="31"/>
      <c r="W29" s="31"/>
      <c r="X29" s="31"/>
      <c r="Y29" s="31"/>
      <c r="Z29" s="31"/>
      <c r="AA29" s="31"/>
      <c r="AB29" s="31"/>
      <c r="AC29" s="35">
        <f t="shared" si="6"/>
        <v>6.3760035566327851</v>
      </c>
    </row>
    <row r="30" spans="1:29" ht="30" customHeight="1">
      <c r="A30" s="4">
        <v>19</v>
      </c>
      <c r="B30" s="5" t="s">
        <v>71</v>
      </c>
      <c r="C30" s="13"/>
      <c r="D30" s="13"/>
      <c r="E30" s="31">
        <f t="shared" ref="E30:U30" si="8">3.413*E29</f>
        <v>22.286450483837775</v>
      </c>
      <c r="F30" s="31">
        <f t="shared" si="8"/>
        <v>23.610355713161077</v>
      </c>
      <c r="G30" s="31">
        <f t="shared" si="8"/>
        <v>25.789195980189977</v>
      </c>
      <c r="H30" s="31">
        <f t="shared" si="8"/>
        <v>19.044609114772495</v>
      </c>
      <c r="I30" s="31"/>
      <c r="J30" s="31"/>
      <c r="K30" s="31"/>
      <c r="L30" s="31"/>
      <c r="M30" s="31"/>
      <c r="N30" s="31"/>
      <c r="O30" s="31"/>
      <c r="P30" s="31"/>
      <c r="Q30" s="31">
        <f t="shared" si="8"/>
        <v>15.507225584271621</v>
      </c>
      <c r="R30" s="31">
        <f t="shared" si="8"/>
        <v>22.923740210692728</v>
      </c>
      <c r="S30" s="31">
        <f t="shared" si="8"/>
        <v>23.876710679060409</v>
      </c>
      <c r="T30" s="31">
        <f t="shared" si="8"/>
        <v>21.721509690007057</v>
      </c>
      <c r="U30" s="31">
        <f t="shared" si="8"/>
        <v>21.091903793096108</v>
      </c>
      <c r="V30" s="31"/>
      <c r="W30" s="31"/>
      <c r="X30" s="31"/>
      <c r="Y30" s="31"/>
      <c r="Z30" s="31"/>
      <c r="AA30" s="31"/>
      <c r="AB30" s="31"/>
      <c r="AC30" s="35">
        <f t="shared" si="6"/>
        <v>21.761300138787689</v>
      </c>
    </row>
    <row r="31" spans="1:29" ht="30" customHeight="1">
      <c r="A31" s="4">
        <v>20</v>
      </c>
      <c r="B31" s="5" t="s">
        <v>72</v>
      </c>
      <c r="C31" s="6" t="s">
        <v>47</v>
      </c>
      <c r="D31" s="13"/>
      <c r="E31" s="31">
        <f t="shared" ref="E31:U31" si="9">(E17-E16)/LN(1+(E17-E16)/E12)</f>
        <v>3.8731756844374901</v>
      </c>
      <c r="F31" s="31">
        <f t="shared" si="9"/>
        <v>4.1798264147837347</v>
      </c>
      <c r="G31" s="31">
        <f t="shared" si="9"/>
        <v>3.6910493578042529</v>
      </c>
      <c r="H31" s="31">
        <f t="shared" si="9"/>
        <v>3.4589286456868038</v>
      </c>
      <c r="I31" s="31"/>
      <c r="J31" s="31"/>
      <c r="K31" s="31"/>
      <c r="L31" s="31"/>
      <c r="M31" s="31"/>
      <c r="N31" s="31"/>
      <c r="O31" s="31"/>
      <c r="P31" s="31"/>
      <c r="Q31" s="31">
        <f t="shared" si="9"/>
        <v>4.11336582667772</v>
      </c>
      <c r="R31" s="31">
        <f t="shared" si="9"/>
        <v>3.515414067724151</v>
      </c>
      <c r="S31" s="31">
        <f t="shared" si="9"/>
        <v>3.4918451612438215</v>
      </c>
      <c r="T31" s="31">
        <f t="shared" si="9"/>
        <v>3.4366776217592268</v>
      </c>
      <c r="U31" s="31">
        <f t="shared" si="9"/>
        <v>3.2184726536758554</v>
      </c>
      <c r="V31" s="31"/>
      <c r="W31" s="31"/>
      <c r="X31" s="31"/>
      <c r="Y31" s="31"/>
      <c r="Z31" s="31"/>
      <c r="AA31" s="31"/>
      <c r="AB31" s="31"/>
      <c r="AC31" s="35">
        <f t="shared" si="6"/>
        <v>3.6643061593103403</v>
      </c>
    </row>
    <row r="32" spans="1:29" ht="30" customHeight="1">
      <c r="A32" s="4">
        <v>21</v>
      </c>
      <c r="B32" s="5" t="s">
        <v>73</v>
      </c>
      <c r="C32" s="6" t="s">
        <v>47</v>
      </c>
      <c r="D32" s="17"/>
      <c r="E32" s="31">
        <f t="shared" ref="E32:U32" si="10">(E14-E15)/LN(1+(E14-E15)/E13)</f>
        <v>2.9278498958257893</v>
      </c>
      <c r="F32" s="31">
        <f t="shared" si="10"/>
        <v>3.0857170449622129</v>
      </c>
      <c r="G32" s="31">
        <f t="shared" si="10"/>
        <v>2.7398655520260484</v>
      </c>
      <c r="H32" s="31">
        <f t="shared" si="10"/>
        <v>2.4376067655208518</v>
      </c>
      <c r="I32" s="31"/>
      <c r="J32" s="31"/>
      <c r="K32" s="31"/>
      <c r="L32" s="31"/>
      <c r="M32" s="31"/>
      <c r="N32" s="31"/>
      <c r="O32" s="31"/>
      <c r="P32" s="31"/>
      <c r="Q32" s="31">
        <f t="shared" si="10"/>
        <v>1.9485319669789147</v>
      </c>
      <c r="R32" s="31">
        <f t="shared" si="10"/>
        <v>2.3139692307506778</v>
      </c>
      <c r="S32" s="31">
        <f t="shared" si="10"/>
        <v>3.018160771921476</v>
      </c>
      <c r="T32" s="31">
        <f t="shared" si="10"/>
        <v>2.9227972111374254</v>
      </c>
      <c r="U32" s="31">
        <f t="shared" si="10"/>
        <v>2.8678716238090294</v>
      </c>
      <c r="V32" s="31"/>
      <c r="W32" s="31"/>
      <c r="X32" s="31"/>
      <c r="Y32" s="31"/>
      <c r="Z32" s="31"/>
      <c r="AA32" s="31"/>
      <c r="AB32" s="31"/>
      <c r="AC32" s="35">
        <f t="shared" si="6"/>
        <v>2.6958188958813811</v>
      </c>
    </row>
    <row r="33" spans="1:29"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50"/>
    </row>
    <row r="36" spans="1:29" ht="21" customHeight="1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18.75" customHeight="1">
      <c r="A37" s="272" t="s">
        <v>108</v>
      </c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</row>
    <row r="38" spans="1:29" ht="18.75" customHeight="1">
      <c r="A38" s="221"/>
      <c r="B38" s="222"/>
      <c r="C38" s="222"/>
      <c r="D38" s="223"/>
      <c r="E38" s="270" t="s">
        <v>90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224" t="s">
        <v>34</v>
      </c>
      <c r="B39" s="225"/>
      <c r="C39" s="225"/>
      <c r="D39" s="226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224" t="s">
        <v>35</v>
      </c>
      <c r="B40" s="225"/>
      <c r="C40" s="225"/>
      <c r="D40" s="226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9.5" customHeight="1">
      <c r="A41" s="224" t="s">
        <v>36</v>
      </c>
      <c r="B41" s="225"/>
      <c r="C41" s="225"/>
      <c r="D41" s="226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224" t="s">
        <v>37</v>
      </c>
      <c r="B42" s="225"/>
      <c r="C42" s="225"/>
      <c r="D42" s="226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5.75" customHeight="1">
      <c r="A43" s="227" t="s">
        <v>38</v>
      </c>
      <c r="B43" s="228"/>
      <c r="C43" s="228"/>
      <c r="D43" s="229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>
      <c r="A44" s="227" t="s">
        <v>39</v>
      </c>
      <c r="B44" s="228"/>
      <c r="C44" s="228"/>
      <c r="D44" s="229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36.7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5.75">
      <c r="A46" s="259"/>
      <c r="B46" s="259"/>
      <c r="C46" s="259"/>
      <c r="D46" s="259"/>
      <c r="E46" s="45">
        <v>0.29166666666666702</v>
      </c>
      <c r="F46" s="45">
        <v>0.33333333333333298</v>
      </c>
      <c r="G46" s="45">
        <v>0.375</v>
      </c>
      <c r="H46" s="45">
        <v>0.41666666666666702</v>
      </c>
      <c r="I46" s="45">
        <v>0.45833333333333298</v>
      </c>
      <c r="J46" s="45">
        <v>0.5</v>
      </c>
      <c r="K46" s="45">
        <v>0.54166666666666696</v>
      </c>
      <c r="L46" s="45">
        <v>0.58333333333333304</v>
      </c>
      <c r="M46" s="45">
        <v>0.625</v>
      </c>
      <c r="N46" s="45">
        <v>0.66666666666666696</v>
      </c>
      <c r="O46" s="45">
        <v>0.70833333333333304</v>
      </c>
      <c r="P46" s="45">
        <v>0.75</v>
      </c>
      <c r="Q46" s="45">
        <v>0.79166666666666696</v>
      </c>
      <c r="R46" s="45">
        <v>0.83333333333333304</v>
      </c>
      <c r="S46" s="45">
        <v>0.875</v>
      </c>
      <c r="T46" s="45">
        <v>0.91666666666666696</v>
      </c>
      <c r="U46" s="45">
        <v>0.95833333333333304</v>
      </c>
      <c r="V46" s="45">
        <v>1</v>
      </c>
      <c r="W46" s="45">
        <v>1.0416666666666701</v>
      </c>
      <c r="X46" s="45">
        <v>1.0833333333333299</v>
      </c>
      <c r="Y46" s="45">
        <v>1.125</v>
      </c>
      <c r="Z46" s="45">
        <v>1.1666666666666701</v>
      </c>
      <c r="AA46" s="45">
        <v>1.2083333333333299</v>
      </c>
      <c r="AB46" s="45">
        <v>1.25</v>
      </c>
      <c r="AC46" s="17"/>
    </row>
    <row r="47" spans="1:29" ht="30" customHeight="1">
      <c r="A47" s="4">
        <v>1</v>
      </c>
      <c r="B47" s="5" t="s">
        <v>46</v>
      </c>
      <c r="C47" s="6" t="s">
        <v>47</v>
      </c>
      <c r="D47" s="7"/>
      <c r="E47" s="35"/>
      <c r="F47" s="35"/>
      <c r="G47" s="35">
        <v>1</v>
      </c>
      <c r="H47" s="35">
        <v>1.1000000000000001</v>
      </c>
      <c r="I47" s="35">
        <v>1</v>
      </c>
      <c r="J47" s="35">
        <v>1.1000000000000001</v>
      </c>
      <c r="K47" s="35">
        <v>1</v>
      </c>
      <c r="L47" s="35">
        <v>1.1000000000000001</v>
      </c>
      <c r="M47" s="35">
        <v>1.2</v>
      </c>
      <c r="N47" s="35">
        <v>1.1000000000000001</v>
      </c>
      <c r="O47" s="35">
        <v>1</v>
      </c>
      <c r="P47" s="35">
        <v>1.3</v>
      </c>
      <c r="Q47" s="35">
        <v>1</v>
      </c>
      <c r="R47" s="35">
        <v>1</v>
      </c>
      <c r="S47" s="35">
        <v>1.1000000000000001</v>
      </c>
      <c r="T47" s="35">
        <v>1.1000000000000001</v>
      </c>
      <c r="U47" s="35">
        <v>1</v>
      </c>
      <c r="V47" s="35">
        <v>1.1000000000000001</v>
      </c>
      <c r="W47" s="35">
        <v>1.1000000000000001</v>
      </c>
      <c r="X47" s="35">
        <v>1.1000000000000001</v>
      </c>
      <c r="Y47" s="35">
        <v>1.1000000000000001</v>
      </c>
      <c r="Z47" s="35">
        <v>1.1000000000000001</v>
      </c>
      <c r="AA47" s="35">
        <v>1.1000000000000001</v>
      </c>
      <c r="AB47" s="35">
        <v>1.1000000000000001</v>
      </c>
      <c r="AC47" s="35">
        <f>AVERAGE(E47:AB47)</f>
        <v>1.0818181818181822</v>
      </c>
    </row>
    <row r="48" spans="1:29" ht="30" customHeight="1">
      <c r="A48" s="4">
        <v>2</v>
      </c>
      <c r="B48" s="5" t="s">
        <v>48</v>
      </c>
      <c r="C48" s="6" t="s">
        <v>47</v>
      </c>
      <c r="D48" s="7"/>
      <c r="E48" s="46"/>
      <c r="F48" s="46"/>
      <c r="G48" s="46">
        <v>0.6</v>
      </c>
      <c r="H48" s="46">
        <v>0.5</v>
      </c>
      <c r="I48" s="46">
        <v>0.4</v>
      </c>
      <c r="J48" s="46">
        <v>0.5</v>
      </c>
      <c r="K48" s="46">
        <v>0.7</v>
      </c>
      <c r="L48" s="46">
        <v>0.6</v>
      </c>
      <c r="M48" s="46">
        <v>0.6</v>
      </c>
      <c r="N48" s="46">
        <v>0.6</v>
      </c>
      <c r="O48" s="46">
        <v>0.6</v>
      </c>
      <c r="P48" s="46">
        <v>0.3</v>
      </c>
      <c r="Q48" s="46">
        <v>0.6</v>
      </c>
      <c r="R48" s="46">
        <v>0.4</v>
      </c>
      <c r="S48" s="46">
        <v>0.4</v>
      </c>
      <c r="T48" s="46">
        <v>0.4</v>
      </c>
      <c r="U48" s="46">
        <v>0.4</v>
      </c>
      <c r="V48" s="46">
        <v>0.4</v>
      </c>
      <c r="W48" s="46">
        <v>0.4</v>
      </c>
      <c r="X48" s="46">
        <v>0.4</v>
      </c>
      <c r="Y48" s="46">
        <v>0.5</v>
      </c>
      <c r="Z48" s="46">
        <v>0.5</v>
      </c>
      <c r="AA48" s="46">
        <v>0.6</v>
      </c>
      <c r="AB48" s="46">
        <v>0.6</v>
      </c>
      <c r="AC48" s="35">
        <f>AVERAGE(E48:AB48)</f>
        <v>0.5</v>
      </c>
    </row>
    <row r="49" spans="1:29" ht="30" customHeight="1">
      <c r="A49" s="4">
        <v>3</v>
      </c>
      <c r="B49" s="5" t="s">
        <v>49</v>
      </c>
      <c r="C49" s="6" t="s">
        <v>47</v>
      </c>
      <c r="D49" s="6"/>
      <c r="E49" s="27"/>
      <c r="F49" s="27"/>
      <c r="G49" s="27">
        <v>15.61111</v>
      </c>
      <c r="H49" s="27">
        <v>15.11111</v>
      </c>
      <c r="I49" s="27">
        <v>13.88889</v>
      </c>
      <c r="J49" s="27">
        <v>12.22222</v>
      </c>
      <c r="K49" s="27">
        <v>12.44445</v>
      </c>
      <c r="L49" s="27">
        <v>12.55556</v>
      </c>
      <c r="M49" s="27">
        <v>12.88889</v>
      </c>
      <c r="N49" s="27">
        <v>12.94444</v>
      </c>
      <c r="O49" s="27">
        <v>13.05556</v>
      </c>
      <c r="P49" s="27">
        <v>14.61111</v>
      </c>
      <c r="Q49" s="27">
        <v>15.5</v>
      </c>
      <c r="R49" s="27">
        <v>15.5</v>
      </c>
      <c r="S49" s="27">
        <v>14.5</v>
      </c>
      <c r="T49" s="27">
        <v>14.05556</v>
      </c>
      <c r="U49" s="27">
        <v>13.33333</v>
      </c>
      <c r="V49" s="27">
        <v>12.66667</v>
      </c>
      <c r="W49" s="27">
        <v>12.94444</v>
      </c>
      <c r="X49" s="27">
        <v>14.11111</v>
      </c>
      <c r="Y49" s="27">
        <v>14.55556</v>
      </c>
      <c r="Z49" s="27">
        <v>14.77778</v>
      </c>
      <c r="AA49" s="27">
        <v>14.88889</v>
      </c>
      <c r="AB49" s="27">
        <v>14.77778</v>
      </c>
      <c r="AC49" s="35">
        <f t="shared" ref="AC49:AC59" si="11">AVERAGE(E49:AB49)</f>
        <v>13.952020909090908</v>
      </c>
    </row>
    <row r="50" spans="1:29" ht="30" customHeight="1">
      <c r="A50" s="4">
        <v>4</v>
      </c>
      <c r="B50" s="5" t="s">
        <v>50</v>
      </c>
      <c r="C50" s="6" t="s">
        <v>47</v>
      </c>
      <c r="D50" s="6"/>
      <c r="E50" s="27"/>
      <c r="F50" s="27"/>
      <c r="G50" s="27">
        <v>8.9</v>
      </c>
      <c r="H50" s="27">
        <v>7.8333329999999997</v>
      </c>
      <c r="I50" s="27">
        <v>5.8888879999999997</v>
      </c>
      <c r="J50" s="27">
        <v>5.3333329999999997</v>
      </c>
      <c r="K50" s="27">
        <v>5.5555560000000002</v>
      </c>
      <c r="L50" s="27">
        <v>5.4444439999999998</v>
      </c>
      <c r="M50" s="27">
        <v>5.5555560000000002</v>
      </c>
      <c r="N50" s="27">
        <v>5.5000010000000001</v>
      </c>
      <c r="O50" s="27">
        <v>5.61111</v>
      </c>
      <c r="P50" s="27">
        <v>5.8333329999999997</v>
      </c>
      <c r="Q50" s="27">
        <v>6.5</v>
      </c>
      <c r="R50" s="27">
        <v>7.8888889999999998</v>
      </c>
      <c r="S50" s="27">
        <v>6.2222229999999996</v>
      </c>
      <c r="T50" s="27">
        <v>6</v>
      </c>
      <c r="U50" s="27">
        <v>5.5555560000000002</v>
      </c>
      <c r="V50" s="27">
        <v>5.3333329999999997</v>
      </c>
      <c r="W50" s="27">
        <v>5.7777789999999998</v>
      </c>
      <c r="X50" s="27">
        <v>5.7777789999999998</v>
      </c>
      <c r="Y50" s="27">
        <v>5.7777789999999998</v>
      </c>
      <c r="Z50" s="27">
        <v>5.7777789999999998</v>
      </c>
      <c r="AA50" s="27">
        <v>5.8888879999999997</v>
      </c>
      <c r="AB50" s="27">
        <v>5.7777789999999998</v>
      </c>
      <c r="AC50" s="35">
        <f t="shared" si="11"/>
        <v>6.0787880909090894</v>
      </c>
    </row>
    <row r="51" spans="1:29" ht="30" customHeight="1">
      <c r="A51" s="4">
        <v>5</v>
      </c>
      <c r="B51" s="5" t="s">
        <v>51</v>
      </c>
      <c r="C51" s="6" t="s">
        <v>47</v>
      </c>
      <c r="D51" s="6"/>
      <c r="E51" s="27"/>
      <c r="F51" s="27"/>
      <c r="G51" s="27">
        <v>24.11111</v>
      </c>
      <c r="H51" s="27">
        <v>25.33333</v>
      </c>
      <c r="I51" s="27">
        <v>25.22222</v>
      </c>
      <c r="J51" s="27">
        <v>23.33333</v>
      </c>
      <c r="K51" s="27">
        <v>22.05556</v>
      </c>
      <c r="L51" s="27">
        <v>21.38889</v>
      </c>
      <c r="M51" s="27">
        <v>20.66667</v>
      </c>
      <c r="N51" s="27">
        <v>21.44444</v>
      </c>
      <c r="O51" s="27">
        <v>22.11111</v>
      </c>
      <c r="P51" s="27">
        <v>24</v>
      </c>
      <c r="Q51" s="27">
        <v>24.22222</v>
      </c>
      <c r="R51" s="27">
        <v>24.72222</v>
      </c>
      <c r="S51" s="27">
        <v>25.16667</v>
      </c>
      <c r="T51" s="27">
        <v>25.16667</v>
      </c>
      <c r="U51" s="27">
        <v>25.38889</v>
      </c>
      <c r="V51" s="27">
        <v>25</v>
      </c>
      <c r="W51" s="27">
        <v>23.77778</v>
      </c>
      <c r="X51" s="27">
        <v>24</v>
      </c>
      <c r="Y51" s="27">
        <v>24.38889</v>
      </c>
      <c r="Z51" s="27">
        <v>23.94444</v>
      </c>
      <c r="AA51" s="27">
        <v>23.61111</v>
      </c>
      <c r="AB51" s="27">
        <v>23.61111</v>
      </c>
      <c r="AC51" s="35">
        <f t="shared" si="11"/>
        <v>23.75757545454546</v>
      </c>
    </row>
    <row r="52" spans="1:29" ht="30" customHeight="1">
      <c r="A52" s="4">
        <v>6</v>
      </c>
      <c r="B52" s="5" t="s">
        <v>52</v>
      </c>
      <c r="C52" s="6" t="s">
        <v>47</v>
      </c>
      <c r="D52" s="6"/>
      <c r="E52" s="27"/>
      <c r="F52" s="27"/>
      <c r="G52" s="27">
        <v>23.44444</v>
      </c>
      <c r="H52" s="27">
        <v>30.5</v>
      </c>
      <c r="I52" s="27">
        <v>30.88889</v>
      </c>
      <c r="J52" s="27">
        <v>28</v>
      </c>
      <c r="K52" s="27">
        <v>26.72222</v>
      </c>
      <c r="L52" s="27">
        <v>26.16667</v>
      </c>
      <c r="M52" s="27">
        <v>25.66667</v>
      </c>
      <c r="N52" s="27">
        <v>26.55556</v>
      </c>
      <c r="O52" s="27">
        <v>27.22222</v>
      </c>
      <c r="P52" s="27">
        <v>30.16667</v>
      </c>
      <c r="Q52" s="27">
        <v>30.44445</v>
      </c>
      <c r="R52" s="27">
        <v>29.94445</v>
      </c>
      <c r="S52" s="27">
        <v>30.77778</v>
      </c>
      <c r="T52" s="27">
        <v>30.77778</v>
      </c>
      <c r="U52" s="27">
        <v>30.77778</v>
      </c>
      <c r="V52" s="27">
        <v>30.11111</v>
      </c>
      <c r="W52" s="27">
        <v>28.66667</v>
      </c>
      <c r="X52" s="27">
        <v>29.66667</v>
      </c>
      <c r="Y52" s="27">
        <v>30.44445</v>
      </c>
      <c r="Z52" s="27">
        <v>30.11111</v>
      </c>
      <c r="AA52" s="27">
        <v>29.77778</v>
      </c>
      <c r="AB52" s="27">
        <v>29.77778</v>
      </c>
      <c r="AC52" s="35">
        <f t="shared" si="11"/>
        <v>28.936870454545456</v>
      </c>
    </row>
    <row r="53" spans="1:29" ht="30" customHeight="1">
      <c r="A53" s="4">
        <v>7</v>
      </c>
      <c r="B53" s="5" t="s">
        <v>53</v>
      </c>
      <c r="C53" s="6" t="s">
        <v>54</v>
      </c>
      <c r="D53" s="6"/>
      <c r="E53" s="13"/>
      <c r="F53" s="13"/>
      <c r="G53" s="13">
        <v>4.3</v>
      </c>
      <c r="H53" s="13">
        <v>4.3</v>
      </c>
      <c r="I53" s="13">
        <v>4.3</v>
      </c>
      <c r="J53" s="13">
        <v>4.3</v>
      </c>
      <c r="K53" s="13">
        <v>4.3</v>
      </c>
      <c r="L53" s="13">
        <v>4.3</v>
      </c>
      <c r="M53" s="13">
        <v>4.3</v>
      </c>
      <c r="N53" s="13">
        <v>4.3</v>
      </c>
      <c r="O53" s="13">
        <v>4.3</v>
      </c>
      <c r="P53" s="13">
        <v>4.3</v>
      </c>
      <c r="Q53" s="13">
        <v>4.3</v>
      </c>
      <c r="R53" s="13">
        <v>4.3</v>
      </c>
      <c r="S53" s="13">
        <v>4.3</v>
      </c>
      <c r="T53" s="13">
        <v>4.3</v>
      </c>
      <c r="U53" s="13">
        <v>4.3</v>
      </c>
      <c r="V53" s="13">
        <v>4.3</v>
      </c>
      <c r="W53" s="13">
        <v>4.3</v>
      </c>
      <c r="X53" s="13">
        <v>4.3</v>
      </c>
      <c r="Y53" s="13">
        <v>4.3</v>
      </c>
      <c r="Z53" s="13">
        <v>4.3</v>
      </c>
      <c r="AA53" s="13">
        <v>4.3</v>
      </c>
      <c r="AB53" s="13">
        <v>4.3</v>
      </c>
      <c r="AC53" s="35">
        <f t="shared" si="11"/>
        <v>4.299999999999998</v>
      </c>
    </row>
    <row r="54" spans="1:29" ht="30" customHeight="1">
      <c r="A54" s="4">
        <v>8</v>
      </c>
      <c r="B54" s="5" t="s">
        <v>55</v>
      </c>
      <c r="C54" s="6" t="s">
        <v>54</v>
      </c>
      <c r="D54" s="6"/>
      <c r="E54" s="28"/>
      <c r="F54" s="28"/>
      <c r="G54" s="28">
        <v>3.8</v>
      </c>
      <c r="H54" s="28">
        <v>3.8</v>
      </c>
      <c r="I54" s="28">
        <v>3.8</v>
      </c>
      <c r="J54" s="28">
        <v>3.8</v>
      </c>
      <c r="K54" s="28">
        <v>3.8</v>
      </c>
      <c r="L54" s="28">
        <v>3.8</v>
      </c>
      <c r="M54" s="28">
        <v>3.8</v>
      </c>
      <c r="N54" s="28">
        <v>3.8</v>
      </c>
      <c r="O54" s="28">
        <v>3.8</v>
      </c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1"/>
        <v>3.7999999999999985</v>
      </c>
    </row>
    <row r="55" spans="1:29" ht="30" customHeight="1">
      <c r="A55" s="4">
        <v>9</v>
      </c>
      <c r="B55" s="5" t="s">
        <v>56</v>
      </c>
      <c r="C55" s="6" t="s">
        <v>54</v>
      </c>
      <c r="D55" s="6"/>
      <c r="E55" s="28"/>
      <c r="F55" s="28"/>
      <c r="G55" s="28">
        <v>3.8</v>
      </c>
      <c r="H55" s="28">
        <v>3.8</v>
      </c>
      <c r="I55" s="28">
        <v>3.8</v>
      </c>
      <c r="J55" s="28">
        <v>3.8</v>
      </c>
      <c r="K55" s="28">
        <v>3.8</v>
      </c>
      <c r="L55" s="28">
        <v>3.8</v>
      </c>
      <c r="M55" s="28">
        <v>3.8</v>
      </c>
      <c r="N55" s="28">
        <v>3.8</v>
      </c>
      <c r="O55" s="28">
        <v>3.8</v>
      </c>
      <c r="P55" s="28">
        <v>3.8</v>
      </c>
      <c r="Q55" s="28">
        <v>3.8</v>
      </c>
      <c r="R55" s="28">
        <v>3.8</v>
      </c>
      <c r="S55" s="28">
        <v>3.8</v>
      </c>
      <c r="T55" s="28">
        <v>3.8</v>
      </c>
      <c r="U55" s="28">
        <v>3.8</v>
      </c>
      <c r="V55" s="28">
        <v>3.8</v>
      </c>
      <c r="W55" s="28">
        <v>3.8</v>
      </c>
      <c r="X55" s="28">
        <v>3.8</v>
      </c>
      <c r="Y55" s="28">
        <v>3.8</v>
      </c>
      <c r="Z55" s="28">
        <v>3.8</v>
      </c>
      <c r="AA55" s="28">
        <v>3.8</v>
      </c>
      <c r="AB55" s="28">
        <v>3.8</v>
      </c>
      <c r="AC55" s="35">
        <f t="shared" si="11"/>
        <v>3.7999999999999985</v>
      </c>
    </row>
    <row r="56" spans="1:29" ht="30" customHeight="1">
      <c r="A56" s="4">
        <v>10</v>
      </c>
      <c r="B56" s="5" t="s">
        <v>57</v>
      </c>
      <c r="C56" s="6" t="s">
        <v>54</v>
      </c>
      <c r="D56" s="6"/>
      <c r="E56" s="28"/>
      <c r="F56" s="28"/>
      <c r="G56" s="28">
        <v>3</v>
      </c>
      <c r="H56" s="28">
        <v>3</v>
      </c>
      <c r="I56" s="28">
        <v>3</v>
      </c>
      <c r="J56" s="28">
        <v>3</v>
      </c>
      <c r="K56" s="28">
        <v>3</v>
      </c>
      <c r="L56" s="28">
        <v>3</v>
      </c>
      <c r="M56" s="28">
        <v>3</v>
      </c>
      <c r="N56" s="28">
        <v>3</v>
      </c>
      <c r="O56" s="28">
        <v>3</v>
      </c>
      <c r="P56" s="28">
        <v>3</v>
      </c>
      <c r="Q56" s="28">
        <v>3</v>
      </c>
      <c r="R56" s="28">
        <v>3</v>
      </c>
      <c r="S56" s="28">
        <v>3</v>
      </c>
      <c r="T56" s="28">
        <v>3</v>
      </c>
      <c r="U56" s="28">
        <v>3</v>
      </c>
      <c r="V56" s="28">
        <v>3</v>
      </c>
      <c r="W56" s="28">
        <v>3</v>
      </c>
      <c r="X56" s="28">
        <v>3</v>
      </c>
      <c r="Y56" s="28">
        <v>3</v>
      </c>
      <c r="Z56" s="28">
        <v>3</v>
      </c>
      <c r="AA56" s="28">
        <v>3</v>
      </c>
      <c r="AB56" s="28">
        <v>3</v>
      </c>
      <c r="AC56" s="35">
        <f t="shared" si="11"/>
        <v>3</v>
      </c>
    </row>
    <row r="57" spans="1:29" ht="30" customHeight="1">
      <c r="A57" s="4">
        <v>11</v>
      </c>
      <c r="B57" s="5" t="s">
        <v>58</v>
      </c>
      <c r="C57" s="6" t="s">
        <v>54</v>
      </c>
      <c r="D57" s="13"/>
      <c r="E57" s="33"/>
      <c r="F57" s="33"/>
      <c r="G57" s="33">
        <f>G53-G54</f>
        <v>0.5</v>
      </c>
      <c r="H57" s="33">
        <f>H53-H54</f>
        <v>0.5</v>
      </c>
      <c r="I57" s="33">
        <f t="shared" ref="I57:AB57" si="12">I53-I54</f>
        <v>0.5</v>
      </c>
      <c r="J57" s="33">
        <f t="shared" si="12"/>
        <v>0.5</v>
      </c>
      <c r="K57" s="33">
        <f t="shared" si="12"/>
        <v>0.5</v>
      </c>
      <c r="L57" s="33">
        <f t="shared" si="12"/>
        <v>0.5</v>
      </c>
      <c r="M57" s="33">
        <f t="shared" si="12"/>
        <v>0.5</v>
      </c>
      <c r="N57" s="33">
        <f t="shared" si="12"/>
        <v>0.5</v>
      </c>
      <c r="O57" s="33">
        <f t="shared" si="12"/>
        <v>0.5</v>
      </c>
      <c r="P57" s="33">
        <f t="shared" si="12"/>
        <v>0.5</v>
      </c>
      <c r="Q57" s="33">
        <f t="shared" si="12"/>
        <v>0.5</v>
      </c>
      <c r="R57" s="33">
        <f t="shared" si="12"/>
        <v>0.5</v>
      </c>
      <c r="S57" s="33">
        <f t="shared" si="12"/>
        <v>0.5</v>
      </c>
      <c r="T57" s="33">
        <f t="shared" si="12"/>
        <v>0.5</v>
      </c>
      <c r="U57" s="33">
        <f t="shared" si="12"/>
        <v>0.5</v>
      </c>
      <c r="V57" s="33">
        <f t="shared" si="12"/>
        <v>0.5</v>
      </c>
      <c r="W57" s="33">
        <f t="shared" si="12"/>
        <v>0.5</v>
      </c>
      <c r="X57" s="33">
        <f t="shared" si="12"/>
        <v>0.5</v>
      </c>
      <c r="Y57" s="33">
        <f t="shared" si="12"/>
        <v>0.5</v>
      </c>
      <c r="Z57" s="33">
        <f t="shared" si="12"/>
        <v>0.5</v>
      </c>
      <c r="AA57" s="33">
        <f t="shared" si="12"/>
        <v>0.5</v>
      </c>
      <c r="AB57" s="33">
        <f t="shared" si="12"/>
        <v>0.5</v>
      </c>
      <c r="AC57" s="35">
        <f t="shared" si="11"/>
        <v>0.5</v>
      </c>
    </row>
    <row r="58" spans="1:29" ht="30" customHeight="1">
      <c r="A58" s="4">
        <v>12</v>
      </c>
      <c r="B58" s="5" t="s">
        <v>59</v>
      </c>
      <c r="C58" s="6" t="s">
        <v>60</v>
      </c>
      <c r="D58" s="13"/>
      <c r="E58" s="33"/>
      <c r="F58" s="33"/>
      <c r="G58" s="33">
        <f>G55-G56</f>
        <v>0.79999999999999982</v>
      </c>
      <c r="H58" s="33">
        <f>H55-H56</f>
        <v>0.79999999999999982</v>
      </c>
      <c r="I58" s="33">
        <f t="shared" ref="I58:AB58" si="13">I55-I56</f>
        <v>0.79999999999999982</v>
      </c>
      <c r="J58" s="33">
        <f t="shared" si="13"/>
        <v>0.79999999999999982</v>
      </c>
      <c r="K58" s="33">
        <f t="shared" si="13"/>
        <v>0.79999999999999982</v>
      </c>
      <c r="L58" s="33">
        <f t="shared" si="13"/>
        <v>0.79999999999999982</v>
      </c>
      <c r="M58" s="33">
        <f t="shared" si="13"/>
        <v>0.79999999999999982</v>
      </c>
      <c r="N58" s="33">
        <f t="shared" si="13"/>
        <v>0.79999999999999982</v>
      </c>
      <c r="O58" s="33">
        <f t="shared" si="13"/>
        <v>0.79999999999999982</v>
      </c>
      <c r="P58" s="33">
        <f t="shared" si="13"/>
        <v>0.79999999999999982</v>
      </c>
      <c r="Q58" s="33">
        <f t="shared" si="13"/>
        <v>0.79999999999999982</v>
      </c>
      <c r="R58" s="33">
        <f t="shared" si="13"/>
        <v>0.79999999999999982</v>
      </c>
      <c r="S58" s="33">
        <f t="shared" si="13"/>
        <v>0.79999999999999982</v>
      </c>
      <c r="T58" s="33">
        <f t="shared" si="13"/>
        <v>0.79999999999999982</v>
      </c>
      <c r="U58" s="33">
        <f t="shared" si="13"/>
        <v>0.79999999999999982</v>
      </c>
      <c r="V58" s="33">
        <f t="shared" si="13"/>
        <v>0.79999999999999982</v>
      </c>
      <c r="W58" s="33">
        <f t="shared" si="13"/>
        <v>0.79999999999999982</v>
      </c>
      <c r="X58" s="33">
        <f t="shared" si="13"/>
        <v>0.79999999999999982</v>
      </c>
      <c r="Y58" s="33">
        <f t="shared" si="13"/>
        <v>0.79999999999999982</v>
      </c>
      <c r="Z58" s="33">
        <f t="shared" si="13"/>
        <v>0.79999999999999982</v>
      </c>
      <c r="AA58" s="33">
        <f t="shared" si="13"/>
        <v>0.79999999999999982</v>
      </c>
      <c r="AB58" s="33">
        <f t="shared" si="13"/>
        <v>0.79999999999999982</v>
      </c>
      <c r="AC58" s="35">
        <f t="shared" si="11"/>
        <v>0.80000000000000027</v>
      </c>
    </row>
    <row r="59" spans="1:29" ht="30" customHeight="1">
      <c r="A59" s="4">
        <v>13</v>
      </c>
      <c r="B59" s="5" t="s">
        <v>61</v>
      </c>
      <c r="C59" s="6" t="s">
        <v>62</v>
      </c>
      <c r="D59" s="13"/>
      <c r="E59" s="29"/>
      <c r="F59" s="29"/>
      <c r="G59" s="29">
        <f>SQRT(G57/0.5)*971</f>
        <v>971</v>
      </c>
      <c r="H59" s="29">
        <f>SQRT(H57/0.5)*971</f>
        <v>971</v>
      </c>
      <c r="I59" s="29">
        <f t="shared" ref="I59:AB59" si="14">SQRT(I57/0.5)*971</f>
        <v>971</v>
      </c>
      <c r="J59" s="29">
        <f t="shared" si="14"/>
        <v>971</v>
      </c>
      <c r="K59" s="29">
        <f t="shared" si="14"/>
        <v>971</v>
      </c>
      <c r="L59" s="29">
        <f t="shared" si="14"/>
        <v>971</v>
      </c>
      <c r="M59" s="29">
        <f t="shared" si="14"/>
        <v>971</v>
      </c>
      <c r="N59" s="29">
        <f t="shared" si="14"/>
        <v>971</v>
      </c>
      <c r="O59" s="29">
        <f t="shared" si="14"/>
        <v>971</v>
      </c>
      <c r="P59" s="29">
        <f t="shared" si="14"/>
        <v>971</v>
      </c>
      <c r="Q59" s="29">
        <f t="shared" si="14"/>
        <v>971</v>
      </c>
      <c r="R59" s="29">
        <f t="shared" si="14"/>
        <v>971</v>
      </c>
      <c r="S59" s="29">
        <f t="shared" si="14"/>
        <v>971</v>
      </c>
      <c r="T59" s="29">
        <f t="shared" si="14"/>
        <v>971</v>
      </c>
      <c r="U59" s="29">
        <f t="shared" si="14"/>
        <v>971</v>
      </c>
      <c r="V59" s="29">
        <f t="shared" si="14"/>
        <v>971</v>
      </c>
      <c r="W59" s="29">
        <f t="shared" si="14"/>
        <v>971</v>
      </c>
      <c r="X59" s="29">
        <f t="shared" si="14"/>
        <v>971</v>
      </c>
      <c r="Y59" s="29">
        <f t="shared" si="14"/>
        <v>971</v>
      </c>
      <c r="Z59" s="29">
        <f t="shared" si="14"/>
        <v>971</v>
      </c>
      <c r="AA59" s="29">
        <f t="shared" si="14"/>
        <v>971</v>
      </c>
      <c r="AB59" s="29">
        <f t="shared" si="14"/>
        <v>971</v>
      </c>
      <c r="AC59" s="35">
        <f t="shared" si="11"/>
        <v>971</v>
      </c>
    </row>
    <row r="60" spans="1:29" ht="30" customHeight="1">
      <c r="A60" s="4">
        <v>14</v>
      </c>
      <c r="B60" s="5" t="s">
        <v>63</v>
      </c>
      <c r="C60" s="6" t="s">
        <v>64</v>
      </c>
      <c r="D60" s="13"/>
      <c r="E60" s="47"/>
      <c r="F60" s="47"/>
      <c r="G60" s="47">
        <f>G59*1000*1*(G49-G50)/3024</f>
        <v>2154.9232175925927</v>
      </c>
      <c r="H60" s="47">
        <f>H59*1000*1*(H49-H50)/3024</f>
        <v>2336.8787919973547</v>
      </c>
      <c r="I60" s="47">
        <f t="shared" ref="I60:AB60" si="15">I59*1000*1*(I49-I50)/3024</f>
        <v>2568.7837109788361</v>
      </c>
      <c r="J60" s="47">
        <f t="shared" si="15"/>
        <v>2212.0070360449736</v>
      </c>
      <c r="K60" s="47">
        <f t="shared" si="15"/>
        <v>2212.0092837301586</v>
      </c>
      <c r="L60" s="47">
        <f t="shared" si="15"/>
        <v>2283.3642976190476</v>
      </c>
      <c r="M60" s="47">
        <f t="shared" si="15"/>
        <v>2354.718027116402</v>
      </c>
      <c r="N60" s="47">
        <f t="shared" si="15"/>
        <v>2390.3936074735452</v>
      </c>
      <c r="O60" s="47">
        <f t="shared" si="15"/>
        <v>2390.3971395502645</v>
      </c>
      <c r="P60" s="47">
        <f t="shared" si="15"/>
        <v>2818.5256173941798</v>
      </c>
      <c r="Q60" s="47">
        <f t="shared" si="15"/>
        <v>2889.8809523809523</v>
      </c>
      <c r="R60" s="47">
        <f t="shared" si="15"/>
        <v>2443.9116339285715</v>
      </c>
      <c r="S60" s="47">
        <f t="shared" si="15"/>
        <v>2657.9766755952382</v>
      </c>
      <c r="T60" s="47">
        <f t="shared" si="15"/>
        <v>2586.6232671957673</v>
      </c>
      <c r="U60" s="47">
        <f t="shared" si="15"/>
        <v>2497.4267705026455</v>
      </c>
      <c r="V60" s="47">
        <f t="shared" si="15"/>
        <v>2354.7189904100528</v>
      </c>
      <c r="W60" s="47">
        <f t="shared" si="15"/>
        <v>2301.1996795634923</v>
      </c>
      <c r="X60" s="47">
        <f t="shared" si="15"/>
        <v>2675.8149474206352</v>
      </c>
      <c r="Y60" s="47">
        <f t="shared" si="15"/>
        <v>2818.5269017857149</v>
      </c>
      <c r="Z60" s="47">
        <f t="shared" si="15"/>
        <v>2889.8812734788362</v>
      </c>
      <c r="AA60" s="47">
        <f t="shared" si="15"/>
        <v>2889.8815945767196</v>
      </c>
      <c r="AB60" s="47">
        <f t="shared" si="15"/>
        <v>2889.8812734788362</v>
      </c>
      <c r="AC60" s="49">
        <f>SUM(E60:AB60)</f>
        <v>55617.724689814815</v>
      </c>
    </row>
    <row r="61" spans="1:29" ht="30" customHeight="1">
      <c r="A61" s="4">
        <v>15</v>
      </c>
      <c r="B61" s="5" t="s">
        <v>65</v>
      </c>
      <c r="C61" s="6" t="s">
        <v>66</v>
      </c>
      <c r="D61" s="13"/>
      <c r="E61" s="13"/>
      <c r="F61" s="13"/>
      <c r="G61" s="13">
        <v>1510</v>
      </c>
      <c r="H61" s="13">
        <v>1570</v>
      </c>
      <c r="I61" s="13">
        <v>1430</v>
      </c>
      <c r="J61" s="13">
        <v>1410</v>
      </c>
      <c r="K61" s="13">
        <v>1430</v>
      </c>
      <c r="L61" s="13">
        <v>1440</v>
      </c>
      <c r="M61" s="13">
        <v>1450</v>
      </c>
      <c r="N61" s="13">
        <v>1460</v>
      </c>
      <c r="O61" s="13">
        <v>1570</v>
      </c>
      <c r="P61" s="13">
        <v>1600</v>
      </c>
      <c r="Q61" s="13">
        <v>1500</v>
      </c>
      <c r="R61" s="13">
        <v>1550</v>
      </c>
      <c r="S61" s="13">
        <v>1540</v>
      </c>
      <c r="T61" s="13">
        <v>1530</v>
      </c>
      <c r="U61" s="13">
        <v>1500</v>
      </c>
      <c r="V61" s="13">
        <v>1450</v>
      </c>
      <c r="W61" s="13">
        <v>1570</v>
      </c>
      <c r="X61" s="13">
        <v>1590</v>
      </c>
      <c r="Y61" s="13">
        <v>1600</v>
      </c>
      <c r="Z61" s="13">
        <v>1600</v>
      </c>
      <c r="AA61" s="13">
        <v>1600</v>
      </c>
      <c r="AB61" s="13">
        <v>1600</v>
      </c>
      <c r="AC61" s="37">
        <f>SUM(E61:AB61)</f>
        <v>33500</v>
      </c>
    </row>
    <row r="62" spans="1:29" ht="30" customHeight="1">
      <c r="A62" s="4">
        <v>16</v>
      </c>
      <c r="B62" s="5" t="s">
        <v>67</v>
      </c>
      <c r="C62" s="6" t="s">
        <v>68</v>
      </c>
      <c r="D62" s="13"/>
      <c r="E62" s="31"/>
      <c r="F62" s="31"/>
      <c r="G62" s="31">
        <f>G61/G60</f>
        <v>0.70072102229559763</v>
      </c>
      <c r="H62" s="31">
        <f>H61/H60</f>
        <v>0.67183629950191148</v>
      </c>
      <c r="I62" s="31">
        <f t="shared" ref="I62:AB62" si="16">I61/I60</f>
        <v>0.55668369193103373</v>
      </c>
      <c r="J62" s="31">
        <f t="shared" si="16"/>
        <v>0.63743016049399781</v>
      </c>
      <c r="K62" s="31">
        <f t="shared" si="16"/>
        <v>0.64647106615599748</v>
      </c>
      <c r="L62" s="31">
        <f t="shared" si="16"/>
        <v>0.63064838208320229</v>
      </c>
      <c r="M62" s="31">
        <f t="shared" si="16"/>
        <v>0.61578498287358696</v>
      </c>
      <c r="N62" s="31">
        <f t="shared" si="16"/>
        <v>0.61077807246276195</v>
      </c>
      <c r="O62" s="31">
        <f t="shared" si="16"/>
        <v>0.656794627981936</v>
      </c>
      <c r="P62" s="31">
        <f t="shared" si="16"/>
        <v>0.56767268323757614</v>
      </c>
      <c r="Q62" s="31">
        <f t="shared" si="16"/>
        <v>0.51905252317198769</v>
      </c>
      <c r="R62" s="31">
        <f t="shared" si="16"/>
        <v>0.63422915071130681</v>
      </c>
      <c r="S62" s="31">
        <f t="shared" si="16"/>
        <v>0.5793880789624033</v>
      </c>
      <c r="T62" s="31">
        <f t="shared" si="16"/>
        <v>0.59150476971419075</v>
      </c>
      <c r="U62" s="31">
        <f t="shared" si="16"/>
        <v>0.60061821139928839</v>
      </c>
      <c r="V62" s="31">
        <f t="shared" si="16"/>
        <v>0.61578473096167441</v>
      </c>
      <c r="W62" s="31">
        <f t="shared" si="16"/>
        <v>0.68225283270411741</v>
      </c>
      <c r="X62" s="31">
        <f t="shared" si="16"/>
        <v>0.59421149490650993</v>
      </c>
      <c r="Y62" s="31">
        <f t="shared" si="16"/>
        <v>0.56767242455138489</v>
      </c>
      <c r="Z62" s="31">
        <f t="shared" si="16"/>
        <v>0.55365596319945753</v>
      </c>
      <c r="AA62" s="31">
        <f t="shared" si="16"/>
        <v>0.55365590168214196</v>
      </c>
      <c r="AB62" s="31">
        <f t="shared" si="16"/>
        <v>0.55365596319945753</v>
      </c>
      <c r="AC62" s="35">
        <f t="shared" ref="AC62:AC67" si="17">AVERAGE(E62:AB62)</f>
        <v>0.60638650155370555</v>
      </c>
    </row>
    <row r="63" spans="1:29" ht="30" customHeight="1">
      <c r="A63" s="4">
        <v>17</v>
      </c>
      <c r="B63" s="5" t="s">
        <v>69</v>
      </c>
      <c r="C63" s="13"/>
      <c r="D63" s="13"/>
      <c r="E63" s="304">
        <f>AVERAGE(E62:AB62)</f>
        <v>0.60638650155370555</v>
      </c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4"/>
      <c r="T63" s="304"/>
      <c r="U63" s="304"/>
      <c r="V63" s="304"/>
      <c r="W63" s="304"/>
      <c r="X63" s="304"/>
      <c r="Y63" s="304"/>
      <c r="Z63" s="304"/>
      <c r="AA63" s="304"/>
      <c r="AB63" s="304"/>
      <c r="AC63" s="35">
        <f t="shared" si="17"/>
        <v>0.60638650155370555</v>
      </c>
    </row>
    <row r="64" spans="1:29" ht="30" customHeight="1">
      <c r="A64" s="4">
        <v>18</v>
      </c>
      <c r="B64" s="5" t="s">
        <v>70</v>
      </c>
      <c r="C64" s="13"/>
      <c r="D64" s="13"/>
      <c r="E64" s="31"/>
      <c r="F64" s="31"/>
      <c r="G64" s="31">
        <f>3.516/G62</f>
        <v>5.0176887636129504</v>
      </c>
      <c r="H64" s="31">
        <f>3.516/H62</f>
        <v>5.2334177278106369</v>
      </c>
      <c r="I64" s="31">
        <f t="shared" ref="I64:AB64" si="18">3.516/I62</f>
        <v>6.3159744949661452</v>
      </c>
      <c r="J64" s="31">
        <f t="shared" si="18"/>
        <v>5.5158983962653387</v>
      </c>
      <c r="K64" s="31">
        <f t="shared" si="18"/>
        <v>5.4387584906260402</v>
      </c>
      <c r="L64" s="31">
        <f t="shared" si="18"/>
        <v>5.5752144933531751</v>
      </c>
      <c r="M64" s="31">
        <f t="shared" si="18"/>
        <v>5.7097852298905307</v>
      </c>
      <c r="N64" s="31">
        <f t="shared" si="18"/>
        <v>5.7565917286828663</v>
      </c>
      <c r="O64" s="31">
        <f t="shared" si="18"/>
        <v>5.3532715558335866</v>
      </c>
      <c r="P64" s="31">
        <f t="shared" si="18"/>
        <v>6.1937100442237103</v>
      </c>
      <c r="Q64" s="31">
        <f t="shared" si="18"/>
        <v>6.773880952380952</v>
      </c>
      <c r="R64" s="31">
        <f t="shared" si="18"/>
        <v>5.5437376160599081</v>
      </c>
      <c r="S64" s="31">
        <f t="shared" si="18"/>
        <v>6.0684714229823751</v>
      </c>
      <c r="T64" s="31">
        <f t="shared" si="18"/>
        <v>5.94416170422243</v>
      </c>
      <c r="U64" s="31">
        <f t="shared" si="18"/>
        <v>5.8539683500582012</v>
      </c>
      <c r="V64" s="31">
        <f t="shared" si="18"/>
        <v>5.7097875657115491</v>
      </c>
      <c r="W64" s="31">
        <f t="shared" si="18"/>
        <v>5.1535146963982417</v>
      </c>
      <c r="X64" s="31">
        <f t="shared" si="18"/>
        <v>5.917085129013179</v>
      </c>
      <c r="Y64" s="31">
        <f t="shared" si="18"/>
        <v>6.193712866674109</v>
      </c>
      <c r="Z64" s="31">
        <f t="shared" si="18"/>
        <v>6.3505140984697421</v>
      </c>
      <c r="AA64" s="31">
        <f t="shared" si="18"/>
        <v>6.3505148040823416</v>
      </c>
      <c r="AB64" s="31">
        <f t="shared" si="18"/>
        <v>6.3505140984697421</v>
      </c>
      <c r="AC64" s="35">
        <f t="shared" si="17"/>
        <v>5.8327351922630779</v>
      </c>
    </row>
    <row r="65" spans="1:29" ht="30" customHeight="1">
      <c r="A65" s="4">
        <v>19</v>
      </c>
      <c r="B65" s="5" t="s">
        <v>71</v>
      </c>
      <c r="C65" s="13"/>
      <c r="D65" s="13"/>
      <c r="E65" s="31"/>
      <c r="F65" s="31"/>
      <c r="G65" s="31">
        <f>3.413*G64</f>
        <v>17.125371750210999</v>
      </c>
      <c r="H65" s="31">
        <f>3.413*H64</f>
        <v>17.861654705017703</v>
      </c>
      <c r="I65" s="31">
        <f t="shared" ref="I65:AB65" si="19">3.413*I64</f>
        <v>21.556420951319453</v>
      </c>
      <c r="J65" s="31">
        <f t="shared" si="19"/>
        <v>18.825761226453601</v>
      </c>
      <c r="K65" s="31">
        <f t="shared" si="19"/>
        <v>18.562482728506673</v>
      </c>
      <c r="L65" s="31">
        <f t="shared" si="19"/>
        <v>19.028207065814385</v>
      </c>
      <c r="M65" s="31">
        <f t="shared" si="19"/>
        <v>19.487496989616382</v>
      </c>
      <c r="N65" s="31">
        <f t="shared" si="19"/>
        <v>19.647247569994622</v>
      </c>
      <c r="O65" s="31">
        <f t="shared" si="19"/>
        <v>18.27071582006003</v>
      </c>
      <c r="P65" s="31">
        <f t="shared" si="19"/>
        <v>21.139132380935521</v>
      </c>
      <c r="Q65" s="31">
        <f t="shared" si="19"/>
        <v>23.119255690476187</v>
      </c>
      <c r="R65" s="31">
        <f t="shared" si="19"/>
        <v>18.920776483612464</v>
      </c>
      <c r="S65" s="31">
        <f t="shared" si="19"/>
        <v>20.711692966638847</v>
      </c>
      <c r="T65" s="31">
        <f t="shared" si="19"/>
        <v>20.287423896511154</v>
      </c>
      <c r="U65" s="31">
        <f t="shared" si="19"/>
        <v>19.979593978748639</v>
      </c>
      <c r="V65" s="31">
        <f t="shared" si="19"/>
        <v>19.487504961773517</v>
      </c>
      <c r="W65" s="31">
        <f t="shared" si="19"/>
        <v>17.588945658807198</v>
      </c>
      <c r="X65" s="31">
        <f t="shared" si="19"/>
        <v>20.195011545321979</v>
      </c>
      <c r="Y65" s="31">
        <f t="shared" si="19"/>
        <v>21.139142013958732</v>
      </c>
      <c r="Z65" s="31">
        <f t="shared" si="19"/>
        <v>21.67430461807723</v>
      </c>
      <c r="AA65" s="31">
        <f t="shared" si="19"/>
        <v>21.674307026333032</v>
      </c>
      <c r="AB65" s="31">
        <f t="shared" si="19"/>
        <v>21.67430461807723</v>
      </c>
      <c r="AC65" s="35">
        <f t="shared" si="17"/>
        <v>19.90712521119389</v>
      </c>
    </row>
    <row r="66" spans="1:29" ht="30" customHeight="1">
      <c r="A66" s="4">
        <v>20</v>
      </c>
      <c r="B66" s="5" t="s">
        <v>72</v>
      </c>
      <c r="C66" s="6" t="s">
        <v>47</v>
      </c>
      <c r="D66" s="13"/>
      <c r="E66" s="31"/>
      <c r="F66" s="31"/>
      <c r="G66" s="31">
        <f>(G52-G51)/LN(1+(G52-G51)/G47)</f>
        <v>0.60682366164069113</v>
      </c>
      <c r="H66" s="31">
        <f>(H52-H51)/LN(1+(H52-H51)/H47)</f>
        <v>2.969461616743017</v>
      </c>
      <c r="I66" s="31">
        <f t="shared" ref="I66:AB66" si="20">(I52-I51)/LN(1+(I52-I51)/I47)</f>
        <v>2.9869847725255276</v>
      </c>
      <c r="J66" s="31">
        <f t="shared" si="20"/>
        <v>2.8167028887345351</v>
      </c>
      <c r="K66" s="31">
        <f t="shared" si="20"/>
        <v>2.6903380178454204</v>
      </c>
      <c r="L66" s="31">
        <f t="shared" si="20"/>
        <v>2.8509269606515626</v>
      </c>
      <c r="M66" s="31">
        <f t="shared" si="20"/>
        <v>3.0446447180586973</v>
      </c>
      <c r="N66" s="31">
        <f t="shared" si="20"/>
        <v>2.9526448920467745</v>
      </c>
      <c r="O66" s="31">
        <f t="shared" si="20"/>
        <v>2.8236485319689937</v>
      </c>
      <c r="P66" s="31">
        <f t="shared" si="20"/>
        <v>3.5276720076842207</v>
      </c>
      <c r="Q66" s="31">
        <f t="shared" si="20"/>
        <v>3.147048360910659</v>
      </c>
      <c r="R66" s="31">
        <f t="shared" si="20"/>
        <v>2.8565991888517339</v>
      </c>
      <c r="S66" s="31">
        <f t="shared" si="20"/>
        <v>3.1027106216527498</v>
      </c>
      <c r="T66" s="31">
        <f t="shared" si="20"/>
        <v>3.1027106216527498</v>
      </c>
      <c r="U66" s="31">
        <f t="shared" si="20"/>
        <v>2.9057503764597965</v>
      </c>
      <c r="V66" s="31">
        <f t="shared" si="20"/>
        <v>2.952641861369337</v>
      </c>
      <c r="W66" s="31">
        <f t="shared" si="20"/>
        <v>2.8849886759524748</v>
      </c>
      <c r="X66" s="31">
        <f t="shared" si="20"/>
        <v>3.1192125278589802</v>
      </c>
      <c r="Y66" s="31">
        <f t="shared" si="20"/>
        <v>3.2338066338001634</v>
      </c>
      <c r="Z66" s="31">
        <f t="shared" si="20"/>
        <v>3.2662655326867425</v>
      </c>
      <c r="AA66" s="31">
        <f t="shared" si="20"/>
        <v>3.2662655326867425</v>
      </c>
      <c r="AB66" s="31">
        <f t="shared" si="20"/>
        <v>3.2662655326867425</v>
      </c>
      <c r="AC66" s="35">
        <f t="shared" si="17"/>
        <v>2.9260960697485601</v>
      </c>
    </row>
    <row r="67" spans="1:29" ht="30" customHeight="1">
      <c r="A67" s="4">
        <v>21</v>
      </c>
      <c r="B67" s="5" t="s">
        <v>73</v>
      </c>
      <c r="C67" s="6" t="s">
        <v>47</v>
      </c>
      <c r="D67" s="17"/>
      <c r="E67" s="31"/>
      <c r="F67" s="31"/>
      <c r="G67" s="31">
        <f>(G49-G50)/LN(1+(G49-G50)/G48)</f>
        <v>2.6842070030047114</v>
      </c>
      <c r="H67" s="31">
        <f>(H49-H50)/LN(1+(H49-H50)/H48)</f>
        <v>2.6518473772934428</v>
      </c>
      <c r="I67" s="31">
        <f t="shared" ref="I67:AB67" si="21">(I49-I50)/LN(1+(I49-I50)/I48)</f>
        <v>2.6276703614463646</v>
      </c>
      <c r="J67" s="31">
        <f t="shared" si="21"/>
        <v>2.5579536050970537</v>
      </c>
      <c r="K67" s="31">
        <f t="shared" si="21"/>
        <v>2.8904117163867791</v>
      </c>
      <c r="L67" s="31">
        <f t="shared" si="21"/>
        <v>2.7848630868990112</v>
      </c>
      <c r="M67" s="31">
        <f t="shared" si="21"/>
        <v>2.8402869362987175</v>
      </c>
      <c r="N67" s="31">
        <f t="shared" si="21"/>
        <v>2.8678711280121489</v>
      </c>
      <c r="O67" s="31">
        <f t="shared" si="21"/>
        <v>2.8678738548946607</v>
      </c>
      <c r="P67" s="31">
        <f t="shared" si="21"/>
        <v>2.5742775185844593</v>
      </c>
      <c r="Q67" s="31">
        <f t="shared" si="21"/>
        <v>3.2460638420001677</v>
      </c>
      <c r="R67" s="31">
        <f t="shared" si="21"/>
        <v>2.5394747391831993</v>
      </c>
      <c r="S67" s="31">
        <f t="shared" si="21"/>
        <v>2.6901612035854132</v>
      </c>
      <c r="T67" s="31">
        <f t="shared" si="21"/>
        <v>2.6402020720729702</v>
      </c>
      <c r="U67" s="31">
        <f t="shared" si="21"/>
        <v>2.5773756088654998</v>
      </c>
      <c r="V67" s="31">
        <f t="shared" si="21"/>
        <v>2.475946978296351</v>
      </c>
      <c r="W67" s="31">
        <f t="shared" si="21"/>
        <v>2.4376044599444171</v>
      </c>
      <c r="X67" s="31">
        <f t="shared" si="21"/>
        <v>2.702610565455013</v>
      </c>
      <c r="Y67" s="31">
        <f t="shared" si="21"/>
        <v>3.005297320588284</v>
      </c>
      <c r="Z67" s="31">
        <f t="shared" si="21"/>
        <v>3.0566096774060152</v>
      </c>
      <c r="AA67" s="31">
        <f t="shared" si="21"/>
        <v>3.2460643194372505</v>
      </c>
      <c r="AB67" s="31">
        <f t="shared" si="21"/>
        <v>3.2460640807187118</v>
      </c>
      <c r="AC67" s="35">
        <f t="shared" si="17"/>
        <v>2.7823062479759382</v>
      </c>
    </row>
  </sheetData>
  <mergeCells count="32">
    <mergeCell ref="E45:AB45"/>
    <mergeCell ref="E63:AB63"/>
    <mergeCell ref="A10:A11"/>
    <mergeCell ref="A45:A46"/>
    <mergeCell ref="B10:B11"/>
    <mergeCell ref="B45:B46"/>
    <mergeCell ref="C10:C11"/>
    <mergeCell ref="C45:C46"/>
    <mergeCell ref="D10:D11"/>
    <mergeCell ref="D45:D46"/>
    <mergeCell ref="E38:AC44"/>
    <mergeCell ref="A40:D40"/>
    <mergeCell ref="A41:D41"/>
    <mergeCell ref="A42:D42"/>
    <mergeCell ref="A43:D43"/>
    <mergeCell ref="A44:D44"/>
    <mergeCell ref="E28:AB28"/>
    <mergeCell ref="A36:AC36"/>
    <mergeCell ref="A37:AC37"/>
    <mergeCell ref="A38:D38"/>
    <mergeCell ref="A39:D39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Y26:AB26">
    <cfRule type="cellIs" dxfId="75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100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3" customWidth="1"/>
    <col min="5" max="28" width="10.7109375" customWidth="1"/>
    <col min="29" max="29" width="9.42578125" customWidth="1"/>
  </cols>
  <sheetData>
    <row r="1" spans="1:29" ht="23.25">
      <c r="A1" s="305" t="s">
        <v>31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5"/>
      <c r="U1" s="305"/>
      <c r="V1" s="305"/>
      <c r="W1" s="305"/>
      <c r="X1" s="305"/>
      <c r="Y1" s="305"/>
      <c r="Z1" s="305"/>
      <c r="AA1" s="305"/>
      <c r="AB1" s="305"/>
      <c r="AC1" s="305"/>
    </row>
    <row r="2" spans="1:29" ht="23.25">
      <c r="A2" s="306" t="s">
        <v>109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21" customHeight="1">
      <c r="A3" s="297"/>
      <c r="B3" s="298"/>
      <c r="C3" s="298"/>
      <c r="D3" s="301"/>
      <c r="E3" s="270" t="s">
        <v>77</v>
      </c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</row>
    <row r="4" spans="1:29" ht="18.75" customHeight="1">
      <c r="A4" s="307" t="s">
        <v>110</v>
      </c>
      <c r="B4" s="308"/>
      <c r="C4" s="308"/>
      <c r="D4" s="309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29" ht="18.75" customHeight="1">
      <c r="A5" s="307" t="s">
        <v>111</v>
      </c>
      <c r="B5" s="308"/>
      <c r="C5" s="308"/>
      <c r="D5" s="30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29" ht="18.75" customHeight="1">
      <c r="A6" s="307" t="s">
        <v>112</v>
      </c>
      <c r="B6" s="308"/>
      <c r="C6" s="308"/>
      <c r="D6" s="30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29" ht="18.75" customHeight="1">
      <c r="A7" s="307" t="s">
        <v>113</v>
      </c>
      <c r="B7" s="308"/>
      <c r="C7" s="308"/>
      <c r="D7" s="30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29" ht="19.5" customHeight="1">
      <c r="A8" s="310" t="s">
        <v>114</v>
      </c>
      <c r="B8" s="311"/>
      <c r="C8" s="311"/>
      <c r="D8" s="312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29" ht="18.75" customHeight="1">
      <c r="A9" s="310" t="s">
        <v>115</v>
      </c>
      <c r="B9" s="311"/>
      <c r="C9" s="311"/>
      <c r="D9" s="312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29" ht="39.75" customHeight="1">
      <c r="A10" s="258" t="s">
        <v>40</v>
      </c>
      <c r="B10" s="258" t="s">
        <v>41</v>
      </c>
      <c r="C10" s="258" t="s">
        <v>42</v>
      </c>
      <c r="D10" s="258" t="s">
        <v>43</v>
      </c>
      <c r="E10" s="230" t="s">
        <v>44</v>
      </c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2"/>
      <c r="AC10" s="20" t="s">
        <v>30</v>
      </c>
    </row>
    <row r="11" spans="1:29" ht="15.75">
      <c r="A11" s="259"/>
      <c r="B11" s="259"/>
      <c r="C11" s="259"/>
      <c r="D11" s="259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39">
        <v>1</v>
      </c>
      <c r="B12" s="5" t="s">
        <v>46</v>
      </c>
      <c r="C12" s="6" t="s">
        <v>47</v>
      </c>
      <c r="D12" s="7"/>
      <c r="E12" s="26"/>
      <c r="F12" s="26"/>
      <c r="G12" s="26"/>
      <c r="H12" s="26"/>
      <c r="I12" s="26"/>
      <c r="J12" s="26">
        <v>1.7</v>
      </c>
      <c r="K12" s="26">
        <v>1.5</v>
      </c>
      <c r="L12" s="26">
        <v>1.3</v>
      </c>
      <c r="M12" s="26">
        <v>1.4</v>
      </c>
      <c r="N12" s="26">
        <v>1.3</v>
      </c>
      <c r="O12" s="26">
        <v>1.4</v>
      </c>
      <c r="P12" s="26">
        <v>1.4</v>
      </c>
      <c r="Q12" s="26">
        <v>1.5</v>
      </c>
      <c r="R12" s="26">
        <v>1.4</v>
      </c>
      <c r="S12" s="26">
        <v>1.6</v>
      </c>
      <c r="T12" s="26">
        <v>1.4</v>
      </c>
      <c r="U12" s="26">
        <v>1.4</v>
      </c>
      <c r="V12" s="26">
        <v>1.5</v>
      </c>
      <c r="W12" s="26">
        <v>1.6</v>
      </c>
      <c r="X12" s="26">
        <v>1.6</v>
      </c>
      <c r="Y12" s="26">
        <v>1.7</v>
      </c>
      <c r="Z12" s="26">
        <v>1.8</v>
      </c>
      <c r="AA12" s="26">
        <v>1.7</v>
      </c>
      <c r="AB12" s="26">
        <v>1.8</v>
      </c>
      <c r="AC12" s="35">
        <f t="shared" ref="AC12:AC24" si="0">AVERAGE(E12:AB12)</f>
        <v>1.5263157894736843</v>
      </c>
    </row>
    <row r="13" spans="1:29" ht="30" customHeight="1">
      <c r="A13" s="39">
        <v>2</v>
      </c>
      <c r="B13" s="5" t="s">
        <v>48</v>
      </c>
      <c r="C13" s="6" t="s">
        <v>47</v>
      </c>
      <c r="D13" s="7"/>
      <c r="E13" s="26"/>
      <c r="F13" s="26"/>
      <c r="G13" s="26"/>
      <c r="H13" s="26"/>
      <c r="I13" s="26"/>
      <c r="J13" s="26">
        <v>0.4</v>
      </c>
      <c r="K13" s="26">
        <v>0.4</v>
      </c>
      <c r="L13" s="26">
        <v>0.3</v>
      </c>
      <c r="M13" s="26">
        <v>0.3</v>
      </c>
      <c r="N13" s="26">
        <v>0.3</v>
      </c>
      <c r="O13" s="26">
        <v>0.3</v>
      </c>
      <c r="P13" s="26">
        <v>0.4</v>
      </c>
      <c r="Q13" s="26">
        <v>0.4</v>
      </c>
      <c r="R13" s="26">
        <v>0.4</v>
      </c>
      <c r="S13" s="26">
        <v>0.4</v>
      </c>
      <c r="T13" s="26">
        <v>0.4</v>
      </c>
      <c r="U13" s="26">
        <v>0.4</v>
      </c>
      <c r="V13" s="26">
        <v>0.4</v>
      </c>
      <c r="W13" s="26">
        <v>0.4</v>
      </c>
      <c r="X13" s="26">
        <v>0.5</v>
      </c>
      <c r="Y13" s="26">
        <v>0.4</v>
      </c>
      <c r="Z13" s="26">
        <v>0.5</v>
      </c>
      <c r="AA13" s="26">
        <v>0.4</v>
      </c>
      <c r="AB13" s="26">
        <v>0.5</v>
      </c>
      <c r="AC13" s="35">
        <f t="shared" si="0"/>
        <v>0.39473684210526322</v>
      </c>
    </row>
    <row r="14" spans="1:29" ht="30" customHeight="1">
      <c r="A14" s="39">
        <v>3</v>
      </c>
      <c r="B14" s="5" t="s">
        <v>49</v>
      </c>
      <c r="C14" s="6" t="s">
        <v>47</v>
      </c>
      <c r="D14" s="6"/>
      <c r="E14" s="17"/>
      <c r="F14" s="17"/>
      <c r="G14" s="17"/>
      <c r="H14" s="17"/>
      <c r="I14" s="17"/>
      <c r="J14" s="27">
        <v>13.72222</v>
      </c>
      <c r="K14" s="27">
        <v>14.33333</v>
      </c>
      <c r="L14" s="27">
        <v>13.88889</v>
      </c>
      <c r="M14" s="27">
        <v>13.72222</v>
      </c>
      <c r="N14" s="27">
        <v>13.72222</v>
      </c>
      <c r="O14" s="27">
        <v>13.83333</v>
      </c>
      <c r="P14" s="27">
        <v>13.88889</v>
      </c>
      <c r="Q14" s="27">
        <v>13.88889</v>
      </c>
      <c r="R14" s="27">
        <v>13.77778</v>
      </c>
      <c r="S14" s="27">
        <v>13.77778</v>
      </c>
      <c r="T14" s="27">
        <v>13.66667</v>
      </c>
      <c r="U14" s="27">
        <v>13.11111</v>
      </c>
      <c r="V14" s="27">
        <v>12.55556</v>
      </c>
      <c r="W14" s="27">
        <v>12.77778</v>
      </c>
      <c r="X14" s="27">
        <v>13.88889</v>
      </c>
      <c r="Y14" s="27">
        <v>14.44444</v>
      </c>
      <c r="Z14" s="27">
        <v>14.66667</v>
      </c>
      <c r="AA14" s="27">
        <v>14.83333</v>
      </c>
      <c r="AB14" s="27">
        <v>15.05556</v>
      </c>
      <c r="AC14" s="35">
        <f t="shared" si="0"/>
        <v>13.871345263157895</v>
      </c>
    </row>
    <row r="15" spans="1:29" ht="30" customHeight="1">
      <c r="A15" s="39">
        <v>4</v>
      </c>
      <c r="B15" s="5" t="s">
        <v>50</v>
      </c>
      <c r="C15" s="6" t="s">
        <v>47</v>
      </c>
      <c r="D15" s="6"/>
      <c r="E15" s="17"/>
      <c r="F15" s="17"/>
      <c r="G15" s="17"/>
      <c r="H15" s="17"/>
      <c r="I15" s="17"/>
      <c r="J15" s="27">
        <v>8</v>
      </c>
      <c r="K15" s="27">
        <v>6.944445</v>
      </c>
      <c r="L15" s="27">
        <v>6.944445</v>
      </c>
      <c r="M15" s="27">
        <v>7</v>
      </c>
      <c r="N15" s="27">
        <v>7.1111110000000002</v>
      </c>
      <c r="O15" s="27">
        <v>7.1111110000000002</v>
      </c>
      <c r="P15" s="27">
        <v>7</v>
      </c>
      <c r="Q15" s="27">
        <v>7.1111110000000002</v>
      </c>
      <c r="R15" s="27">
        <v>7</v>
      </c>
      <c r="S15" s="27">
        <v>7</v>
      </c>
      <c r="T15" s="27">
        <v>6.1666660000000002</v>
      </c>
      <c r="U15" s="27">
        <v>5.61111</v>
      </c>
      <c r="V15" s="27">
        <v>5.61111</v>
      </c>
      <c r="W15" s="27">
        <v>5.61111</v>
      </c>
      <c r="X15" s="27">
        <v>5.8333329999999997</v>
      </c>
      <c r="Y15" s="27">
        <v>6.0555570000000003</v>
      </c>
      <c r="Z15" s="27">
        <v>6.5</v>
      </c>
      <c r="AA15" s="27">
        <v>6.4444439999999998</v>
      </c>
      <c r="AB15" s="27">
        <v>6.555555</v>
      </c>
      <c r="AC15" s="35">
        <f t="shared" si="0"/>
        <v>6.6111109473684211</v>
      </c>
    </row>
    <row r="16" spans="1:29" ht="30" customHeight="1">
      <c r="A16" s="39">
        <v>5</v>
      </c>
      <c r="B16" s="5" t="s">
        <v>51</v>
      </c>
      <c r="C16" s="6" t="s">
        <v>47</v>
      </c>
      <c r="D16" s="6"/>
      <c r="E16" s="17"/>
      <c r="F16" s="17"/>
      <c r="G16" s="17"/>
      <c r="H16" s="17"/>
      <c r="I16" s="17"/>
      <c r="J16" s="27">
        <v>20</v>
      </c>
      <c r="K16" s="27">
        <v>24.38889</v>
      </c>
      <c r="L16" s="27">
        <v>24.22222</v>
      </c>
      <c r="M16" s="27">
        <v>24.38889</v>
      </c>
      <c r="N16" s="27">
        <v>24.66667</v>
      </c>
      <c r="O16" s="27">
        <v>24.33334</v>
      </c>
      <c r="P16" s="27">
        <v>24.5</v>
      </c>
      <c r="Q16" s="27">
        <v>24.94445</v>
      </c>
      <c r="R16" s="27">
        <v>24.94445</v>
      </c>
      <c r="S16" s="27">
        <v>24.94445</v>
      </c>
      <c r="T16" s="27">
        <v>25.27778</v>
      </c>
      <c r="U16" s="27">
        <v>25.44445</v>
      </c>
      <c r="V16" s="27">
        <v>25.22222</v>
      </c>
      <c r="W16" s="27">
        <v>23.55556</v>
      </c>
      <c r="X16" s="27">
        <v>23.44444</v>
      </c>
      <c r="Y16" s="27">
        <v>23.44444</v>
      </c>
      <c r="Z16" s="27">
        <v>23.72222</v>
      </c>
      <c r="AA16" s="27">
        <v>23.44444</v>
      </c>
      <c r="AB16" s="27">
        <v>23</v>
      </c>
      <c r="AC16" s="35">
        <f t="shared" si="0"/>
        <v>24.099416315789473</v>
      </c>
    </row>
    <row r="17" spans="1:29" ht="30" customHeight="1">
      <c r="A17" s="39">
        <v>6</v>
      </c>
      <c r="B17" s="5" t="s">
        <v>52</v>
      </c>
      <c r="C17" s="6" t="s">
        <v>47</v>
      </c>
      <c r="D17" s="6"/>
      <c r="E17" s="17"/>
      <c r="F17" s="17"/>
      <c r="G17" s="17"/>
      <c r="H17" s="17"/>
      <c r="I17" s="17"/>
      <c r="J17" s="27">
        <v>24.5</v>
      </c>
      <c r="K17" s="27">
        <v>29.05556</v>
      </c>
      <c r="L17" s="27">
        <v>28.44444</v>
      </c>
      <c r="M17" s="27">
        <v>28.55556</v>
      </c>
      <c r="N17" s="27">
        <v>28.77778</v>
      </c>
      <c r="O17" s="27">
        <v>28.55556</v>
      </c>
      <c r="P17" s="27">
        <v>28.88889</v>
      </c>
      <c r="Q17" s="27">
        <v>29.33334</v>
      </c>
      <c r="R17" s="27">
        <v>29.33334</v>
      </c>
      <c r="S17" s="27">
        <v>29.11111</v>
      </c>
      <c r="T17" s="27">
        <v>30</v>
      </c>
      <c r="U17" s="27">
        <v>30.22222</v>
      </c>
      <c r="V17" s="27">
        <v>29.5</v>
      </c>
      <c r="W17" s="27">
        <v>28.22223</v>
      </c>
      <c r="X17" s="27">
        <v>28.61111</v>
      </c>
      <c r="Y17" s="27">
        <v>28.83334</v>
      </c>
      <c r="Z17" s="27">
        <v>29</v>
      </c>
      <c r="AA17" s="27">
        <v>28.77778</v>
      </c>
      <c r="AB17" s="27">
        <v>28.27778</v>
      </c>
      <c r="AC17" s="35">
        <f t="shared" si="0"/>
        <v>28.736844210526318</v>
      </c>
    </row>
    <row r="18" spans="1:29" ht="30" customHeight="1">
      <c r="A18" s="39">
        <v>7</v>
      </c>
      <c r="B18" s="5" t="s">
        <v>53</v>
      </c>
      <c r="C18" s="6" t="s">
        <v>54</v>
      </c>
      <c r="D18" s="6"/>
      <c r="E18" s="13"/>
      <c r="F18" s="13"/>
      <c r="G18" s="13"/>
      <c r="H18" s="13"/>
      <c r="I18" s="13"/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30" customHeight="1">
      <c r="A19" s="39">
        <v>8</v>
      </c>
      <c r="B19" s="5" t="s">
        <v>55</v>
      </c>
      <c r="C19" s="6" t="s">
        <v>54</v>
      </c>
      <c r="D19" s="6"/>
      <c r="E19" s="28"/>
      <c r="F19" s="28"/>
      <c r="G19" s="28"/>
      <c r="H19" s="28"/>
      <c r="I19" s="28"/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 customHeight="1">
      <c r="A20" s="39">
        <v>9</v>
      </c>
      <c r="B20" s="5" t="s">
        <v>56</v>
      </c>
      <c r="C20" s="6" t="s">
        <v>54</v>
      </c>
      <c r="D20" s="6"/>
      <c r="E20" s="28"/>
      <c r="F20" s="28"/>
      <c r="G20" s="28"/>
      <c r="H20" s="28"/>
      <c r="I20" s="28"/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 customHeight="1">
      <c r="A21" s="39">
        <v>10</v>
      </c>
      <c r="B21" s="5" t="s">
        <v>57</v>
      </c>
      <c r="C21" s="6" t="s">
        <v>54</v>
      </c>
      <c r="D21" s="6"/>
      <c r="E21" s="28"/>
      <c r="F21" s="28"/>
      <c r="G21" s="28"/>
      <c r="H21" s="28"/>
      <c r="I21" s="28"/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0" customHeight="1">
      <c r="A22" s="39">
        <v>11</v>
      </c>
      <c r="B22" s="5" t="s">
        <v>58</v>
      </c>
      <c r="C22" s="6" t="s">
        <v>54</v>
      </c>
      <c r="D22" s="13"/>
      <c r="E22" s="33"/>
      <c r="F22" s="33"/>
      <c r="G22" s="33"/>
      <c r="H22" s="33"/>
      <c r="I22" s="33"/>
      <c r="J22" s="33">
        <f t="shared" ref="J22:O22" si="1">J18-J19</f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ref="P22:AB22" si="2">P18-P19</f>
        <v>0.5</v>
      </c>
      <c r="Q22" s="33">
        <f t="shared" si="2"/>
        <v>0.5</v>
      </c>
      <c r="R22" s="33">
        <f t="shared" si="2"/>
        <v>0.5</v>
      </c>
      <c r="S22" s="33">
        <f t="shared" si="2"/>
        <v>0.5</v>
      </c>
      <c r="T22" s="33">
        <f t="shared" si="2"/>
        <v>0.5</v>
      </c>
      <c r="U22" s="33">
        <f t="shared" si="2"/>
        <v>0.5</v>
      </c>
      <c r="V22" s="33">
        <f t="shared" si="2"/>
        <v>0.5</v>
      </c>
      <c r="W22" s="33">
        <f t="shared" si="2"/>
        <v>0.5</v>
      </c>
      <c r="X22" s="33">
        <f t="shared" si="2"/>
        <v>0.5</v>
      </c>
      <c r="Y22" s="33">
        <f t="shared" si="2"/>
        <v>0.5</v>
      </c>
      <c r="Z22" s="33">
        <f t="shared" si="2"/>
        <v>0.5</v>
      </c>
      <c r="AA22" s="33">
        <f t="shared" si="2"/>
        <v>0.5</v>
      </c>
      <c r="AB22" s="33">
        <f t="shared" si="2"/>
        <v>0.5</v>
      </c>
      <c r="AC22" s="35">
        <f t="shared" si="0"/>
        <v>0.5</v>
      </c>
    </row>
    <row r="23" spans="1:29" ht="30" customHeight="1">
      <c r="A23" s="39">
        <v>12</v>
      </c>
      <c r="B23" s="5" t="s">
        <v>59</v>
      </c>
      <c r="C23" s="6" t="s">
        <v>60</v>
      </c>
      <c r="D23" s="13"/>
      <c r="E23" s="33"/>
      <c r="F23" s="33"/>
      <c r="G23" s="33"/>
      <c r="H23" s="33"/>
      <c r="I23" s="33"/>
      <c r="J23" s="33">
        <f t="shared" ref="J23:O23" si="3">J20-J21</f>
        <v>0.79999999999999982</v>
      </c>
      <c r="K23" s="33">
        <f t="shared" si="3"/>
        <v>0.79999999999999982</v>
      </c>
      <c r="L23" s="33">
        <f t="shared" si="3"/>
        <v>0.79999999999999982</v>
      </c>
      <c r="M23" s="33">
        <f t="shared" si="3"/>
        <v>0.79999999999999982</v>
      </c>
      <c r="N23" s="33">
        <f t="shared" si="3"/>
        <v>0.79999999999999982</v>
      </c>
      <c r="O23" s="33">
        <f t="shared" si="3"/>
        <v>0.79999999999999982</v>
      </c>
      <c r="P23" s="33">
        <f t="shared" ref="P23:AB23" si="4">P20-P21</f>
        <v>0.79999999999999982</v>
      </c>
      <c r="Q23" s="33">
        <f t="shared" si="4"/>
        <v>0.79999999999999982</v>
      </c>
      <c r="R23" s="33">
        <f t="shared" si="4"/>
        <v>0.79999999999999982</v>
      </c>
      <c r="S23" s="33">
        <f t="shared" si="4"/>
        <v>0.79999999999999982</v>
      </c>
      <c r="T23" s="33">
        <f t="shared" si="4"/>
        <v>0.79999999999999982</v>
      </c>
      <c r="U23" s="33">
        <f t="shared" si="4"/>
        <v>0.79999999999999982</v>
      </c>
      <c r="V23" s="33">
        <f t="shared" si="4"/>
        <v>0.79999999999999982</v>
      </c>
      <c r="W23" s="33">
        <f t="shared" si="4"/>
        <v>0.79999999999999982</v>
      </c>
      <c r="X23" s="33">
        <f t="shared" si="4"/>
        <v>0.79999999999999982</v>
      </c>
      <c r="Y23" s="33">
        <f t="shared" si="4"/>
        <v>0.79999999999999982</v>
      </c>
      <c r="Z23" s="33">
        <f t="shared" si="4"/>
        <v>0.79999999999999982</v>
      </c>
      <c r="AA23" s="33">
        <f t="shared" si="4"/>
        <v>0.79999999999999982</v>
      </c>
      <c r="AB23" s="33">
        <f t="shared" si="4"/>
        <v>0.79999999999999982</v>
      </c>
      <c r="AC23" s="35">
        <f t="shared" si="0"/>
        <v>0.80000000000000016</v>
      </c>
    </row>
    <row r="24" spans="1:29" ht="30" customHeight="1">
      <c r="A24" s="39">
        <v>13</v>
      </c>
      <c r="B24" s="5" t="s">
        <v>61</v>
      </c>
      <c r="C24" s="6" t="s">
        <v>62</v>
      </c>
      <c r="D24" s="13"/>
      <c r="E24" s="29"/>
      <c r="F24" s="29"/>
      <c r="G24" s="29"/>
      <c r="H24" s="29"/>
      <c r="I24" s="29"/>
      <c r="J24" s="29">
        <f t="shared" ref="J24:O24" si="5">SQRT(J22/0.5)*971</f>
        <v>971</v>
      </c>
      <c r="K24" s="29">
        <f t="shared" si="5"/>
        <v>971</v>
      </c>
      <c r="L24" s="29">
        <f t="shared" si="5"/>
        <v>971</v>
      </c>
      <c r="M24" s="29">
        <f t="shared" si="5"/>
        <v>971</v>
      </c>
      <c r="N24" s="29">
        <f t="shared" si="5"/>
        <v>971</v>
      </c>
      <c r="O24" s="29">
        <f t="shared" si="5"/>
        <v>971</v>
      </c>
      <c r="P24" s="29">
        <f t="shared" ref="P24:AB24" si="6">SQRT(P22/0.5)*971</f>
        <v>971</v>
      </c>
      <c r="Q24" s="29">
        <f t="shared" si="6"/>
        <v>971</v>
      </c>
      <c r="R24" s="29">
        <f t="shared" si="6"/>
        <v>971</v>
      </c>
      <c r="S24" s="29">
        <f t="shared" si="6"/>
        <v>971</v>
      </c>
      <c r="T24" s="29">
        <f t="shared" si="6"/>
        <v>971</v>
      </c>
      <c r="U24" s="29">
        <f t="shared" si="6"/>
        <v>971</v>
      </c>
      <c r="V24" s="29">
        <f t="shared" si="6"/>
        <v>971</v>
      </c>
      <c r="W24" s="29">
        <f t="shared" si="6"/>
        <v>971</v>
      </c>
      <c r="X24" s="29">
        <f t="shared" si="6"/>
        <v>971</v>
      </c>
      <c r="Y24" s="29">
        <f t="shared" si="6"/>
        <v>971</v>
      </c>
      <c r="Z24" s="29">
        <f t="shared" si="6"/>
        <v>971</v>
      </c>
      <c r="AA24" s="29">
        <f t="shared" si="6"/>
        <v>971</v>
      </c>
      <c r="AB24" s="29">
        <f t="shared" si="6"/>
        <v>971</v>
      </c>
      <c r="AC24" s="35">
        <f t="shared" si="0"/>
        <v>971</v>
      </c>
    </row>
    <row r="25" spans="1:29" ht="30" customHeight="1">
      <c r="A25" s="39">
        <v>14</v>
      </c>
      <c r="B25" s="5" t="s">
        <v>63</v>
      </c>
      <c r="C25" s="6" t="s">
        <v>64</v>
      </c>
      <c r="D25" s="13"/>
      <c r="E25" s="40"/>
      <c r="F25" s="40"/>
      <c r="G25" s="40"/>
      <c r="H25" s="40"/>
      <c r="I25" s="40"/>
      <c r="J25" s="40">
        <f t="shared" ref="J25:O25" si="7">J24*1000*1*(J14-J15)/3024</f>
        <v>1837.3927314814814</v>
      </c>
      <c r="K25" s="40">
        <f t="shared" si="7"/>
        <v>2372.5553356481482</v>
      </c>
      <c r="L25" s="40">
        <f t="shared" si="7"/>
        <v>2229.8465922619048</v>
      </c>
      <c r="M25" s="40">
        <f t="shared" si="7"/>
        <v>2158.4906150793649</v>
      </c>
      <c r="N25" s="40">
        <f t="shared" si="7"/>
        <v>2122.8131081349206</v>
      </c>
      <c r="O25" s="40">
        <f t="shared" si="7"/>
        <v>2158.4902939814815</v>
      </c>
      <c r="P25" s="40">
        <f t="shared" ref="P25:AB25" si="8">P24*1000*1*(P14-P15)/3024</f>
        <v>2212.0079993386244</v>
      </c>
      <c r="Q25" s="40">
        <f t="shared" si="8"/>
        <v>2176.3304923941801</v>
      </c>
      <c r="R25" s="40">
        <f t="shared" si="8"/>
        <v>2176.3308134920635</v>
      </c>
      <c r="S25" s="40">
        <f t="shared" si="8"/>
        <v>2176.3308134920635</v>
      </c>
      <c r="T25" s="40">
        <f t="shared" si="8"/>
        <v>2408.2354113756614</v>
      </c>
      <c r="U25" s="40">
        <f t="shared" si="8"/>
        <v>2408.2341269841268</v>
      </c>
      <c r="V25" s="40">
        <f t="shared" si="8"/>
        <v>2229.8481977513229</v>
      </c>
      <c r="W25" s="40">
        <f t="shared" si="8"/>
        <v>2301.2025694444446</v>
      </c>
      <c r="X25" s="40">
        <f t="shared" si="8"/>
        <v>2586.6223039021165</v>
      </c>
      <c r="Y25" s="40">
        <f t="shared" si="8"/>
        <v>2693.6525770502644</v>
      </c>
      <c r="Z25" s="40">
        <f t="shared" si="8"/>
        <v>2622.3004530423282</v>
      </c>
      <c r="AA25" s="40">
        <f t="shared" si="8"/>
        <v>2693.6535403439152</v>
      </c>
      <c r="AB25" s="40">
        <f t="shared" si="8"/>
        <v>2729.3336160714284</v>
      </c>
      <c r="AC25" s="43">
        <f>SUM(E25:AB25)</f>
        <v>44293.671591269842</v>
      </c>
    </row>
    <row r="26" spans="1:29" ht="30" customHeight="1">
      <c r="A26" s="39">
        <v>15</v>
      </c>
      <c r="B26" s="5" t="s">
        <v>65</v>
      </c>
      <c r="C26" s="6" t="s">
        <v>66</v>
      </c>
      <c r="D26" s="13"/>
      <c r="E26" s="17"/>
      <c r="F26" s="17"/>
      <c r="G26" s="17"/>
      <c r="H26" s="17"/>
      <c r="I26" s="17"/>
      <c r="J26" s="13">
        <v>1520</v>
      </c>
      <c r="K26" s="13">
        <v>1520</v>
      </c>
      <c r="L26" s="13">
        <v>1520</v>
      </c>
      <c r="M26" s="13">
        <v>1490</v>
      </c>
      <c r="N26" s="13">
        <v>1510</v>
      </c>
      <c r="O26" s="13">
        <v>1470</v>
      </c>
      <c r="P26" s="13">
        <v>1490</v>
      </c>
      <c r="Q26" s="13">
        <v>1500</v>
      </c>
      <c r="R26" s="13">
        <v>1500</v>
      </c>
      <c r="S26" s="13">
        <v>1500</v>
      </c>
      <c r="T26" s="13">
        <v>1580</v>
      </c>
      <c r="U26" s="13">
        <v>1500</v>
      </c>
      <c r="V26" s="13">
        <v>1500</v>
      </c>
      <c r="W26" s="13">
        <v>1530</v>
      </c>
      <c r="X26" s="13">
        <v>1530</v>
      </c>
      <c r="Y26" s="13">
        <v>1600</v>
      </c>
      <c r="Z26" s="13">
        <v>1510</v>
      </c>
      <c r="AA26" s="13">
        <v>1500</v>
      </c>
      <c r="AB26" s="13">
        <v>1530</v>
      </c>
      <c r="AC26" s="43">
        <f>SUM(E26:AB26)</f>
        <v>28800</v>
      </c>
    </row>
    <row r="27" spans="1:29" ht="30" customHeight="1">
      <c r="A27" s="39">
        <v>16</v>
      </c>
      <c r="B27" s="5" t="s">
        <v>67</v>
      </c>
      <c r="C27" s="6" t="s">
        <v>68</v>
      </c>
      <c r="D27" s="13"/>
      <c r="E27" s="31"/>
      <c r="F27" s="31"/>
      <c r="G27" s="31"/>
      <c r="H27" s="31"/>
      <c r="I27" s="31"/>
      <c r="J27" s="31">
        <f t="shared" ref="J27:O27" si="9">J26/J25</f>
        <v>0.82725917761437473</v>
      </c>
      <c r="K27" s="31">
        <f t="shared" si="9"/>
        <v>0.64065945150432402</v>
      </c>
      <c r="L27" s="31">
        <f t="shared" si="9"/>
        <v>0.68166124309840848</v>
      </c>
      <c r="M27" s="31">
        <f t="shared" si="9"/>
        <v>0.69029718711341936</v>
      </c>
      <c r="N27" s="31">
        <f t="shared" si="9"/>
        <v>0.7113202731853624</v>
      </c>
      <c r="O27" s="31">
        <f t="shared" si="9"/>
        <v>0.68103155436871832</v>
      </c>
      <c r="P27" s="31">
        <f t="shared" ref="P27:AB27" si="10">P26/P25</f>
        <v>0.67359611739446701</v>
      </c>
      <c r="Q27" s="31">
        <f t="shared" si="10"/>
        <v>0.68923355402232622</v>
      </c>
      <c r="R27" s="31">
        <f t="shared" si="10"/>
        <v>0.68923345233216315</v>
      </c>
      <c r="S27" s="31">
        <f t="shared" si="10"/>
        <v>0.68923345233216315</v>
      </c>
      <c r="T27" s="31">
        <f t="shared" si="10"/>
        <v>0.65608203937897136</v>
      </c>
      <c r="U27" s="31">
        <f t="shared" si="10"/>
        <v>0.62286302780638525</v>
      </c>
      <c r="V27" s="31">
        <f t="shared" si="10"/>
        <v>0.67269153187767039</v>
      </c>
      <c r="W27" s="31">
        <f t="shared" si="10"/>
        <v>0.66486975997483433</v>
      </c>
      <c r="X27" s="31">
        <f t="shared" si="10"/>
        <v>0.59150498999868617</v>
      </c>
      <c r="Y27" s="31">
        <f t="shared" si="10"/>
        <v>0.59398899978114861</v>
      </c>
      <c r="Z27" s="31">
        <f t="shared" si="10"/>
        <v>0.57583027842905465</v>
      </c>
      <c r="AA27" s="31">
        <f t="shared" si="10"/>
        <v>0.55686448815109524</v>
      </c>
      <c r="AB27" s="31">
        <f t="shared" si="10"/>
        <v>0.56057639527492598</v>
      </c>
      <c r="AC27" s="35">
        <f t="shared" ref="AC27:AC32" si="11">AVERAGE(E27:AB27)</f>
        <v>0.6562524722967632</v>
      </c>
    </row>
    <row r="28" spans="1:29" ht="30" customHeight="1">
      <c r="A28" s="39">
        <v>17</v>
      </c>
      <c r="B28" s="5" t="s">
        <v>69</v>
      </c>
      <c r="C28" s="13"/>
      <c r="D28" s="13"/>
      <c r="E28" s="255">
        <f>AVERAGE(E27:AB27)</f>
        <v>0.6562524722967632</v>
      </c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35">
        <f t="shared" si="11"/>
        <v>0.6562524722967632</v>
      </c>
    </row>
    <row r="29" spans="1:29" ht="30" customHeight="1">
      <c r="A29" s="39">
        <v>18</v>
      </c>
      <c r="B29" s="5" t="s">
        <v>70</v>
      </c>
      <c r="C29" s="13"/>
      <c r="D29" s="13"/>
      <c r="E29" s="31"/>
      <c r="F29" s="31"/>
      <c r="G29" s="31"/>
      <c r="H29" s="31"/>
      <c r="I29" s="31"/>
      <c r="J29" s="31">
        <f t="shared" ref="J29:O29" si="12">3.516/J27</f>
        <v>4.2501795025584794</v>
      </c>
      <c r="K29" s="31">
        <f t="shared" si="12"/>
        <v>5.4880951053545326</v>
      </c>
      <c r="L29" s="31">
        <f t="shared" si="12"/>
        <v>5.1579872489426695</v>
      </c>
      <c r="M29" s="31">
        <f t="shared" si="12"/>
        <v>5.093458391019495</v>
      </c>
      <c r="N29" s="31">
        <f t="shared" si="12"/>
        <v>4.942921118014822</v>
      </c>
      <c r="O29" s="31">
        <f t="shared" si="12"/>
        <v>5.1627563766250946</v>
      </c>
      <c r="P29" s="31">
        <f t="shared" ref="P29:AB29" si="13">3.516/P27</f>
        <v>5.2197450507883243</v>
      </c>
      <c r="Q29" s="31">
        <f t="shared" si="13"/>
        <v>5.1013186741719583</v>
      </c>
      <c r="R29" s="31">
        <f t="shared" si="13"/>
        <v>5.1013194268253965</v>
      </c>
      <c r="S29" s="31">
        <f t="shared" si="13"/>
        <v>5.1013194268253965</v>
      </c>
      <c r="T29" s="31">
        <f t="shared" si="13"/>
        <v>5.3590858901245735</v>
      </c>
      <c r="U29" s="31">
        <f t="shared" si="13"/>
        <v>5.6449007936507929</v>
      </c>
      <c r="V29" s="31">
        <f t="shared" si="13"/>
        <v>5.2267641755291017</v>
      </c>
      <c r="W29" s="31">
        <f t="shared" si="13"/>
        <v>5.2882537478213516</v>
      </c>
      <c r="X29" s="31">
        <f t="shared" si="13"/>
        <v>5.9441594905358439</v>
      </c>
      <c r="Y29" s="31">
        <f t="shared" si="13"/>
        <v>5.9193015380679563</v>
      </c>
      <c r="Z29" s="31">
        <f t="shared" si="13"/>
        <v>6.1059658231104805</v>
      </c>
      <c r="AA29" s="31">
        <f t="shared" si="13"/>
        <v>6.3139238985661379</v>
      </c>
      <c r="AB29" s="31">
        <f t="shared" si="13"/>
        <v>6.2721156824229682</v>
      </c>
      <c r="AC29" s="35">
        <f t="shared" si="11"/>
        <v>5.4049248084713346</v>
      </c>
    </row>
    <row r="30" spans="1:29" ht="30" customHeight="1">
      <c r="A30" s="39">
        <v>19</v>
      </c>
      <c r="B30" s="5" t="s">
        <v>71</v>
      </c>
      <c r="C30" s="13"/>
      <c r="D30" s="13"/>
      <c r="E30" s="31"/>
      <c r="F30" s="31"/>
      <c r="G30" s="31"/>
      <c r="H30" s="31"/>
      <c r="I30" s="31"/>
      <c r="J30" s="31">
        <f t="shared" ref="J30:O30" si="14">3.413*J29</f>
        <v>14.50586264223209</v>
      </c>
      <c r="K30" s="31">
        <f t="shared" si="14"/>
        <v>18.730868594575018</v>
      </c>
      <c r="L30" s="31">
        <f t="shared" si="14"/>
        <v>17.604210480641331</v>
      </c>
      <c r="M30" s="31">
        <f t="shared" si="14"/>
        <v>17.383973488549536</v>
      </c>
      <c r="N30" s="31">
        <f t="shared" si="14"/>
        <v>16.870189775784588</v>
      </c>
      <c r="O30" s="31">
        <f t="shared" si="14"/>
        <v>17.620487513421448</v>
      </c>
      <c r="P30" s="31">
        <f t="shared" ref="P30:AB30" si="15">3.413*P29</f>
        <v>17.814989858340549</v>
      </c>
      <c r="Q30" s="31">
        <f t="shared" si="15"/>
        <v>17.410800634948892</v>
      </c>
      <c r="R30" s="31">
        <f t="shared" si="15"/>
        <v>17.410803203755076</v>
      </c>
      <c r="S30" s="31">
        <f t="shared" si="15"/>
        <v>17.410803203755076</v>
      </c>
      <c r="T30" s="31">
        <f t="shared" si="15"/>
        <v>18.290560142995169</v>
      </c>
      <c r="U30" s="31">
        <f t="shared" si="15"/>
        <v>19.266046408730155</v>
      </c>
      <c r="V30" s="31">
        <f t="shared" si="15"/>
        <v>17.838946131080824</v>
      </c>
      <c r="W30" s="31">
        <f t="shared" si="15"/>
        <v>18.048810041314272</v>
      </c>
      <c r="X30" s="31">
        <f t="shared" si="15"/>
        <v>20.287416341198835</v>
      </c>
      <c r="Y30" s="31">
        <f t="shared" si="15"/>
        <v>20.202576149425933</v>
      </c>
      <c r="Z30" s="31">
        <f t="shared" si="15"/>
        <v>20.839661354276068</v>
      </c>
      <c r="AA30" s="31">
        <f t="shared" si="15"/>
        <v>21.549422265806228</v>
      </c>
      <c r="AB30" s="31">
        <f t="shared" si="15"/>
        <v>21.406730824109591</v>
      </c>
      <c r="AC30" s="35">
        <f t="shared" si="11"/>
        <v>18.447008371312666</v>
      </c>
    </row>
    <row r="31" spans="1:29" ht="30" customHeight="1">
      <c r="A31" s="39">
        <v>20</v>
      </c>
      <c r="B31" s="5" t="s">
        <v>72</v>
      </c>
      <c r="C31" s="6" t="s">
        <v>47</v>
      </c>
      <c r="D31" s="13"/>
      <c r="E31" s="31"/>
      <c r="F31" s="31"/>
      <c r="G31" s="31"/>
      <c r="H31" s="31"/>
      <c r="I31" s="31"/>
      <c r="J31" s="31">
        <f t="shared" ref="J31:O31" si="16">(J17-J16)/LN(1+(J17-J16)/J12)</f>
        <v>3.477801084802584</v>
      </c>
      <c r="K31" s="31">
        <f t="shared" si="16"/>
        <v>3.301047051080555</v>
      </c>
      <c r="L31" s="31">
        <f t="shared" si="16"/>
        <v>2.919091677757462</v>
      </c>
      <c r="M31" s="31">
        <f t="shared" si="16"/>
        <v>3.0186156340338881</v>
      </c>
      <c r="N31" s="31">
        <f t="shared" si="16"/>
        <v>2.8827844309706929</v>
      </c>
      <c r="O31" s="31">
        <f t="shared" si="16"/>
        <v>3.0370125784040058</v>
      </c>
      <c r="P31" s="31">
        <f t="shared" ref="P31:AB31" si="17">(P17-P16)/LN(1+(P17-P16)/P12)</f>
        <v>3.0919252774581336</v>
      </c>
      <c r="Q31" s="31">
        <f t="shared" si="17"/>
        <v>3.2091856128122558</v>
      </c>
      <c r="R31" s="31">
        <f t="shared" si="17"/>
        <v>3.0919252774581336</v>
      </c>
      <c r="S31" s="31">
        <f t="shared" si="17"/>
        <v>3.2498981042689175</v>
      </c>
      <c r="T31" s="31">
        <f t="shared" si="17"/>
        <v>3.2005231442283604</v>
      </c>
      <c r="U31" s="31">
        <f t="shared" si="17"/>
        <v>3.2184694268063678</v>
      </c>
      <c r="V31" s="31">
        <f t="shared" si="17"/>
        <v>3.1721226401303166</v>
      </c>
      <c r="W31" s="31">
        <f t="shared" si="17"/>
        <v>3.4182011426176491</v>
      </c>
      <c r="X31" s="31">
        <f t="shared" si="17"/>
        <v>3.582975335843785</v>
      </c>
      <c r="Y31" s="31">
        <f t="shared" si="17"/>
        <v>3.7739986824276843</v>
      </c>
      <c r="Z31" s="31">
        <f t="shared" si="17"/>
        <v>3.8547192757287356</v>
      </c>
      <c r="AA31" s="31">
        <f t="shared" si="17"/>
        <v>3.7557847705547203</v>
      </c>
      <c r="AB31" s="31">
        <f t="shared" si="17"/>
        <v>3.8547192757287356</v>
      </c>
      <c r="AC31" s="35">
        <f t="shared" si="11"/>
        <v>3.3216210749006829</v>
      </c>
    </row>
    <row r="32" spans="1:29" ht="30" customHeight="1">
      <c r="A32" s="39">
        <v>21</v>
      </c>
      <c r="B32" s="5" t="s">
        <v>73</v>
      </c>
      <c r="C32" s="6" t="s">
        <v>47</v>
      </c>
      <c r="D32" s="17"/>
      <c r="E32" s="31"/>
      <c r="F32" s="31"/>
      <c r="G32" s="31"/>
      <c r="H32" s="31"/>
      <c r="I32" s="31"/>
      <c r="J32" s="31">
        <f t="shared" ref="J32:O32" si="18">(J14-J15)/LN(1+(J14-J15)/J13)</f>
        <v>2.0974222834696175</v>
      </c>
      <c r="K32" s="31">
        <f t="shared" si="18"/>
        <v>2.488687688146086</v>
      </c>
      <c r="L32" s="31">
        <f t="shared" si="18"/>
        <v>2.1809019686893962</v>
      </c>
      <c r="M32" s="31">
        <f t="shared" si="18"/>
        <v>2.1319723076846313</v>
      </c>
      <c r="N32" s="31">
        <f t="shared" si="18"/>
        <v>2.1073930839752726</v>
      </c>
      <c r="O32" s="31">
        <f t="shared" si="18"/>
        <v>2.1319720868204604</v>
      </c>
      <c r="P32" s="31">
        <f t="shared" ref="P32:AB32" si="19">(P14-P15)/LN(1+(P14-P15)/P13)</f>
        <v>2.3733171342016415</v>
      </c>
      <c r="Q32" s="31">
        <f t="shared" si="19"/>
        <v>2.3474610267087574</v>
      </c>
      <c r="R32" s="31">
        <f t="shared" si="19"/>
        <v>2.3474612597842541</v>
      </c>
      <c r="S32" s="31">
        <f t="shared" si="19"/>
        <v>2.3474612597842541</v>
      </c>
      <c r="T32" s="31">
        <f t="shared" si="19"/>
        <v>2.514118951231656</v>
      </c>
      <c r="U32" s="31">
        <f t="shared" si="19"/>
        <v>2.5141180370887164</v>
      </c>
      <c r="V32" s="31">
        <f t="shared" si="19"/>
        <v>2.386215694020517</v>
      </c>
      <c r="W32" s="31">
        <f t="shared" si="19"/>
        <v>2.4376065349632361</v>
      </c>
      <c r="X32" s="31">
        <f t="shared" si="19"/>
        <v>2.8367352260261351</v>
      </c>
      <c r="Y32" s="31">
        <f t="shared" si="19"/>
        <v>2.7150436130223823</v>
      </c>
      <c r="Z32" s="31">
        <f t="shared" si="19"/>
        <v>2.8628545606224574</v>
      </c>
      <c r="AA32" s="31">
        <f t="shared" si="19"/>
        <v>2.7150442840239473</v>
      </c>
      <c r="AB32" s="31">
        <f t="shared" si="19"/>
        <v>2.9407993428533907</v>
      </c>
      <c r="AC32" s="35">
        <f t="shared" si="11"/>
        <v>2.4461361233219372</v>
      </c>
    </row>
    <row r="35" spans="1:29" ht="23.25">
      <c r="A35" s="313" t="s">
        <v>31</v>
      </c>
      <c r="B35" s="313"/>
      <c r="C35" s="313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</row>
    <row r="36" spans="1:29" ht="23.25">
      <c r="A36" s="306" t="s">
        <v>109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4" t="s">
        <v>110</v>
      </c>
      <c r="B38" s="314"/>
      <c r="C38" s="314"/>
      <c r="D38" s="314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4" t="s">
        <v>111</v>
      </c>
      <c r="B39" s="314"/>
      <c r="C39" s="314"/>
      <c r="D39" s="314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4" t="s">
        <v>112</v>
      </c>
      <c r="B40" s="314"/>
      <c r="C40" s="314"/>
      <c r="D40" s="314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4" t="s">
        <v>113</v>
      </c>
      <c r="B41" s="314"/>
      <c r="C41" s="314"/>
      <c r="D41" s="314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15" t="s">
        <v>114</v>
      </c>
      <c r="B42" s="315"/>
      <c r="C42" s="315"/>
      <c r="D42" s="315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15" t="s">
        <v>115</v>
      </c>
      <c r="B43" s="315"/>
      <c r="C43" s="315"/>
      <c r="D43" s="315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33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5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17"/>
    </row>
    <row r="46" spans="1:29" ht="30" customHeight="1">
      <c r="A46" s="4">
        <v>1</v>
      </c>
      <c r="B46" s="5" t="s">
        <v>46</v>
      </c>
      <c r="C46" s="6" t="s">
        <v>47</v>
      </c>
      <c r="D46" s="7"/>
      <c r="E46" s="28">
        <v>1.1000000000000001</v>
      </c>
      <c r="F46" s="28">
        <v>1.2</v>
      </c>
      <c r="G46" s="28">
        <v>1.1000000000000001</v>
      </c>
      <c r="H46" s="28">
        <v>1.1000000000000001</v>
      </c>
      <c r="I46" s="28">
        <v>0.9</v>
      </c>
      <c r="J46" s="28">
        <v>1.1000000000000001</v>
      </c>
      <c r="K46" s="28">
        <v>1</v>
      </c>
      <c r="L46" s="28">
        <v>1</v>
      </c>
      <c r="M46" s="28">
        <v>0.9</v>
      </c>
      <c r="N46" s="28">
        <v>1</v>
      </c>
      <c r="O46" s="28">
        <v>0.9</v>
      </c>
      <c r="P46" s="28">
        <v>0.9</v>
      </c>
      <c r="Q46" s="28">
        <v>0.9</v>
      </c>
      <c r="R46" s="28">
        <v>1.1000000000000001</v>
      </c>
      <c r="S46" s="28">
        <v>1</v>
      </c>
      <c r="T46" s="28">
        <v>1</v>
      </c>
      <c r="U46" s="28">
        <v>0.9</v>
      </c>
      <c r="V46" s="28"/>
      <c r="W46" s="28"/>
      <c r="X46" s="28"/>
      <c r="Y46" s="28"/>
      <c r="Z46" s="28"/>
      <c r="AA46" s="28"/>
      <c r="AB46" s="28"/>
      <c r="AC46" s="35">
        <f t="shared" ref="AC46:AC58" si="20">AVERAGE(E46:AB46)</f>
        <v>1.0058823529411764</v>
      </c>
    </row>
    <row r="47" spans="1:29" ht="30" customHeight="1">
      <c r="A47" s="4">
        <v>2</v>
      </c>
      <c r="B47" s="5" t="s">
        <v>48</v>
      </c>
      <c r="C47" s="6" t="s">
        <v>47</v>
      </c>
      <c r="D47" s="7"/>
      <c r="E47" s="28">
        <v>0.6</v>
      </c>
      <c r="F47" s="28">
        <v>0.6</v>
      </c>
      <c r="G47" s="28">
        <v>0.6</v>
      </c>
      <c r="H47" s="28">
        <v>0.6</v>
      </c>
      <c r="I47" s="28">
        <v>0.5</v>
      </c>
      <c r="J47" s="28">
        <v>0.5</v>
      </c>
      <c r="K47" s="28">
        <v>0.5</v>
      </c>
      <c r="L47" s="28">
        <v>0.4</v>
      </c>
      <c r="M47" s="28">
        <v>0.4</v>
      </c>
      <c r="N47" s="28">
        <v>0.5</v>
      </c>
      <c r="O47" s="28">
        <v>0.6</v>
      </c>
      <c r="P47" s="28">
        <v>0.4</v>
      </c>
      <c r="Q47" s="28">
        <v>0.4</v>
      </c>
      <c r="R47" s="28">
        <v>0.5</v>
      </c>
      <c r="S47" s="28">
        <v>0.4</v>
      </c>
      <c r="T47" s="28">
        <v>0.4</v>
      </c>
      <c r="U47" s="28">
        <v>0.4</v>
      </c>
      <c r="V47" s="28"/>
      <c r="W47" s="28"/>
      <c r="X47" s="28"/>
      <c r="Y47" s="28"/>
      <c r="Z47" s="28"/>
      <c r="AA47" s="28"/>
      <c r="AB47" s="28"/>
      <c r="AC47" s="35">
        <f t="shared" si="20"/>
        <v>0.4882352941176471</v>
      </c>
    </row>
    <row r="48" spans="1:29" ht="30" customHeight="1">
      <c r="A48" s="4">
        <v>3</v>
      </c>
      <c r="B48" s="5" t="s">
        <v>49</v>
      </c>
      <c r="C48" s="6" t="s">
        <v>47</v>
      </c>
      <c r="D48" s="6"/>
      <c r="E48" s="41">
        <v>14.77778</v>
      </c>
      <c r="F48" s="41">
        <v>14.66667</v>
      </c>
      <c r="G48" s="41">
        <v>15.11111</v>
      </c>
      <c r="H48" s="41">
        <v>15.11111</v>
      </c>
      <c r="I48" s="41">
        <v>15.61111</v>
      </c>
      <c r="J48" s="41">
        <v>15.5</v>
      </c>
      <c r="K48" s="41">
        <v>14.88889</v>
      </c>
      <c r="L48" s="41">
        <v>14</v>
      </c>
      <c r="M48" s="41">
        <v>13.77778</v>
      </c>
      <c r="N48" s="41">
        <v>13.77778</v>
      </c>
      <c r="O48" s="41">
        <v>13.88889</v>
      </c>
      <c r="P48" s="41">
        <v>14</v>
      </c>
      <c r="Q48" s="41">
        <v>13.88889</v>
      </c>
      <c r="R48" s="41">
        <v>13.77778</v>
      </c>
      <c r="S48" s="41">
        <v>13.88889</v>
      </c>
      <c r="T48" s="41">
        <v>13.66667</v>
      </c>
      <c r="U48" s="41">
        <v>13.22222</v>
      </c>
      <c r="V48" s="28"/>
      <c r="W48" s="28"/>
      <c r="X48" s="28"/>
      <c r="Y48" s="28"/>
      <c r="Z48" s="28"/>
      <c r="AA48" s="28"/>
      <c r="AB48" s="28"/>
      <c r="AC48" s="35">
        <f t="shared" si="20"/>
        <v>14.326798235294119</v>
      </c>
    </row>
    <row r="49" spans="1:29" ht="30" customHeight="1">
      <c r="A49" s="4">
        <v>4</v>
      </c>
      <c r="B49" s="5" t="s">
        <v>50</v>
      </c>
      <c r="C49" s="6" t="s">
        <v>47</v>
      </c>
      <c r="D49" s="6"/>
      <c r="E49" s="41">
        <v>5.7777789999999998</v>
      </c>
      <c r="F49" s="41">
        <v>5.6666670000000003</v>
      </c>
      <c r="G49" s="41">
        <v>6</v>
      </c>
      <c r="H49" s="41">
        <v>6.1111110000000002</v>
      </c>
      <c r="I49" s="41">
        <v>6.3333339999999998</v>
      </c>
      <c r="J49" s="41">
        <v>7.1666679999999996</v>
      </c>
      <c r="K49" s="41">
        <v>7</v>
      </c>
      <c r="L49" s="41">
        <v>7</v>
      </c>
      <c r="M49" s="41">
        <v>7.1111110000000002</v>
      </c>
      <c r="N49" s="41">
        <v>7.1111110000000002</v>
      </c>
      <c r="O49" s="41">
        <v>7.1111110000000002</v>
      </c>
      <c r="P49" s="41">
        <v>7</v>
      </c>
      <c r="Q49" s="41">
        <v>7</v>
      </c>
      <c r="R49" s="41">
        <v>6.88889</v>
      </c>
      <c r="S49" s="41">
        <v>7.1111110000000002</v>
      </c>
      <c r="T49" s="41">
        <v>6</v>
      </c>
      <c r="U49" s="41">
        <v>5.4444439999999998</v>
      </c>
      <c r="V49" s="28"/>
      <c r="W49" s="28"/>
      <c r="X49" s="28"/>
      <c r="Y49" s="28"/>
      <c r="Z49" s="28"/>
      <c r="AA49" s="28"/>
      <c r="AB49" s="28"/>
      <c r="AC49" s="35">
        <f t="shared" si="20"/>
        <v>6.5784315882352944</v>
      </c>
    </row>
    <row r="50" spans="1:29" ht="30" customHeight="1">
      <c r="A50" s="4">
        <v>5</v>
      </c>
      <c r="B50" s="5" t="s">
        <v>51</v>
      </c>
      <c r="C50" s="6" t="s">
        <v>47</v>
      </c>
      <c r="D50" s="6"/>
      <c r="E50" s="41">
        <v>23.61111</v>
      </c>
      <c r="F50" s="41">
        <v>22.83333</v>
      </c>
      <c r="G50" s="41">
        <v>22.83333</v>
      </c>
      <c r="H50" s="41">
        <v>23.61111</v>
      </c>
      <c r="I50" s="41">
        <v>23.61111</v>
      </c>
      <c r="J50" s="41">
        <v>24.72222</v>
      </c>
      <c r="K50" s="41">
        <v>24.5</v>
      </c>
      <c r="L50" s="41">
        <v>24.27778</v>
      </c>
      <c r="M50" s="41">
        <v>24.44444</v>
      </c>
      <c r="N50" s="41">
        <v>24.66667</v>
      </c>
      <c r="O50" s="41">
        <v>24.33334</v>
      </c>
      <c r="P50" s="41">
        <v>24.55556</v>
      </c>
      <c r="Q50" s="41">
        <v>25.05556</v>
      </c>
      <c r="R50" s="41">
        <v>24.94445</v>
      </c>
      <c r="S50" s="41">
        <v>25.05556</v>
      </c>
      <c r="T50" s="41">
        <v>25.33333</v>
      </c>
      <c r="U50" s="41">
        <v>25.44445</v>
      </c>
      <c r="V50" s="28"/>
      <c r="W50" s="28"/>
      <c r="X50" s="28"/>
      <c r="Y50" s="28"/>
      <c r="Z50" s="28"/>
      <c r="AA50" s="28"/>
      <c r="AB50" s="28"/>
      <c r="AC50" s="35">
        <f t="shared" si="20"/>
        <v>24.343138235294123</v>
      </c>
    </row>
    <row r="51" spans="1:29" ht="30" customHeight="1">
      <c r="A51" s="4">
        <v>6</v>
      </c>
      <c r="B51" s="5" t="s">
        <v>52</v>
      </c>
      <c r="C51" s="6" t="s">
        <v>47</v>
      </c>
      <c r="D51" s="6"/>
      <c r="E51" s="41">
        <v>29.72222</v>
      </c>
      <c r="F51" s="41">
        <v>29.05556</v>
      </c>
      <c r="G51" s="41">
        <v>29.22222</v>
      </c>
      <c r="H51" s="41">
        <v>29.88889</v>
      </c>
      <c r="I51" s="41">
        <v>29.83333</v>
      </c>
      <c r="J51" s="41">
        <v>30.38889</v>
      </c>
      <c r="K51" s="41">
        <v>29.94445</v>
      </c>
      <c r="L51" s="41">
        <v>29</v>
      </c>
      <c r="M51" s="41">
        <v>28.88889</v>
      </c>
      <c r="N51" s="41">
        <v>29.27778</v>
      </c>
      <c r="O51" s="41">
        <v>29.05556</v>
      </c>
      <c r="P51" s="41">
        <v>29.27778</v>
      </c>
      <c r="Q51" s="41">
        <v>29.77778</v>
      </c>
      <c r="R51" s="41">
        <v>29.66667</v>
      </c>
      <c r="S51" s="41">
        <v>29.66667</v>
      </c>
      <c r="T51" s="41">
        <v>30.61111</v>
      </c>
      <c r="U51" s="41">
        <v>30.83333</v>
      </c>
      <c r="V51" s="28"/>
      <c r="W51" s="28"/>
      <c r="X51" s="28"/>
      <c r="Y51" s="28"/>
      <c r="Z51" s="28"/>
      <c r="AA51" s="28"/>
      <c r="AB51" s="28"/>
      <c r="AC51" s="35">
        <f t="shared" si="20"/>
        <v>29.653595882352942</v>
      </c>
    </row>
    <row r="52" spans="1:29" ht="30" customHeight="1">
      <c r="A52" s="4">
        <v>7</v>
      </c>
      <c r="B52" s="5" t="s">
        <v>53</v>
      </c>
      <c r="C52" s="6" t="s">
        <v>54</v>
      </c>
      <c r="D52" s="6"/>
      <c r="E52" s="28">
        <v>4.3</v>
      </c>
      <c r="F52" s="28">
        <v>4.3</v>
      </c>
      <c r="G52" s="28">
        <v>4.3</v>
      </c>
      <c r="H52" s="28">
        <v>4.3</v>
      </c>
      <c r="I52" s="28">
        <v>4.3</v>
      </c>
      <c r="J52" s="28">
        <v>4.3</v>
      </c>
      <c r="K52" s="28">
        <v>4.3</v>
      </c>
      <c r="L52" s="28">
        <v>4.3</v>
      </c>
      <c r="M52" s="28">
        <v>4.3</v>
      </c>
      <c r="N52" s="28">
        <v>4.3</v>
      </c>
      <c r="O52" s="28">
        <v>4.3</v>
      </c>
      <c r="P52" s="28">
        <v>4.3</v>
      </c>
      <c r="Q52" s="28">
        <v>4.3</v>
      </c>
      <c r="R52" s="28">
        <v>4.3</v>
      </c>
      <c r="S52" s="28">
        <v>4.3</v>
      </c>
      <c r="T52" s="28">
        <v>4.3</v>
      </c>
      <c r="U52" s="28">
        <v>4.3</v>
      </c>
      <c r="V52" s="28"/>
      <c r="W52" s="28"/>
      <c r="X52" s="28"/>
      <c r="Y52" s="28"/>
      <c r="Z52" s="28"/>
      <c r="AA52" s="28"/>
      <c r="AB52" s="28"/>
      <c r="AC52" s="35">
        <f t="shared" si="20"/>
        <v>4.2999999999999989</v>
      </c>
    </row>
    <row r="53" spans="1:29" ht="30" customHeight="1">
      <c r="A53" s="4">
        <v>8</v>
      </c>
      <c r="B53" s="5" t="s">
        <v>55</v>
      </c>
      <c r="C53" s="6" t="s">
        <v>54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/>
      <c r="W53" s="28"/>
      <c r="X53" s="28"/>
      <c r="Y53" s="28"/>
      <c r="Z53" s="28"/>
      <c r="AA53" s="28"/>
      <c r="AB53" s="28"/>
      <c r="AC53" s="35">
        <f t="shared" si="20"/>
        <v>3.7999999999999989</v>
      </c>
    </row>
    <row r="54" spans="1:29" ht="30" customHeight="1">
      <c r="A54" s="4">
        <v>9</v>
      </c>
      <c r="B54" s="5" t="s">
        <v>56</v>
      </c>
      <c r="C54" s="6" t="s">
        <v>54</v>
      </c>
      <c r="D54" s="6"/>
      <c r="E54" s="28">
        <v>3.8</v>
      </c>
      <c r="F54" s="28">
        <v>3.8</v>
      </c>
      <c r="G54" s="28">
        <v>3.8</v>
      </c>
      <c r="H54" s="28">
        <v>3.8</v>
      </c>
      <c r="I54" s="28">
        <v>3.8</v>
      </c>
      <c r="J54" s="28">
        <v>3.8</v>
      </c>
      <c r="K54" s="28">
        <v>3.8</v>
      </c>
      <c r="L54" s="28">
        <v>3.8</v>
      </c>
      <c r="M54" s="28">
        <v>3.8</v>
      </c>
      <c r="N54" s="28">
        <v>3.8</v>
      </c>
      <c r="O54" s="28">
        <v>3.8</v>
      </c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/>
      <c r="W54" s="28"/>
      <c r="X54" s="28"/>
      <c r="Y54" s="28"/>
      <c r="Z54" s="28"/>
      <c r="AA54" s="28"/>
      <c r="AB54" s="28"/>
      <c r="AC54" s="35">
        <f t="shared" si="20"/>
        <v>3.7999999999999989</v>
      </c>
    </row>
    <row r="55" spans="1:29" ht="30" customHeight="1">
      <c r="A55" s="4">
        <v>10</v>
      </c>
      <c r="B55" s="5" t="s">
        <v>57</v>
      </c>
      <c r="C55" s="6" t="s">
        <v>54</v>
      </c>
      <c r="D55" s="6"/>
      <c r="E55" s="28">
        <v>3</v>
      </c>
      <c r="F55" s="28">
        <v>3</v>
      </c>
      <c r="G55" s="28">
        <v>3</v>
      </c>
      <c r="H55" s="28">
        <v>3</v>
      </c>
      <c r="I55" s="28">
        <v>3</v>
      </c>
      <c r="J55" s="28">
        <v>3</v>
      </c>
      <c r="K55" s="28">
        <v>3</v>
      </c>
      <c r="L55" s="28">
        <v>3</v>
      </c>
      <c r="M55" s="28">
        <v>3</v>
      </c>
      <c r="N55" s="28">
        <v>3</v>
      </c>
      <c r="O55" s="28">
        <v>3</v>
      </c>
      <c r="P55" s="28">
        <v>3</v>
      </c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/>
      <c r="W55" s="28"/>
      <c r="X55" s="28"/>
      <c r="Y55" s="28"/>
      <c r="Z55" s="28"/>
      <c r="AA55" s="28"/>
      <c r="AB55" s="28"/>
      <c r="AC55" s="35">
        <f t="shared" si="20"/>
        <v>3</v>
      </c>
    </row>
    <row r="56" spans="1:29" ht="30" customHeight="1">
      <c r="A56" s="4">
        <v>11</v>
      </c>
      <c r="B56" s="5" t="s">
        <v>58</v>
      </c>
      <c r="C56" s="6" t="s">
        <v>54</v>
      </c>
      <c r="D56" s="13"/>
      <c r="E56" s="28">
        <f t="shared" ref="E56:U56" si="21">E52-E53</f>
        <v>0.5</v>
      </c>
      <c r="F56" s="28">
        <f t="shared" si="21"/>
        <v>0.5</v>
      </c>
      <c r="G56" s="28">
        <f t="shared" si="21"/>
        <v>0.5</v>
      </c>
      <c r="H56" s="28">
        <f t="shared" si="21"/>
        <v>0.5</v>
      </c>
      <c r="I56" s="28">
        <f t="shared" si="21"/>
        <v>0.5</v>
      </c>
      <c r="J56" s="28">
        <f t="shared" si="21"/>
        <v>0.5</v>
      </c>
      <c r="K56" s="28">
        <f t="shared" si="21"/>
        <v>0.5</v>
      </c>
      <c r="L56" s="28">
        <f t="shared" si="21"/>
        <v>0.5</v>
      </c>
      <c r="M56" s="28">
        <f t="shared" si="21"/>
        <v>0.5</v>
      </c>
      <c r="N56" s="28">
        <f t="shared" si="21"/>
        <v>0.5</v>
      </c>
      <c r="O56" s="28">
        <f t="shared" si="21"/>
        <v>0.5</v>
      </c>
      <c r="P56" s="28">
        <f t="shared" si="21"/>
        <v>0.5</v>
      </c>
      <c r="Q56" s="28">
        <f t="shared" si="21"/>
        <v>0.5</v>
      </c>
      <c r="R56" s="28">
        <f t="shared" si="21"/>
        <v>0.5</v>
      </c>
      <c r="S56" s="28">
        <f t="shared" si="21"/>
        <v>0.5</v>
      </c>
      <c r="T56" s="28">
        <f t="shared" si="21"/>
        <v>0.5</v>
      </c>
      <c r="U56" s="28">
        <f t="shared" si="21"/>
        <v>0.5</v>
      </c>
      <c r="V56" s="28"/>
      <c r="W56" s="28"/>
      <c r="X56" s="28"/>
      <c r="Y56" s="28"/>
      <c r="Z56" s="28"/>
      <c r="AA56" s="28"/>
      <c r="AB56" s="28"/>
      <c r="AC56" s="35">
        <f t="shared" si="20"/>
        <v>0.5</v>
      </c>
    </row>
    <row r="57" spans="1:29" ht="30" customHeight="1">
      <c r="A57" s="4">
        <v>12</v>
      </c>
      <c r="B57" s="5" t="s">
        <v>59</v>
      </c>
      <c r="C57" s="6" t="s">
        <v>60</v>
      </c>
      <c r="D57" s="13"/>
      <c r="E57" s="33">
        <f t="shared" ref="E57:U57" si="22">E54-E55</f>
        <v>0.79999999999999982</v>
      </c>
      <c r="F57" s="33">
        <f t="shared" si="22"/>
        <v>0.79999999999999982</v>
      </c>
      <c r="G57" s="33">
        <f t="shared" si="22"/>
        <v>0.79999999999999982</v>
      </c>
      <c r="H57" s="33">
        <f t="shared" si="22"/>
        <v>0.79999999999999982</v>
      </c>
      <c r="I57" s="33">
        <f t="shared" si="22"/>
        <v>0.79999999999999982</v>
      </c>
      <c r="J57" s="33">
        <f t="shared" si="22"/>
        <v>0.79999999999999982</v>
      </c>
      <c r="K57" s="33">
        <f t="shared" si="22"/>
        <v>0.79999999999999982</v>
      </c>
      <c r="L57" s="33">
        <f t="shared" si="22"/>
        <v>0.79999999999999982</v>
      </c>
      <c r="M57" s="33">
        <f t="shared" si="22"/>
        <v>0.79999999999999982</v>
      </c>
      <c r="N57" s="33">
        <f t="shared" si="22"/>
        <v>0.79999999999999982</v>
      </c>
      <c r="O57" s="33">
        <f t="shared" si="22"/>
        <v>0.79999999999999982</v>
      </c>
      <c r="P57" s="33">
        <f t="shared" si="22"/>
        <v>0.79999999999999982</v>
      </c>
      <c r="Q57" s="33">
        <f t="shared" si="22"/>
        <v>0.79999999999999982</v>
      </c>
      <c r="R57" s="33">
        <f t="shared" si="22"/>
        <v>0.79999999999999982</v>
      </c>
      <c r="S57" s="33">
        <f t="shared" si="22"/>
        <v>0.79999999999999982</v>
      </c>
      <c r="T57" s="33">
        <f t="shared" si="22"/>
        <v>0.79999999999999982</v>
      </c>
      <c r="U57" s="33">
        <f t="shared" si="22"/>
        <v>0.79999999999999982</v>
      </c>
      <c r="V57" s="33"/>
      <c r="W57" s="33"/>
      <c r="X57" s="33"/>
      <c r="Y57" s="33"/>
      <c r="Z57" s="33"/>
      <c r="AA57" s="33"/>
      <c r="AB57" s="33"/>
      <c r="AC57" s="35">
        <f t="shared" si="20"/>
        <v>0.8</v>
      </c>
    </row>
    <row r="58" spans="1:29" ht="30" customHeight="1">
      <c r="A58" s="4">
        <v>13</v>
      </c>
      <c r="B58" s="5" t="s">
        <v>61</v>
      </c>
      <c r="C58" s="6" t="s">
        <v>62</v>
      </c>
      <c r="D58" s="13"/>
      <c r="E58" s="29">
        <f t="shared" ref="E58:U58" si="23">SQRT(E56/0.5)*971</f>
        <v>971</v>
      </c>
      <c r="F58" s="29">
        <f t="shared" si="23"/>
        <v>971</v>
      </c>
      <c r="G58" s="29">
        <f t="shared" si="23"/>
        <v>971</v>
      </c>
      <c r="H58" s="29">
        <f t="shared" si="23"/>
        <v>971</v>
      </c>
      <c r="I58" s="29">
        <f t="shared" si="23"/>
        <v>971</v>
      </c>
      <c r="J58" s="29">
        <f t="shared" si="23"/>
        <v>971</v>
      </c>
      <c r="K58" s="29">
        <f t="shared" si="23"/>
        <v>971</v>
      </c>
      <c r="L58" s="29">
        <f t="shared" si="23"/>
        <v>971</v>
      </c>
      <c r="M58" s="29">
        <f t="shared" si="23"/>
        <v>971</v>
      </c>
      <c r="N58" s="29">
        <f t="shared" si="23"/>
        <v>971</v>
      </c>
      <c r="O58" s="29">
        <f t="shared" si="23"/>
        <v>971</v>
      </c>
      <c r="P58" s="29">
        <f t="shared" si="23"/>
        <v>971</v>
      </c>
      <c r="Q58" s="29">
        <f t="shared" si="23"/>
        <v>971</v>
      </c>
      <c r="R58" s="29">
        <f t="shared" si="23"/>
        <v>971</v>
      </c>
      <c r="S58" s="29">
        <f t="shared" si="23"/>
        <v>971</v>
      </c>
      <c r="T58" s="29">
        <f t="shared" si="23"/>
        <v>971</v>
      </c>
      <c r="U58" s="29">
        <f t="shared" si="23"/>
        <v>971</v>
      </c>
      <c r="V58" s="29"/>
      <c r="W58" s="29"/>
      <c r="X58" s="29"/>
      <c r="Y58" s="29"/>
      <c r="Z58" s="29"/>
      <c r="AA58" s="29"/>
      <c r="AB58" s="29"/>
      <c r="AC58" s="35">
        <f t="shared" si="20"/>
        <v>971</v>
      </c>
    </row>
    <row r="59" spans="1:29" ht="30" customHeight="1">
      <c r="A59" s="4">
        <v>14</v>
      </c>
      <c r="B59" s="5" t="s">
        <v>63</v>
      </c>
      <c r="C59" s="6" t="s">
        <v>64</v>
      </c>
      <c r="D59" s="13"/>
      <c r="E59" s="40">
        <f t="shared" ref="E59:U59" si="24">E58*1000*1*(E48-E49)/3024</f>
        <v>2889.8812734788362</v>
      </c>
      <c r="F59" s="40">
        <f t="shared" si="24"/>
        <v>2889.8819156746026</v>
      </c>
      <c r="G59" s="40">
        <f t="shared" si="24"/>
        <v>2925.5581382275136</v>
      </c>
      <c r="H59" s="40">
        <f t="shared" si="24"/>
        <v>2889.8806312830684</v>
      </c>
      <c r="I59" s="40">
        <f t="shared" si="24"/>
        <v>2979.0742380952379</v>
      </c>
      <c r="J59" s="40">
        <f t="shared" si="24"/>
        <v>2675.8152685185187</v>
      </c>
      <c r="K59" s="40">
        <f t="shared" si="24"/>
        <v>2533.1058829365079</v>
      </c>
      <c r="L59" s="40">
        <f t="shared" si="24"/>
        <v>2247.6851851851852</v>
      </c>
      <c r="M59" s="40">
        <f t="shared" si="24"/>
        <v>2140.6533065476187</v>
      </c>
      <c r="N59" s="40">
        <f t="shared" si="24"/>
        <v>2140.6533065476187</v>
      </c>
      <c r="O59" s="40">
        <f t="shared" si="24"/>
        <v>2176.3304923941801</v>
      </c>
      <c r="P59" s="40">
        <f t="shared" si="24"/>
        <v>2247.6851851851852</v>
      </c>
      <c r="Q59" s="40">
        <f t="shared" si="24"/>
        <v>2212.0079993386244</v>
      </c>
      <c r="R59" s="40">
        <f t="shared" si="24"/>
        <v>2212.0079993386244</v>
      </c>
      <c r="S59" s="40">
        <f t="shared" si="24"/>
        <v>2176.3304923941801</v>
      </c>
      <c r="T59" s="40">
        <f t="shared" si="24"/>
        <v>2461.7515112433862</v>
      </c>
      <c r="U59" s="40">
        <f t="shared" si="24"/>
        <v>2497.4274126984128</v>
      </c>
      <c r="V59" s="40"/>
      <c r="W59" s="40"/>
      <c r="X59" s="40"/>
      <c r="Y59" s="40"/>
      <c r="Z59" s="40"/>
      <c r="AA59" s="40"/>
      <c r="AB59" s="40"/>
      <c r="AC59" s="43">
        <f>SUM(E59:AB59)</f>
        <v>42295.730239087294</v>
      </c>
    </row>
    <row r="60" spans="1:29" ht="30" customHeight="1">
      <c r="A60" s="4">
        <v>15</v>
      </c>
      <c r="B60" s="5" t="s">
        <v>65</v>
      </c>
      <c r="C60" s="6" t="s">
        <v>66</v>
      </c>
      <c r="D60" s="13"/>
      <c r="E60" s="13">
        <v>1300</v>
      </c>
      <c r="F60" s="13">
        <v>1340</v>
      </c>
      <c r="G60" s="13">
        <v>1340</v>
      </c>
      <c r="H60" s="13">
        <v>1340</v>
      </c>
      <c r="I60" s="13">
        <v>1250</v>
      </c>
      <c r="J60" s="13">
        <v>1220</v>
      </c>
      <c r="K60" s="13">
        <v>1200</v>
      </c>
      <c r="L60" s="13">
        <v>1190</v>
      </c>
      <c r="M60" s="13">
        <v>1200</v>
      </c>
      <c r="N60" s="13">
        <v>1200</v>
      </c>
      <c r="O60" s="13">
        <v>1200</v>
      </c>
      <c r="P60" s="13">
        <v>1200</v>
      </c>
      <c r="Q60" s="13">
        <v>1200</v>
      </c>
      <c r="R60" s="13">
        <v>1200</v>
      </c>
      <c r="S60" s="13">
        <v>1200</v>
      </c>
      <c r="T60" s="13">
        <v>1220</v>
      </c>
      <c r="U60" s="13">
        <v>1200</v>
      </c>
      <c r="V60" s="42"/>
      <c r="W60" s="42"/>
      <c r="X60" s="42"/>
      <c r="Y60" s="42"/>
      <c r="Z60" s="42"/>
      <c r="AA60" s="42"/>
      <c r="AB60" s="13"/>
      <c r="AC60" s="43">
        <f>SUM(E60:AB60)</f>
        <v>21000</v>
      </c>
    </row>
    <row r="61" spans="1:29" ht="30" customHeight="1">
      <c r="A61" s="4">
        <v>16</v>
      </c>
      <c r="B61" s="5" t="s">
        <v>67</v>
      </c>
      <c r="C61" s="6" t="s">
        <v>68</v>
      </c>
      <c r="D61" s="13"/>
      <c r="E61" s="31">
        <f t="shared" ref="E61:U61" si="25">E60/E59</f>
        <v>0.44984547009955922</v>
      </c>
      <c r="F61" s="31">
        <f t="shared" si="25"/>
        <v>0.46368676613805365</v>
      </c>
      <c r="G61" s="31">
        <f t="shared" si="25"/>
        <v>0.45803225801277564</v>
      </c>
      <c r="H61" s="31">
        <f t="shared" si="25"/>
        <v>0.46368697222108374</v>
      </c>
      <c r="I61" s="31">
        <f t="shared" si="25"/>
        <v>0.41959343745633731</v>
      </c>
      <c r="J61" s="31">
        <f t="shared" si="25"/>
        <v>0.4559358093040034</v>
      </c>
      <c r="K61" s="31">
        <f t="shared" si="25"/>
        <v>0.47372674315883617</v>
      </c>
      <c r="L61" s="31">
        <f t="shared" si="25"/>
        <v>0.52943357363542742</v>
      </c>
      <c r="M61" s="31">
        <f t="shared" si="25"/>
        <v>0.5605765288239617</v>
      </c>
      <c r="N61" s="31">
        <f t="shared" si="25"/>
        <v>0.5605765288239617</v>
      </c>
      <c r="O61" s="31">
        <f t="shared" si="25"/>
        <v>0.55138684321786102</v>
      </c>
      <c r="P61" s="31">
        <f t="shared" si="25"/>
        <v>0.53388259526261583</v>
      </c>
      <c r="Q61" s="31">
        <f t="shared" si="25"/>
        <v>0.54249351736467133</v>
      </c>
      <c r="R61" s="31">
        <f t="shared" si="25"/>
        <v>0.54249351736467133</v>
      </c>
      <c r="S61" s="31">
        <f t="shared" si="25"/>
        <v>0.55138684321786102</v>
      </c>
      <c r="T61" s="31">
        <f t="shared" si="25"/>
        <v>0.49558210665372965</v>
      </c>
      <c r="U61" s="31">
        <f t="shared" si="25"/>
        <v>0.48049444556365611</v>
      </c>
      <c r="V61" s="31"/>
      <c r="W61" s="31"/>
      <c r="X61" s="31"/>
      <c r="Y61" s="31"/>
      <c r="Z61" s="31"/>
      <c r="AA61" s="31"/>
      <c r="AB61" s="31"/>
      <c r="AC61" s="35">
        <f t="shared" ref="AC61:AC66" si="26">AVERAGE(E61:AB61)</f>
        <v>0.50193023272465087</v>
      </c>
    </row>
    <row r="62" spans="1:29" ht="30" customHeight="1">
      <c r="A62" s="4">
        <v>17</v>
      </c>
      <c r="B62" s="5" t="s">
        <v>69</v>
      </c>
      <c r="C62" s="13"/>
      <c r="D62" s="13"/>
      <c r="E62" s="304">
        <f>AVERAGE(E61:AB61)</f>
        <v>0.50193023272465087</v>
      </c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4"/>
      <c r="Z62" s="304"/>
      <c r="AA62" s="304"/>
      <c r="AB62" s="304"/>
      <c r="AC62" s="35">
        <f t="shared" si="26"/>
        <v>0.50193023272465087</v>
      </c>
    </row>
    <row r="63" spans="1:29" ht="30" customHeight="1">
      <c r="A63" s="4">
        <v>18</v>
      </c>
      <c r="B63" s="5" t="s">
        <v>70</v>
      </c>
      <c r="C63" s="13"/>
      <c r="D63" s="13"/>
      <c r="E63" s="31">
        <f t="shared" ref="E63:U63" si="27">3.516/E61</f>
        <v>7.8160173519627607</v>
      </c>
      <c r="F63" s="31">
        <f t="shared" si="27"/>
        <v>7.5827050862029131</v>
      </c>
      <c r="G63" s="31">
        <f t="shared" si="27"/>
        <v>7.6763152343342815</v>
      </c>
      <c r="H63" s="31">
        <f t="shared" si="27"/>
        <v>7.5827017161128865</v>
      </c>
      <c r="I63" s="31">
        <f t="shared" si="27"/>
        <v>8.3795400169142855</v>
      </c>
      <c r="J63" s="31">
        <f t="shared" si="27"/>
        <v>7.7116118722222229</v>
      </c>
      <c r="K63" s="31">
        <f t="shared" si="27"/>
        <v>7.4220002370039682</v>
      </c>
      <c r="L63" s="31">
        <f t="shared" si="27"/>
        <v>6.6410597572362278</v>
      </c>
      <c r="M63" s="31">
        <f t="shared" si="27"/>
        <v>6.2721141881845224</v>
      </c>
      <c r="N63" s="31">
        <f t="shared" si="27"/>
        <v>6.2721141881845224</v>
      </c>
      <c r="O63" s="31">
        <f t="shared" si="27"/>
        <v>6.3766483427149474</v>
      </c>
      <c r="P63" s="31">
        <f t="shared" si="27"/>
        <v>6.5857175925925926</v>
      </c>
      <c r="Q63" s="31">
        <f t="shared" si="27"/>
        <v>6.4811834380621702</v>
      </c>
      <c r="R63" s="31">
        <f t="shared" si="27"/>
        <v>6.4811834380621702</v>
      </c>
      <c r="S63" s="31">
        <f t="shared" si="27"/>
        <v>6.3766483427149474</v>
      </c>
      <c r="T63" s="31">
        <f t="shared" si="27"/>
        <v>7.0946871422391364</v>
      </c>
      <c r="U63" s="31">
        <f t="shared" si="27"/>
        <v>7.3174623192063493</v>
      </c>
      <c r="V63" s="31"/>
      <c r="W63" s="31"/>
      <c r="X63" s="31"/>
      <c r="Y63" s="31"/>
      <c r="Z63" s="31"/>
      <c r="AA63" s="31"/>
      <c r="AB63" s="31"/>
      <c r="AC63" s="35">
        <f t="shared" si="26"/>
        <v>7.0629241331735821</v>
      </c>
    </row>
    <row r="64" spans="1:29" ht="30" customHeight="1">
      <c r="A64" s="4">
        <v>19</v>
      </c>
      <c r="B64" s="5" t="s">
        <v>71</v>
      </c>
      <c r="C64" s="13"/>
      <c r="D64" s="13"/>
      <c r="E64" s="31">
        <f t="shared" ref="E64:U64" si="28">3.413*E63</f>
        <v>26.6760672222489</v>
      </c>
      <c r="F64" s="31">
        <f t="shared" si="28"/>
        <v>25.879772459210542</v>
      </c>
      <c r="G64" s="31">
        <f t="shared" si="28"/>
        <v>26.199263894782902</v>
      </c>
      <c r="H64" s="31">
        <f t="shared" si="28"/>
        <v>25.879760957093279</v>
      </c>
      <c r="I64" s="31">
        <f t="shared" si="28"/>
        <v>28.599370077728455</v>
      </c>
      <c r="J64" s="31">
        <f t="shared" si="28"/>
        <v>26.319731319894444</v>
      </c>
      <c r="K64" s="31">
        <f t="shared" si="28"/>
        <v>25.331286808894543</v>
      </c>
      <c r="L64" s="31">
        <f t="shared" si="28"/>
        <v>22.665936951447243</v>
      </c>
      <c r="M64" s="31">
        <f t="shared" si="28"/>
        <v>21.406725724273773</v>
      </c>
      <c r="N64" s="31">
        <f t="shared" si="28"/>
        <v>21.406725724273773</v>
      </c>
      <c r="O64" s="31">
        <f t="shared" si="28"/>
        <v>21.763500793686113</v>
      </c>
      <c r="P64" s="31">
        <f t="shared" si="28"/>
        <v>22.477054143518519</v>
      </c>
      <c r="Q64" s="31">
        <f t="shared" si="28"/>
        <v>22.120279074106186</v>
      </c>
      <c r="R64" s="31">
        <f t="shared" si="28"/>
        <v>22.120279074106186</v>
      </c>
      <c r="S64" s="31">
        <f t="shared" si="28"/>
        <v>21.763500793686113</v>
      </c>
      <c r="T64" s="31">
        <f t="shared" si="28"/>
        <v>24.214167216462172</v>
      </c>
      <c r="U64" s="31">
        <f t="shared" si="28"/>
        <v>24.974498895451269</v>
      </c>
      <c r="V64" s="31"/>
      <c r="W64" s="31"/>
      <c r="X64" s="31"/>
      <c r="Y64" s="31"/>
      <c r="Z64" s="31"/>
      <c r="AA64" s="31"/>
      <c r="AB64" s="31"/>
      <c r="AC64" s="35">
        <f t="shared" si="26"/>
        <v>24.105760066521434</v>
      </c>
    </row>
    <row r="65" spans="1:29" ht="30" customHeight="1">
      <c r="A65" s="4">
        <v>20</v>
      </c>
      <c r="B65" s="5" t="s">
        <v>72</v>
      </c>
      <c r="C65" s="6" t="s">
        <v>47</v>
      </c>
      <c r="D65" s="13"/>
      <c r="E65" s="31">
        <f t="shared" ref="E65:U65" si="29">(E51-E50)/LN(1+(E51-E50)/E46)</f>
        <v>3.2500498238505529</v>
      </c>
      <c r="F65" s="31">
        <f t="shared" si="29"/>
        <v>3.4147587747106751</v>
      </c>
      <c r="G65" s="31">
        <f t="shared" si="29"/>
        <v>3.330824946018442</v>
      </c>
      <c r="H65" s="31">
        <f t="shared" si="29"/>
        <v>3.298604122525802</v>
      </c>
      <c r="I65" s="31">
        <f t="shared" si="29"/>
        <v>3.0079668320155295</v>
      </c>
      <c r="J65" s="31">
        <f t="shared" si="29"/>
        <v>3.1192125278589802</v>
      </c>
      <c r="K65" s="31">
        <f t="shared" si="29"/>
        <v>2.9220661324169819</v>
      </c>
      <c r="L65" s="31">
        <f t="shared" si="29"/>
        <v>2.707141042671839</v>
      </c>
      <c r="M65" s="31">
        <f t="shared" si="29"/>
        <v>2.4948928991195829</v>
      </c>
      <c r="N65" s="31">
        <f t="shared" si="29"/>
        <v>2.6734969400561694</v>
      </c>
      <c r="O65" s="31">
        <f t="shared" si="29"/>
        <v>2.5775084329257654</v>
      </c>
      <c r="P65" s="31">
        <f t="shared" si="29"/>
        <v>2.5775084329257654</v>
      </c>
      <c r="Q65" s="31">
        <f t="shared" si="29"/>
        <v>2.5775084329257654</v>
      </c>
      <c r="R65" s="31">
        <f t="shared" si="29"/>
        <v>2.8338339527454135</v>
      </c>
      <c r="S65" s="31">
        <f t="shared" si="29"/>
        <v>2.6734969400561694</v>
      </c>
      <c r="T65" s="31">
        <f t="shared" si="29"/>
        <v>2.873017332607319</v>
      </c>
      <c r="U65" s="31">
        <f t="shared" si="29"/>
        <v>2.7718529892460269</v>
      </c>
      <c r="V65" s="31"/>
      <c r="W65" s="31"/>
      <c r="X65" s="31"/>
      <c r="Y65" s="31"/>
      <c r="Z65" s="31"/>
      <c r="AA65" s="31"/>
      <c r="AB65" s="31"/>
      <c r="AC65" s="35">
        <f t="shared" si="26"/>
        <v>2.8884553267456936</v>
      </c>
    </row>
    <row r="66" spans="1:29" ht="30" customHeight="1">
      <c r="A66" s="4">
        <v>21</v>
      </c>
      <c r="B66" s="5" t="s">
        <v>73</v>
      </c>
      <c r="C66" s="6" t="s">
        <v>47</v>
      </c>
      <c r="D66" s="17"/>
      <c r="E66" s="31">
        <f t="shared" ref="E66:U66" si="30">(E48-E49)/LN(1+(E48-E49)/E47)</f>
        <v>3.2460640807187118</v>
      </c>
      <c r="F66" s="31">
        <f t="shared" si="30"/>
        <v>3.2460645581557834</v>
      </c>
      <c r="G66" s="31">
        <f t="shared" si="30"/>
        <v>3.2725557227426152</v>
      </c>
      <c r="H66" s="31">
        <f t="shared" si="30"/>
        <v>3.2460636032816184</v>
      </c>
      <c r="I66" s="31">
        <f t="shared" si="30"/>
        <v>3.1204060137199541</v>
      </c>
      <c r="J66" s="31">
        <f t="shared" si="30"/>
        <v>2.9019018576487414</v>
      </c>
      <c r="K66" s="31">
        <f t="shared" si="30"/>
        <v>2.7974237749293613</v>
      </c>
      <c r="L66" s="31">
        <f t="shared" si="30"/>
        <v>2.3990918556509144</v>
      </c>
      <c r="M66" s="31">
        <f t="shared" si="30"/>
        <v>2.321522281138523</v>
      </c>
      <c r="N66" s="31">
        <f t="shared" si="30"/>
        <v>2.503830340217291</v>
      </c>
      <c r="O66" s="31">
        <f t="shared" si="30"/>
        <v>2.7010655069911511</v>
      </c>
      <c r="P66" s="31">
        <f t="shared" si="30"/>
        <v>2.3990918556509144</v>
      </c>
      <c r="Q66" s="31">
        <f t="shared" si="30"/>
        <v>2.3733171342016415</v>
      </c>
      <c r="R66" s="31">
        <f t="shared" si="30"/>
        <v>2.557954333408043</v>
      </c>
      <c r="S66" s="31">
        <f t="shared" si="30"/>
        <v>2.3474610267087574</v>
      </c>
      <c r="T66" s="31">
        <f t="shared" si="30"/>
        <v>2.552127042130949</v>
      </c>
      <c r="U66" s="31">
        <f t="shared" si="30"/>
        <v>2.5773760627404325</v>
      </c>
      <c r="V66" s="31"/>
      <c r="W66" s="31"/>
      <c r="X66" s="31"/>
      <c r="Y66" s="31"/>
      <c r="Z66" s="31"/>
      <c r="AA66" s="31"/>
      <c r="AB66" s="31"/>
      <c r="AC66" s="35">
        <f t="shared" si="26"/>
        <v>2.739018650002083</v>
      </c>
    </row>
    <row r="69" spans="1:29" ht="23.25">
      <c r="A69" s="313" t="s">
        <v>31</v>
      </c>
      <c r="B69" s="313"/>
      <c r="C69" s="313"/>
      <c r="D69" s="313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</row>
    <row r="70" spans="1:29" ht="23.25">
      <c r="A70" s="306" t="s">
        <v>109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306"/>
      <c r="U70" s="306"/>
      <c r="V70" s="306"/>
      <c r="W70" s="306"/>
      <c r="X70" s="306"/>
      <c r="Y70" s="306"/>
      <c r="Z70" s="306"/>
      <c r="AA70" s="306"/>
      <c r="AB70" s="306"/>
      <c r="AC70" s="306"/>
    </row>
    <row r="71" spans="1:29" ht="21">
      <c r="A71" s="273"/>
      <c r="B71" s="273"/>
      <c r="C71" s="273"/>
      <c r="D71" s="273"/>
      <c r="E71" s="270" t="s">
        <v>85</v>
      </c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</row>
    <row r="72" spans="1:29" ht="21">
      <c r="A72" s="314" t="s">
        <v>110</v>
      </c>
      <c r="B72" s="314"/>
      <c r="C72" s="314"/>
      <c r="D72" s="314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21">
      <c r="A73" s="314" t="s">
        <v>111</v>
      </c>
      <c r="B73" s="314"/>
      <c r="C73" s="314"/>
      <c r="D73" s="314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21">
      <c r="A74" s="314" t="s">
        <v>112</v>
      </c>
      <c r="B74" s="314"/>
      <c r="C74" s="314"/>
      <c r="D74" s="314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21">
      <c r="A75" s="314" t="s">
        <v>113</v>
      </c>
      <c r="B75" s="314"/>
      <c r="C75" s="314"/>
      <c r="D75" s="314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21.75">
      <c r="A76" s="315" t="s">
        <v>114</v>
      </c>
      <c r="B76" s="315"/>
      <c r="C76" s="315"/>
      <c r="D76" s="315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20.25">
      <c r="A77" s="315" t="s">
        <v>115</v>
      </c>
      <c r="B77" s="315"/>
      <c r="C77" s="315"/>
      <c r="D77" s="315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31.5">
      <c r="A78" s="258" t="s">
        <v>40</v>
      </c>
      <c r="B78" s="258" t="s">
        <v>41</v>
      </c>
      <c r="C78" s="258" t="s">
        <v>42</v>
      </c>
      <c r="D78" s="258" t="s">
        <v>43</v>
      </c>
      <c r="E78" s="230" t="s">
        <v>44</v>
      </c>
      <c r="F78" s="231"/>
      <c r="G78" s="231"/>
      <c r="H78" s="231"/>
      <c r="I78" s="231"/>
      <c r="J78" s="231"/>
      <c r="K78" s="231"/>
      <c r="L78" s="231"/>
      <c r="M78" s="231"/>
      <c r="N78" s="231"/>
      <c r="O78" s="231"/>
      <c r="P78" s="231"/>
      <c r="Q78" s="231"/>
      <c r="R78" s="231"/>
      <c r="S78" s="231"/>
      <c r="T78" s="231"/>
      <c r="U78" s="231"/>
      <c r="V78" s="231"/>
      <c r="W78" s="231"/>
      <c r="X78" s="231"/>
      <c r="Y78" s="231"/>
      <c r="Z78" s="231"/>
      <c r="AA78" s="231"/>
      <c r="AB78" s="232"/>
      <c r="AC78" s="20" t="s">
        <v>30</v>
      </c>
    </row>
    <row r="79" spans="1:29" ht="15.75">
      <c r="A79" s="259"/>
      <c r="B79" s="259"/>
      <c r="C79" s="259"/>
      <c r="D79" s="259"/>
      <c r="E79" s="3">
        <v>7</v>
      </c>
      <c r="F79" s="3">
        <v>8</v>
      </c>
      <c r="G79" s="3">
        <v>9</v>
      </c>
      <c r="H79" s="3">
        <v>10</v>
      </c>
      <c r="I79" s="18">
        <v>11</v>
      </c>
      <c r="J79" s="3">
        <v>12</v>
      </c>
      <c r="K79" s="3">
        <v>13</v>
      </c>
      <c r="L79" s="3">
        <v>14</v>
      </c>
      <c r="M79" s="3">
        <v>15</v>
      </c>
      <c r="N79" s="3">
        <v>16</v>
      </c>
      <c r="O79" s="3">
        <v>17</v>
      </c>
      <c r="P79" s="3">
        <v>18</v>
      </c>
      <c r="Q79" s="3">
        <v>19</v>
      </c>
      <c r="R79" s="3">
        <v>20</v>
      </c>
      <c r="S79" s="3">
        <v>21</v>
      </c>
      <c r="T79" s="3">
        <v>22</v>
      </c>
      <c r="U79" s="3">
        <v>23</v>
      </c>
      <c r="V79" s="3">
        <v>0</v>
      </c>
      <c r="W79" s="3">
        <v>1</v>
      </c>
      <c r="X79" s="3">
        <v>2</v>
      </c>
      <c r="Y79" s="3">
        <v>3</v>
      </c>
      <c r="Z79" s="3">
        <v>4</v>
      </c>
      <c r="AA79" s="3">
        <v>5</v>
      </c>
      <c r="AB79" s="3">
        <v>6</v>
      </c>
      <c r="AC79" s="17"/>
    </row>
    <row r="80" spans="1:29" ht="30" customHeight="1">
      <c r="A80" s="4">
        <v>1</v>
      </c>
      <c r="B80" s="5" t="s">
        <v>46</v>
      </c>
      <c r="C80" s="6" t="s">
        <v>47</v>
      </c>
      <c r="D80" s="7"/>
      <c r="E80" s="28"/>
      <c r="F80" s="28"/>
      <c r="G80" s="28"/>
      <c r="H80" s="28"/>
      <c r="I80" s="28">
        <v>1.2</v>
      </c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35">
        <f t="shared" ref="AC80:AC92" si="31">AVERAGE(E80:AB80)</f>
        <v>1.2</v>
      </c>
    </row>
    <row r="81" spans="1:29" ht="30" customHeight="1">
      <c r="A81" s="4">
        <v>2</v>
      </c>
      <c r="B81" s="5" t="s">
        <v>48</v>
      </c>
      <c r="C81" s="6" t="s">
        <v>47</v>
      </c>
      <c r="D81" s="7"/>
      <c r="E81" s="28"/>
      <c r="F81" s="28"/>
      <c r="G81" s="28"/>
      <c r="H81" s="28"/>
      <c r="I81" s="28">
        <v>0.5</v>
      </c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35">
        <f t="shared" si="31"/>
        <v>0.5</v>
      </c>
    </row>
    <row r="82" spans="1:29" ht="30" customHeight="1">
      <c r="A82" s="4">
        <v>3</v>
      </c>
      <c r="B82" s="5" t="s">
        <v>49</v>
      </c>
      <c r="C82" s="6" t="s">
        <v>47</v>
      </c>
      <c r="D82" s="6"/>
      <c r="E82" s="41"/>
      <c r="F82" s="41"/>
      <c r="G82" s="41"/>
      <c r="H82" s="41"/>
      <c r="I82" s="41">
        <v>15.27778</v>
      </c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28"/>
      <c r="W82" s="28"/>
      <c r="X82" s="28"/>
      <c r="Y82" s="28"/>
      <c r="Z82" s="28"/>
      <c r="AA82" s="28"/>
      <c r="AB82" s="28"/>
      <c r="AC82" s="35">
        <f t="shared" si="31"/>
        <v>15.27778</v>
      </c>
    </row>
    <row r="83" spans="1:29" ht="30" customHeight="1">
      <c r="A83" s="4">
        <v>4</v>
      </c>
      <c r="B83" s="5" t="s">
        <v>50</v>
      </c>
      <c r="C83" s="6" t="s">
        <v>47</v>
      </c>
      <c r="D83" s="6"/>
      <c r="E83" s="41"/>
      <c r="F83" s="41"/>
      <c r="G83" s="41"/>
      <c r="H83" s="41"/>
      <c r="I83" s="41">
        <v>8</v>
      </c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28"/>
      <c r="W83" s="28"/>
      <c r="X83" s="28"/>
      <c r="Y83" s="28"/>
      <c r="Z83" s="28"/>
      <c r="AA83" s="28"/>
      <c r="AB83" s="28"/>
      <c r="AC83" s="35">
        <f t="shared" si="31"/>
        <v>8</v>
      </c>
    </row>
    <row r="84" spans="1:29" ht="30" customHeight="1">
      <c r="A84" s="4">
        <v>5</v>
      </c>
      <c r="B84" s="5" t="s">
        <v>51</v>
      </c>
      <c r="C84" s="6" t="s">
        <v>47</v>
      </c>
      <c r="D84" s="6"/>
      <c r="E84" s="41"/>
      <c r="F84" s="41"/>
      <c r="G84" s="41"/>
      <c r="H84" s="41"/>
      <c r="I84" s="41">
        <v>23.72222</v>
      </c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28"/>
      <c r="W84" s="28"/>
      <c r="X84" s="28"/>
      <c r="Y84" s="28"/>
      <c r="Z84" s="28"/>
      <c r="AA84" s="28"/>
      <c r="AB84" s="28"/>
      <c r="AC84" s="35">
        <f t="shared" si="31"/>
        <v>23.72222</v>
      </c>
    </row>
    <row r="85" spans="1:29" ht="30" customHeight="1">
      <c r="A85" s="4">
        <v>6</v>
      </c>
      <c r="B85" s="5" t="s">
        <v>52</v>
      </c>
      <c r="C85" s="6" t="s">
        <v>47</v>
      </c>
      <c r="D85" s="6"/>
      <c r="E85" s="41"/>
      <c r="F85" s="41"/>
      <c r="G85" s="41"/>
      <c r="H85" s="41"/>
      <c r="I85" s="41">
        <v>22.77778</v>
      </c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28"/>
      <c r="W85" s="28"/>
      <c r="X85" s="28"/>
      <c r="Y85" s="28"/>
      <c r="Z85" s="28"/>
      <c r="AA85" s="28"/>
      <c r="AB85" s="28"/>
      <c r="AC85" s="35">
        <f t="shared" si="31"/>
        <v>22.77778</v>
      </c>
    </row>
    <row r="86" spans="1:29" ht="30" customHeight="1">
      <c r="A86" s="4">
        <v>7</v>
      </c>
      <c r="B86" s="5" t="s">
        <v>53</v>
      </c>
      <c r="C86" s="6" t="s">
        <v>54</v>
      </c>
      <c r="D86" s="6"/>
      <c r="E86" s="28"/>
      <c r="F86" s="28"/>
      <c r="G86" s="28"/>
      <c r="H86" s="28"/>
      <c r="I86" s="28">
        <v>4.3</v>
      </c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35">
        <f t="shared" si="31"/>
        <v>4.3</v>
      </c>
    </row>
    <row r="87" spans="1:29" ht="30" customHeight="1">
      <c r="A87" s="4">
        <v>8</v>
      </c>
      <c r="B87" s="5" t="s">
        <v>55</v>
      </c>
      <c r="C87" s="6" t="s">
        <v>54</v>
      </c>
      <c r="D87" s="6"/>
      <c r="E87" s="28"/>
      <c r="F87" s="28"/>
      <c r="G87" s="28"/>
      <c r="H87" s="28"/>
      <c r="I87" s="28">
        <v>3.8</v>
      </c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35">
        <f t="shared" si="31"/>
        <v>3.8</v>
      </c>
    </row>
    <row r="88" spans="1:29" ht="30" customHeight="1">
      <c r="A88" s="4">
        <v>9</v>
      </c>
      <c r="B88" s="5" t="s">
        <v>56</v>
      </c>
      <c r="C88" s="6" t="s">
        <v>54</v>
      </c>
      <c r="D88" s="6"/>
      <c r="E88" s="28"/>
      <c r="F88" s="28"/>
      <c r="G88" s="28"/>
      <c r="H88" s="28"/>
      <c r="I88" s="28">
        <v>3.8</v>
      </c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35">
        <f t="shared" si="31"/>
        <v>3.8</v>
      </c>
    </row>
    <row r="89" spans="1:29" ht="30" customHeight="1">
      <c r="A89" s="4">
        <v>10</v>
      </c>
      <c r="B89" s="5" t="s">
        <v>57</v>
      </c>
      <c r="C89" s="6" t="s">
        <v>54</v>
      </c>
      <c r="D89" s="6"/>
      <c r="E89" s="28"/>
      <c r="F89" s="28"/>
      <c r="G89" s="28"/>
      <c r="H89" s="28"/>
      <c r="I89" s="28">
        <v>3</v>
      </c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31"/>
        <v>3</v>
      </c>
    </row>
    <row r="90" spans="1:29" ht="30" customHeight="1">
      <c r="A90" s="4">
        <v>11</v>
      </c>
      <c r="B90" s="5" t="s">
        <v>58</v>
      </c>
      <c r="C90" s="6" t="s">
        <v>54</v>
      </c>
      <c r="D90" s="13"/>
      <c r="E90" s="28"/>
      <c r="F90" s="28"/>
      <c r="G90" s="28"/>
      <c r="H90" s="28"/>
      <c r="I90" s="28">
        <f>I86-I87</f>
        <v>0.5</v>
      </c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31"/>
        <v>0.5</v>
      </c>
    </row>
    <row r="91" spans="1:29" ht="30" customHeight="1">
      <c r="A91" s="4">
        <v>12</v>
      </c>
      <c r="B91" s="5" t="s">
        <v>59</v>
      </c>
      <c r="C91" s="6" t="s">
        <v>60</v>
      </c>
      <c r="D91" s="13"/>
      <c r="E91" s="33"/>
      <c r="F91" s="33"/>
      <c r="G91" s="33"/>
      <c r="H91" s="33"/>
      <c r="I91" s="33">
        <f>I88-I89</f>
        <v>0.79999999999999982</v>
      </c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5">
        <f t="shared" si="31"/>
        <v>0.79999999999999982</v>
      </c>
    </row>
    <row r="92" spans="1:29" ht="30" customHeight="1">
      <c r="A92" s="4">
        <v>13</v>
      </c>
      <c r="B92" s="5" t="s">
        <v>61</v>
      </c>
      <c r="C92" s="6" t="s">
        <v>62</v>
      </c>
      <c r="D92" s="13"/>
      <c r="E92" s="29"/>
      <c r="F92" s="29"/>
      <c r="G92" s="29"/>
      <c r="H92" s="29"/>
      <c r="I92" s="29">
        <f>SQRT(I90/0.5)*971</f>
        <v>971</v>
      </c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35">
        <f t="shared" si="31"/>
        <v>971</v>
      </c>
    </row>
    <row r="93" spans="1:29" ht="30" customHeight="1">
      <c r="A93" s="4">
        <v>14</v>
      </c>
      <c r="B93" s="5" t="s">
        <v>63</v>
      </c>
      <c r="C93" s="6" t="s">
        <v>64</v>
      </c>
      <c r="D93" s="13"/>
      <c r="E93" s="40"/>
      <c r="F93" s="40"/>
      <c r="G93" s="40"/>
      <c r="H93" s="40"/>
      <c r="I93" s="40">
        <f>I92*1000*1*(I82-I83)/3024</f>
        <v>2336.879755291005</v>
      </c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3">
        <f>SUM(E93:AB93)</f>
        <v>2336.879755291005</v>
      </c>
    </row>
    <row r="94" spans="1:29" ht="30" customHeight="1">
      <c r="A94" s="4">
        <v>15</v>
      </c>
      <c r="B94" s="5" t="s">
        <v>65</v>
      </c>
      <c r="C94" s="6" t="s">
        <v>66</v>
      </c>
      <c r="D94" s="13"/>
      <c r="E94" s="13"/>
      <c r="F94" s="13"/>
      <c r="G94" s="13"/>
      <c r="H94" s="13"/>
      <c r="I94" s="13">
        <v>1200</v>
      </c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42"/>
      <c r="W94" s="42"/>
      <c r="X94" s="42"/>
      <c r="Y94" s="42"/>
      <c r="Z94" s="42"/>
      <c r="AA94" s="42"/>
      <c r="AB94" s="13"/>
      <c r="AC94" s="43">
        <f>SUM(E94:AB94)</f>
        <v>1200</v>
      </c>
    </row>
    <row r="95" spans="1:29" ht="30" customHeight="1">
      <c r="A95" s="4">
        <v>16</v>
      </c>
      <c r="B95" s="5" t="s">
        <v>67</v>
      </c>
      <c r="C95" s="6" t="s">
        <v>68</v>
      </c>
      <c r="D95" s="13"/>
      <c r="E95" s="31"/>
      <c r="F95" s="31"/>
      <c r="G95" s="31"/>
      <c r="H95" s="31"/>
      <c r="I95" s="31">
        <f>I94/I93</f>
        <v>0.51350524017465649</v>
      </c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5">
        <f t="shared" ref="AC95:AC100" si="32">AVERAGE(E95:AB95)</f>
        <v>0.51350524017465649</v>
      </c>
    </row>
    <row r="96" spans="1:29" ht="30" customHeight="1">
      <c r="A96" s="4">
        <v>17</v>
      </c>
      <c r="B96" s="5" t="s">
        <v>69</v>
      </c>
      <c r="C96" s="13"/>
      <c r="D96" s="13"/>
      <c r="E96" s="304">
        <f>AVERAGE(E95:AB95)</f>
        <v>0.51350524017465649</v>
      </c>
      <c r="F96" s="304"/>
      <c r="G96" s="304"/>
      <c r="H96" s="304"/>
      <c r="I96" s="304"/>
      <c r="J96" s="304"/>
      <c r="K96" s="304"/>
      <c r="L96" s="304"/>
      <c r="M96" s="304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  <c r="Z96" s="304"/>
      <c r="AA96" s="304"/>
      <c r="AB96" s="304"/>
      <c r="AC96" s="35">
        <f t="shared" si="32"/>
        <v>0.51350524017465649</v>
      </c>
    </row>
    <row r="97" spans="1:29" ht="30" customHeight="1">
      <c r="A97" s="4">
        <v>18</v>
      </c>
      <c r="B97" s="5" t="s">
        <v>70</v>
      </c>
      <c r="C97" s="13"/>
      <c r="D97" s="13"/>
      <c r="E97" s="31"/>
      <c r="F97" s="31"/>
      <c r="G97" s="31"/>
      <c r="H97" s="31"/>
      <c r="I97" s="31">
        <f>3.516/I95</f>
        <v>6.8470576830026451</v>
      </c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si="32"/>
        <v>6.8470576830026451</v>
      </c>
    </row>
    <row r="98" spans="1:29" ht="30" customHeight="1">
      <c r="A98" s="4">
        <v>19</v>
      </c>
      <c r="B98" s="5" t="s">
        <v>71</v>
      </c>
      <c r="C98" s="13"/>
      <c r="D98" s="13"/>
      <c r="E98" s="31"/>
      <c r="F98" s="31"/>
      <c r="G98" s="31"/>
      <c r="H98" s="31"/>
      <c r="I98" s="31">
        <f>3.413*I97</f>
        <v>23.369007872088027</v>
      </c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5">
        <f t="shared" si="32"/>
        <v>23.369007872088027</v>
      </c>
    </row>
    <row r="99" spans="1:29" ht="30" customHeight="1">
      <c r="A99" s="4">
        <v>20</v>
      </c>
      <c r="B99" s="5" t="s">
        <v>72</v>
      </c>
      <c r="C99" s="6" t="s">
        <v>47</v>
      </c>
      <c r="D99" s="13"/>
      <c r="E99" s="31"/>
      <c r="F99" s="31"/>
      <c r="G99" s="31"/>
      <c r="H99" s="31"/>
      <c r="I99" s="31">
        <f>(I85-I84)/LN(1+(I85-I84)/I80)</f>
        <v>0.61064788507880408</v>
      </c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32"/>
        <v>0.61064788507880408</v>
      </c>
    </row>
    <row r="100" spans="1:29" ht="30" customHeight="1">
      <c r="A100" s="4">
        <v>21</v>
      </c>
      <c r="B100" s="5" t="s">
        <v>73</v>
      </c>
      <c r="C100" s="6" t="s">
        <v>47</v>
      </c>
      <c r="D100" s="17"/>
      <c r="E100" s="31"/>
      <c r="F100" s="31"/>
      <c r="G100" s="31"/>
      <c r="H100" s="31"/>
      <c r="I100" s="31">
        <f>(I82-I83)/LN(1+(I82-I83)/I81)</f>
        <v>2.6518480977174388</v>
      </c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32"/>
        <v>2.6518480977174388</v>
      </c>
    </row>
  </sheetData>
  <mergeCells count="48">
    <mergeCell ref="A77:D77"/>
    <mergeCell ref="E78:AB78"/>
    <mergeCell ref="E96:AB96"/>
    <mergeCell ref="A10:A11"/>
    <mergeCell ref="A44:A45"/>
    <mergeCell ref="A78:A79"/>
    <mergeCell ref="B10:B11"/>
    <mergeCell ref="B44:B45"/>
    <mergeCell ref="B78:B79"/>
    <mergeCell ref="C10:C11"/>
    <mergeCell ref="C44:C45"/>
    <mergeCell ref="C78:C79"/>
    <mergeCell ref="D10:D11"/>
    <mergeCell ref="D44:D45"/>
    <mergeCell ref="D78:D79"/>
    <mergeCell ref="E71:AC77"/>
    <mergeCell ref="A72:D72"/>
    <mergeCell ref="A73:D73"/>
    <mergeCell ref="A74:D74"/>
    <mergeCell ref="A75:D75"/>
    <mergeCell ref="A76:D76"/>
    <mergeCell ref="E44:AB44"/>
    <mergeCell ref="E62:AB62"/>
    <mergeCell ref="A69:AC69"/>
    <mergeCell ref="A70:AC70"/>
    <mergeCell ref="A71:D71"/>
    <mergeCell ref="E28:AB28"/>
    <mergeCell ref="A35:AC35"/>
    <mergeCell ref="A36:AC36"/>
    <mergeCell ref="A37:D37"/>
    <mergeCell ref="A38:D38"/>
    <mergeCell ref="E37:AC43"/>
    <mergeCell ref="A39:D39"/>
    <mergeCell ref="A40:D40"/>
    <mergeCell ref="A41:D41"/>
    <mergeCell ref="A42:D42"/>
    <mergeCell ref="A43:D43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B60">
    <cfRule type="cellIs" dxfId="74" priority="2" operator="greaterThan">
      <formula>90</formula>
    </cfRule>
  </conditionalFormatting>
  <conditionalFormatting sqref="AB94">
    <cfRule type="cellIs" dxfId="7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66"/>
  <sheetViews>
    <sheetView topLeftCell="A31" zoomScale="70" zoomScaleNormal="7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5" width="9.7109375" customWidth="1"/>
    <col min="6" max="6" width="10.85546875" customWidth="1"/>
    <col min="7" max="7" width="8.7109375" customWidth="1"/>
    <col min="8" max="8" width="9.7109375" customWidth="1"/>
    <col min="9" max="9" width="8.7109375" customWidth="1"/>
    <col min="10" max="11" width="10.140625" customWidth="1"/>
    <col min="12" max="12" width="8.7109375" customWidth="1"/>
    <col min="13" max="13" width="10.42578125" customWidth="1"/>
    <col min="14" max="19" width="8.7109375" customWidth="1"/>
    <col min="20" max="20" width="11.5703125" customWidth="1"/>
    <col min="21" max="28" width="8.7109375" customWidth="1"/>
    <col min="29" max="29" width="12.42578125" customWidth="1"/>
    <col min="31" max="31" width="12.28515625" customWidth="1"/>
  </cols>
  <sheetData>
    <row r="1" spans="1:29" ht="21.6" customHeight="1"/>
    <row r="2" spans="1:29" ht="23.25">
      <c r="A2" s="215" t="s">
        <v>31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7"/>
    </row>
    <row r="3" spans="1:29" ht="21" customHeight="1">
      <c r="A3" s="218" t="s">
        <v>116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20"/>
    </row>
    <row r="4" spans="1:29" ht="18" customHeight="1">
      <c r="A4" s="221"/>
      <c r="B4" s="222"/>
      <c r="C4" s="222"/>
      <c r="D4" s="223"/>
      <c r="E4" s="233" t="s">
        <v>77</v>
      </c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5"/>
    </row>
    <row r="5" spans="1:29" ht="18" customHeight="1">
      <c r="A5" s="224" t="s">
        <v>34</v>
      </c>
      <c r="B5" s="225"/>
      <c r="C5" s="225"/>
      <c r="D5" s="226"/>
      <c r="E5" s="236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8"/>
    </row>
    <row r="6" spans="1:29" ht="18" customHeight="1">
      <c r="A6" s="224" t="s">
        <v>35</v>
      </c>
      <c r="B6" s="225"/>
      <c r="C6" s="225"/>
      <c r="D6" s="226"/>
      <c r="E6" s="236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  <c r="AA6" s="237"/>
      <c r="AB6" s="238"/>
    </row>
    <row r="7" spans="1:29" ht="18" customHeight="1">
      <c r="A7" s="224" t="s">
        <v>36</v>
      </c>
      <c r="B7" s="225"/>
      <c r="C7" s="225"/>
      <c r="D7" s="226"/>
      <c r="E7" s="236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8"/>
    </row>
    <row r="8" spans="1:29" ht="18.600000000000001" customHeight="1">
      <c r="A8" s="224" t="s">
        <v>37</v>
      </c>
      <c r="B8" s="225"/>
      <c r="C8" s="225"/>
      <c r="D8" s="226"/>
      <c r="E8" s="236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8"/>
    </row>
    <row r="9" spans="1:29" ht="18.600000000000001" customHeight="1">
      <c r="A9" s="227" t="s">
        <v>38</v>
      </c>
      <c r="B9" s="228"/>
      <c r="C9" s="228"/>
      <c r="D9" s="229"/>
      <c r="E9" s="236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  <c r="AA9" s="237"/>
      <c r="AB9" s="238"/>
    </row>
    <row r="10" spans="1:29" ht="16.149999999999999" customHeight="1">
      <c r="A10" s="227" t="s">
        <v>39</v>
      </c>
      <c r="B10" s="228"/>
      <c r="C10" s="228"/>
      <c r="D10" s="229"/>
      <c r="E10" s="239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1"/>
    </row>
    <row r="11" spans="1:29" ht="15.75">
      <c r="A11" s="245" t="s">
        <v>40</v>
      </c>
      <c r="B11" s="245" t="s">
        <v>41</v>
      </c>
      <c r="C11" s="247" t="s">
        <v>42</v>
      </c>
      <c r="D11" s="245" t="s">
        <v>43</v>
      </c>
      <c r="E11" s="230" t="s">
        <v>117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34" t="s">
        <v>45</v>
      </c>
    </row>
    <row r="12" spans="1:29" ht="25.15" customHeight="1">
      <c r="A12" s="246"/>
      <c r="B12" s="246"/>
      <c r="C12" s="248"/>
      <c r="D12" s="246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25.15" customHeight="1">
      <c r="A13" s="4">
        <v>1</v>
      </c>
      <c r="B13" s="5" t="s">
        <v>46</v>
      </c>
      <c r="C13" s="6" t="s">
        <v>47</v>
      </c>
      <c r="D13" s="7"/>
      <c r="E13" s="26">
        <v>1.6</v>
      </c>
      <c r="F13" s="26">
        <v>1.7</v>
      </c>
      <c r="G13" s="26">
        <v>1.6</v>
      </c>
      <c r="H13" s="26">
        <v>1.8</v>
      </c>
      <c r="I13" s="26">
        <v>1.8</v>
      </c>
      <c r="J13" s="26">
        <v>1.7</v>
      </c>
      <c r="K13" s="26">
        <v>1.6</v>
      </c>
      <c r="L13" s="26">
        <v>1.6</v>
      </c>
      <c r="M13" s="26">
        <v>1.6</v>
      </c>
      <c r="N13" s="26">
        <v>1.6</v>
      </c>
      <c r="O13" s="26">
        <v>1.6</v>
      </c>
      <c r="P13" s="26">
        <v>1.6</v>
      </c>
      <c r="Q13" s="26">
        <v>1.5</v>
      </c>
      <c r="R13" s="26">
        <v>1.4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35">
        <f t="shared" ref="AC13:AC33" si="0">AVERAGE(E13:AB13)</f>
        <v>1.6214285714285714</v>
      </c>
    </row>
    <row r="14" spans="1:29" ht="25.15" customHeight="1">
      <c r="A14" s="4">
        <v>2</v>
      </c>
      <c r="B14" s="5" t="s">
        <v>48</v>
      </c>
      <c r="C14" s="6" t="s">
        <v>47</v>
      </c>
      <c r="D14" s="7"/>
      <c r="E14" s="26">
        <v>0.4</v>
      </c>
      <c r="F14" s="26">
        <v>0.4</v>
      </c>
      <c r="G14" s="26">
        <v>0.6</v>
      </c>
      <c r="H14" s="26">
        <v>0.7</v>
      </c>
      <c r="I14" s="26">
        <v>0.7</v>
      </c>
      <c r="J14" s="26">
        <v>0.6</v>
      </c>
      <c r="K14" s="26">
        <v>0.5</v>
      </c>
      <c r="L14" s="26">
        <v>0.4</v>
      </c>
      <c r="M14" s="26">
        <v>0.4</v>
      </c>
      <c r="N14" s="26">
        <v>0.5</v>
      </c>
      <c r="O14" s="26">
        <v>0.4</v>
      </c>
      <c r="P14" s="26">
        <v>0.4</v>
      </c>
      <c r="Q14" s="26">
        <v>0.5</v>
      </c>
      <c r="R14" s="26">
        <v>0.4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35">
        <f t="shared" si="0"/>
        <v>0.49285714285714294</v>
      </c>
    </row>
    <row r="15" spans="1:29" ht="25.15" customHeight="1">
      <c r="A15" s="4">
        <v>3</v>
      </c>
      <c r="B15" s="5" t="s">
        <v>49</v>
      </c>
      <c r="C15" s="6" t="s">
        <v>47</v>
      </c>
      <c r="D15" s="6"/>
      <c r="E15" s="27">
        <v>15.05556</v>
      </c>
      <c r="F15" s="27">
        <v>15.11111</v>
      </c>
      <c r="G15" s="27">
        <v>15.22222</v>
      </c>
      <c r="H15" s="27">
        <v>15.66667</v>
      </c>
      <c r="I15" s="27">
        <v>15.83333</v>
      </c>
      <c r="J15" s="27">
        <v>15.33333</v>
      </c>
      <c r="K15" s="27">
        <v>14.83333</v>
      </c>
      <c r="L15" s="27">
        <v>14.22222</v>
      </c>
      <c r="M15" s="27">
        <v>13.77778</v>
      </c>
      <c r="N15" s="27">
        <v>13.61111</v>
      </c>
      <c r="O15" s="27">
        <v>13.55556</v>
      </c>
      <c r="P15" s="27">
        <v>14.55556</v>
      </c>
      <c r="Q15" s="27">
        <v>15.27778</v>
      </c>
      <c r="R15" s="27">
        <v>15.66667</v>
      </c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14.837302142857144</v>
      </c>
    </row>
    <row r="16" spans="1:29" ht="25.15" customHeight="1">
      <c r="A16" s="4">
        <v>4</v>
      </c>
      <c r="B16" s="5" t="s">
        <v>50</v>
      </c>
      <c r="C16" s="6" t="s">
        <v>47</v>
      </c>
      <c r="D16" s="6"/>
      <c r="E16" s="27">
        <v>6.555555</v>
      </c>
      <c r="F16" s="27">
        <v>6.6666670000000003</v>
      </c>
      <c r="G16" s="27">
        <v>6.7222210000000002</v>
      </c>
      <c r="H16" s="27">
        <v>7.0555560000000002</v>
      </c>
      <c r="I16" s="27">
        <v>7.2777770000000004</v>
      </c>
      <c r="J16" s="27">
        <v>6.8333329999999997</v>
      </c>
      <c r="K16" s="27">
        <v>6.3888889999999998</v>
      </c>
      <c r="L16" s="27">
        <v>5.944445</v>
      </c>
      <c r="M16" s="27">
        <v>5.61111</v>
      </c>
      <c r="N16" s="27">
        <v>5.61111</v>
      </c>
      <c r="O16" s="27">
        <v>5.5000010000000001</v>
      </c>
      <c r="P16" s="27">
        <v>6.0555570000000003</v>
      </c>
      <c r="Q16" s="27">
        <v>6.3888889999999998</v>
      </c>
      <c r="R16" s="27">
        <v>7.3333339999999998</v>
      </c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6.4246031428571424</v>
      </c>
    </row>
    <row r="17" spans="1:31" ht="25.15" customHeight="1">
      <c r="A17" s="4">
        <v>5</v>
      </c>
      <c r="B17" s="5" t="s">
        <v>51</v>
      </c>
      <c r="C17" s="6" t="s">
        <v>47</v>
      </c>
      <c r="D17" s="6"/>
      <c r="E17" s="27">
        <v>23</v>
      </c>
      <c r="F17" s="27">
        <v>23.33333</v>
      </c>
      <c r="G17" s="27">
        <v>23.44444</v>
      </c>
      <c r="H17" s="27">
        <v>23.22223</v>
      </c>
      <c r="I17" s="27">
        <v>22.77778</v>
      </c>
      <c r="J17" s="27">
        <v>22.66667</v>
      </c>
      <c r="K17" s="27">
        <v>22.22222</v>
      </c>
      <c r="L17" s="27">
        <v>21.94444</v>
      </c>
      <c r="M17" s="27">
        <v>21.66667</v>
      </c>
      <c r="N17" s="27">
        <v>22.61111</v>
      </c>
      <c r="O17" s="27">
        <v>22.22222</v>
      </c>
      <c r="P17" s="27">
        <v>21.77778</v>
      </c>
      <c r="Q17" s="27">
        <v>20.61111</v>
      </c>
      <c r="R17" s="27">
        <v>23.61111</v>
      </c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35">
        <f t="shared" si="0"/>
        <v>22.50793642857143</v>
      </c>
    </row>
    <row r="18" spans="1:31" ht="25.15" customHeight="1">
      <c r="A18" s="4">
        <v>6</v>
      </c>
      <c r="B18" s="5" t="s">
        <v>52</v>
      </c>
      <c r="C18" s="6" t="s">
        <v>47</v>
      </c>
      <c r="D18" s="6"/>
      <c r="E18" s="27">
        <v>28.27778</v>
      </c>
      <c r="F18" s="27">
        <v>28.61111</v>
      </c>
      <c r="G18" s="27">
        <v>28.77778</v>
      </c>
      <c r="H18" s="27">
        <v>28.77778</v>
      </c>
      <c r="I18" s="27">
        <v>28.27778</v>
      </c>
      <c r="J18" s="27">
        <v>28.05556</v>
      </c>
      <c r="K18" s="27">
        <v>27.55556</v>
      </c>
      <c r="L18" s="27">
        <v>27.27778</v>
      </c>
      <c r="M18" s="27">
        <v>26.88889</v>
      </c>
      <c r="N18" s="27">
        <v>27.72222</v>
      </c>
      <c r="O18" s="27">
        <v>27.5</v>
      </c>
      <c r="P18" s="27">
        <v>27.27778</v>
      </c>
      <c r="Q18" s="27">
        <v>26.33333</v>
      </c>
      <c r="R18" s="27">
        <v>28.61111</v>
      </c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35">
        <f t="shared" si="0"/>
        <v>27.853175714285719</v>
      </c>
    </row>
    <row r="19" spans="1:31" ht="25.15" customHeight="1">
      <c r="A19" s="4">
        <v>7</v>
      </c>
      <c r="B19" s="5" t="s">
        <v>53</v>
      </c>
      <c r="C19" s="6" t="s">
        <v>54</v>
      </c>
      <c r="D19" s="6"/>
      <c r="E19" s="13">
        <v>4</v>
      </c>
      <c r="F19" s="13">
        <v>4</v>
      </c>
      <c r="G19" s="13">
        <v>4</v>
      </c>
      <c r="H19" s="13">
        <v>4</v>
      </c>
      <c r="I19" s="13">
        <v>4</v>
      </c>
      <c r="J19" s="13">
        <v>4</v>
      </c>
      <c r="K19" s="13">
        <v>4</v>
      </c>
      <c r="L19" s="13">
        <v>4</v>
      </c>
      <c r="M19" s="13">
        <v>4</v>
      </c>
      <c r="N19" s="13">
        <v>4</v>
      </c>
      <c r="O19" s="13">
        <v>4</v>
      </c>
      <c r="P19" s="13">
        <v>4</v>
      </c>
      <c r="Q19" s="13">
        <v>4</v>
      </c>
      <c r="R19" s="13">
        <v>4</v>
      </c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35">
        <f t="shared" si="0"/>
        <v>4</v>
      </c>
      <c r="AE19" s="36"/>
    </row>
    <row r="20" spans="1:31" ht="25.15" customHeight="1">
      <c r="A20" s="4">
        <v>8</v>
      </c>
      <c r="B20" s="5" t="s">
        <v>55</v>
      </c>
      <c r="C20" s="6" t="s">
        <v>54</v>
      </c>
      <c r="D20" s="6"/>
      <c r="E20" s="28">
        <v>3.5</v>
      </c>
      <c r="F20" s="28">
        <v>3.5</v>
      </c>
      <c r="G20" s="28">
        <v>3.5</v>
      </c>
      <c r="H20" s="28">
        <v>3.5</v>
      </c>
      <c r="I20" s="28">
        <v>3.5</v>
      </c>
      <c r="J20" s="28">
        <v>3.5</v>
      </c>
      <c r="K20" s="28">
        <v>3.5</v>
      </c>
      <c r="L20" s="28">
        <v>3.5</v>
      </c>
      <c r="M20" s="28">
        <v>3.5</v>
      </c>
      <c r="N20" s="28">
        <v>3.5</v>
      </c>
      <c r="O20" s="28">
        <v>3.5</v>
      </c>
      <c r="P20" s="28">
        <v>3.5</v>
      </c>
      <c r="Q20" s="28">
        <v>3.5</v>
      </c>
      <c r="R20" s="28">
        <v>3.5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3.5</v>
      </c>
    </row>
    <row r="21" spans="1:31" ht="25.15" customHeight="1">
      <c r="A21" s="4">
        <v>9</v>
      </c>
      <c r="B21" s="5" t="s">
        <v>56</v>
      </c>
      <c r="C21" s="6" t="s">
        <v>54</v>
      </c>
      <c r="D21" s="6"/>
      <c r="E21" s="28">
        <v>3.8</v>
      </c>
      <c r="F21" s="28">
        <v>3.8</v>
      </c>
      <c r="G21" s="28">
        <v>3.8</v>
      </c>
      <c r="H21" s="28">
        <v>3.8</v>
      </c>
      <c r="I21" s="28">
        <v>3.8</v>
      </c>
      <c r="J21" s="28">
        <v>3.8</v>
      </c>
      <c r="K21" s="28">
        <v>3.8</v>
      </c>
      <c r="L21" s="28">
        <v>3.8</v>
      </c>
      <c r="M21" s="28">
        <v>3.8</v>
      </c>
      <c r="N21" s="28">
        <v>3.8</v>
      </c>
      <c r="O21" s="28">
        <v>3.8</v>
      </c>
      <c r="P21" s="28">
        <v>3.8</v>
      </c>
      <c r="Q21" s="28">
        <v>3.8</v>
      </c>
      <c r="R21" s="28">
        <v>3.8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35">
        <f t="shared" si="0"/>
        <v>3.7999999999999994</v>
      </c>
    </row>
    <row r="22" spans="1:31" ht="25.15" customHeight="1">
      <c r="A22" s="4">
        <v>10</v>
      </c>
      <c r="B22" s="5" t="s">
        <v>57</v>
      </c>
      <c r="C22" s="6" t="s">
        <v>54</v>
      </c>
      <c r="D22" s="6"/>
      <c r="E22" s="28">
        <v>3</v>
      </c>
      <c r="F22" s="28">
        <v>3</v>
      </c>
      <c r="G22" s="28">
        <v>3</v>
      </c>
      <c r="H22" s="28">
        <v>3</v>
      </c>
      <c r="I22" s="28">
        <v>3</v>
      </c>
      <c r="J22" s="28">
        <v>3</v>
      </c>
      <c r="K22" s="28">
        <v>3</v>
      </c>
      <c r="L22" s="28">
        <v>3</v>
      </c>
      <c r="M22" s="28">
        <v>3</v>
      </c>
      <c r="N22" s="28">
        <v>3</v>
      </c>
      <c r="O22" s="28">
        <v>3</v>
      </c>
      <c r="P22" s="28">
        <v>3</v>
      </c>
      <c r="Q22" s="28">
        <v>3</v>
      </c>
      <c r="R22" s="28">
        <v>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35">
        <f t="shared" si="0"/>
        <v>3</v>
      </c>
    </row>
    <row r="23" spans="1:31" ht="25.15" customHeight="1">
      <c r="A23" s="4">
        <v>11</v>
      </c>
      <c r="B23" s="5" t="s">
        <v>58</v>
      </c>
      <c r="C23" s="6" t="s">
        <v>54</v>
      </c>
      <c r="D23" s="13"/>
      <c r="E23" s="13">
        <f t="shared" ref="E23:L23" si="1">E19-E20</f>
        <v>0.5</v>
      </c>
      <c r="F23" s="13">
        <f t="shared" si="1"/>
        <v>0.5</v>
      </c>
      <c r="G23" s="13">
        <f t="shared" si="1"/>
        <v>0.5</v>
      </c>
      <c r="H23" s="13">
        <f t="shared" si="1"/>
        <v>0.5</v>
      </c>
      <c r="I23" s="13">
        <f t="shared" si="1"/>
        <v>0.5</v>
      </c>
      <c r="J23" s="13">
        <f t="shared" si="1"/>
        <v>0.5</v>
      </c>
      <c r="K23" s="13">
        <f t="shared" si="1"/>
        <v>0.5</v>
      </c>
      <c r="L23" s="13">
        <f t="shared" si="1"/>
        <v>0.5</v>
      </c>
      <c r="M23" s="13">
        <f t="shared" ref="M23:R23" si="2">M19-M20</f>
        <v>0.5</v>
      </c>
      <c r="N23" s="13">
        <f t="shared" si="2"/>
        <v>0.5</v>
      </c>
      <c r="O23" s="13">
        <f t="shared" si="2"/>
        <v>0.5</v>
      </c>
      <c r="P23" s="13">
        <f t="shared" si="2"/>
        <v>0.5</v>
      </c>
      <c r="Q23" s="13">
        <f t="shared" si="2"/>
        <v>0.5</v>
      </c>
      <c r="R23" s="13">
        <f t="shared" si="2"/>
        <v>0.5</v>
      </c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35">
        <f t="shared" si="0"/>
        <v>0.5</v>
      </c>
    </row>
    <row r="24" spans="1:31" ht="25.15" customHeight="1">
      <c r="A24" s="4">
        <v>12</v>
      </c>
      <c r="B24" s="5" t="s">
        <v>59</v>
      </c>
      <c r="C24" s="6" t="s">
        <v>60</v>
      </c>
      <c r="D24" s="13"/>
      <c r="E24" s="13">
        <f t="shared" ref="E24:L24" si="3">E21-E22</f>
        <v>0.79999999999999982</v>
      </c>
      <c r="F24" s="13">
        <f t="shared" si="3"/>
        <v>0.79999999999999982</v>
      </c>
      <c r="G24" s="13">
        <f t="shared" si="3"/>
        <v>0.79999999999999982</v>
      </c>
      <c r="H24" s="13">
        <f t="shared" si="3"/>
        <v>0.79999999999999982</v>
      </c>
      <c r="I24" s="13">
        <f t="shared" si="3"/>
        <v>0.79999999999999982</v>
      </c>
      <c r="J24" s="13">
        <f t="shared" si="3"/>
        <v>0.79999999999999982</v>
      </c>
      <c r="K24" s="13">
        <f t="shared" si="3"/>
        <v>0.79999999999999982</v>
      </c>
      <c r="L24" s="13">
        <f t="shared" si="3"/>
        <v>0.79999999999999982</v>
      </c>
      <c r="M24" s="13">
        <f t="shared" ref="M24:R24" si="4">M21-M22</f>
        <v>0.79999999999999982</v>
      </c>
      <c r="N24" s="13">
        <f t="shared" si="4"/>
        <v>0.79999999999999982</v>
      </c>
      <c r="O24" s="13">
        <f t="shared" si="4"/>
        <v>0.79999999999999982</v>
      </c>
      <c r="P24" s="13">
        <f t="shared" si="4"/>
        <v>0.79999999999999982</v>
      </c>
      <c r="Q24" s="13">
        <f t="shared" si="4"/>
        <v>0.79999999999999982</v>
      </c>
      <c r="R24" s="13">
        <f t="shared" si="4"/>
        <v>0.79999999999999982</v>
      </c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35">
        <f t="shared" si="0"/>
        <v>0.79999999999999993</v>
      </c>
    </row>
    <row r="25" spans="1:31" ht="25.15" customHeight="1">
      <c r="A25" s="4">
        <v>13</v>
      </c>
      <c r="B25" s="5" t="s">
        <v>61</v>
      </c>
      <c r="C25" s="6" t="s">
        <v>62</v>
      </c>
      <c r="D25" s="13"/>
      <c r="E25" s="29">
        <f t="shared" ref="E25:L25" si="5">SQRT(E23/0.5)*971</f>
        <v>971</v>
      </c>
      <c r="F25" s="29">
        <f t="shared" si="5"/>
        <v>971</v>
      </c>
      <c r="G25" s="29">
        <f t="shared" si="5"/>
        <v>971</v>
      </c>
      <c r="H25" s="29">
        <f t="shared" si="5"/>
        <v>971</v>
      </c>
      <c r="I25" s="29">
        <f t="shared" si="5"/>
        <v>971</v>
      </c>
      <c r="J25" s="29">
        <f t="shared" si="5"/>
        <v>971</v>
      </c>
      <c r="K25" s="29">
        <f t="shared" si="5"/>
        <v>971</v>
      </c>
      <c r="L25" s="29">
        <f t="shared" si="5"/>
        <v>971</v>
      </c>
      <c r="M25" s="29">
        <f t="shared" ref="M25:R25" si="6">SQRT(M23/0.5)*971</f>
        <v>971</v>
      </c>
      <c r="N25" s="29">
        <f t="shared" si="6"/>
        <v>971</v>
      </c>
      <c r="O25" s="29">
        <f t="shared" si="6"/>
        <v>971</v>
      </c>
      <c r="P25" s="29">
        <f t="shared" si="6"/>
        <v>971</v>
      </c>
      <c r="Q25" s="29">
        <f t="shared" si="6"/>
        <v>971</v>
      </c>
      <c r="R25" s="29">
        <f t="shared" si="6"/>
        <v>971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35">
        <f t="shared" si="0"/>
        <v>971</v>
      </c>
    </row>
    <row r="26" spans="1:31" ht="25.15" customHeight="1">
      <c r="A26" s="4">
        <v>14</v>
      </c>
      <c r="B26" s="5" t="s">
        <v>63</v>
      </c>
      <c r="C26" s="6" t="s">
        <v>64</v>
      </c>
      <c r="D26" s="13"/>
      <c r="E26" s="30">
        <f t="shared" ref="E26:L26" si="7">E25*1000*1*(E15-E16)/3024</f>
        <v>2729.3336160714284</v>
      </c>
      <c r="F26" s="30">
        <f t="shared" si="7"/>
        <v>2711.492775462963</v>
      </c>
      <c r="G26" s="30">
        <f t="shared" si="7"/>
        <v>2729.3316894841269</v>
      </c>
      <c r="H26" s="30">
        <f t="shared" si="7"/>
        <v>2765.0104808201058</v>
      </c>
      <c r="I26" s="30">
        <f t="shared" si="7"/>
        <v>2747.1699613095238</v>
      </c>
      <c r="J26" s="30">
        <f t="shared" si="7"/>
        <v>2729.33104728836</v>
      </c>
      <c r="K26" s="30">
        <f t="shared" si="7"/>
        <v>2711.4921332671961</v>
      </c>
      <c r="L26" s="30">
        <f t="shared" si="7"/>
        <v>2657.9760333994709</v>
      </c>
      <c r="M26" s="30">
        <f t="shared" ref="M26:R26" si="8">M25*1000*1*(M15-M16)/3024</f>
        <v>2622.3004530423282</v>
      </c>
      <c r="N26" s="30">
        <f t="shared" si="8"/>
        <v>2568.7830687830688</v>
      </c>
      <c r="O26" s="30">
        <f t="shared" si="8"/>
        <v>2586.6229460978834</v>
      </c>
      <c r="P26" s="30">
        <f t="shared" si="8"/>
        <v>2729.3329738756611</v>
      </c>
      <c r="Q26" s="30">
        <f t="shared" si="8"/>
        <v>2854.2040876322753</v>
      </c>
      <c r="R26" s="30">
        <f t="shared" si="8"/>
        <v>2675.8165529100525</v>
      </c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7">
        <f>SUM(E26:AB26)</f>
        <v>37818.197819444438</v>
      </c>
    </row>
    <row r="27" spans="1:31" ht="25.15" customHeight="1">
      <c r="A27" s="4">
        <v>15</v>
      </c>
      <c r="B27" s="5" t="s">
        <v>65</v>
      </c>
      <c r="C27" s="6" t="s">
        <v>66</v>
      </c>
      <c r="D27" s="13"/>
      <c r="E27" s="13">
        <v>1500</v>
      </c>
      <c r="F27" s="13">
        <v>1600</v>
      </c>
      <c r="G27" s="13">
        <v>1600</v>
      </c>
      <c r="H27" s="13">
        <v>1500</v>
      </c>
      <c r="I27" s="13">
        <v>1500</v>
      </c>
      <c r="J27" s="13">
        <v>1600</v>
      </c>
      <c r="K27" s="13">
        <v>1400</v>
      </c>
      <c r="L27" s="13">
        <v>1600</v>
      </c>
      <c r="M27" s="13">
        <v>1500</v>
      </c>
      <c r="N27" s="13">
        <v>1400</v>
      </c>
      <c r="O27" s="13">
        <v>1600</v>
      </c>
      <c r="P27" s="13">
        <v>1600</v>
      </c>
      <c r="Q27" s="13">
        <v>1300</v>
      </c>
      <c r="R27" s="13">
        <v>1500</v>
      </c>
      <c r="S27" s="13">
        <v>600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37">
        <f>SUM(E27:AB27)</f>
        <v>21800</v>
      </c>
    </row>
    <row r="28" spans="1:31" ht="25.15" customHeight="1">
      <c r="A28" s="4">
        <v>16</v>
      </c>
      <c r="B28" s="5" t="s">
        <v>67</v>
      </c>
      <c r="C28" s="6" t="s">
        <v>68</v>
      </c>
      <c r="D28" s="13"/>
      <c r="E28" s="31">
        <f t="shared" ref="E28:L28" si="9">E27/E26</f>
        <v>0.54958470124992742</v>
      </c>
      <c r="F28" s="31">
        <f t="shared" si="9"/>
        <v>0.59008086411988114</v>
      </c>
      <c r="G28" s="31">
        <f t="shared" si="9"/>
        <v>0.58622409513825613</v>
      </c>
      <c r="H28" s="31">
        <f t="shared" si="9"/>
        <v>0.54249342286583235</v>
      </c>
      <c r="I28" s="31">
        <f t="shared" si="9"/>
        <v>0.54601645370531737</v>
      </c>
      <c r="J28" s="31">
        <f t="shared" si="9"/>
        <v>0.58622423307338589</v>
      </c>
      <c r="K28" s="31">
        <f t="shared" si="9"/>
        <v>0.5163208783914407</v>
      </c>
      <c r="L28" s="31">
        <f t="shared" si="9"/>
        <v>0.60196178592086413</v>
      </c>
      <c r="M28" s="31">
        <f t="shared" ref="M28:R28" si="10">M27/M26</f>
        <v>0.57201683287654437</v>
      </c>
      <c r="N28" s="31">
        <f t="shared" si="10"/>
        <v>0.54500514933058708</v>
      </c>
      <c r="O28" s="31">
        <f t="shared" si="10"/>
        <v>0.61856715622728131</v>
      </c>
      <c r="P28" s="31">
        <f t="shared" si="10"/>
        <v>0.58622381926819112</v>
      </c>
      <c r="Q28" s="31">
        <f t="shared" si="10"/>
        <v>0.45546848090965492</v>
      </c>
      <c r="R28" s="31">
        <f t="shared" si="10"/>
        <v>0.56057654564125214</v>
      </c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5">
        <f t="shared" si="0"/>
        <v>0.561197458479887</v>
      </c>
    </row>
    <row r="29" spans="1:31" ht="25.15" customHeight="1">
      <c r="A29" s="4">
        <v>17</v>
      </c>
      <c r="B29" s="5" t="s">
        <v>69</v>
      </c>
      <c r="C29" s="13"/>
      <c r="D29" s="13"/>
      <c r="E29" s="255">
        <f>AVERAGE(E28:AB28)</f>
        <v>0.561197458479887</v>
      </c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7"/>
      <c r="AC29" s="35">
        <f t="shared" si="0"/>
        <v>0.561197458479887</v>
      </c>
    </row>
    <row r="30" spans="1:31" ht="25.15" customHeight="1">
      <c r="A30" s="4">
        <v>18</v>
      </c>
      <c r="B30" s="5" t="s">
        <v>70</v>
      </c>
      <c r="C30" s="13"/>
      <c r="D30" s="13"/>
      <c r="E30" s="31">
        <f t="shared" ref="E30:L30" si="11">3.516/E28</f>
        <v>6.3975579960714279</v>
      </c>
      <c r="F30" s="31">
        <f t="shared" si="11"/>
        <v>5.958505374079861</v>
      </c>
      <c r="G30" s="31">
        <f t="shared" si="11"/>
        <v>5.9977063876413688</v>
      </c>
      <c r="H30" s="31">
        <f t="shared" si="11"/>
        <v>6.4811845670423276</v>
      </c>
      <c r="I30" s="31">
        <f t="shared" si="11"/>
        <v>6.439366389309523</v>
      </c>
      <c r="J30" s="31">
        <f t="shared" si="11"/>
        <v>5.9977049764161716</v>
      </c>
      <c r="K30" s="31">
        <f t="shared" si="11"/>
        <v>6.8097188146910437</v>
      </c>
      <c r="L30" s="31">
        <f t="shared" si="11"/>
        <v>5.8409023333953378</v>
      </c>
      <c r="M30" s="31">
        <f t="shared" ref="M30:R30" si="12">3.516/M28</f>
        <v>6.1466722619312169</v>
      </c>
      <c r="N30" s="31">
        <f t="shared" si="12"/>
        <v>6.4513151927437633</v>
      </c>
      <c r="O30" s="31">
        <f t="shared" si="12"/>
        <v>5.6841039240500981</v>
      </c>
      <c r="P30" s="31">
        <f t="shared" si="12"/>
        <v>5.9977092100917648</v>
      </c>
      <c r="Q30" s="31">
        <f t="shared" si="12"/>
        <v>7.7195242862423692</v>
      </c>
      <c r="R30" s="31">
        <f t="shared" si="12"/>
        <v>6.2721140000211628</v>
      </c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5">
        <f t="shared" si="0"/>
        <v>6.2995775509805316</v>
      </c>
    </row>
    <row r="31" spans="1:31" ht="25.15" customHeight="1">
      <c r="A31" s="4">
        <v>19</v>
      </c>
      <c r="B31" s="5" t="s">
        <v>71</v>
      </c>
      <c r="C31" s="13"/>
      <c r="D31" s="13"/>
      <c r="E31" s="31">
        <f t="shared" ref="E31:L31" si="13">3.413*E30</f>
        <v>21.834865440591784</v>
      </c>
      <c r="F31" s="31">
        <f t="shared" si="13"/>
        <v>20.336378841734565</v>
      </c>
      <c r="G31" s="31">
        <f t="shared" si="13"/>
        <v>20.470171901019992</v>
      </c>
      <c r="H31" s="31">
        <f t="shared" si="13"/>
        <v>22.120282927315461</v>
      </c>
      <c r="I31" s="31">
        <f t="shared" si="13"/>
        <v>21.977557486713401</v>
      </c>
      <c r="J31" s="31">
        <f t="shared" si="13"/>
        <v>20.470167084508393</v>
      </c>
      <c r="K31" s="31">
        <f t="shared" si="13"/>
        <v>23.241570314540532</v>
      </c>
      <c r="L31" s="31">
        <f t="shared" si="13"/>
        <v>19.934999663878287</v>
      </c>
      <c r="M31" s="31">
        <f t="shared" ref="M31:R31" si="14">3.413*M30</f>
        <v>20.978592429971243</v>
      </c>
      <c r="N31" s="31">
        <f t="shared" si="14"/>
        <v>22.018338752834463</v>
      </c>
      <c r="O31" s="31">
        <f t="shared" si="14"/>
        <v>19.399846692782983</v>
      </c>
      <c r="P31" s="31">
        <f t="shared" si="14"/>
        <v>20.470181534043192</v>
      </c>
      <c r="Q31" s="31">
        <f t="shared" si="14"/>
        <v>26.346736388945203</v>
      </c>
      <c r="R31" s="31">
        <f t="shared" si="14"/>
        <v>21.406725082072228</v>
      </c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5">
        <f t="shared" si="0"/>
        <v>21.500458181496551</v>
      </c>
    </row>
    <row r="32" spans="1:31" ht="25.15" customHeight="1">
      <c r="A32" s="4">
        <v>20</v>
      </c>
      <c r="B32" s="5" t="s">
        <v>72</v>
      </c>
      <c r="C32" s="6" t="s">
        <v>47</v>
      </c>
      <c r="D32" s="13"/>
      <c r="E32" s="31">
        <f t="shared" ref="E32:L32" si="15">(E18-E17)/LN(1+(E18-E17)/E13)</f>
        <v>3.6191509848302856</v>
      </c>
      <c r="F32" s="31">
        <f t="shared" si="15"/>
        <v>3.7375330491170442</v>
      </c>
      <c r="G32" s="31">
        <f t="shared" si="15"/>
        <v>3.6371831662816123</v>
      </c>
      <c r="H32" s="31">
        <f t="shared" si="15"/>
        <v>3.9466324184174661</v>
      </c>
      <c r="I32" s="31">
        <f t="shared" si="15"/>
        <v>3.9283253940383194</v>
      </c>
      <c r="J32" s="31">
        <f t="shared" si="15"/>
        <v>3.773995407562289</v>
      </c>
      <c r="K32" s="31">
        <f t="shared" si="15"/>
        <v>3.6371831662816123</v>
      </c>
      <c r="L32" s="31">
        <f t="shared" si="15"/>
        <v>3.6371831662816123</v>
      </c>
      <c r="M32" s="31">
        <f t="shared" ref="M32:R32" si="16">(M18-M17)/LN(1+(M18-M17)/M13)</f>
        <v>3.6010807681628836</v>
      </c>
      <c r="N32" s="31">
        <f t="shared" si="16"/>
        <v>3.5648277171276312</v>
      </c>
      <c r="O32" s="31">
        <f t="shared" si="16"/>
        <v>3.6191509848302856</v>
      </c>
      <c r="P32" s="31">
        <f t="shared" si="16"/>
        <v>3.6910493578042529</v>
      </c>
      <c r="Q32" s="31">
        <f t="shared" si="16"/>
        <v>3.6407901729015979</v>
      </c>
      <c r="R32" s="31">
        <f t="shared" si="16"/>
        <v>3.2898508185437967</v>
      </c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5">
        <v>1.22</v>
      </c>
    </row>
    <row r="33" spans="1:29" ht="15.75">
      <c r="A33" s="4">
        <v>21</v>
      </c>
      <c r="B33" s="5" t="s">
        <v>73</v>
      </c>
      <c r="C33" s="6" t="s">
        <v>47</v>
      </c>
      <c r="D33" s="17"/>
      <c r="E33" s="31">
        <f t="shared" ref="E33:L33" si="17">(E15-E16)/LN(1+(E15-E16)/E14)</f>
        <v>2.7398666675540873</v>
      </c>
      <c r="F33" s="31">
        <f t="shared" si="17"/>
        <v>2.7274627175969726</v>
      </c>
      <c r="G33" s="31">
        <f t="shared" si="17"/>
        <v>3.1260340652988861</v>
      </c>
      <c r="H33" s="31">
        <f t="shared" si="17"/>
        <v>3.327473352865459</v>
      </c>
      <c r="I33" s="31">
        <f t="shared" si="17"/>
        <v>3.3136672635261348</v>
      </c>
      <c r="J33" s="31">
        <f t="shared" si="17"/>
        <v>3.1260335824334033</v>
      </c>
      <c r="K33" s="31">
        <f t="shared" si="17"/>
        <v>2.9278487297008438</v>
      </c>
      <c r="L33" s="31">
        <f t="shared" si="17"/>
        <v>2.6901607551085647</v>
      </c>
      <c r="M33" s="31">
        <f t="shared" ref="M33:R33" si="18">(M15-M16)/LN(1+(M15-M16)/M14)</f>
        <v>2.6652145502737108</v>
      </c>
      <c r="N33" s="31">
        <f t="shared" si="18"/>
        <v>2.8236489909180893</v>
      </c>
      <c r="O33" s="31">
        <f t="shared" si="18"/>
        <v>2.6402018466617601</v>
      </c>
      <c r="P33" s="31">
        <f t="shared" si="18"/>
        <v>2.7398662213428864</v>
      </c>
      <c r="Q33" s="31">
        <f t="shared" si="18"/>
        <v>3.0309846581833697</v>
      </c>
      <c r="R33" s="31">
        <f t="shared" si="18"/>
        <v>2.7026116852128044</v>
      </c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5">
        <f t="shared" si="0"/>
        <v>2.8986482204769262</v>
      </c>
    </row>
    <row r="34" spans="1:29">
      <c r="J34" t="s">
        <v>118</v>
      </c>
    </row>
    <row r="35" spans="1:29" ht="23.25">
      <c r="A35" s="215" t="s">
        <v>31</v>
      </c>
      <c r="B35" s="216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7"/>
    </row>
    <row r="36" spans="1:29" ht="21" customHeight="1">
      <c r="A36" s="218" t="s">
        <v>116</v>
      </c>
      <c r="B36" s="219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20"/>
    </row>
    <row r="37" spans="1:29" ht="18" customHeight="1">
      <c r="A37" s="221"/>
      <c r="B37" s="222"/>
      <c r="C37" s="222"/>
      <c r="D37" s="223"/>
      <c r="E37" s="233" t="s">
        <v>90</v>
      </c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5"/>
    </row>
    <row r="38" spans="1:29" ht="18" customHeight="1">
      <c r="A38" s="224" t="s">
        <v>34</v>
      </c>
      <c r="B38" s="225"/>
      <c r="C38" s="225"/>
      <c r="D38" s="226"/>
      <c r="E38" s="236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8"/>
    </row>
    <row r="39" spans="1:29" ht="18" customHeight="1">
      <c r="A39" s="224" t="s">
        <v>35</v>
      </c>
      <c r="B39" s="225"/>
      <c r="C39" s="225"/>
      <c r="D39" s="226"/>
      <c r="E39" s="236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  <c r="AA39" s="237"/>
      <c r="AB39" s="238"/>
    </row>
    <row r="40" spans="1:29" ht="18" customHeight="1">
      <c r="A40" s="224" t="s">
        <v>36</v>
      </c>
      <c r="B40" s="225"/>
      <c r="C40" s="225"/>
      <c r="D40" s="226"/>
      <c r="E40" s="236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8"/>
    </row>
    <row r="41" spans="1:29" ht="18.600000000000001" customHeight="1">
      <c r="A41" s="224" t="s">
        <v>37</v>
      </c>
      <c r="B41" s="225"/>
      <c r="C41" s="225"/>
      <c r="D41" s="226"/>
      <c r="E41" s="236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  <c r="AA41" s="237"/>
      <c r="AB41" s="238"/>
    </row>
    <row r="42" spans="1:29" ht="18" customHeight="1">
      <c r="A42" s="227" t="s">
        <v>38</v>
      </c>
      <c r="B42" s="228"/>
      <c r="C42" s="228"/>
      <c r="D42" s="229"/>
      <c r="E42" s="236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8"/>
    </row>
    <row r="43" spans="1:29" ht="16.149999999999999" customHeight="1">
      <c r="A43" s="227" t="s">
        <v>39</v>
      </c>
      <c r="B43" s="228"/>
      <c r="C43" s="228"/>
      <c r="D43" s="229"/>
      <c r="E43" s="239"/>
      <c r="F43" s="240"/>
      <c r="G43" s="240"/>
      <c r="H43" s="240"/>
      <c r="I43" s="240"/>
      <c r="J43" s="240"/>
      <c r="K43" s="240"/>
      <c r="L43" s="240"/>
      <c r="M43" s="240"/>
      <c r="N43" s="240"/>
      <c r="O43" s="240"/>
      <c r="P43" s="240"/>
      <c r="Q43" s="240"/>
      <c r="R43" s="240"/>
      <c r="S43" s="240"/>
      <c r="T43" s="240"/>
      <c r="U43" s="240"/>
      <c r="V43" s="240"/>
      <c r="W43" s="240"/>
      <c r="X43" s="240"/>
      <c r="Y43" s="240"/>
      <c r="Z43" s="240"/>
      <c r="AA43" s="240"/>
      <c r="AB43" s="241"/>
    </row>
    <row r="44" spans="1:29" ht="15.75">
      <c r="A44" s="245" t="s">
        <v>40</v>
      </c>
      <c r="B44" s="245" t="s">
        <v>41</v>
      </c>
      <c r="C44" s="247" t="s">
        <v>42</v>
      </c>
      <c r="D44" s="245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34" t="s">
        <v>45</v>
      </c>
    </row>
    <row r="45" spans="1:29" ht="25.15" customHeight="1">
      <c r="A45" s="246"/>
      <c r="B45" s="246"/>
      <c r="C45" s="248"/>
      <c r="D45" s="246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17"/>
    </row>
    <row r="46" spans="1:29" ht="25.15" customHeight="1">
      <c r="A46" s="4">
        <v>1</v>
      </c>
      <c r="B46" s="5" t="s">
        <v>46</v>
      </c>
      <c r="C46" s="6" t="s">
        <v>47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>
        <v>1.2</v>
      </c>
      <c r="Q46" s="26">
        <v>1.2</v>
      </c>
      <c r="R46" s="26">
        <v>0.9</v>
      </c>
      <c r="S46" s="26">
        <v>1.1000000000000001</v>
      </c>
      <c r="T46" s="26">
        <v>0.9</v>
      </c>
      <c r="U46" s="26">
        <v>1.1000000000000001</v>
      </c>
      <c r="V46" s="26">
        <v>1.1000000000000001</v>
      </c>
      <c r="W46" s="26">
        <v>1.1000000000000001</v>
      </c>
      <c r="X46" s="26">
        <v>0.9</v>
      </c>
      <c r="Y46" s="26">
        <v>1</v>
      </c>
      <c r="Z46" s="26">
        <v>1.1000000000000001</v>
      </c>
      <c r="AA46" s="26">
        <v>1.1000000000000001</v>
      </c>
      <c r="AB46" s="26">
        <v>1.1000000000000001</v>
      </c>
      <c r="AC46" s="35">
        <f>AVERAGE(E46:AB46)</f>
        <v>1.0615384615384615</v>
      </c>
    </row>
    <row r="47" spans="1:29" ht="25.15" customHeight="1">
      <c r="A47" s="4">
        <v>2</v>
      </c>
      <c r="B47" s="5" t="s">
        <v>48</v>
      </c>
      <c r="C47" s="6" t="s">
        <v>47</v>
      </c>
      <c r="D47" s="7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>
        <v>0.6</v>
      </c>
      <c r="Q47" s="26">
        <v>0.6</v>
      </c>
      <c r="R47" s="26">
        <v>0.6</v>
      </c>
      <c r="S47" s="26">
        <v>0.4</v>
      </c>
      <c r="T47" s="26">
        <v>0.4</v>
      </c>
      <c r="U47" s="26">
        <v>0.7</v>
      </c>
      <c r="V47" s="26">
        <v>0.6</v>
      </c>
      <c r="W47" s="26">
        <v>0.7</v>
      </c>
      <c r="X47" s="26">
        <v>0.6</v>
      </c>
      <c r="Y47" s="26">
        <v>0.7</v>
      </c>
      <c r="Z47" s="26">
        <v>0.7</v>
      </c>
      <c r="AA47" s="26">
        <v>0.7</v>
      </c>
      <c r="AB47" s="26">
        <v>0.7</v>
      </c>
      <c r="AC47" s="35">
        <f t="shared" ref="AC47:AC58" si="19">AVERAGE(E47:AB47)</f>
        <v>0.61538461538461542</v>
      </c>
    </row>
    <row r="48" spans="1:29" ht="25.15" customHeight="1">
      <c r="A48" s="4">
        <v>3</v>
      </c>
      <c r="B48" s="5" t="s">
        <v>49</v>
      </c>
      <c r="C48" s="6" t="s">
        <v>47</v>
      </c>
      <c r="D48" s="6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27">
        <v>15.94445</v>
      </c>
      <c r="Q48" s="27">
        <v>15.94445</v>
      </c>
      <c r="R48" s="27">
        <v>15.94445</v>
      </c>
      <c r="S48" s="27">
        <v>14.38889</v>
      </c>
      <c r="T48" s="27">
        <v>13.38889</v>
      </c>
      <c r="U48" s="27">
        <v>12.61111</v>
      </c>
      <c r="V48" s="27">
        <v>13.27778</v>
      </c>
      <c r="W48" s="27">
        <v>13.38889</v>
      </c>
      <c r="X48" s="27">
        <v>13.55556</v>
      </c>
      <c r="Y48" s="27">
        <v>13.55556</v>
      </c>
      <c r="Z48" s="27">
        <v>13.55556</v>
      </c>
      <c r="AA48" s="27">
        <v>13.38889</v>
      </c>
      <c r="AB48" s="27">
        <v>13.27778</v>
      </c>
      <c r="AC48" s="35">
        <f t="shared" si="19"/>
        <v>14.017096923076927</v>
      </c>
    </row>
    <row r="49" spans="1:29" ht="25.15" customHeight="1">
      <c r="A49" s="4">
        <v>4</v>
      </c>
      <c r="B49" s="5" t="s">
        <v>50</v>
      </c>
      <c r="C49" s="6" t="s">
        <v>47</v>
      </c>
      <c r="D49" s="6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27">
        <v>7.2777770000000004</v>
      </c>
      <c r="Q49" s="27">
        <v>7.2777770000000004</v>
      </c>
      <c r="R49" s="27">
        <v>7.2777770000000004</v>
      </c>
      <c r="S49" s="27">
        <v>6.944445</v>
      </c>
      <c r="T49" s="27">
        <v>5.8333329999999997</v>
      </c>
      <c r="U49" s="27">
        <v>5.3333329999999997</v>
      </c>
      <c r="V49" s="27">
        <v>5.6666670000000003</v>
      </c>
      <c r="W49" s="27">
        <v>5.6666670000000003</v>
      </c>
      <c r="X49" s="27">
        <v>5.6666670000000003</v>
      </c>
      <c r="Y49" s="27">
        <v>5.5555560000000002</v>
      </c>
      <c r="Z49" s="27">
        <v>5.4444439999999998</v>
      </c>
      <c r="AA49" s="27">
        <v>5.4444439999999998</v>
      </c>
      <c r="AB49" s="27">
        <v>5.5000010000000001</v>
      </c>
      <c r="AC49" s="35">
        <f t="shared" si="19"/>
        <v>6.0683760000000007</v>
      </c>
    </row>
    <row r="50" spans="1:29" ht="25.15" customHeight="1">
      <c r="A50" s="4">
        <v>5</v>
      </c>
      <c r="B50" s="5" t="s">
        <v>51</v>
      </c>
      <c r="C50" s="6" t="s">
        <v>47</v>
      </c>
      <c r="D50" s="6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27">
        <v>23</v>
      </c>
      <c r="Q50" s="27">
        <v>23</v>
      </c>
      <c r="R50" s="27">
        <v>23</v>
      </c>
      <c r="S50" s="27">
        <v>24.61111</v>
      </c>
      <c r="T50" s="27">
        <v>24.61111</v>
      </c>
      <c r="U50" s="27">
        <v>23.5</v>
      </c>
      <c r="V50" s="27">
        <v>20.11111</v>
      </c>
      <c r="W50" s="27">
        <v>20.16667</v>
      </c>
      <c r="X50" s="27">
        <v>19.77778</v>
      </c>
      <c r="Y50" s="27">
        <v>19.66667</v>
      </c>
      <c r="Z50" s="27">
        <v>19.77778</v>
      </c>
      <c r="AA50" s="27">
        <v>19.88889</v>
      </c>
      <c r="AB50" s="27">
        <v>20.33333</v>
      </c>
      <c r="AC50" s="35">
        <f t="shared" si="19"/>
        <v>21.64957307692308</v>
      </c>
    </row>
    <row r="51" spans="1:29" ht="25.15" customHeight="1">
      <c r="A51" s="4">
        <v>6</v>
      </c>
      <c r="B51" s="5" t="s">
        <v>52</v>
      </c>
      <c r="C51" s="6" t="s">
        <v>47</v>
      </c>
      <c r="D51" s="6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27">
        <v>29.11111</v>
      </c>
      <c r="Q51" s="27">
        <v>29.11111</v>
      </c>
      <c r="R51" s="27">
        <v>29.11111</v>
      </c>
      <c r="S51" s="27">
        <v>29.88889</v>
      </c>
      <c r="T51" s="27">
        <v>29.83333</v>
      </c>
      <c r="U51" s="27">
        <v>28.33333</v>
      </c>
      <c r="V51" s="27">
        <v>25.38889</v>
      </c>
      <c r="W51" s="27">
        <v>25.38889</v>
      </c>
      <c r="X51" s="27">
        <v>25.16667</v>
      </c>
      <c r="Y51" s="27">
        <v>25.05556</v>
      </c>
      <c r="Z51" s="27">
        <v>25.22222</v>
      </c>
      <c r="AA51" s="27">
        <v>25.22222</v>
      </c>
      <c r="AB51" s="27">
        <v>25.5</v>
      </c>
      <c r="AC51" s="35">
        <f t="shared" si="19"/>
        <v>27.102563846153846</v>
      </c>
    </row>
    <row r="52" spans="1:29" ht="25.15" customHeight="1">
      <c r="A52" s="4">
        <v>7</v>
      </c>
      <c r="B52" s="5" t="s">
        <v>53</v>
      </c>
      <c r="C52" s="6" t="s">
        <v>54</v>
      </c>
      <c r="D52" s="6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>
        <v>4</v>
      </c>
      <c r="Q52" s="13">
        <v>4</v>
      </c>
      <c r="R52" s="13">
        <v>4</v>
      </c>
      <c r="S52" s="13">
        <v>4</v>
      </c>
      <c r="T52" s="13">
        <v>4</v>
      </c>
      <c r="U52" s="13">
        <v>4</v>
      </c>
      <c r="V52" s="13">
        <v>4</v>
      </c>
      <c r="W52" s="13">
        <v>4</v>
      </c>
      <c r="X52" s="13">
        <v>4</v>
      </c>
      <c r="Y52" s="13">
        <v>4</v>
      </c>
      <c r="Z52" s="13">
        <v>4</v>
      </c>
      <c r="AA52" s="13">
        <v>4</v>
      </c>
      <c r="AB52" s="13">
        <v>4</v>
      </c>
      <c r="AC52" s="35">
        <f t="shared" si="19"/>
        <v>4</v>
      </c>
    </row>
    <row r="53" spans="1:29" ht="25.15" customHeight="1">
      <c r="A53" s="4">
        <v>8</v>
      </c>
      <c r="B53" s="5" t="s">
        <v>55</v>
      </c>
      <c r="C53" s="6" t="s">
        <v>54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>
        <v>3.5</v>
      </c>
      <c r="Q53" s="28">
        <v>3.5</v>
      </c>
      <c r="R53" s="28">
        <v>3.5</v>
      </c>
      <c r="S53" s="28">
        <v>3.5</v>
      </c>
      <c r="T53" s="28">
        <v>3.5</v>
      </c>
      <c r="U53" s="28">
        <v>3.5</v>
      </c>
      <c r="V53" s="28">
        <v>3.5</v>
      </c>
      <c r="W53" s="28">
        <v>3.5</v>
      </c>
      <c r="X53" s="28">
        <v>3.5</v>
      </c>
      <c r="Y53" s="28">
        <v>3.5</v>
      </c>
      <c r="Z53" s="28">
        <v>3.5</v>
      </c>
      <c r="AA53" s="28">
        <v>3.5</v>
      </c>
      <c r="AB53" s="28">
        <v>3.5</v>
      </c>
      <c r="AC53" s="35">
        <f t="shared" si="19"/>
        <v>3.5</v>
      </c>
    </row>
    <row r="54" spans="1:29" ht="25.15" customHeight="1">
      <c r="A54" s="4">
        <v>9</v>
      </c>
      <c r="B54" s="5" t="s">
        <v>56</v>
      </c>
      <c r="C54" s="6" t="s">
        <v>54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9"/>
        <v>3.7999999999999994</v>
      </c>
    </row>
    <row r="55" spans="1:29" ht="25.15" customHeight="1">
      <c r="A55" s="4">
        <v>10</v>
      </c>
      <c r="B55" s="5" t="s">
        <v>57</v>
      </c>
      <c r="C55" s="6" t="s">
        <v>54</v>
      </c>
      <c r="D55" s="6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>
        <v>3</v>
      </c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>
        <v>3</v>
      </c>
      <c r="W55" s="28">
        <v>3</v>
      </c>
      <c r="X55" s="28">
        <v>3</v>
      </c>
      <c r="Y55" s="28">
        <v>3</v>
      </c>
      <c r="Z55" s="28">
        <v>3</v>
      </c>
      <c r="AA55" s="28">
        <v>3</v>
      </c>
      <c r="AB55" s="28">
        <v>3</v>
      </c>
      <c r="AC55" s="35">
        <f t="shared" si="19"/>
        <v>3</v>
      </c>
    </row>
    <row r="56" spans="1:29" ht="25.15" customHeight="1">
      <c r="A56" s="4">
        <v>11</v>
      </c>
      <c r="B56" s="5" t="s">
        <v>58</v>
      </c>
      <c r="C56" s="6" t="s">
        <v>54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>
        <f t="shared" ref="P56:AB56" si="20">P52-P53</f>
        <v>0.5</v>
      </c>
      <c r="Q56" s="33">
        <f t="shared" si="20"/>
        <v>0.5</v>
      </c>
      <c r="R56" s="33">
        <f t="shared" si="20"/>
        <v>0.5</v>
      </c>
      <c r="S56" s="33">
        <f t="shared" si="20"/>
        <v>0.5</v>
      </c>
      <c r="T56" s="33">
        <f t="shared" si="20"/>
        <v>0.5</v>
      </c>
      <c r="U56" s="33">
        <f t="shared" si="20"/>
        <v>0.5</v>
      </c>
      <c r="V56" s="33">
        <f t="shared" si="20"/>
        <v>0.5</v>
      </c>
      <c r="W56" s="33">
        <f t="shared" si="20"/>
        <v>0.5</v>
      </c>
      <c r="X56" s="33">
        <f t="shared" si="20"/>
        <v>0.5</v>
      </c>
      <c r="Y56" s="33">
        <f t="shared" si="20"/>
        <v>0.5</v>
      </c>
      <c r="Z56" s="33">
        <f t="shared" si="20"/>
        <v>0.5</v>
      </c>
      <c r="AA56" s="33">
        <f t="shared" si="20"/>
        <v>0.5</v>
      </c>
      <c r="AB56" s="33">
        <f t="shared" si="20"/>
        <v>0.5</v>
      </c>
      <c r="AC56" s="38">
        <f t="shared" si="19"/>
        <v>0.5</v>
      </c>
    </row>
    <row r="57" spans="1:29" ht="25.15" customHeight="1">
      <c r="A57" s="4">
        <v>12</v>
      </c>
      <c r="B57" s="5" t="s">
        <v>59</v>
      </c>
      <c r="C57" s="6" t="s">
        <v>60</v>
      </c>
      <c r="D57" s="1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>
        <f t="shared" ref="P57:AB57" si="21">P54-P55</f>
        <v>0.79999999999999982</v>
      </c>
      <c r="Q57" s="33">
        <f t="shared" si="21"/>
        <v>0.79999999999999982</v>
      </c>
      <c r="R57" s="33">
        <f t="shared" si="21"/>
        <v>0.79999999999999982</v>
      </c>
      <c r="S57" s="33">
        <f t="shared" si="21"/>
        <v>0.79999999999999982</v>
      </c>
      <c r="T57" s="33">
        <f t="shared" si="21"/>
        <v>0.79999999999999982</v>
      </c>
      <c r="U57" s="33">
        <f t="shared" si="21"/>
        <v>0.79999999999999982</v>
      </c>
      <c r="V57" s="33">
        <f t="shared" si="21"/>
        <v>0.79999999999999982</v>
      </c>
      <c r="W57" s="33">
        <f t="shared" si="21"/>
        <v>0.79999999999999982</v>
      </c>
      <c r="X57" s="33">
        <f t="shared" si="21"/>
        <v>0.79999999999999982</v>
      </c>
      <c r="Y57" s="33">
        <f t="shared" si="21"/>
        <v>0.79999999999999982</v>
      </c>
      <c r="Z57" s="33">
        <f t="shared" si="21"/>
        <v>0.79999999999999982</v>
      </c>
      <c r="AA57" s="33">
        <f t="shared" si="21"/>
        <v>0.79999999999999982</v>
      </c>
      <c r="AB57" s="33">
        <f t="shared" si="21"/>
        <v>0.79999999999999982</v>
      </c>
      <c r="AC57" s="38">
        <f t="shared" si="19"/>
        <v>0.79999999999999993</v>
      </c>
    </row>
    <row r="58" spans="1:29" ht="25.15" customHeight="1">
      <c r="A58" s="4">
        <v>13</v>
      </c>
      <c r="B58" s="5" t="s">
        <v>61</v>
      </c>
      <c r="C58" s="6" t="s">
        <v>62</v>
      </c>
      <c r="D58" s="13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>
        <f t="shared" ref="P58:AB58" si="22">SQRT(P56/0.5)*971</f>
        <v>971</v>
      </c>
      <c r="Q58" s="29">
        <f t="shared" si="22"/>
        <v>971</v>
      </c>
      <c r="R58" s="29">
        <f t="shared" si="22"/>
        <v>971</v>
      </c>
      <c r="S58" s="29">
        <f t="shared" si="22"/>
        <v>971</v>
      </c>
      <c r="T58" s="29">
        <f t="shared" si="22"/>
        <v>971</v>
      </c>
      <c r="U58" s="29">
        <f t="shared" si="22"/>
        <v>971</v>
      </c>
      <c r="V58" s="29">
        <f t="shared" si="22"/>
        <v>971</v>
      </c>
      <c r="W58" s="29">
        <f t="shared" si="22"/>
        <v>971</v>
      </c>
      <c r="X58" s="29">
        <f t="shared" si="22"/>
        <v>971</v>
      </c>
      <c r="Y58" s="29">
        <f t="shared" si="22"/>
        <v>971</v>
      </c>
      <c r="Z58" s="29">
        <f t="shared" si="22"/>
        <v>971</v>
      </c>
      <c r="AA58" s="29">
        <f t="shared" si="22"/>
        <v>971</v>
      </c>
      <c r="AB58" s="29">
        <f t="shared" si="22"/>
        <v>971</v>
      </c>
      <c r="AC58" s="38">
        <f t="shared" si="19"/>
        <v>971</v>
      </c>
    </row>
    <row r="59" spans="1:29" ht="25.15" customHeight="1">
      <c r="A59" s="4">
        <v>14</v>
      </c>
      <c r="B59" s="5" t="s">
        <v>63</v>
      </c>
      <c r="C59" s="6" t="s">
        <v>64</v>
      </c>
      <c r="D59" s="13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>
        <f t="shared" ref="P59:AB59" si="23">P58*1000*1*(P48-P49)/3024</f>
        <v>2782.8503581349205</v>
      </c>
      <c r="Q59" s="30">
        <f t="shared" si="23"/>
        <v>2782.8503581349205</v>
      </c>
      <c r="R59" s="30">
        <f t="shared" si="23"/>
        <v>2782.8503581349205</v>
      </c>
      <c r="S59" s="30">
        <f t="shared" si="23"/>
        <v>2390.3955340608463</v>
      </c>
      <c r="T59" s="30">
        <f t="shared" si="23"/>
        <v>2426.0733621031745</v>
      </c>
      <c r="U59" s="30">
        <f t="shared" si="23"/>
        <v>2336.8787919973547</v>
      </c>
      <c r="V59" s="30">
        <f t="shared" si="23"/>
        <v>2443.9122761243384</v>
      </c>
      <c r="W59" s="30">
        <f t="shared" si="23"/>
        <v>2479.5894619708993</v>
      </c>
      <c r="X59" s="30">
        <f t="shared" si="23"/>
        <v>2533.1068462301587</v>
      </c>
      <c r="Y59" s="30">
        <f t="shared" si="23"/>
        <v>2568.7843531746034</v>
      </c>
      <c r="Z59" s="30">
        <f t="shared" si="23"/>
        <v>2604.4621812169307</v>
      </c>
      <c r="AA59" s="30">
        <f t="shared" si="23"/>
        <v>2550.9447969576722</v>
      </c>
      <c r="AB59" s="30">
        <f t="shared" si="23"/>
        <v>2497.4283759920636</v>
      </c>
      <c r="AC59" s="37">
        <f>SUM(E59:AB59)</f>
        <v>33180.127054232806</v>
      </c>
    </row>
    <row r="60" spans="1:29" ht="25.15" customHeight="1">
      <c r="A60" s="4">
        <v>15</v>
      </c>
      <c r="B60" s="5" t="s">
        <v>65</v>
      </c>
      <c r="C60" s="6" t="s">
        <v>66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>
        <v>1200</v>
      </c>
      <c r="Q60" s="13">
        <v>1300</v>
      </c>
      <c r="R60" s="13">
        <v>1400</v>
      </c>
      <c r="S60" s="13">
        <v>1300</v>
      </c>
      <c r="T60" s="13">
        <v>1300</v>
      </c>
      <c r="U60" s="13">
        <v>1200</v>
      </c>
      <c r="V60" s="13">
        <v>1400</v>
      </c>
      <c r="W60" s="13">
        <v>1300</v>
      </c>
      <c r="X60" s="13">
        <v>1300</v>
      </c>
      <c r="Y60" s="13">
        <v>1300</v>
      </c>
      <c r="Z60" s="13">
        <v>1300</v>
      </c>
      <c r="AA60" s="13">
        <v>1200</v>
      </c>
      <c r="AB60" s="13">
        <v>1200</v>
      </c>
      <c r="AC60" s="37">
        <f>SUM(E60:AB60)</f>
        <v>16700</v>
      </c>
    </row>
    <row r="61" spans="1:29" ht="25.15" customHeight="1">
      <c r="A61" s="4">
        <v>16</v>
      </c>
      <c r="B61" s="5" t="s">
        <v>67</v>
      </c>
      <c r="C61" s="6" t="s">
        <v>68</v>
      </c>
      <c r="D61" s="13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>
        <f t="shared" ref="P61:AB61" si="24">P60/P59</f>
        <v>0.43121255028755684</v>
      </c>
      <c r="Q61" s="31">
        <f t="shared" si="24"/>
        <v>0.46714692947818659</v>
      </c>
      <c r="R61" s="31">
        <f t="shared" si="24"/>
        <v>0.50308130866881628</v>
      </c>
      <c r="S61" s="31">
        <f t="shared" si="24"/>
        <v>0.54384305085758633</v>
      </c>
      <c r="T61" s="31">
        <f t="shared" si="24"/>
        <v>0.53584529648065704</v>
      </c>
      <c r="U61" s="31">
        <f t="shared" si="24"/>
        <v>0.51350545184859475</v>
      </c>
      <c r="V61" s="31">
        <f t="shared" si="24"/>
        <v>0.57285198559589068</v>
      </c>
      <c r="W61" s="31">
        <f t="shared" si="24"/>
        <v>0.52428033750663561</v>
      </c>
      <c r="X61" s="31">
        <f t="shared" si="24"/>
        <v>0.51320377659343375</v>
      </c>
      <c r="Y61" s="31">
        <f t="shared" si="24"/>
        <v>0.50607595705470942</v>
      </c>
      <c r="Z61" s="31">
        <f t="shared" si="24"/>
        <v>0.49914335841596946</v>
      </c>
      <c r="AA61" s="31">
        <f t="shared" si="24"/>
        <v>0.47041394287761673</v>
      </c>
      <c r="AB61" s="31">
        <f t="shared" si="24"/>
        <v>0.48049426023011338</v>
      </c>
      <c r="AC61" s="38">
        <f t="shared" ref="AC61:AC66" si="25">AVERAGE(E61:AB61)</f>
        <v>0.50469986199198213</v>
      </c>
    </row>
    <row r="62" spans="1:29" ht="25.15" customHeight="1">
      <c r="A62" s="4">
        <v>17</v>
      </c>
      <c r="B62" s="5" t="s">
        <v>69</v>
      </c>
      <c r="C62" s="13"/>
      <c r="D62" s="13"/>
      <c r="E62" s="255">
        <f>AVERAGE(E61:AB61)</f>
        <v>0.50469986199198213</v>
      </c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7"/>
      <c r="AC62" s="38">
        <f t="shared" si="25"/>
        <v>0.50469986199198213</v>
      </c>
    </row>
    <row r="63" spans="1:29" ht="25.15" customHeight="1">
      <c r="A63" s="4">
        <v>18</v>
      </c>
      <c r="B63" s="5" t="s">
        <v>70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>
        <f t="shared" ref="P63:AB63" si="26">3.516/P61</f>
        <v>8.1537515493353165</v>
      </c>
      <c r="Q63" s="31">
        <f t="shared" si="26"/>
        <v>7.5265398916941386</v>
      </c>
      <c r="R63" s="31">
        <f t="shared" si="26"/>
        <v>6.9889298994302722</v>
      </c>
      <c r="S63" s="31">
        <f t="shared" si="26"/>
        <v>6.4651005367368732</v>
      </c>
      <c r="T63" s="31">
        <f t="shared" si="26"/>
        <v>6.5615953393498172</v>
      </c>
      <c r="U63" s="31">
        <f t="shared" si="26"/>
        <v>6.8470548605522499</v>
      </c>
      <c r="V63" s="31">
        <f t="shared" si="26"/>
        <v>6.1377111163236959</v>
      </c>
      <c r="W63" s="31">
        <f t="shared" si="26"/>
        <v>6.7063358063766776</v>
      </c>
      <c r="X63" s="31">
        <f t="shared" si="26"/>
        <v>6.8510797471886455</v>
      </c>
      <c r="Y63" s="31">
        <f t="shared" si="26"/>
        <v>6.9475736813553111</v>
      </c>
      <c r="Z63" s="31">
        <f t="shared" si="26"/>
        <v>7.0440684839682524</v>
      </c>
      <c r="AA63" s="31">
        <f t="shared" si="26"/>
        <v>7.4742682550859794</v>
      </c>
      <c r="AB63" s="31">
        <f t="shared" si="26"/>
        <v>7.3174651416567462</v>
      </c>
      <c r="AC63" s="38">
        <f t="shared" si="25"/>
        <v>7.0016518699272279</v>
      </c>
    </row>
    <row r="64" spans="1:29" ht="25.15" customHeight="1">
      <c r="A64" s="4">
        <v>19</v>
      </c>
      <c r="B64" s="5" t="s">
        <v>71</v>
      </c>
      <c r="C64" s="13"/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>
        <f t="shared" ref="P64:AB64" si="27">3.413*P63</f>
        <v>27.828754037881435</v>
      </c>
      <c r="Q64" s="31">
        <f t="shared" si="27"/>
        <v>25.688080650352095</v>
      </c>
      <c r="R64" s="31">
        <f t="shared" si="27"/>
        <v>23.853217746755519</v>
      </c>
      <c r="S64" s="31">
        <f t="shared" si="27"/>
        <v>22.065388131882948</v>
      </c>
      <c r="T64" s="31">
        <f t="shared" si="27"/>
        <v>22.394724893200927</v>
      </c>
      <c r="U64" s="31">
        <f t="shared" si="27"/>
        <v>23.368998239064826</v>
      </c>
      <c r="V64" s="31">
        <f t="shared" si="27"/>
        <v>20.948008040012773</v>
      </c>
      <c r="W64" s="31">
        <f t="shared" si="27"/>
        <v>22.888724107163601</v>
      </c>
      <c r="X64" s="31">
        <f t="shared" si="27"/>
        <v>23.382735177154846</v>
      </c>
      <c r="Y64" s="31">
        <f t="shared" si="27"/>
        <v>23.712068974465677</v>
      </c>
      <c r="Z64" s="31">
        <f t="shared" si="27"/>
        <v>24.041405735783645</v>
      </c>
      <c r="AA64" s="31">
        <f t="shared" si="27"/>
        <v>25.509677554608444</v>
      </c>
      <c r="AB64" s="31">
        <f t="shared" si="27"/>
        <v>24.974508528474473</v>
      </c>
      <c r="AC64" s="38">
        <f t="shared" si="25"/>
        <v>23.896637832061632</v>
      </c>
    </row>
    <row r="65" spans="1:29" ht="25.15" customHeight="1">
      <c r="A65" s="4">
        <v>20</v>
      </c>
      <c r="B65" s="5" t="s">
        <v>72</v>
      </c>
      <c r="C65" s="6" t="s">
        <v>47</v>
      </c>
      <c r="D65" s="13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>
        <f t="shared" ref="P65:AB65" si="28">(P51-P50)/LN(1+(P51-P50)/P46)</f>
        <v>3.3817715900242122</v>
      </c>
      <c r="Q65" s="31">
        <f t="shared" si="28"/>
        <v>3.3817715900242122</v>
      </c>
      <c r="R65" s="31">
        <f t="shared" si="28"/>
        <v>2.9768811667894828</v>
      </c>
      <c r="S65" s="31">
        <f t="shared" si="28"/>
        <v>3.0029873607910642</v>
      </c>
      <c r="T65" s="31">
        <f t="shared" si="28"/>
        <v>2.7237573996634898</v>
      </c>
      <c r="U65" s="31">
        <f t="shared" si="28"/>
        <v>2.8679763096792446</v>
      </c>
      <c r="V65" s="31">
        <f t="shared" si="28"/>
        <v>3.0029873607910642</v>
      </c>
      <c r="W65" s="31">
        <f t="shared" si="28"/>
        <v>2.9862412827977431</v>
      </c>
      <c r="X65" s="31">
        <f t="shared" si="28"/>
        <v>2.7718558658097074</v>
      </c>
      <c r="Y65" s="31">
        <f t="shared" si="28"/>
        <v>2.9057503764597965</v>
      </c>
      <c r="Z65" s="31">
        <f t="shared" si="28"/>
        <v>3.0530043947137977</v>
      </c>
      <c r="AA65" s="31">
        <f t="shared" si="28"/>
        <v>3.0196942726948177</v>
      </c>
      <c r="AB65" s="31">
        <f t="shared" si="28"/>
        <v>2.969461616743017</v>
      </c>
      <c r="AC65" s="38">
        <f t="shared" si="25"/>
        <v>3.0033954297678198</v>
      </c>
    </row>
    <row r="66" spans="1:29" ht="15.75">
      <c r="A66" s="4">
        <v>21</v>
      </c>
      <c r="B66" s="5" t="s">
        <v>73</v>
      </c>
      <c r="C66" s="6" t="s">
        <v>47</v>
      </c>
      <c r="D66" s="17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>
        <f t="shared" ref="P66:AB66" si="29">(P48-P49)/LN(1+(P48-P49)/P47)</f>
        <v>3.1661970502273289</v>
      </c>
      <c r="Q66" s="31">
        <f t="shared" si="29"/>
        <v>3.1661970502273289</v>
      </c>
      <c r="R66" s="31">
        <f t="shared" si="29"/>
        <v>3.1661970502273289</v>
      </c>
      <c r="S66" s="31">
        <f t="shared" si="29"/>
        <v>2.5014126139851953</v>
      </c>
      <c r="T66" s="31">
        <f t="shared" si="29"/>
        <v>2.5268057351546935</v>
      </c>
      <c r="U66" s="31">
        <f t="shared" si="29"/>
        <v>2.990865524961114</v>
      </c>
      <c r="V66" s="31">
        <f t="shared" si="29"/>
        <v>2.909097568647705</v>
      </c>
      <c r="W66" s="31">
        <f t="shared" si="29"/>
        <v>3.1043504152574988</v>
      </c>
      <c r="X66" s="31">
        <f t="shared" si="29"/>
        <v>2.9774078966509743</v>
      </c>
      <c r="Y66" s="31">
        <f t="shared" si="29"/>
        <v>3.1746067405297111</v>
      </c>
      <c r="Z66" s="31">
        <f t="shared" si="29"/>
        <v>3.2025708010565652</v>
      </c>
      <c r="AA66" s="31">
        <f t="shared" si="29"/>
        <v>3.1605949057640581</v>
      </c>
      <c r="AB66" s="31">
        <f t="shared" si="29"/>
        <v>3.1184418730072232</v>
      </c>
      <c r="AC66" s="38">
        <f t="shared" si="25"/>
        <v>3.0126727096689785</v>
      </c>
    </row>
  </sheetData>
  <mergeCells count="32">
    <mergeCell ref="E44:AB44"/>
    <mergeCell ref="E62:AB62"/>
    <mergeCell ref="A11:A12"/>
    <mergeCell ref="A44:A45"/>
    <mergeCell ref="B11:B12"/>
    <mergeCell ref="B44:B45"/>
    <mergeCell ref="C11:C12"/>
    <mergeCell ref="C44:C45"/>
    <mergeCell ref="D11:D12"/>
    <mergeCell ref="D44:D45"/>
    <mergeCell ref="E37:AB43"/>
    <mergeCell ref="A39:D39"/>
    <mergeCell ref="A40:D40"/>
    <mergeCell ref="A41:D41"/>
    <mergeCell ref="A42:D42"/>
    <mergeCell ref="A43:D43"/>
    <mergeCell ref="E29:AB29"/>
    <mergeCell ref="A35:AB35"/>
    <mergeCell ref="A36:AB36"/>
    <mergeCell ref="A37:D37"/>
    <mergeCell ref="A38:D38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conditionalFormatting sqref="E27:AB27">
    <cfRule type="cellIs" dxfId="72" priority="2" operator="greaterThan">
      <formula>90</formula>
    </cfRule>
  </conditionalFormatting>
  <conditionalFormatting sqref="E60:AB60">
    <cfRule type="cellIs" dxfId="71" priority="1" operator="greaterThan">
      <formula>90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A18CD-678A-430B-823D-58EDE60C0F99}">
  <dimension ref="A1:BF68"/>
  <sheetViews>
    <sheetView zoomScale="60" zoomScaleNormal="60" workbookViewId="0">
      <selection activeCell="E17" sqref="E17:AB1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125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90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1.2</v>
      </c>
      <c r="F13" s="8">
        <v>1.3</v>
      </c>
      <c r="G13" s="8">
        <v>1.3</v>
      </c>
      <c r="H13" s="8">
        <v>1.3</v>
      </c>
      <c r="I13" s="8">
        <v>1.1000000000000001</v>
      </c>
      <c r="J13" s="8">
        <v>1.2</v>
      </c>
      <c r="K13" s="8">
        <v>1.2</v>
      </c>
      <c r="L13" s="8">
        <v>1.2</v>
      </c>
      <c r="M13" s="8">
        <v>1.2</v>
      </c>
      <c r="N13" s="8">
        <v>1.3</v>
      </c>
      <c r="O13" s="8">
        <v>1.3</v>
      </c>
      <c r="P13" s="8">
        <v>1.3</v>
      </c>
      <c r="Q13" s="8">
        <v>1.3</v>
      </c>
      <c r="R13" s="8">
        <v>1.3</v>
      </c>
      <c r="S13" s="8">
        <v>1.2</v>
      </c>
      <c r="T13" s="8">
        <v>1.2</v>
      </c>
      <c r="U13" s="8">
        <v>1.3</v>
      </c>
      <c r="V13" s="8">
        <v>1.3</v>
      </c>
      <c r="W13" s="8">
        <v>1.2</v>
      </c>
      <c r="X13" s="8">
        <v>1.2</v>
      </c>
      <c r="Y13" s="8">
        <v>1.2</v>
      </c>
      <c r="Z13" s="8">
        <v>1.2</v>
      </c>
      <c r="AA13" s="8">
        <v>1.3</v>
      </c>
      <c r="AB13" s="8">
        <v>1.3</v>
      </c>
      <c r="AC13" s="23">
        <f>AVERAGE(E13:AB13)</f>
        <v>1.2458333333333333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0.6</v>
      </c>
      <c r="F14" s="9">
        <v>0.6</v>
      </c>
      <c r="G14" s="9">
        <v>0.8</v>
      </c>
      <c r="H14" s="9">
        <v>0.8</v>
      </c>
      <c r="I14" s="9">
        <v>0.7</v>
      </c>
      <c r="J14" s="9">
        <v>0.7</v>
      </c>
      <c r="K14" s="9">
        <v>0.7</v>
      </c>
      <c r="L14" s="9">
        <v>0.7</v>
      </c>
      <c r="M14" s="9">
        <v>0.7</v>
      </c>
      <c r="N14" s="9">
        <v>0.6</v>
      </c>
      <c r="O14" s="9">
        <v>0.6</v>
      </c>
      <c r="P14" s="9">
        <v>0.6</v>
      </c>
      <c r="Q14" s="9">
        <v>0.6</v>
      </c>
      <c r="R14" s="9">
        <v>0.6</v>
      </c>
      <c r="S14" s="9">
        <v>0.6</v>
      </c>
      <c r="T14" s="9">
        <v>0.6</v>
      </c>
      <c r="U14" s="9">
        <v>0.8</v>
      </c>
      <c r="V14" s="9">
        <v>0.8</v>
      </c>
      <c r="W14" s="9">
        <v>0.8</v>
      </c>
      <c r="X14" s="9">
        <v>0.8</v>
      </c>
      <c r="Y14" s="9">
        <v>0.6</v>
      </c>
      <c r="Z14" s="9">
        <v>0.6</v>
      </c>
      <c r="AA14" s="9">
        <v>0.6</v>
      </c>
      <c r="AB14" s="9">
        <v>0.6</v>
      </c>
      <c r="AC14" s="23">
        <f>AVERAGE(E14:AB14)</f>
        <v>0.67083333333333339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12.9</v>
      </c>
      <c r="F15" s="10">
        <v>12.8</v>
      </c>
      <c r="G15" s="10">
        <v>12.7</v>
      </c>
      <c r="H15" s="10">
        <v>12.6</v>
      </c>
      <c r="I15" s="10">
        <v>12.4</v>
      </c>
      <c r="J15" s="10">
        <v>12.8</v>
      </c>
      <c r="K15" s="10">
        <v>13</v>
      </c>
      <c r="L15" s="10">
        <v>13.3</v>
      </c>
      <c r="M15" s="10">
        <v>13.3</v>
      </c>
      <c r="N15" s="10">
        <v>13.3</v>
      </c>
      <c r="O15" s="10">
        <v>13.5</v>
      </c>
      <c r="P15" s="10">
        <v>13.8</v>
      </c>
      <c r="Q15" s="10">
        <v>13.9</v>
      </c>
      <c r="R15" s="10">
        <v>13.6</v>
      </c>
      <c r="S15" s="10">
        <v>13.5</v>
      </c>
      <c r="T15" s="10">
        <v>13.3</v>
      </c>
      <c r="U15" s="10">
        <v>13.3</v>
      </c>
      <c r="V15" s="10">
        <v>13.2</v>
      </c>
      <c r="W15" s="10">
        <v>12.8</v>
      </c>
      <c r="X15" s="10">
        <v>12.6</v>
      </c>
      <c r="Y15" s="10">
        <v>12.8</v>
      </c>
      <c r="Z15" s="10">
        <v>13.1</v>
      </c>
      <c r="AA15" s="10">
        <v>13.2</v>
      </c>
      <c r="AB15" s="10">
        <v>13.3</v>
      </c>
      <c r="AC15" s="24">
        <f t="shared" ref="AC15:AC26" si="0">AVERAGE(E15:AB15)</f>
        <v>13.125000000000002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6.3</v>
      </c>
      <c r="F16" s="10">
        <v>5.9</v>
      </c>
      <c r="G16" s="10">
        <v>5.5</v>
      </c>
      <c r="H16" s="10">
        <v>5.6</v>
      </c>
      <c r="I16" s="10">
        <v>6.1</v>
      </c>
      <c r="J16" s="10">
        <v>6.2</v>
      </c>
      <c r="K16" s="10">
        <v>6.2</v>
      </c>
      <c r="L16" s="10">
        <v>6</v>
      </c>
      <c r="M16" s="10">
        <v>5.5</v>
      </c>
      <c r="N16" s="10">
        <v>5.5</v>
      </c>
      <c r="O16" s="10">
        <v>5.6</v>
      </c>
      <c r="P16" s="10">
        <v>5.6</v>
      </c>
      <c r="Q16" s="10">
        <v>5.5</v>
      </c>
      <c r="R16" s="10">
        <v>5.5</v>
      </c>
      <c r="S16" s="10">
        <v>5.5</v>
      </c>
      <c r="T16" s="10">
        <v>5.5</v>
      </c>
      <c r="U16" s="10">
        <v>5.5</v>
      </c>
      <c r="V16" s="10">
        <v>5.6</v>
      </c>
      <c r="W16" s="10">
        <v>5.8</v>
      </c>
      <c r="X16" s="10">
        <v>6.3</v>
      </c>
      <c r="Y16" s="10">
        <v>6.7</v>
      </c>
      <c r="Z16" s="10">
        <v>6.6</v>
      </c>
      <c r="AA16" s="10">
        <v>6.6</v>
      </c>
      <c r="AB16" s="10">
        <v>6.3</v>
      </c>
      <c r="AC16" s="24">
        <f t="shared" si="0"/>
        <v>5.8916666666666666</v>
      </c>
      <c r="AF16" s="22"/>
      <c r="AG16" s="22"/>
      <c r="AH16" s="22"/>
      <c r="AI16" s="22"/>
    </row>
    <row r="17" spans="1:58" ht="30" customHeight="1">
      <c r="A17" s="4"/>
      <c r="B17" s="5"/>
      <c r="C17" s="6"/>
      <c r="D17" s="6"/>
      <c r="E17" s="10">
        <f>E15-E16</f>
        <v>6.6000000000000005</v>
      </c>
      <c r="F17" s="10">
        <f t="shared" ref="F17:AB17" si="1">F15-F16</f>
        <v>6.9</v>
      </c>
      <c r="G17" s="10">
        <f t="shared" si="1"/>
        <v>7.1999999999999993</v>
      </c>
      <c r="H17" s="10">
        <f t="shared" si="1"/>
        <v>7</v>
      </c>
      <c r="I17" s="10">
        <f t="shared" si="1"/>
        <v>6.3000000000000007</v>
      </c>
      <c r="J17" s="10">
        <f t="shared" si="1"/>
        <v>6.6000000000000005</v>
      </c>
      <c r="K17" s="10">
        <f t="shared" si="1"/>
        <v>6.8</v>
      </c>
      <c r="L17" s="10">
        <f t="shared" si="1"/>
        <v>7.3000000000000007</v>
      </c>
      <c r="M17" s="10">
        <f t="shared" si="1"/>
        <v>7.8000000000000007</v>
      </c>
      <c r="N17" s="10">
        <f t="shared" si="1"/>
        <v>7.8000000000000007</v>
      </c>
      <c r="O17" s="10">
        <f t="shared" si="1"/>
        <v>7.9</v>
      </c>
      <c r="P17" s="10">
        <f t="shared" si="1"/>
        <v>8.2000000000000011</v>
      </c>
      <c r="Q17" s="10">
        <f t="shared" si="1"/>
        <v>8.4</v>
      </c>
      <c r="R17" s="10">
        <f t="shared" si="1"/>
        <v>8.1</v>
      </c>
      <c r="S17" s="10">
        <f t="shared" si="1"/>
        <v>8</v>
      </c>
      <c r="T17" s="10">
        <f t="shared" si="1"/>
        <v>7.8000000000000007</v>
      </c>
      <c r="U17" s="10">
        <f t="shared" si="1"/>
        <v>7.8000000000000007</v>
      </c>
      <c r="V17" s="10">
        <f t="shared" si="1"/>
        <v>7.6</v>
      </c>
      <c r="W17" s="10">
        <f t="shared" si="1"/>
        <v>7.0000000000000009</v>
      </c>
      <c r="X17" s="10">
        <f t="shared" si="1"/>
        <v>6.3</v>
      </c>
      <c r="Y17" s="10">
        <f t="shared" si="1"/>
        <v>6.1000000000000005</v>
      </c>
      <c r="Z17" s="10">
        <f t="shared" si="1"/>
        <v>6.5</v>
      </c>
      <c r="AA17" s="10">
        <f t="shared" si="1"/>
        <v>6.6</v>
      </c>
      <c r="AB17" s="10">
        <f t="shared" si="1"/>
        <v>7.0000000000000009</v>
      </c>
      <c r="AC17" s="24">
        <f t="shared" si="0"/>
        <v>7.2333333333333334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24.3</v>
      </c>
      <c r="F18" s="10">
        <v>24.3</v>
      </c>
      <c r="G18" s="10">
        <v>23.9</v>
      </c>
      <c r="H18" s="10">
        <v>23.2</v>
      </c>
      <c r="I18" s="10">
        <v>23.1</v>
      </c>
      <c r="J18" s="10">
        <v>23.8</v>
      </c>
      <c r="K18" s="10">
        <v>24.3</v>
      </c>
      <c r="L18" s="10">
        <v>24.6</v>
      </c>
      <c r="M18" s="10">
        <v>23.8</v>
      </c>
      <c r="N18" s="10">
        <v>24.6</v>
      </c>
      <c r="O18" s="10">
        <v>24.7</v>
      </c>
      <c r="P18" s="10">
        <v>25.4</v>
      </c>
      <c r="Q18" s="10">
        <v>24.7</v>
      </c>
      <c r="R18" s="10">
        <v>25.1</v>
      </c>
      <c r="S18" s="10">
        <v>25.1</v>
      </c>
      <c r="T18" s="10">
        <v>24.6</v>
      </c>
      <c r="U18" s="10">
        <v>24.7</v>
      </c>
      <c r="V18" s="10">
        <v>24.3</v>
      </c>
      <c r="W18" s="10">
        <v>24.5</v>
      </c>
      <c r="X18" s="10">
        <v>24.5</v>
      </c>
      <c r="Y18" s="10">
        <v>24.7</v>
      </c>
      <c r="Z18" s="10">
        <v>24.9</v>
      </c>
      <c r="AA18" s="10">
        <v>25.1</v>
      </c>
      <c r="AB18" s="10">
        <v>25.1</v>
      </c>
      <c r="AC18" s="24">
        <f t="shared" si="0"/>
        <v>24.470833333333335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28.2</v>
      </c>
      <c r="F19" s="10">
        <v>28.3</v>
      </c>
      <c r="G19" s="10">
        <v>28.2</v>
      </c>
      <c r="H19" s="10">
        <v>27.4</v>
      </c>
      <c r="I19" s="10">
        <v>26.8</v>
      </c>
      <c r="J19" s="10">
        <v>27.7</v>
      </c>
      <c r="K19" s="10">
        <v>28.3</v>
      </c>
      <c r="L19" s="10">
        <v>28.9</v>
      </c>
      <c r="M19" s="10">
        <v>28.5</v>
      </c>
      <c r="N19" s="10">
        <v>29.2</v>
      </c>
      <c r="O19" s="10">
        <v>29.3</v>
      </c>
      <c r="P19" s="10">
        <v>30.3</v>
      </c>
      <c r="Q19" s="10">
        <v>29.7</v>
      </c>
      <c r="R19" s="10">
        <v>29.9</v>
      </c>
      <c r="S19" s="10">
        <v>29.7</v>
      </c>
      <c r="T19" s="10">
        <v>29.2</v>
      </c>
      <c r="U19" s="10">
        <v>29.2</v>
      </c>
      <c r="V19" s="10">
        <v>28.8</v>
      </c>
      <c r="W19" s="10">
        <v>28.4</v>
      </c>
      <c r="X19" s="10">
        <v>28.1</v>
      </c>
      <c r="Y19" s="10">
        <v>28.3</v>
      </c>
      <c r="Z19" s="10">
        <v>28.7</v>
      </c>
      <c r="AA19" s="10">
        <v>28.9</v>
      </c>
      <c r="AB19" s="10">
        <v>29.2</v>
      </c>
      <c r="AC19" s="24">
        <f t="shared" si="0"/>
        <v>28.716666666666665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AB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si="2"/>
        <v>0.5</v>
      </c>
      <c r="Y24" s="11">
        <f t="shared" si="2"/>
        <v>0.5</v>
      </c>
      <c r="Z24" s="11">
        <f t="shared" si="2"/>
        <v>0.5</v>
      </c>
      <c r="AA24" s="11">
        <f t="shared" si="2"/>
        <v>0.5</v>
      </c>
      <c r="AB24" s="11">
        <f t="shared" si="2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AB25" si="3">E22-E23</f>
        <v>0.79999999999999982</v>
      </c>
      <c r="F25" s="11">
        <f t="shared" si="3"/>
        <v>0.79999999999999982</v>
      </c>
      <c r="G25" s="11">
        <f t="shared" si="3"/>
        <v>0.79999999999999982</v>
      </c>
      <c r="H25" s="11">
        <f t="shared" si="3"/>
        <v>0.79999999999999982</v>
      </c>
      <c r="I25" s="11">
        <f t="shared" si="3"/>
        <v>0.79999999999999982</v>
      </c>
      <c r="J25" s="11">
        <f t="shared" si="3"/>
        <v>0.79999999999999982</v>
      </c>
      <c r="K25" s="11">
        <f t="shared" si="3"/>
        <v>0.79999999999999982</v>
      </c>
      <c r="L25" s="11">
        <f t="shared" si="3"/>
        <v>0.79999999999999982</v>
      </c>
      <c r="M25" s="11">
        <f t="shared" si="3"/>
        <v>0.79999999999999982</v>
      </c>
      <c r="N25" s="11">
        <f t="shared" si="3"/>
        <v>0.79999999999999982</v>
      </c>
      <c r="O25" s="11">
        <f t="shared" si="3"/>
        <v>0.79999999999999982</v>
      </c>
      <c r="P25" s="11">
        <f t="shared" si="3"/>
        <v>0.79999999999999982</v>
      </c>
      <c r="Q25" s="11">
        <f t="shared" si="3"/>
        <v>0.79999999999999982</v>
      </c>
      <c r="R25" s="11">
        <f t="shared" si="3"/>
        <v>0.79999999999999982</v>
      </c>
      <c r="S25" s="11">
        <f t="shared" si="3"/>
        <v>0.79999999999999982</v>
      </c>
      <c r="T25" s="11">
        <f t="shared" si="3"/>
        <v>0.79999999999999982</v>
      </c>
      <c r="U25" s="11">
        <f t="shared" si="3"/>
        <v>0.79999999999999982</v>
      </c>
      <c r="V25" s="11">
        <f t="shared" si="3"/>
        <v>0.79999999999999982</v>
      </c>
      <c r="W25" s="11">
        <f t="shared" si="3"/>
        <v>0.79999999999999982</v>
      </c>
      <c r="X25" s="11">
        <f t="shared" si="3"/>
        <v>0.79999999999999982</v>
      </c>
      <c r="Y25" s="11">
        <f t="shared" si="3"/>
        <v>0.79999999999999982</v>
      </c>
      <c r="Z25" s="11">
        <f t="shared" si="3"/>
        <v>0.79999999999999982</v>
      </c>
      <c r="AA25" s="11">
        <f t="shared" si="3"/>
        <v>0.79999999999999982</v>
      </c>
      <c r="AB25" s="11">
        <f t="shared" si="3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AB26" si="4">SQRT(E24/0.5)*971</f>
        <v>971</v>
      </c>
      <c r="F26" s="14">
        <f t="shared" si="4"/>
        <v>971</v>
      </c>
      <c r="G26" s="14">
        <f t="shared" si="4"/>
        <v>971</v>
      </c>
      <c r="H26" s="14">
        <f t="shared" si="4"/>
        <v>971</v>
      </c>
      <c r="I26" s="14">
        <f t="shared" si="4"/>
        <v>971</v>
      </c>
      <c r="J26" s="14">
        <f t="shared" si="4"/>
        <v>971</v>
      </c>
      <c r="K26" s="14">
        <f t="shared" si="4"/>
        <v>971</v>
      </c>
      <c r="L26" s="14">
        <f t="shared" si="4"/>
        <v>971</v>
      </c>
      <c r="M26" s="14">
        <f t="shared" si="4"/>
        <v>971</v>
      </c>
      <c r="N26" s="14">
        <f t="shared" si="4"/>
        <v>971</v>
      </c>
      <c r="O26" s="14">
        <f t="shared" si="4"/>
        <v>971</v>
      </c>
      <c r="P26" s="14">
        <f t="shared" si="4"/>
        <v>971</v>
      </c>
      <c r="Q26" s="14">
        <f t="shared" si="4"/>
        <v>971</v>
      </c>
      <c r="R26" s="14">
        <f t="shared" si="4"/>
        <v>971</v>
      </c>
      <c r="S26" s="14">
        <f t="shared" si="4"/>
        <v>971</v>
      </c>
      <c r="T26" s="14">
        <f t="shared" si="4"/>
        <v>971</v>
      </c>
      <c r="U26" s="14">
        <f t="shared" si="4"/>
        <v>971</v>
      </c>
      <c r="V26" s="14">
        <f t="shared" si="4"/>
        <v>971</v>
      </c>
      <c r="W26" s="14">
        <f t="shared" si="4"/>
        <v>971</v>
      </c>
      <c r="X26" s="14">
        <f t="shared" si="4"/>
        <v>971</v>
      </c>
      <c r="Y26" s="14">
        <f t="shared" si="4"/>
        <v>971</v>
      </c>
      <c r="Z26" s="14">
        <f t="shared" si="4"/>
        <v>971</v>
      </c>
      <c r="AA26" s="14">
        <f t="shared" si="4"/>
        <v>971</v>
      </c>
      <c r="AB26" s="14">
        <f t="shared" si="4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AB27" si="5">E26*1000*1*(E15-E16)/3024</f>
        <v>2119.2460317460323</v>
      </c>
      <c r="F27" s="14">
        <f t="shared" si="5"/>
        <v>2215.5753968253966</v>
      </c>
      <c r="G27" s="14">
        <f t="shared" si="5"/>
        <v>2311.9047619047615</v>
      </c>
      <c r="H27" s="14">
        <f t="shared" si="5"/>
        <v>2247.6851851851852</v>
      </c>
      <c r="I27" s="14">
        <f t="shared" si="5"/>
        <v>2022.916666666667</v>
      </c>
      <c r="J27" s="14">
        <f t="shared" si="5"/>
        <v>2119.2460317460323</v>
      </c>
      <c r="K27" s="14">
        <f t="shared" si="5"/>
        <v>2183.4656084656085</v>
      </c>
      <c r="L27" s="14">
        <f t="shared" si="5"/>
        <v>2344.0145502645505</v>
      </c>
      <c r="M27" s="14">
        <f t="shared" si="5"/>
        <v>2504.5634920634925</v>
      </c>
      <c r="N27" s="14">
        <f t="shared" si="5"/>
        <v>2504.5634920634925</v>
      </c>
      <c r="O27" s="14">
        <f t="shared" si="5"/>
        <v>2536.6732804232806</v>
      </c>
      <c r="P27" s="14">
        <f t="shared" si="5"/>
        <v>2633.0026455026459</v>
      </c>
      <c r="Q27" s="14">
        <f t="shared" si="5"/>
        <v>2697.2222222222222</v>
      </c>
      <c r="R27" s="14">
        <f t="shared" si="5"/>
        <v>2600.8928571428573</v>
      </c>
      <c r="S27" s="14">
        <f t="shared" si="5"/>
        <v>2568.7830687830688</v>
      </c>
      <c r="T27" s="14">
        <f t="shared" si="5"/>
        <v>2504.5634920634925</v>
      </c>
      <c r="U27" s="14">
        <f t="shared" si="5"/>
        <v>2504.5634920634925</v>
      </c>
      <c r="V27" s="14">
        <f t="shared" si="5"/>
        <v>2440.3439153439153</v>
      </c>
      <c r="W27" s="14">
        <f t="shared" si="5"/>
        <v>2247.6851851851857</v>
      </c>
      <c r="X27" s="14">
        <f t="shared" si="5"/>
        <v>2022.9166666666667</v>
      </c>
      <c r="Y27" s="14">
        <f t="shared" si="5"/>
        <v>1958.6970899470903</v>
      </c>
      <c r="Z27" s="14">
        <f t="shared" si="5"/>
        <v>2087.1362433862432</v>
      </c>
      <c r="AA27" s="14">
        <f t="shared" si="5"/>
        <v>2119.2460317460318</v>
      </c>
      <c r="AB27" s="14">
        <f t="shared" si="5"/>
        <v>2247.6851851851857</v>
      </c>
      <c r="AC27" s="24">
        <f>SUM(E27:AB27)</f>
        <v>55742.592592592599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1100</v>
      </c>
      <c r="F28" s="15">
        <v>1400</v>
      </c>
      <c r="G28" s="15">
        <v>1300</v>
      </c>
      <c r="H28" s="15">
        <v>1100</v>
      </c>
      <c r="I28" s="15">
        <v>1100</v>
      </c>
      <c r="J28" s="15">
        <v>1300</v>
      </c>
      <c r="K28" s="15">
        <v>1300</v>
      </c>
      <c r="L28" s="15">
        <v>1500</v>
      </c>
      <c r="M28" s="15">
        <v>1400</v>
      </c>
      <c r="N28" s="15">
        <v>1400</v>
      </c>
      <c r="O28" s="15">
        <v>1400</v>
      </c>
      <c r="P28" s="15">
        <v>1600</v>
      </c>
      <c r="Q28" s="15">
        <v>1500</v>
      </c>
      <c r="R28" s="15">
        <v>1400</v>
      </c>
      <c r="S28" s="15">
        <v>1400</v>
      </c>
      <c r="T28" s="15">
        <v>1400</v>
      </c>
      <c r="U28" s="15">
        <v>1400</v>
      </c>
      <c r="V28" s="15">
        <v>1300</v>
      </c>
      <c r="W28" s="15">
        <v>1100</v>
      </c>
      <c r="X28" s="15">
        <v>1300</v>
      </c>
      <c r="Y28" s="15">
        <v>1200</v>
      </c>
      <c r="Z28" s="15">
        <v>1200</v>
      </c>
      <c r="AA28" s="15">
        <v>1200</v>
      </c>
      <c r="AB28" s="15">
        <v>1400</v>
      </c>
      <c r="AC28" s="25">
        <f>SUM(E28:AB28)</f>
        <v>31700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B29" si="6">E28/E27</f>
        <v>0.51905252317198747</v>
      </c>
      <c r="F29" s="16">
        <f t="shared" si="6"/>
        <v>0.63189002820937634</v>
      </c>
      <c r="G29" s="16">
        <f t="shared" si="6"/>
        <v>0.56230690010298667</v>
      </c>
      <c r="H29" s="16">
        <f t="shared" si="6"/>
        <v>0.48939237899073118</v>
      </c>
      <c r="I29" s="16">
        <f t="shared" si="6"/>
        <v>0.5437693099897013</v>
      </c>
      <c r="J29" s="16">
        <f t="shared" si="6"/>
        <v>0.61342570920325801</v>
      </c>
      <c r="K29" s="16">
        <f t="shared" si="6"/>
        <v>0.59538377657963282</v>
      </c>
      <c r="L29" s="16">
        <f t="shared" si="6"/>
        <v>0.63992776829423126</v>
      </c>
      <c r="M29" s="16">
        <f t="shared" si="6"/>
        <v>0.55897964033906355</v>
      </c>
      <c r="N29" s="16">
        <f t="shared" si="6"/>
        <v>0.55897964033906355</v>
      </c>
      <c r="O29" s="16">
        <f t="shared" si="6"/>
        <v>0.55190394868920201</v>
      </c>
      <c r="P29" s="16">
        <f t="shared" si="6"/>
        <v>0.60767124664037564</v>
      </c>
      <c r="Q29" s="16">
        <f t="shared" si="6"/>
        <v>0.55612770339855822</v>
      </c>
      <c r="R29" s="16">
        <f t="shared" si="6"/>
        <v>0.538276690696876</v>
      </c>
      <c r="S29" s="16">
        <f t="shared" si="6"/>
        <v>0.54500514933058708</v>
      </c>
      <c r="T29" s="16">
        <f t="shared" si="6"/>
        <v>0.55897964033906355</v>
      </c>
      <c r="U29" s="16">
        <f t="shared" si="6"/>
        <v>0.55897964033906355</v>
      </c>
      <c r="V29" s="16">
        <f t="shared" si="6"/>
        <v>0.53271180009756625</v>
      </c>
      <c r="W29" s="16">
        <f t="shared" si="6"/>
        <v>0.48939237899073113</v>
      </c>
      <c r="X29" s="16">
        <f t="shared" si="6"/>
        <v>0.64263645726055607</v>
      </c>
      <c r="Y29" s="16">
        <f t="shared" si="6"/>
        <v>0.61265215849808363</v>
      </c>
      <c r="Z29" s="16">
        <f t="shared" si="6"/>
        <v>0.57495048720589403</v>
      </c>
      <c r="AA29" s="16">
        <f t="shared" si="6"/>
        <v>0.5662391161876229</v>
      </c>
      <c r="AB29" s="16">
        <f t="shared" si="6"/>
        <v>0.62286302780638503</v>
      </c>
      <c r="AC29" s="24">
        <f t="shared" ref="AC29:AC34" si="7">AVERAGE(E29:AB29)</f>
        <v>0.5696457133625249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0.5696457133625249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7"/>
        <v>0.5696457133625249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AB31" si="8">3.516/E29</f>
        <v>6.7738809523809547</v>
      </c>
      <c r="F31" s="16">
        <f t="shared" si="8"/>
        <v>5.5642593537414955</v>
      </c>
      <c r="G31" s="16">
        <f t="shared" si="8"/>
        <v>6.252813186813186</v>
      </c>
      <c r="H31" s="16">
        <f t="shared" si="8"/>
        <v>7.1844191919191926</v>
      </c>
      <c r="I31" s="16">
        <f t="shared" si="8"/>
        <v>6.4659772727272733</v>
      </c>
      <c r="J31" s="16">
        <f t="shared" si="8"/>
        <v>5.7317454212454226</v>
      </c>
      <c r="K31" s="16">
        <f t="shared" si="8"/>
        <v>5.9054346764346768</v>
      </c>
      <c r="L31" s="16">
        <f t="shared" si="8"/>
        <v>5.4943701058201064</v>
      </c>
      <c r="M31" s="16">
        <f t="shared" si="8"/>
        <v>6.2900323129251712</v>
      </c>
      <c r="N31" s="16">
        <f t="shared" si="8"/>
        <v>6.2900323129251712</v>
      </c>
      <c r="O31" s="16">
        <f t="shared" si="8"/>
        <v>6.3706737528344677</v>
      </c>
      <c r="P31" s="16">
        <f t="shared" si="8"/>
        <v>5.7860233134920644</v>
      </c>
      <c r="Q31" s="16">
        <f t="shared" si="8"/>
        <v>6.3222888888888882</v>
      </c>
      <c r="R31" s="16">
        <f t="shared" si="8"/>
        <v>6.5319566326530625</v>
      </c>
      <c r="S31" s="16">
        <f t="shared" si="8"/>
        <v>6.4513151927437633</v>
      </c>
      <c r="T31" s="16">
        <f t="shared" si="8"/>
        <v>6.2900323129251712</v>
      </c>
      <c r="U31" s="16">
        <f t="shared" si="8"/>
        <v>6.2900323129251712</v>
      </c>
      <c r="V31" s="16">
        <f t="shared" si="8"/>
        <v>6.6001916971916978</v>
      </c>
      <c r="W31" s="16">
        <f t="shared" si="8"/>
        <v>7.1844191919191935</v>
      </c>
      <c r="X31" s="16">
        <f t="shared" si="8"/>
        <v>5.4712115384615387</v>
      </c>
      <c r="Y31" s="16">
        <f t="shared" si="8"/>
        <v>5.7389824735449748</v>
      </c>
      <c r="Z31" s="16">
        <f t="shared" si="8"/>
        <v>6.1153091931216927</v>
      </c>
      <c r="AA31" s="16">
        <f t="shared" si="8"/>
        <v>6.2093908730158729</v>
      </c>
      <c r="AB31" s="16">
        <f t="shared" si="8"/>
        <v>5.6449007936507947</v>
      </c>
      <c r="AC31" s="24">
        <f t="shared" si="7"/>
        <v>6.2066538730958776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AB32" si="9">3.413*E31</f>
        <v>23.119255690476198</v>
      </c>
      <c r="F32" s="16">
        <f t="shared" si="9"/>
        <v>18.990817174319723</v>
      </c>
      <c r="G32" s="16">
        <f t="shared" si="9"/>
        <v>21.340851406593401</v>
      </c>
      <c r="H32" s="16">
        <f t="shared" si="9"/>
        <v>24.520422702020202</v>
      </c>
      <c r="I32" s="16">
        <f t="shared" si="9"/>
        <v>22.068380431818184</v>
      </c>
      <c r="J32" s="16">
        <f t="shared" si="9"/>
        <v>19.562447122710626</v>
      </c>
      <c r="K32" s="16">
        <f t="shared" si="9"/>
        <v>20.155248550671551</v>
      </c>
      <c r="L32" s="16">
        <f t="shared" si="9"/>
        <v>18.752285171164022</v>
      </c>
      <c r="M32" s="16">
        <f t="shared" si="9"/>
        <v>21.467880284013606</v>
      </c>
      <c r="N32" s="16">
        <f t="shared" si="9"/>
        <v>21.467880284013606</v>
      </c>
      <c r="O32" s="16">
        <f t="shared" si="9"/>
        <v>21.743109518424038</v>
      </c>
      <c r="P32" s="16">
        <f t="shared" si="9"/>
        <v>19.747697568948414</v>
      </c>
      <c r="Q32" s="16">
        <f t="shared" si="9"/>
        <v>21.577971977777775</v>
      </c>
      <c r="R32" s="16">
        <f t="shared" si="9"/>
        <v>22.293567987244902</v>
      </c>
      <c r="S32" s="16">
        <f t="shared" si="9"/>
        <v>22.018338752834463</v>
      </c>
      <c r="T32" s="16">
        <f t="shared" si="9"/>
        <v>21.467880284013606</v>
      </c>
      <c r="U32" s="16">
        <f t="shared" si="9"/>
        <v>21.467880284013606</v>
      </c>
      <c r="V32" s="16">
        <f t="shared" si="9"/>
        <v>22.526454262515262</v>
      </c>
      <c r="W32" s="16">
        <f t="shared" si="9"/>
        <v>24.520422702020205</v>
      </c>
      <c r="X32" s="16">
        <f t="shared" si="9"/>
        <v>18.67324498076923</v>
      </c>
      <c r="Y32" s="16">
        <f t="shared" si="9"/>
        <v>19.587147182208998</v>
      </c>
      <c r="Z32" s="16">
        <f t="shared" si="9"/>
        <v>20.871550276124335</v>
      </c>
      <c r="AA32" s="16">
        <f t="shared" si="9"/>
        <v>21.192651049603175</v>
      </c>
      <c r="AB32" s="16">
        <f t="shared" si="9"/>
        <v>19.266046408730162</v>
      </c>
      <c r="AC32" s="24">
        <f t="shared" si="7"/>
        <v>21.18330966887622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AB33" si="10">(E19-E18)/LN(1+(E19-E18)/E13)</f>
        <v>2.6953824270696063</v>
      </c>
      <c r="F33" s="16">
        <f t="shared" si="10"/>
        <v>2.8462811310057345</v>
      </c>
      <c r="G33" s="16">
        <f t="shared" si="10"/>
        <v>2.9443940906073429</v>
      </c>
      <c r="H33" s="16">
        <f t="shared" si="10"/>
        <v>2.9118462916286969</v>
      </c>
      <c r="I33" s="16">
        <f t="shared" si="10"/>
        <v>2.5113592544258148</v>
      </c>
      <c r="J33" s="16">
        <f t="shared" si="10"/>
        <v>2.6953824270696063</v>
      </c>
      <c r="K33" s="16">
        <f t="shared" si="10"/>
        <v>2.727885753642846</v>
      </c>
      <c r="L33" s="16">
        <f t="shared" si="10"/>
        <v>2.8244384210924296</v>
      </c>
      <c r="M33" s="16">
        <f t="shared" si="10"/>
        <v>2.9510920028415573</v>
      </c>
      <c r="N33" s="16">
        <f t="shared" si="10"/>
        <v>3.0411452008813291</v>
      </c>
      <c r="O33" s="16">
        <f t="shared" si="10"/>
        <v>3.04114520088133</v>
      </c>
      <c r="P33" s="16">
        <f t="shared" si="10"/>
        <v>3.1366322896971437</v>
      </c>
      <c r="Q33" s="16">
        <f t="shared" si="10"/>
        <v>3.1681956368598083</v>
      </c>
      <c r="R33" s="16">
        <f t="shared" si="10"/>
        <v>3.1049381642896234</v>
      </c>
      <c r="S33" s="16">
        <f t="shared" si="10"/>
        <v>2.9196406471924821</v>
      </c>
      <c r="T33" s="16">
        <f t="shared" si="10"/>
        <v>2.9196406471924821</v>
      </c>
      <c r="U33" s="16">
        <f t="shared" si="10"/>
        <v>3.0090398516352548</v>
      </c>
      <c r="V33" s="16">
        <f t="shared" si="10"/>
        <v>3.0090398516352548</v>
      </c>
      <c r="W33" s="16">
        <f t="shared" si="10"/>
        <v>2.6953824270696063</v>
      </c>
      <c r="X33" s="16">
        <f t="shared" si="10"/>
        <v>2.5968510736001345</v>
      </c>
      <c r="Y33" s="16">
        <f t="shared" si="10"/>
        <v>2.5968510736001345</v>
      </c>
      <c r="Z33" s="16">
        <f t="shared" si="10"/>
        <v>2.6627121082187277</v>
      </c>
      <c r="AA33" s="16">
        <f t="shared" si="10"/>
        <v>2.7800614208988517</v>
      </c>
      <c r="AB33" s="16">
        <f t="shared" si="10"/>
        <v>2.8791433462785561</v>
      </c>
      <c r="AC33" s="24">
        <f t="shared" si="7"/>
        <v>2.8611866974714313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AB34" si="11">(E15-E16)/LN(1+(E15-E16)/E14)</f>
        <v>2.6560353889201749</v>
      </c>
      <c r="F34" s="16">
        <f t="shared" si="11"/>
        <v>2.7318849218221408</v>
      </c>
      <c r="G34" s="16">
        <f t="shared" si="11"/>
        <v>3.1269202697034131</v>
      </c>
      <c r="H34" s="16">
        <f t="shared" si="11"/>
        <v>3.0738596413683656</v>
      </c>
      <c r="I34" s="16">
        <f t="shared" si="11"/>
        <v>2.7360552359904866</v>
      </c>
      <c r="J34" s="16">
        <f t="shared" si="11"/>
        <v>2.8150399832745263</v>
      </c>
      <c r="K34" s="16">
        <f t="shared" si="11"/>
        <v>2.8672892486957018</v>
      </c>
      <c r="L34" s="16">
        <f t="shared" si="11"/>
        <v>2.9965726364461651</v>
      </c>
      <c r="M34" s="16">
        <f t="shared" si="11"/>
        <v>3.1240724065352681</v>
      </c>
      <c r="N34" s="16">
        <f t="shared" si="11"/>
        <v>2.9556008171816193</v>
      </c>
      <c r="O34" s="16">
        <f t="shared" si="11"/>
        <v>2.980129191979886</v>
      </c>
      <c r="P34" s="16">
        <f t="shared" si="11"/>
        <v>3.0533471748646295</v>
      </c>
      <c r="Q34" s="16">
        <f t="shared" si="11"/>
        <v>3.1018627337783826</v>
      </c>
      <c r="R34" s="16">
        <f t="shared" si="11"/>
        <v>3.0290013989076652</v>
      </c>
      <c r="S34" s="16">
        <f t="shared" si="11"/>
        <v>3.0045957240544103</v>
      </c>
      <c r="T34" s="16">
        <f t="shared" si="11"/>
        <v>2.9556008171816193</v>
      </c>
      <c r="U34" s="16">
        <f t="shared" si="11"/>
        <v>3.2843408564649375</v>
      </c>
      <c r="V34" s="16">
        <f t="shared" si="11"/>
        <v>3.2321510472845874</v>
      </c>
      <c r="W34" s="16">
        <f t="shared" si="11"/>
        <v>3.0738596413683661</v>
      </c>
      <c r="X34" s="16">
        <f t="shared" si="11"/>
        <v>2.8856217381126674</v>
      </c>
      <c r="Y34" s="16">
        <f t="shared" si="11"/>
        <v>2.5280435140062432</v>
      </c>
      <c r="Z34" s="16">
        <f t="shared" si="11"/>
        <v>2.6305986949018862</v>
      </c>
      <c r="AA34" s="16">
        <f t="shared" si="11"/>
        <v>2.6560353889201744</v>
      </c>
      <c r="AB34" s="16">
        <f t="shared" si="11"/>
        <v>2.7570193139019241</v>
      </c>
      <c r="AC34" s="24">
        <f t="shared" si="7"/>
        <v>2.9273140744027182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125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 customHeight="1">
      <c r="A38" s="273"/>
      <c r="B38" s="273"/>
      <c r="C38" s="273"/>
      <c r="D38" s="273"/>
      <c r="E38" s="270" t="s">
        <v>98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 customHeight="1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 customHeight="1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3" customHeight="1">
      <c r="A47" s="4">
        <v>1</v>
      </c>
      <c r="B47" s="5" t="s">
        <v>46</v>
      </c>
      <c r="C47" s="6" t="s">
        <v>47</v>
      </c>
      <c r="D47" s="7"/>
      <c r="E47" s="8">
        <v>1.6</v>
      </c>
      <c r="F47" s="8">
        <v>1.7</v>
      </c>
      <c r="G47" s="8">
        <v>1.7</v>
      </c>
      <c r="H47" s="8">
        <v>1.6</v>
      </c>
      <c r="I47" s="8">
        <v>1.6</v>
      </c>
      <c r="J47" s="8">
        <v>1.7</v>
      </c>
      <c r="K47" s="8">
        <v>1.7</v>
      </c>
      <c r="L47" s="8">
        <v>1.7</v>
      </c>
      <c r="M47" s="8">
        <v>1.8</v>
      </c>
      <c r="N47" s="8">
        <v>1.8</v>
      </c>
      <c r="O47" s="8">
        <v>1.8</v>
      </c>
      <c r="P47" s="8">
        <v>1.8</v>
      </c>
      <c r="Q47" s="8">
        <v>1.9</v>
      </c>
      <c r="R47" s="8">
        <v>1.9</v>
      </c>
      <c r="S47" s="8">
        <v>1.8</v>
      </c>
      <c r="T47" s="8">
        <v>1.8</v>
      </c>
      <c r="U47" s="8">
        <v>1.8</v>
      </c>
      <c r="V47" s="8">
        <v>1.8</v>
      </c>
      <c r="W47" s="8">
        <v>1.8</v>
      </c>
      <c r="X47" s="8">
        <v>1.8</v>
      </c>
      <c r="Y47" s="8">
        <v>1.8</v>
      </c>
      <c r="Z47" s="8">
        <v>1.8</v>
      </c>
      <c r="AA47" s="8">
        <v>1.8</v>
      </c>
      <c r="AB47" s="8">
        <v>1.8</v>
      </c>
      <c r="AC47" s="23">
        <f>AVERAGE(E47:AB47)</f>
        <v>1.7624999999999993</v>
      </c>
    </row>
    <row r="48" spans="1:29" ht="33" customHeight="1">
      <c r="A48" s="4">
        <v>2</v>
      </c>
      <c r="B48" s="5" t="s">
        <v>48</v>
      </c>
      <c r="C48" s="6" t="s">
        <v>47</v>
      </c>
      <c r="D48" s="7"/>
      <c r="E48" s="9">
        <v>0.5</v>
      </c>
      <c r="F48" s="9">
        <v>0.5</v>
      </c>
      <c r="G48" s="9">
        <v>0.6</v>
      </c>
      <c r="H48" s="9">
        <v>0.6</v>
      </c>
      <c r="I48" s="9">
        <v>0.6</v>
      </c>
      <c r="J48" s="9">
        <v>0.6</v>
      </c>
      <c r="K48" s="9">
        <v>0.6</v>
      </c>
      <c r="L48" s="9">
        <v>0.6</v>
      </c>
      <c r="M48" s="9">
        <v>0.7</v>
      </c>
      <c r="N48" s="9">
        <v>0.7</v>
      </c>
      <c r="O48" s="9">
        <v>0.6</v>
      </c>
      <c r="P48" s="9">
        <v>0.7</v>
      </c>
      <c r="Q48" s="9">
        <v>0.8</v>
      </c>
      <c r="R48" s="9">
        <v>0.7</v>
      </c>
      <c r="S48" s="9">
        <v>0.7</v>
      </c>
      <c r="T48" s="9">
        <v>0.7</v>
      </c>
      <c r="U48" s="9">
        <v>0.7</v>
      </c>
      <c r="V48" s="9">
        <v>0.7</v>
      </c>
      <c r="W48" s="9">
        <v>0.7</v>
      </c>
      <c r="X48" s="9">
        <v>0.7</v>
      </c>
      <c r="Y48" s="9">
        <v>0.7</v>
      </c>
      <c r="Z48" s="9">
        <v>0.7</v>
      </c>
      <c r="AA48" s="9">
        <v>0.7</v>
      </c>
      <c r="AB48" s="9">
        <v>0.7</v>
      </c>
      <c r="AC48" s="23">
        <f>AVERAGE(E48:AB48)</f>
        <v>0.65833333333333299</v>
      </c>
    </row>
    <row r="49" spans="1:29" ht="33" customHeight="1">
      <c r="A49" s="4">
        <v>3</v>
      </c>
      <c r="B49" s="5" t="s">
        <v>49</v>
      </c>
      <c r="C49" s="6" t="s">
        <v>47</v>
      </c>
      <c r="D49" s="6"/>
      <c r="E49" s="10">
        <v>12.7</v>
      </c>
      <c r="F49" s="10">
        <v>12.8</v>
      </c>
      <c r="G49" s="10">
        <v>12.7</v>
      </c>
      <c r="H49" s="10">
        <v>12.5</v>
      </c>
      <c r="I49" s="10">
        <v>12.3</v>
      </c>
      <c r="J49" s="10">
        <v>12.6</v>
      </c>
      <c r="K49" s="10">
        <v>12.9</v>
      </c>
      <c r="L49" s="10">
        <v>13.3</v>
      </c>
      <c r="M49" s="10">
        <v>13.3</v>
      </c>
      <c r="N49" s="10">
        <v>13.3</v>
      </c>
      <c r="O49" s="10">
        <v>13.4</v>
      </c>
      <c r="P49" s="10">
        <v>13.7</v>
      </c>
      <c r="Q49" s="10">
        <v>13.7</v>
      </c>
      <c r="R49" s="10">
        <v>13.6</v>
      </c>
      <c r="S49" s="10">
        <v>13.4</v>
      </c>
      <c r="T49" s="10">
        <v>13.3</v>
      </c>
      <c r="U49" s="10">
        <v>13.2</v>
      </c>
      <c r="V49" s="10">
        <v>13.1</v>
      </c>
      <c r="W49" s="10">
        <v>12.7</v>
      </c>
      <c r="X49" s="10">
        <v>12.5</v>
      </c>
      <c r="Y49" s="10">
        <v>12.7</v>
      </c>
      <c r="Z49" s="10">
        <v>13.1</v>
      </c>
      <c r="AA49" s="10">
        <v>13.1</v>
      </c>
      <c r="AB49" s="10">
        <v>13.2</v>
      </c>
      <c r="AC49" s="24">
        <f t="shared" ref="AC49:AC60" si="12">AVERAGE(E49:AB49)</f>
        <v>13.045833333333334</v>
      </c>
    </row>
    <row r="50" spans="1:29" ht="33" customHeight="1">
      <c r="A50" s="4">
        <v>4</v>
      </c>
      <c r="B50" s="5" t="s">
        <v>50</v>
      </c>
      <c r="C50" s="6" t="s">
        <v>47</v>
      </c>
      <c r="D50" s="6"/>
      <c r="E50" s="10">
        <v>6.2</v>
      </c>
      <c r="F50" s="10">
        <v>6.1</v>
      </c>
      <c r="G50" s="10">
        <v>5.5</v>
      </c>
      <c r="H50" s="10">
        <v>5.4</v>
      </c>
      <c r="I50" s="10">
        <v>5.8</v>
      </c>
      <c r="J50" s="10">
        <v>6.1</v>
      </c>
      <c r="K50" s="10">
        <v>6.2</v>
      </c>
      <c r="L50" s="10">
        <v>6.2</v>
      </c>
      <c r="M50" s="10">
        <v>5.7</v>
      </c>
      <c r="N50" s="10">
        <v>5.7</v>
      </c>
      <c r="O50" s="10">
        <v>5.7</v>
      </c>
      <c r="P50" s="10">
        <v>5.7</v>
      </c>
      <c r="Q50" s="10">
        <v>5.7</v>
      </c>
      <c r="R50" s="10">
        <v>5.6</v>
      </c>
      <c r="S50" s="10">
        <v>5.5</v>
      </c>
      <c r="T50" s="10">
        <v>5.4</v>
      </c>
      <c r="U50" s="10">
        <v>5.4</v>
      </c>
      <c r="V50" s="10">
        <v>5.4</v>
      </c>
      <c r="W50" s="10">
        <v>5.8</v>
      </c>
      <c r="X50" s="10">
        <v>6.2</v>
      </c>
      <c r="Y50" s="10">
        <v>6.4</v>
      </c>
      <c r="Z50" s="10">
        <v>6.6</v>
      </c>
      <c r="AA50" s="10">
        <v>6.6</v>
      </c>
      <c r="AB50" s="10">
        <v>6.2</v>
      </c>
      <c r="AC50" s="24">
        <f t="shared" si="12"/>
        <v>5.8791666666666673</v>
      </c>
    </row>
    <row r="51" spans="1:29" ht="33" customHeight="1">
      <c r="A51" s="4"/>
      <c r="B51" s="5"/>
      <c r="C51" s="6"/>
      <c r="D51" s="6"/>
      <c r="E51" s="10">
        <f>E49-E50</f>
        <v>6.4999999999999991</v>
      </c>
      <c r="F51" s="10">
        <f t="shared" ref="F51:AB51" si="13">F49-F50</f>
        <v>6.7000000000000011</v>
      </c>
      <c r="G51" s="10">
        <f t="shared" si="13"/>
        <v>7.1999999999999993</v>
      </c>
      <c r="H51" s="10">
        <f t="shared" si="13"/>
        <v>7.1</v>
      </c>
      <c r="I51" s="10">
        <f t="shared" si="13"/>
        <v>6.5000000000000009</v>
      </c>
      <c r="J51" s="10">
        <f t="shared" si="13"/>
        <v>6.5</v>
      </c>
      <c r="K51" s="10">
        <f t="shared" si="13"/>
        <v>6.7</v>
      </c>
      <c r="L51" s="10">
        <f t="shared" si="13"/>
        <v>7.1000000000000005</v>
      </c>
      <c r="M51" s="10">
        <f t="shared" si="13"/>
        <v>7.6000000000000005</v>
      </c>
      <c r="N51" s="10">
        <f t="shared" si="13"/>
        <v>7.6000000000000005</v>
      </c>
      <c r="O51" s="10">
        <f t="shared" si="13"/>
        <v>7.7</v>
      </c>
      <c r="P51" s="10">
        <f t="shared" si="13"/>
        <v>7.9999999999999991</v>
      </c>
      <c r="Q51" s="10">
        <f t="shared" si="13"/>
        <v>7.9999999999999991</v>
      </c>
      <c r="R51" s="10">
        <f t="shared" si="13"/>
        <v>8</v>
      </c>
      <c r="S51" s="10">
        <f t="shared" si="13"/>
        <v>7.9</v>
      </c>
      <c r="T51" s="10">
        <f t="shared" si="13"/>
        <v>7.9</v>
      </c>
      <c r="U51" s="10">
        <f t="shared" si="13"/>
        <v>7.7999999999999989</v>
      </c>
      <c r="V51" s="10">
        <f t="shared" si="13"/>
        <v>7.6999999999999993</v>
      </c>
      <c r="W51" s="10">
        <f t="shared" si="13"/>
        <v>6.8999999999999995</v>
      </c>
      <c r="X51" s="10">
        <f t="shared" si="13"/>
        <v>6.3</v>
      </c>
      <c r="Y51" s="10">
        <f t="shared" si="13"/>
        <v>6.2999999999999989</v>
      </c>
      <c r="Z51" s="10">
        <f t="shared" si="13"/>
        <v>6.5</v>
      </c>
      <c r="AA51" s="10">
        <f t="shared" si="13"/>
        <v>6.5</v>
      </c>
      <c r="AB51" s="10">
        <f t="shared" si="13"/>
        <v>6.9999999999999991</v>
      </c>
      <c r="AC51" s="24">
        <f t="shared" si="12"/>
        <v>7.1666666666666679</v>
      </c>
    </row>
    <row r="52" spans="1:29" ht="33" customHeight="1">
      <c r="A52" s="4">
        <v>5</v>
      </c>
      <c r="B52" s="5" t="s">
        <v>51</v>
      </c>
      <c r="C52" s="6" t="s">
        <v>47</v>
      </c>
      <c r="D52" s="6"/>
      <c r="E52" s="10">
        <v>24.3</v>
      </c>
      <c r="F52" s="10">
        <v>24.3</v>
      </c>
      <c r="G52" s="10">
        <v>24</v>
      </c>
      <c r="H52" s="10">
        <v>23.2</v>
      </c>
      <c r="I52" s="10">
        <v>23.1</v>
      </c>
      <c r="J52" s="10">
        <v>23.9</v>
      </c>
      <c r="K52" s="10">
        <v>24.3</v>
      </c>
      <c r="L52" s="10">
        <v>24.7</v>
      </c>
      <c r="M52" s="10">
        <v>23.9</v>
      </c>
      <c r="N52" s="10">
        <v>24.6</v>
      </c>
      <c r="O52" s="10">
        <v>24.8</v>
      </c>
      <c r="P52" s="10">
        <v>25.4</v>
      </c>
      <c r="Q52" s="10">
        <v>24.7</v>
      </c>
      <c r="R52" s="10">
        <v>25.1</v>
      </c>
      <c r="S52" s="10">
        <v>25.1</v>
      </c>
      <c r="T52" s="10">
        <v>24.6</v>
      </c>
      <c r="U52" s="10">
        <v>24.7</v>
      </c>
      <c r="V52" s="10">
        <v>24.3</v>
      </c>
      <c r="W52" s="10">
        <v>24.4</v>
      </c>
      <c r="X52" s="10">
        <v>24.4</v>
      </c>
      <c r="Y52" s="10">
        <v>24.8</v>
      </c>
      <c r="Z52" s="10">
        <v>24.9</v>
      </c>
      <c r="AA52" s="10">
        <v>25</v>
      </c>
      <c r="AB52" s="10">
        <v>25.1</v>
      </c>
      <c r="AC52" s="24">
        <f t="shared" si="12"/>
        <v>24.483333333333334</v>
      </c>
    </row>
    <row r="53" spans="1:29" ht="33" customHeight="1">
      <c r="A53" s="4">
        <v>6</v>
      </c>
      <c r="B53" s="5" t="s">
        <v>52</v>
      </c>
      <c r="C53" s="6" t="s">
        <v>47</v>
      </c>
      <c r="D53" s="6"/>
      <c r="E53" s="10">
        <v>28.4</v>
      </c>
      <c r="F53" s="10">
        <v>28.4</v>
      </c>
      <c r="G53" s="10">
        <v>28.4</v>
      </c>
      <c r="H53" s="10">
        <v>27.6</v>
      </c>
      <c r="I53" s="10">
        <v>27</v>
      </c>
      <c r="J53" s="10">
        <v>27.9</v>
      </c>
      <c r="K53" s="10">
        <v>28.4</v>
      </c>
      <c r="L53" s="10">
        <v>29.1</v>
      </c>
      <c r="M53" s="10">
        <v>28.7</v>
      </c>
      <c r="N53" s="10">
        <v>29.3</v>
      </c>
      <c r="O53" s="10">
        <v>29.6</v>
      </c>
      <c r="P53" s="10">
        <v>30.6</v>
      </c>
      <c r="Q53" s="10">
        <v>29.9</v>
      </c>
      <c r="R53" s="10">
        <v>30.2</v>
      </c>
      <c r="S53" s="10">
        <v>30.1</v>
      </c>
      <c r="T53" s="10">
        <v>29.6</v>
      </c>
      <c r="U53" s="10">
        <v>29.6</v>
      </c>
      <c r="V53" s="10">
        <v>29.2</v>
      </c>
      <c r="W53" s="10">
        <v>28.7</v>
      </c>
      <c r="X53" s="10">
        <v>28.4</v>
      </c>
      <c r="Y53" s="10">
        <v>28.6</v>
      </c>
      <c r="Z53" s="10">
        <v>28.9</v>
      </c>
      <c r="AA53" s="10">
        <v>29.2</v>
      </c>
      <c r="AB53" s="10">
        <v>29.5</v>
      </c>
      <c r="AC53" s="24">
        <f t="shared" si="12"/>
        <v>28.970833333333342</v>
      </c>
    </row>
    <row r="54" spans="1:29" ht="33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12"/>
        <v>4.200000000000002</v>
      </c>
    </row>
    <row r="55" spans="1:29" ht="33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12"/>
        <v>3.7000000000000015</v>
      </c>
    </row>
    <row r="56" spans="1:29" ht="33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12"/>
        <v>3.7999999999999985</v>
      </c>
    </row>
    <row r="57" spans="1:29" ht="33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12"/>
        <v>3</v>
      </c>
    </row>
    <row r="58" spans="1:29" ht="33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14">E54-E55</f>
        <v>0.5</v>
      </c>
      <c r="F58" s="11">
        <f t="shared" si="14"/>
        <v>0.5</v>
      </c>
      <c r="G58" s="11">
        <f t="shared" si="14"/>
        <v>0.5</v>
      </c>
      <c r="H58" s="11">
        <f t="shared" si="14"/>
        <v>0.5</v>
      </c>
      <c r="I58" s="11">
        <f t="shared" si="14"/>
        <v>0.5</v>
      </c>
      <c r="J58" s="11">
        <f t="shared" si="14"/>
        <v>0.5</v>
      </c>
      <c r="K58" s="11">
        <f t="shared" si="14"/>
        <v>0.5</v>
      </c>
      <c r="L58" s="11">
        <f t="shared" si="14"/>
        <v>0.5</v>
      </c>
      <c r="M58" s="11">
        <f t="shared" si="14"/>
        <v>0.5</v>
      </c>
      <c r="N58" s="11">
        <f t="shared" si="14"/>
        <v>0.5</v>
      </c>
      <c r="O58" s="11">
        <f t="shared" si="14"/>
        <v>0.5</v>
      </c>
      <c r="P58" s="11">
        <f t="shared" si="14"/>
        <v>0.5</v>
      </c>
      <c r="Q58" s="11">
        <f t="shared" si="14"/>
        <v>0.5</v>
      </c>
      <c r="R58" s="11">
        <f t="shared" si="14"/>
        <v>0.5</v>
      </c>
      <c r="S58" s="11">
        <f t="shared" si="14"/>
        <v>0.5</v>
      </c>
      <c r="T58" s="11">
        <f t="shared" si="14"/>
        <v>0.5</v>
      </c>
      <c r="U58" s="11">
        <f t="shared" si="14"/>
        <v>0.5</v>
      </c>
      <c r="V58" s="11">
        <f t="shared" si="14"/>
        <v>0.5</v>
      </c>
      <c r="W58" s="11">
        <f t="shared" si="14"/>
        <v>0.5</v>
      </c>
      <c r="X58" s="11">
        <f t="shared" si="14"/>
        <v>0.5</v>
      </c>
      <c r="Y58" s="11">
        <f t="shared" si="14"/>
        <v>0.5</v>
      </c>
      <c r="Z58" s="11">
        <f t="shared" si="14"/>
        <v>0.5</v>
      </c>
      <c r="AA58" s="11">
        <f t="shared" si="14"/>
        <v>0.5</v>
      </c>
      <c r="AB58" s="11">
        <f t="shared" si="14"/>
        <v>0.5</v>
      </c>
      <c r="AC58" s="24">
        <f t="shared" si="12"/>
        <v>0.5</v>
      </c>
    </row>
    <row r="59" spans="1:29" ht="33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15">E56-E57</f>
        <v>0.79999999999999982</v>
      </c>
      <c r="F59" s="11">
        <f t="shared" si="15"/>
        <v>0.79999999999999982</v>
      </c>
      <c r="G59" s="11">
        <f t="shared" si="15"/>
        <v>0.79999999999999982</v>
      </c>
      <c r="H59" s="11">
        <f t="shared" si="15"/>
        <v>0.79999999999999982</v>
      </c>
      <c r="I59" s="11">
        <f t="shared" si="15"/>
        <v>0.79999999999999982</v>
      </c>
      <c r="J59" s="11">
        <f t="shared" si="15"/>
        <v>0.79999999999999982</v>
      </c>
      <c r="K59" s="11">
        <f t="shared" si="15"/>
        <v>0.79999999999999982</v>
      </c>
      <c r="L59" s="11">
        <f t="shared" si="15"/>
        <v>0.79999999999999982</v>
      </c>
      <c r="M59" s="11">
        <f t="shared" si="15"/>
        <v>0.79999999999999982</v>
      </c>
      <c r="N59" s="11">
        <f t="shared" si="15"/>
        <v>0.79999999999999982</v>
      </c>
      <c r="O59" s="11">
        <f t="shared" si="15"/>
        <v>0.79999999999999982</v>
      </c>
      <c r="P59" s="11">
        <f t="shared" si="15"/>
        <v>0.79999999999999982</v>
      </c>
      <c r="Q59" s="11">
        <f t="shared" si="15"/>
        <v>0.79999999999999982</v>
      </c>
      <c r="R59" s="11">
        <f t="shared" si="15"/>
        <v>0.79999999999999982</v>
      </c>
      <c r="S59" s="11">
        <f t="shared" si="15"/>
        <v>0.79999999999999982</v>
      </c>
      <c r="T59" s="11">
        <f t="shared" si="15"/>
        <v>0.79999999999999982</v>
      </c>
      <c r="U59" s="11">
        <f t="shared" si="15"/>
        <v>0.79999999999999982</v>
      </c>
      <c r="V59" s="11">
        <f t="shared" si="15"/>
        <v>0.79999999999999982</v>
      </c>
      <c r="W59" s="11">
        <f t="shared" si="15"/>
        <v>0.79999999999999982</v>
      </c>
      <c r="X59" s="11">
        <f t="shared" si="15"/>
        <v>0.79999999999999982</v>
      </c>
      <c r="Y59" s="11">
        <f t="shared" si="15"/>
        <v>0.79999999999999982</v>
      </c>
      <c r="Z59" s="11">
        <f t="shared" si="15"/>
        <v>0.79999999999999982</v>
      </c>
      <c r="AA59" s="11">
        <f t="shared" si="15"/>
        <v>0.79999999999999982</v>
      </c>
      <c r="AB59" s="11">
        <f t="shared" si="15"/>
        <v>0.79999999999999982</v>
      </c>
      <c r="AC59" s="24">
        <f t="shared" si="12"/>
        <v>0.80000000000000027</v>
      </c>
    </row>
    <row r="60" spans="1:29" ht="33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16">SQRT(E58/0.5)*971</f>
        <v>971</v>
      </c>
      <c r="F60" s="14">
        <f t="shared" si="16"/>
        <v>971</v>
      </c>
      <c r="G60" s="14">
        <f t="shared" si="16"/>
        <v>971</v>
      </c>
      <c r="H60" s="14">
        <f t="shared" si="16"/>
        <v>971</v>
      </c>
      <c r="I60" s="14">
        <f t="shared" si="16"/>
        <v>971</v>
      </c>
      <c r="J60" s="14">
        <f t="shared" si="16"/>
        <v>971</v>
      </c>
      <c r="K60" s="14">
        <f t="shared" si="16"/>
        <v>971</v>
      </c>
      <c r="L60" s="14">
        <f t="shared" si="16"/>
        <v>971</v>
      </c>
      <c r="M60" s="14">
        <f t="shared" si="16"/>
        <v>971</v>
      </c>
      <c r="N60" s="14">
        <f t="shared" si="16"/>
        <v>971</v>
      </c>
      <c r="O60" s="14">
        <f t="shared" si="16"/>
        <v>971</v>
      </c>
      <c r="P60" s="14">
        <f t="shared" si="16"/>
        <v>971</v>
      </c>
      <c r="Q60" s="14">
        <f t="shared" si="16"/>
        <v>971</v>
      </c>
      <c r="R60" s="14">
        <f t="shared" si="16"/>
        <v>971</v>
      </c>
      <c r="S60" s="14">
        <f t="shared" si="16"/>
        <v>971</v>
      </c>
      <c r="T60" s="14">
        <f t="shared" si="16"/>
        <v>971</v>
      </c>
      <c r="U60" s="14">
        <f t="shared" si="16"/>
        <v>971</v>
      </c>
      <c r="V60" s="14">
        <f t="shared" si="16"/>
        <v>971</v>
      </c>
      <c r="W60" s="14">
        <f t="shared" si="16"/>
        <v>971</v>
      </c>
      <c r="X60" s="14">
        <f t="shared" si="16"/>
        <v>971</v>
      </c>
      <c r="Y60" s="14">
        <f t="shared" si="16"/>
        <v>971</v>
      </c>
      <c r="Z60" s="14">
        <f t="shared" si="16"/>
        <v>971</v>
      </c>
      <c r="AA60" s="14">
        <f t="shared" si="16"/>
        <v>971</v>
      </c>
      <c r="AB60" s="14">
        <f t="shared" si="16"/>
        <v>971</v>
      </c>
      <c r="AC60" s="24">
        <f t="shared" si="12"/>
        <v>971</v>
      </c>
    </row>
    <row r="61" spans="1:29" ht="33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17">E60*1000*1*(E49-E50)/3024</f>
        <v>2087.1362433862432</v>
      </c>
      <c r="F61" s="14">
        <f t="shared" si="17"/>
        <v>2151.3558201058204</v>
      </c>
      <c r="G61" s="14">
        <f t="shared" si="17"/>
        <v>2311.9047619047615</v>
      </c>
      <c r="H61" s="14">
        <f t="shared" si="17"/>
        <v>2279.7949735449733</v>
      </c>
      <c r="I61" s="14">
        <f t="shared" si="17"/>
        <v>2087.1362433862437</v>
      </c>
      <c r="J61" s="14">
        <f t="shared" si="17"/>
        <v>2087.1362433862432</v>
      </c>
      <c r="K61" s="14">
        <f t="shared" si="17"/>
        <v>2151.3558201058199</v>
      </c>
      <c r="L61" s="14">
        <f t="shared" si="17"/>
        <v>2279.7949735449738</v>
      </c>
      <c r="M61" s="14">
        <f t="shared" si="17"/>
        <v>2440.3439153439158</v>
      </c>
      <c r="N61" s="14">
        <f t="shared" si="17"/>
        <v>2440.3439153439158</v>
      </c>
      <c r="O61" s="14">
        <f t="shared" si="17"/>
        <v>2472.4537037037039</v>
      </c>
      <c r="P61" s="14">
        <f t="shared" si="17"/>
        <v>2568.7830687830683</v>
      </c>
      <c r="Q61" s="14">
        <f t="shared" si="17"/>
        <v>2568.7830687830683</v>
      </c>
      <c r="R61" s="14">
        <f t="shared" si="17"/>
        <v>2568.7830687830688</v>
      </c>
      <c r="S61" s="14">
        <f t="shared" si="17"/>
        <v>2536.6732804232806</v>
      </c>
      <c r="T61" s="14">
        <f t="shared" si="17"/>
        <v>2536.6732804232806</v>
      </c>
      <c r="U61" s="14">
        <f t="shared" si="17"/>
        <v>2504.5634920634916</v>
      </c>
      <c r="V61" s="14">
        <f t="shared" si="17"/>
        <v>2472.4537037037035</v>
      </c>
      <c r="W61" s="14">
        <f t="shared" si="17"/>
        <v>2215.5753968253966</v>
      </c>
      <c r="X61" s="14">
        <f t="shared" si="17"/>
        <v>2022.9166666666667</v>
      </c>
      <c r="Y61" s="14">
        <f t="shared" si="17"/>
        <v>2022.9166666666663</v>
      </c>
      <c r="Z61" s="14">
        <f t="shared" si="17"/>
        <v>2087.1362433862432</v>
      </c>
      <c r="AA61" s="14">
        <f t="shared" si="17"/>
        <v>2087.1362433862432</v>
      </c>
      <c r="AB61" s="14">
        <f t="shared" si="17"/>
        <v>2247.6851851851848</v>
      </c>
      <c r="AC61" s="24">
        <f>SUM(E61:AB61)</f>
        <v>55228.835978835974</v>
      </c>
    </row>
    <row r="62" spans="1:29" ht="33" customHeight="1">
      <c r="A62" s="4">
        <v>15</v>
      </c>
      <c r="B62" s="5" t="s">
        <v>65</v>
      </c>
      <c r="C62" s="6" t="s">
        <v>66</v>
      </c>
      <c r="D62" s="13"/>
      <c r="E62" s="15">
        <v>1100</v>
      </c>
      <c r="F62" s="15">
        <v>1500</v>
      </c>
      <c r="G62" s="15">
        <v>1200</v>
      </c>
      <c r="H62" s="15">
        <v>1200</v>
      </c>
      <c r="I62" s="15">
        <v>1200</v>
      </c>
      <c r="J62" s="15">
        <v>1200</v>
      </c>
      <c r="K62" s="15">
        <v>1300</v>
      </c>
      <c r="L62" s="15">
        <v>1400</v>
      </c>
      <c r="M62" s="15">
        <v>1400</v>
      </c>
      <c r="N62" s="15">
        <v>1500</v>
      </c>
      <c r="O62" s="15">
        <v>1400</v>
      </c>
      <c r="P62" s="15">
        <v>1600</v>
      </c>
      <c r="Q62" s="15">
        <v>1400</v>
      </c>
      <c r="R62" s="15">
        <v>1500</v>
      </c>
      <c r="S62" s="15">
        <v>1300</v>
      </c>
      <c r="T62" s="15">
        <v>1700</v>
      </c>
      <c r="U62" s="15">
        <v>1300</v>
      </c>
      <c r="V62" s="15">
        <v>1400</v>
      </c>
      <c r="W62" s="15">
        <v>1200</v>
      </c>
      <c r="X62" s="15">
        <v>1100</v>
      </c>
      <c r="Y62" s="15">
        <v>1400</v>
      </c>
      <c r="Z62" s="15">
        <v>1100</v>
      </c>
      <c r="AA62" s="15">
        <v>1300</v>
      </c>
      <c r="AB62" s="15">
        <v>1400</v>
      </c>
      <c r="AC62" s="25">
        <f>SUM(E62:AB62)</f>
        <v>32100</v>
      </c>
    </row>
    <row r="63" spans="1:29" ht="33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18">E62/E61</f>
        <v>0.52703794660540293</v>
      </c>
      <c r="F63" s="16">
        <f t="shared" si="18"/>
        <v>0.69723473261908775</v>
      </c>
      <c r="G63" s="16">
        <f t="shared" si="18"/>
        <v>0.51905252317198769</v>
      </c>
      <c r="H63" s="16">
        <f t="shared" si="18"/>
        <v>0.52636312208990299</v>
      </c>
      <c r="I63" s="16">
        <f t="shared" si="18"/>
        <v>0.57495048720589392</v>
      </c>
      <c r="J63" s="16">
        <f t="shared" si="18"/>
        <v>0.57495048720589403</v>
      </c>
      <c r="K63" s="16">
        <f t="shared" si="18"/>
        <v>0.6042701016032096</v>
      </c>
      <c r="L63" s="16">
        <f t="shared" si="18"/>
        <v>0.61409030910488671</v>
      </c>
      <c r="M63" s="16">
        <f t="shared" si="18"/>
        <v>0.57368963087430203</v>
      </c>
      <c r="N63" s="16">
        <f t="shared" si="18"/>
        <v>0.61466746165103792</v>
      </c>
      <c r="O63" s="16">
        <f t="shared" si="18"/>
        <v>0.56623911618762279</v>
      </c>
      <c r="P63" s="16">
        <f t="shared" si="18"/>
        <v>0.62286302780638525</v>
      </c>
      <c r="Q63" s="16">
        <f t="shared" si="18"/>
        <v>0.54500514933058708</v>
      </c>
      <c r="R63" s="16">
        <f t="shared" si="18"/>
        <v>0.58393408856848605</v>
      </c>
      <c r="S63" s="16">
        <f t="shared" si="18"/>
        <v>0.51248223806854476</v>
      </c>
      <c r="T63" s="16">
        <f t="shared" si="18"/>
        <v>0.67016908055117386</v>
      </c>
      <c r="U63" s="16">
        <f t="shared" si="18"/>
        <v>0.51905252317198769</v>
      </c>
      <c r="V63" s="16">
        <f t="shared" si="18"/>
        <v>0.5662391161876229</v>
      </c>
      <c r="W63" s="16">
        <f t="shared" si="18"/>
        <v>0.54162002417946542</v>
      </c>
      <c r="X63" s="16">
        <f t="shared" si="18"/>
        <v>0.5437693099897013</v>
      </c>
      <c r="Y63" s="16">
        <f t="shared" si="18"/>
        <v>0.69207003089598362</v>
      </c>
      <c r="Z63" s="16">
        <f t="shared" si="18"/>
        <v>0.52703794660540293</v>
      </c>
      <c r="AA63" s="16">
        <f t="shared" si="18"/>
        <v>0.62286302780638525</v>
      </c>
      <c r="AB63" s="16">
        <f t="shared" si="18"/>
        <v>0.62286302780638525</v>
      </c>
      <c r="AC63" s="24">
        <f t="shared" ref="AC63:AC68" si="19">AVERAGE(E63:AB63)</f>
        <v>0.58177143788697239</v>
      </c>
    </row>
    <row r="64" spans="1:29" ht="33" customHeight="1">
      <c r="A64" s="4">
        <v>17</v>
      </c>
      <c r="B64" s="5" t="s">
        <v>69</v>
      </c>
      <c r="C64" s="13"/>
      <c r="D64" s="13"/>
      <c r="E64" s="316">
        <f>AVERAGE(E63:AB63)</f>
        <v>0.58177143788697239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19"/>
        <v>0.58177143788697239</v>
      </c>
    </row>
    <row r="65" spans="1:29" ht="33" customHeight="1">
      <c r="A65" s="4">
        <v>18</v>
      </c>
      <c r="B65" s="5" t="s">
        <v>70</v>
      </c>
      <c r="C65" s="13"/>
      <c r="D65" s="13"/>
      <c r="E65" s="16">
        <f t="shared" ref="E65:AB65" si="20">3.516/E63</f>
        <v>6.671246392496391</v>
      </c>
      <c r="F65" s="16">
        <f t="shared" si="20"/>
        <v>5.0427780423280435</v>
      </c>
      <c r="G65" s="16">
        <f t="shared" si="20"/>
        <v>6.773880952380952</v>
      </c>
      <c r="H65" s="16">
        <f t="shared" si="20"/>
        <v>6.6797992724867719</v>
      </c>
      <c r="I65" s="16">
        <f t="shared" si="20"/>
        <v>6.1153091931216936</v>
      </c>
      <c r="J65" s="16">
        <f t="shared" si="20"/>
        <v>6.1153091931216927</v>
      </c>
      <c r="K65" s="16">
        <f t="shared" si="20"/>
        <v>5.8185900488400479</v>
      </c>
      <c r="L65" s="16">
        <f t="shared" si="20"/>
        <v>5.7255422335600912</v>
      </c>
      <c r="M65" s="16">
        <f t="shared" si="20"/>
        <v>6.1287494331065773</v>
      </c>
      <c r="N65" s="16">
        <f t="shared" si="20"/>
        <v>5.7201661375661379</v>
      </c>
      <c r="O65" s="16">
        <f t="shared" si="20"/>
        <v>6.2093908730158738</v>
      </c>
      <c r="P65" s="16">
        <f t="shared" si="20"/>
        <v>5.6449007936507929</v>
      </c>
      <c r="Q65" s="16">
        <f t="shared" si="20"/>
        <v>6.4513151927437633</v>
      </c>
      <c r="R65" s="16">
        <f t="shared" si="20"/>
        <v>6.0212275132275135</v>
      </c>
      <c r="S65" s="16">
        <f t="shared" si="20"/>
        <v>6.86072557997558</v>
      </c>
      <c r="T65" s="16">
        <f t="shared" si="20"/>
        <v>5.2464372082166202</v>
      </c>
      <c r="U65" s="16">
        <f t="shared" si="20"/>
        <v>6.773880952380952</v>
      </c>
      <c r="V65" s="16">
        <f t="shared" si="20"/>
        <v>6.2093908730158729</v>
      </c>
      <c r="W65" s="16">
        <f t="shared" si="20"/>
        <v>6.4916359126984124</v>
      </c>
      <c r="X65" s="16">
        <f t="shared" si="20"/>
        <v>6.4659772727272733</v>
      </c>
      <c r="Y65" s="16">
        <f t="shared" si="20"/>
        <v>5.0804107142857138</v>
      </c>
      <c r="Z65" s="16">
        <f t="shared" si="20"/>
        <v>6.671246392496391</v>
      </c>
      <c r="AA65" s="16">
        <f t="shared" si="20"/>
        <v>5.6449007936507929</v>
      </c>
      <c r="AB65" s="16">
        <f t="shared" si="20"/>
        <v>5.6449007936507929</v>
      </c>
      <c r="AC65" s="24">
        <f t="shared" si="19"/>
        <v>6.0919879901976985</v>
      </c>
    </row>
    <row r="66" spans="1:29" ht="33" customHeight="1">
      <c r="A66" s="4">
        <v>19</v>
      </c>
      <c r="B66" s="5" t="s">
        <v>71</v>
      </c>
      <c r="C66" s="13"/>
      <c r="D66" s="13"/>
      <c r="E66" s="16">
        <f t="shared" ref="E66:AB66" si="21">3.413*E65</f>
        <v>22.768963937590183</v>
      </c>
      <c r="F66" s="16">
        <f t="shared" si="21"/>
        <v>17.21100145846561</v>
      </c>
      <c r="G66" s="16">
        <f t="shared" si="21"/>
        <v>23.119255690476187</v>
      </c>
      <c r="H66" s="16">
        <f t="shared" si="21"/>
        <v>22.798154916997351</v>
      </c>
      <c r="I66" s="16">
        <f t="shared" si="21"/>
        <v>20.871550276124339</v>
      </c>
      <c r="J66" s="16">
        <f t="shared" si="21"/>
        <v>20.871550276124335</v>
      </c>
      <c r="K66" s="16">
        <f t="shared" si="21"/>
        <v>19.858847836691083</v>
      </c>
      <c r="L66" s="16">
        <f t="shared" si="21"/>
        <v>19.54127564314059</v>
      </c>
      <c r="M66" s="16">
        <f t="shared" si="21"/>
        <v>20.917421815192746</v>
      </c>
      <c r="N66" s="16">
        <f t="shared" si="21"/>
        <v>19.522927027513227</v>
      </c>
      <c r="O66" s="16">
        <f t="shared" si="21"/>
        <v>21.192651049603175</v>
      </c>
      <c r="P66" s="16">
        <f t="shared" si="21"/>
        <v>19.266046408730155</v>
      </c>
      <c r="Q66" s="16">
        <f t="shared" si="21"/>
        <v>22.018338752834463</v>
      </c>
      <c r="R66" s="16">
        <f t="shared" si="21"/>
        <v>20.550449502645503</v>
      </c>
      <c r="S66" s="16">
        <f t="shared" si="21"/>
        <v>23.415656404456652</v>
      </c>
      <c r="T66" s="16">
        <f t="shared" si="21"/>
        <v>17.906090191643322</v>
      </c>
      <c r="U66" s="16">
        <f t="shared" si="21"/>
        <v>23.119255690476187</v>
      </c>
      <c r="V66" s="16">
        <f t="shared" si="21"/>
        <v>21.192651049603175</v>
      </c>
      <c r="W66" s="16">
        <f t="shared" si="21"/>
        <v>22.155953370039679</v>
      </c>
      <c r="X66" s="16">
        <f t="shared" si="21"/>
        <v>22.068380431818184</v>
      </c>
      <c r="Y66" s="16">
        <f t="shared" si="21"/>
        <v>17.339441767857139</v>
      </c>
      <c r="Z66" s="16">
        <f t="shared" si="21"/>
        <v>22.768963937590183</v>
      </c>
      <c r="AA66" s="16">
        <f t="shared" si="21"/>
        <v>19.266046408730155</v>
      </c>
      <c r="AB66" s="16">
        <f t="shared" si="21"/>
        <v>19.266046408730155</v>
      </c>
      <c r="AC66" s="24">
        <f t="shared" si="19"/>
        <v>20.791955010544736</v>
      </c>
    </row>
    <row r="67" spans="1:29" ht="33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22">(E53-E52)/LN(1+(E53-E52)/E47)</f>
        <v>3.2271710915181511</v>
      </c>
      <c r="F67" s="16">
        <f t="shared" si="22"/>
        <v>3.3408579599658239</v>
      </c>
      <c r="G67" s="16">
        <f t="shared" si="22"/>
        <v>3.4437942870745881</v>
      </c>
      <c r="H67" s="16">
        <f t="shared" si="22"/>
        <v>3.3289052840945708</v>
      </c>
      <c r="I67" s="16">
        <f t="shared" si="22"/>
        <v>3.1585482801416616</v>
      </c>
      <c r="J67" s="16">
        <f t="shared" si="22"/>
        <v>3.3062279842476472</v>
      </c>
      <c r="K67" s="16">
        <f t="shared" si="22"/>
        <v>3.3408579599658239</v>
      </c>
      <c r="L67" s="16">
        <f t="shared" si="22"/>
        <v>3.443794287074589</v>
      </c>
      <c r="M67" s="16">
        <f t="shared" si="22"/>
        <v>3.6943453109355677</v>
      </c>
      <c r="N67" s="16">
        <f t="shared" si="22"/>
        <v>3.6603919158898224</v>
      </c>
      <c r="O67" s="16">
        <f t="shared" si="22"/>
        <v>3.6943453109355677</v>
      </c>
      <c r="P67" s="16">
        <f t="shared" si="22"/>
        <v>3.8288123728618544</v>
      </c>
      <c r="Q67" s="16">
        <f t="shared" si="22"/>
        <v>3.9446507905974366</v>
      </c>
      <c r="R67" s="16">
        <f t="shared" si="22"/>
        <v>3.9108742047105141</v>
      </c>
      <c r="S67" s="16">
        <f t="shared" si="22"/>
        <v>3.7618424287089893</v>
      </c>
      <c r="T67" s="16">
        <f t="shared" si="22"/>
        <v>3.7618424287089893</v>
      </c>
      <c r="U67" s="16">
        <f t="shared" si="22"/>
        <v>3.728161169432509</v>
      </c>
      <c r="V67" s="16">
        <f t="shared" si="22"/>
        <v>3.7281611694325072</v>
      </c>
      <c r="W67" s="16">
        <f t="shared" si="22"/>
        <v>3.5231401714792079</v>
      </c>
      <c r="X67" s="16">
        <f t="shared" si="22"/>
        <v>3.4185952273759845</v>
      </c>
      <c r="Y67" s="16">
        <f t="shared" si="22"/>
        <v>3.3480768162084256</v>
      </c>
      <c r="Z67" s="16">
        <f t="shared" si="22"/>
        <v>3.4185952273759845</v>
      </c>
      <c r="AA67" s="16">
        <f t="shared" si="22"/>
        <v>3.4884508893466566</v>
      </c>
      <c r="AB67" s="16">
        <f t="shared" si="22"/>
        <v>3.5576754208228234</v>
      </c>
      <c r="AC67" s="24">
        <f t="shared" si="19"/>
        <v>3.544088249537737</v>
      </c>
    </row>
    <row r="68" spans="1:29" ht="33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23">(E49-E50)/LN(1+(E49-E50)/E48)</f>
        <v>2.4630006809846825</v>
      </c>
      <c r="F68" s="16">
        <f t="shared" si="23"/>
        <v>2.5119710354990699</v>
      </c>
      <c r="G68" s="16">
        <f t="shared" si="23"/>
        <v>2.8070729658092159</v>
      </c>
      <c r="H68" s="16">
        <f t="shared" si="23"/>
        <v>2.7820815658492695</v>
      </c>
      <c r="I68" s="16">
        <f t="shared" si="23"/>
        <v>2.6305986949018867</v>
      </c>
      <c r="J68" s="16">
        <f t="shared" si="23"/>
        <v>2.6305986949018862</v>
      </c>
      <c r="K68" s="16">
        <f t="shared" si="23"/>
        <v>2.6813943551817552</v>
      </c>
      <c r="L68" s="16">
        <f t="shared" si="23"/>
        <v>2.7820815658492699</v>
      </c>
      <c r="M68" s="16">
        <f t="shared" si="23"/>
        <v>3.0732768781004789</v>
      </c>
      <c r="N68" s="16">
        <f t="shared" si="23"/>
        <v>3.0732768781004789</v>
      </c>
      <c r="O68" s="16">
        <f t="shared" si="23"/>
        <v>2.9310095858689826</v>
      </c>
      <c r="P68" s="16">
        <f t="shared" si="23"/>
        <v>3.1746057324292836</v>
      </c>
      <c r="Q68" s="16">
        <f t="shared" si="23"/>
        <v>3.3362591313939709</v>
      </c>
      <c r="R68" s="16">
        <f t="shared" si="23"/>
        <v>3.174605732429284</v>
      </c>
      <c r="S68" s="16">
        <f t="shared" si="23"/>
        <v>3.1493713162492138</v>
      </c>
      <c r="T68" s="16">
        <f t="shared" si="23"/>
        <v>3.1493713162492138</v>
      </c>
      <c r="U68" s="16">
        <f t="shared" si="23"/>
        <v>3.1240724065352672</v>
      </c>
      <c r="V68" s="16">
        <f t="shared" si="23"/>
        <v>3.0987079537402038</v>
      </c>
      <c r="W68" s="16">
        <f t="shared" si="23"/>
        <v>2.893296251634613</v>
      </c>
      <c r="X68" s="16">
        <f t="shared" si="23"/>
        <v>2.7360552359904862</v>
      </c>
      <c r="Y68" s="16">
        <f t="shared" si="23"/>
        <v>2.7360552359904862</v>
      </c>
      <c r="Z68" s="16">
        <f t="shared" si="23"/>
        <v>2.7887947446121881</v>
      </c>
      <c r="AA68" s="16">
        <f t="shared" si="23"/>
        <v>2.7887947446121881</v>
      </c>
      <c r="AB68" s="16">
        <f t="shared" si="23"/>
        <v>2.9192267399697238</v>
      </c>
      <c r="AC68" s="24">
        <f t="shared" si="19"/>
        <v>2.8931491434534631</v>
      </c>
    </row>
  </sheetData>
  <mergeCells count="32">
    <mergeCell ref="E64:AB64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45:A46"/>
    <mergeCell ref="B45:B46"/>
    <mergeCell ref="C45:C46"/>
    <mergeCell ref="D45:D46"/>
    <mergeCell ref="E45:AB45"/>
    <mergeCell ref="E30:AB30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8:AB28">
    <cfRule type="cellIs" dxfId="70" priority="4" operator="greaterThan">
      <formula>90</formula>
    </cfRule>
  </conditionalFormatting>
  <conditionalFormatting sqref="E62:AB62">
    <cfRule type="cellIs" dxfId="69" priority="1" operator="greaterThan">
      <formula>90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9349A-D2FD-4437-A66E-958A65D84490}">
  <dimension ref="A1:BF66"/>
  <sheetViews>
    <sheetView topLeftCell="A2" zoomScale="59" zoomScaleNormal="59" workbookViewId="0">
      <selection activeCell="AC30" activeCellId="1" sqref="AC26:AC28 AC30:AC3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126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90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1.2</v>
      </c>
      <c r="F13" s="8">
        <v>1.2</v>
      </c>
      <c r="G13" s="8">
        <v>1.2</v>
      </c>
      <c r="H13" s="8">
        <v>1.2</v>
      </c>
      <c r="I13" s="8">
        <v>1.2</v>
      </c>
      <c r="J13" s="8">
        <v>1.2</v>
      </c>
      <c r="K13" s="8">
        <v>1.2</v>
      </c>
      <c r="L13" s="8">
        <v>1.2</v>
      </c>
      <c r="M13" s="8">
        <v>1.1000000000000001</v>
      </c>
      <c r="N13" s="8">
        <v>1.2</v>
      </c>
      <c r="O13" s="8">
        <v>1.2</v>
      </c>
      <c r="P13" s="8">
        <v>1.2</v>
      </c>
      <c r="Q13" s="8">
        <v>1.3</v>
      </c>
      <c r="R13" s="8">
        <v>1.2</v>
      </c>
      <c r="S13" s="8">
        <v>1.2</v>
      </c>
      <c r="T13" s="8">
        <v>1.2</v>
      </c>
      <c r="U13" s="8">
        <v>1.1000000000000001</v>
      </c>
      <c r="V13" s="8">
        <v>1.2</v>
      </c>
      <c r="W13" s="8">
        <v>1.1000000000000001</v>
      </c>
      <c r="X13" s="8">
        <v>1.1000000000000001</v>
      </c>
      <c r="Y13" s="8">
        <v>1.2</v>
      </c>
      <c r="Z13" s="8">
        <v>1.2</v>
      </c>
      <c r="AA13" s="8">
        <v>1.1000000000000001</v>
      </c>
      <c r="AB13" s="8">
        <v>1.1000000000000001</v>
      </c>
      <c r="AC13" s="23">
        <f>AVERAGE(E13:AB13)</f>
        <v>1.1791666666666667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0.6</v>
      </c>
      <c r="F14" s="9">
        <v>0.6</v>
      </c>
      <c r="G14" s="9">
        <v>0.6</v>
      </c>
      <c r="H14" s="9">
        <v>0.6</v>
      </c>
      <c r="I14" s="9">
        <v>0.6</v>
      </c>
      <c r="J14" s="9">
        <v>0.6</v>
      </c>
      <c r="K14" s="9">
        <v>0.6</v>
      </c>
      <c r="L14" s="9">
        <v>0.6</v>
      </c>
      <c r="M14" s="9">
        <v>0.6</v>
      </c>
      <c r="N14" s="9">
        <v>0.6</v>
      </c>
      <c r="O14" s="9">
        <v>0.6</v>
      </c>
      <c r="P14" s="9">
        <v>0.6</v>
      </c>
      <c r="Q14" s="9">
        <v>0.6</v>
      </c>
      <c r="R14" s="9">
        <v>0.6</v>
      </c>
      <c r="S14" s="9">
        <v>0.6</v>
      </c>
      <c r="T14" s="9">
        <v>0.6</v>
      </c>
      <c r="U14" s="9">
        <v>0.4</v>
      </c>
      <c r="V14" s="9">
        <v>0.6</v>
      </c>
      <c r="W14" s="9">
        <v>0.6</v>
      </c>
      <c r="X14" s="9">
        <v>0.6</v>
      </c>
      <c r="Y14" s="9">
        <v>0.7</v>
      </c>
      <c r="Z14" s="9">
        <v>0.6</v>
      </c>
      <c r="AA14" s="9">
        <v>0.4</v>
      </c>
      <c r="AB14" s="9">
        <v>0.6</v>
      </c>
      <c r="AC14" s="23">
        <f>AVERAGE(E14:AB14)</f>
        <v>0.5874999999999998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13.2</v>
      </c>
      <c r="F15" s="10">
        <v>13.1</v>
      </c>
      <c r="G15" s="10">
        <v>13</v>
      </c>
      <c r="H15" s="10">
        <v>13.1</v>
      </c>
      <c r="I15" s="10">
        <v>12.8</v>
      </c>
      <c r="J15" s="10">
        <v>13</v>
      </c>
      <c r="K15" s="10">
        <v>13.6</v>
      </c>
      <c r="L15" s="10">
        <v>13.8</v>
      </c>
      <c r="M15" s="10">
        <v>13.8</v>
      </c>
      <c r="N15" s="10">
        <v>13.8</v>
      </c>
      <c r="O15" s="10">
        <v>14</v>
      </c>
      <c r="P15" s="10">
        <v>13.9</v>
      </c>
      <c r="Q15" s="10">
        <v>13.9</v>
      </c>
      <c r="R15" s="10">
        <v>13.9</v>
      </c>
      <c r="S15" s="10">
        <v>13.7</v>
      </c>
      <c r="T15" s="10">
        <v>13.5</v>
      </c>
      <c r="U15" s="10">
        <v>13.3</v>
      </c>
      <c r="V15" s="10">
        <v>13.2</v>
      </c>
      <c r="W15" s="10">
        <v>13.2</v>
      </c>
      <c r="X15" s="10">
        <v>13.3</v>
      </c>
      <c r="Y15" s="10">
        <v>13.3</v>
      </c>
      <c r="Z15" s="10">
        <v>13.3</v>
      </c>
      <c r="AA15" s="10">
        <v>13.4</v>
      </c>
      <c r="AB15" s="10">
        <v>13.6</v>
      </c>
      <c r="AC15" s="24">
        <f t="shared" ref="AC15:AC25" si="0">AVERAGE(E15:AB15)</f>
        <v>13.445833333333333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6.1</v>
      </c>
      <c r="F16" s="10">
        <v>6.1</v>
      </c>
      <c r="G16" s="10">
        <v>6</v>
      </c>
      <c r="H16" s="10">
        <v>5.5</v>
      </c>
      <c r="I16" s="10">
        <v>5.5</v>
      </c>
      <c r="J16" s="10">
        <v>5.5</v>
      </c>
      <c r="K16" s="10">
        <v>5.6</v>
      </c>
      <c r="L16" s="10">
        <v>5.6</v>
      </c>
      <c r="M16" s="10">
        <v>5.6</v>
      </c>
      <c r="N16" s="10">
        <v>5.4</v>
      </c>
      <c r="O16" s="10">
        <v>5.6</v>
      </c>
      <c r="P16" s="10">
        <v>5.6</v>
      </c>
      <c r="Q16" s="10">
        <v>5.6</v>
      </c>
      <c r="R16" s="10">
        <v>5.4</v>
      </c>
      <c r="S16" s="10">
        <v>5.4</v>
      </c>
      <c r="T16" s="10">
        <v>5.4</v>
      </c>
      <c r="U16" s="10">
        <v>5.6</v>
      </c>
      <c r="V16" s="10">
        <v>6.1</v>
      </c>
      <c r="W16" s="10">
        <v>6</v>
      </c>
      <c r="X16" s="10">
        <v>6.4</v>
      </c>
      <c r="Y16" s="10">
        <v>6.4</v>
      </c>
      <c r="Z16" s="10">
        <v>6.5</v>
      </c>
      <c r="AA16" s="10">
        <v>6.6</v>
      </c>
      <c r="AB16" s="10">
        <v>6.6</v>
      </c>
      <c r="AC16" s="24">
        <f t="shared" si="0"/>
        <v>5.8375000000000012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25.1</v>
      </c>
      <c r="F17" s="10">
        <v>25.1</v>
      </c>
      <c r="G17" s="10">
        <v>24.9</v>
      </c>
      <c r="H17" s="10">
        <v>24.5</v>
      </c>
      <c r="I17" s="10">
        <v>24.5</v>
      </c>
      <c r="J17" s="10">
        <v>26</v>
      </c>
      <c r="K17" s="10">
        <v>26.1</v>
      </c>
      <c r="L17" s="10">
        <v>25.8</v>
      </c>
      <c r="M17" s="10">
        <v>25.8</v>
      </c>
      <c r="N17" s="10">
        <v>25.8</v>
      </c>
      <c r="O17" s="10">
        <v>25.7</v>
      </c>
      <c r="P17" s="10">
        <v>25.6</v>
      </c>
      <c r="Q17" s="10">
        <v>25.8</v>
      </c>
      <c r="R17" s="10">
        <v>25.8</v>
      </c>
      <c r="S17" s="10">
        <v>26.1</v>
      </c>
      <c r="T17" s="10">
        <v>25.8</v>
      </c>
      <c r="U17" s="10">
        <v>25.7</v>
      </c>
      <c r="V17" s="10">
        <v>25.3</v>
      </c>
      <c r="W17" s="10">
        <v>25.2</v>
      </c>
      <c r="X17" s="10">
        <v>25.2</v>
      </c>
      <c r="Y17" s="10">
        <v>25.2</v>
      </c>
      <c r="Z17" s="10">
        <v>25.2</v>
      </c>
      <c r="AA17" s="10">
        <v>25.3</v>
      </c>
      <c r="AB17" s="10">
        <v>24.9</v>
      </c>
      <c r="AC17" s="24">
        <f t="shared" si="0"/>
        <v>25.433333333333337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29.3</v>
      </c>
      <c r="F18" s="10">
        <v>29.1</v>
      </c>
      <c r="G18" s="10">
        <v>28.9</v>
      </c>
      <c r="H18" s="10">
        <v>29</v>
      </c>
      <c r="I18" s="10">
        <v>28.8</v>
      </c>
      <c r="J18" s="10">
        <v>30.3</v>
      </c>
      <c r="K18" s="10">
        <v>30.8</v>
      </c>
      <c r="L18" s="10">
        <v>30.7</v>
      </c>
      <c r="M18" s="10">
        <v>30.7</v>
      </c>
      <c r="N18" s="10">
        <v>30.7</v>
      </c>
      <c r="O18" s="10">
        <v>30.7</v>
      </c>
      <c r="P18" s="10">
        <v>30.6</v>
      </c>
      <c r="Q18" s="10">
        <v>30.7</v>
      </c>
      <c r="R18" s="10">
        <v>30.8</v>
      </c>
      <c r="S18" s="10">
        <v>30.9</v>
      </c>
      <c r="T18" s="10">
        <v>30.7</v>
      </c>
      <c r="U18" s="10">
        <v>30.1</v>
      </c>
      <c r="V18" s="10">
        <v>29.5</v>
      </c>
      <c r="W18" s="10">
        <v>29.3</v>
      </c>
      <c r="X18" s="10">
        <v>29.2</v>
      </c>
      <c r="Y18" s="10">
        <v>29.2</v>
      </c>
      <c r="Z18" s="10">
        <v>29.1</v>
      </c>
      <c r="AA18" s="10">
        <v>29.3</v>
      </c>
      <c r="AB18" s="10">
        <v>28.9</v>
      </c>
      <c r="AC18" s="24">
        <f t="shared" si="0"/>
        <v>29.887499999999999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2279.7949735449733</v>
      </c>
      <c r="F26" s="14">
        <f t="shared" si="7"/>
        <v>2247.6851851851852</v>
      </c>
      <c r="G26" s="14">
        <f t="shared" si="7"/>
        <v>2247.6851851851852</v>
      </c>
      <c r="H26" s="14">
        <f t="shared" si="7"/>
        <v>2440.3439153439153</v>
      </c>
      <c r="I26" s="14">
        <f t="shared" si="7"/>
        <v>2344.0145502645505</v>
      </c>
      <c r="J26" s="14">
        <f t="shared" si="7"/>
        <v>2408.2341269841268</v>
      </c>
      <c r="K26" s="14">
        <f t="shared" si="7"/>
        <v>2568.7830687830688</v>
      </c>
      <c r="L26" s="14">
        <f t="shared" si="7"/>
        <v>2633.0026455026459</v>
      </c>
      <c r="M26" s="14">
        <f t="shared" si="7"/>
        <v>2633.0026455026459</v>
      </c>
      <c r="N26" s="14">
        <f t="shared" si="7"/>
        <v>2697.2222222222222</v>
      </c>
      <c r="O26" s="14">
        <f t="shared" si="7"/>
        <v>2697.2222222222222</v>
      </c>
      <c r="P26" s="14">
        <f t="shared" si="7"/>
        <v>2665.112433862434</v>
      </c>
      <c r="Q26" s="14">
        <f t="shared" si="7"/>
        <v>2665.112433862434</v>
      </c>
      <c r="R26" s="14">
        <f t="shared" si="7"/>
        <v>2729.3320105820108</v>
      </c>
      <c r="S26" s="14">
        <f t="shared" si="7"/>
        <v>2665.1124338624336</v>
      </c>
      <c r="T26" s="14">
        <f t="shared" si="7"/>
        <v>2600.8928571428573</v>
      </c>
      <c r="U26" s="14">
        <f t="shared" si="7"/>
        <v>2472.4537037037039</v>
      </c>
      <c r="V26" s="14">
        <f t="shared" si="7"/>
        <v>2279.7949735449733</v>
      </c>
      <c r="W26" s="14">
        <f t="shared" si="7"/>
        <v>2311.9047619047615</v>
      </c>
      <c r="X26" s="14">
        <f t="shared" ref="X26:AB26" si="8">X25*1000*1*(X15-X16)/3024</f>
        <v>2215.5753968253966</v>
      </c>
      <c r="Y26" s="14">
        <f t="shared" si="8"/>
        <v>2215.5753968253966</v>
      </c>
      <c r="Z26" s="14">
        <f t="shared" si="8"/>
        <v>2183.465608465609</v>
      </c>
      <c r="AA26" s="14">
        <f t="shared" si="8"/>
        <v>2183.465608465609</v>
      </c>
      <c r="AB26" s="14">
        <f t="shared" si="8"/>
        <v>2247.6851851851852</v>
      </c>
      <c r="AC26" s="24">
        <f>SUM(E26:AB26)</f>
        <v>58632.473544973545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1300</v>
      </c>
      <c r="F27" s="15">
        <v>1400</v>
      </c>
      <c r="G27" s="15">
        <v>1300</v>
      </c>
      <c r="H27" s="15">
        <v>1300</v>
      </c>
      <c r="I27" s="15">
        <v>1500</v>
      </c>
      <c r="J27" s="15">
        <v>1500</v>
      </c>
      <c r="K27" s="15">
        <v>1500</v>
      </c>
      <c r="L27" s="15">
        <v>1400</v>
      </c>
      <c r="M27" s="15">
        <v>1600</v>
      </c>
      <c r="N27" s="15">
        <v>1500</v>
      </c>
      <c r="O27" s="15">
        <v>1600</v>
      </c>
      <c r="P27" s="15">
        <v>1500</v>
      </c>
      <c r="Q27" s="15">
        <v>1500</v>
      </c>
      <c r="R27" s="15">
        <v>1500</v>
      </c>
      <c r="S27" s="15">
        <v>1700</v>
      </c>
      <c r="T27" s="15">
        <v>1300</v>
      </c>
      <c r="U27" s="15">
        <v>1300</v>
      </c>
      <c r="V27" s="15">
        <v>1300</v>
      </c>
      <c r="W27" s="15">
        <v>1300</v>
      </c>
      <c r="X27" s="15">
        <v>1300</v>
      </c>
      <c r="Y27" s="15">
        <v>1200</v>
      </c>
      <c r="Z27" s="15">
        <v>1400</v>
      </c>
      <c r="AA27" s="15">
        <v>1200</v>
      </c>
      <c r="AB27" s="15">
        <v>1300</v>
      </c>
      <c r="AC27" s="25">
        <f>SUM(E27:AB27)</f>
        <v>33700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9">E27/E26</f>
        <v>0.57022671559739491</v>
      </c>
      <c r="F28" s="16">
        <f t="shared" si="9"/>
        <v>0.62286302780638514</v>
      </c>
      <c r="G28" s="16">
        <f t="shared" si="9"/>
        <v>0.57837281153450049</v>
      </c>
      <c r="H28" s="16">
        <f t="shared" si="9"/>
        <v>0.53271180009756625</v>
      </c>
      <c r="I28" s="16">
        <f t="shared" si="9"/>
        <v>0.63992776829423126</v>
      </c>
      <c r="J28" s="16">
        <f t="shared" si="9"/>
        <v>0.62286302780638525</v>
      </c>
      <c r="K28" s="16">
        <f t="shared" si="9"/>
        <v>0.58393408856848605</v>
      </c>
      <c r="L28" s="16">
        <f t="shared" si="9"/>
        <v>0.5317123408103287</v>
      </c>
      <c r="M28" s="16">
        <f t="shared" si="9"/>
        <v>0.60767124664037564</v>
      </c>
      <c r="N28" s="16">
        <f t="shared" si="9"/>
        <v>0.55612770339855822</v>
      </c>
      <c r="O28" s="16">
        <f t="shared" si="9"/>
        <v>0.59320288362512874</v>
      </c>
      <c r="P28" s="16">
        <f t="shared" si="9"/>
        <v>0.56282803717444441</v>
      </c>
      <c r="Q28" s="16">
        <f t="shared" si="9"/>
        <v>0.56282803717444441</v>
      </c>
      <c r="R28" s="16">
        <f t="shared" si="9"/>
        <v>0.54958502453504565</v>
      </c>
      <c r="S28" s="16">
        <f t="shared" si="9"/>
        <v>0.63787177546437046</v>
      </c>
      <c r="T28" s="16">
        <f t="shared" si="9"/>
        <v>0.49982835564709915</v>
      </c>
      <c r="U28" s="16">
        <f t="shared" si="9"/>
        <v>0.52579346503136404</v>
      </c>
      <c r="V28" s="16">
        <f t="shared" si="9"/>
        <v>0.57022671559739491</v>
      </c>
      <c r="W28" s="16">
        <f t="shared" si="9"/>
        <v>0.56230690010298667</v>
      </c>
      <c r="X28" s="16">
        <f t="shared" ref="X28:AB28" si="10">X27/X26</f>
        <v>0.58675502619442088</v>
      </c>
      <c r="Y28" s="16">
        <f t="shared" si="10"/>
        <v>0.54162002417946542</v>
      </c>
      <c r="Z28" s="16">
        <f t="shared" si="10"/>
        <v>0.64118252862421987</v>
      </c>
      <c r="AA28" s="16">
        <f t="shared" si="10"/>
        <v>0.54958502453504565</v>
      </c>
      <c r="AB28" s="16">
        <f t="shared" si="10"/>
        <v>0.57837281153450049</v>
      </c>
      <c r="AC28" s="24">
        <f t="shared" ref="AC28:AC33" si="11">AVERAGE(E28:AB28)</f>
        <v>0.57534988083225602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0.57534988083225602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0.57534988083225602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2">3.516/E28</f>
        <v>6.1659685592185589</v>
      </c>
      <c r="F30" s="16">
        <f t="shared" si="12"/>
        <v>5.6449007936507938</v>
      </c>
      <c r="G30" s="16">
        <f t="shared" si="12"/>
        <v>6.0791239316239318</v>
      </c>
      <c r="H30" s="16">
        <f t="shared" si="12"/>
        <v>6.6001916971916978</v>
      </c>
      <c r="I30" s="16">
        <f t="shared" si="12"/>
        <v>5.4943701058201064</v>
      </c>
      <c r="J30" s="16">
        <f t="shared" si="12"/>
        <v>5.6449007936507929</v>
      </c>
      <c r="K30" s="16">
        <f t="shared" si="12"/>
        <v>6.0212275132275135</v>
      </c>
      <c r="L30" s="16">
        <f t="shared" si="12"/>
        <v>6.6125980725623599</v>
      </c>
      <c r="M30" s="16">
        <f t="shared" si="12"/>
        <v>5.7860233134920644</v>
      </c>
      <c r="N30" s="16">
        <f t="shared" si="12"/>
        <v>6.3222888888888882</v>
      </c>
      <c r="O30" s="16">
        <f t="shared" si="12"/>
        <v>5.9271458333333333</v>
      </c>
      <c r="P30" s="16">
        <f t="shared" si="12"/>
        <v>6.247023544973545</v>
      </c>
      <c r="Q30" s="16">
        <f t="shared" si="12"/>
        <v>6.247023544973545</v>
      </c>
      <c r="R30" s="16">
        <f t="shared" si="12"/>
        <v>6.3975542328042341</v>
      </c>
      <c r="S30" s="16">
        <f t="shared" si="12"/>
        <v>5.5120795985060678</v>
      </c>
      <c r="T30" s="16">
        <f t="shared" si="12"/>
        <v>7.0344148351648359</v>
      </c>
      <c r="U30" s="16">
        <f t="shared" si="12"/>
        <v>6.6870363247863258</v>
      </c>
      <c r="V30" s="16">
        <f t="shared" si="12"/>
        <v>6.1659685592185589</v>
      </c>
      <c r="W30" s="16">
        <f t="shared" si="12"/>
        <v>6.252813186813186</v>
      </c>
      <c r="X30" s="16">
        <f t="shared" ref="X30:AB30" si="13">3.516/X28</f>
        <v>5.992279304029303</v>
      </c>
      <c r="Y30" s="16">
        <f t="shared" si="13"/>
        <v>6.4916359126984124</v>
      </c>
      <c r="Z30" s="16">
        <f t="shared" si="13"/>
        <v>5.4836179138322008</v>
      </c>
      <c r="AA30" s="16">
        <f t="shared" si="13"/>
        <v>6.3975542328042341</v>
      </c>
      <c r="AB30" s="16">
        <f t="shared" si="13"/>
        <v>6.0791239316239318</v>
      </c>
      <c r="AC30" s="24">
        <f t="shared" si="11"/>
        <v>6.1369526927036837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4">3.413*E30</f>
        <v>21.044450692612941</v>
      </c>
      <c r="F31" s="16">
        <f t="shared" si="14"/>
        <v>19.266046408730158</v>
      </c>
      <c r="G31" s="16">
        <f t="shared" si="14"/>
        <v>20.74804997863248</v>
      </c>
      <c r="H31" s="16">
        <f t="shared" si="14"/>
        <v>22.526454262515262</v>
      </c>
      <c r="I31" s="16">
        <f t="shared" si="14"/>
        <v>18.752285171164022</v>
      </c>
      <c r="J31" s="16">
        <f t="shared" si="14"/>
        <v>19.266046408730155</v>
      </c>
      <c r="K31" s="16">
        <f t="shared" si="14"/>
        <v>20.550449502645503</v>
      </c>
      <c r="L31" s="16">
        <f t="shared" si="14"/>
        <v>22.568797221655334</v>
      </c>
      <c r="M31" s="16">
        <f t="shared" si="14"/>
        <v>19.747697568948414</v>
      </c>
      <c r="N31" s="16">
        <f t="shared" si="14"/>
        <v>21.577971977777775</v>
      </c>
      <c r="O31" s="16">
        <f t="shared" si="14"/>
        <v>20.229348729166666</v>
      </c>
      <c r="P31" s="16">
        <f t="shared" si="14"/>
        <v>21.321091358994707</v>
      </c>
      <c r="Q31" s="16">
        <f t="shared" si="14"/>
        <v>21.321091358994707</v>
      </c>
      <c r="R31" s="16">
        <f t="shared" si="14"/>
        <v>21.83485259656085</v>
      </c>
      <c r="S31" s="16">
        <f t="shared" si="14"/>
        <v>18.812727669701207</v>
      </c>
      <c r="T31" s="16">
        <f t="shared" si="14"/>
        <v>24.008457832417584</v>
      </c>
      <c r="U31" s="16">
        <f t="shared" si="14"/>
        <v>22.82285497649573</v>
      </c>
      <c r="V31" s="16">
        <f t="shared" si="14"/>
        <v>21.044450692612941</v>
      </c>
      <c r="W31" s="16">
        <f t="shared" si="14"/>
        <v>21.340851406593401</v>
      </c>
      <c r="X31" s="16">
        <f t="shared" ref="X31:AB31" si="15">3.413*X30</f>
        <v>20.451649264652008</v>
      </c>
      <c r="Y31" s="16">
        <f t="shared" si="15"/>
        <v>22.155953370039679</v>
      </c>
      <c r="Z31" s="16">
        <f t="shared" si="15"/>
        <v>18.715587939909302</v>
      </c>
      <c r="AA31" s="16">
        <f t="shared" si="15"/>
        <v>21.83485259656085</v>
      </c>
      <c r="AB31" s="16">
        <f t="shared" si="15"/>
        <v>20.74804997863248</v>
      </c>
      <c r="AC31" s="24">
        <f t="shared" si="11"/>
        <v>20.945419540197673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6">(E18-E17)/LN(1+(E18-E17)/E13)</f>
        <v>2.7924094923585461</v>
      </c>
      <c r="F32" s="16">
        <f t="shared" si="16"/>
        <v>2.727885753642846</v>
      </c>
      <c r="G32" s="16">
        <f t="shared" si="16"/>
        <v>2.727885753642846</v>
      </c>
      <c r="H32" s="16">
        <f t="shared" si="16"/>
        <v>2.8880502797241387</v>
      </c>
      <c r="I32" s="16">
        <f t="shared" si="16"/>
        <v>2.8244384210924309</v>
      </c>
      <c r="J32" s="16">
        <f t="shared" si="16"/>
        <v>2.8244384210924309</v>
      </c>
      <c r="K32" s="16">
        <f t="shared" si="16"/>
        <v>2.9510920028415573</v>
      </c>
      <c r="L32" s="16">
        <f t="shared" si="16"/>
        <v>3.0135908994034795</v>
      </c>
      <c r="M32" s="16">
        <f t="shared" si="16"/>
        <v>2.8883857776052291</v>
      </c>
      <c r="N32" s="16">
        <f t="shared" si="16"/>
        <v>3.0135908994034795</v>
      </c>
      <c r="O32" s="16">
        <f t="shared" si="16"/>
        <v>3.0446447180586973</v>
      </c>
      <c r="P32" s="16">
        <f t="shared" si="16"/>
        <v>3.0446447180586973</v>
      </c>
      <c r="Q32" s="16">
        <f t="shared" si="16"/>
        <v>3.1366322896971424</v>
      </c>
      <c r="R32" s="16">
        <f t="shared" si="16"/>
        <v>3.0446447180586973</v>
      </c>
      <c r="S32" s="16">
        <f t="shared" si="16"/>
        <v>2.9824076858861357</v>
      </c>
      <c r="T32" s="16">
        <f t="shared" si="16"/>
        <v>3.0135908994034795</v>
      </c>
      <c r="U32" s="16">
        <f t="shared" si="16"/>
        <v>2.7338737120622927</v>
      </c>
      <c r="V32" s="16">
        <f t="shared" si="16"/>
        <v>2.7924094923585461</v>
      </c>
      <c r="W32" s="16">
        <f t="shared" si="16"/>
        <v>2.6394592991227759</v>
      </c>
      <c r="X32" s="16">
        <f t="shared" ref="X32:AB32" si="17">(X18-X17)/LN(1+(X18-X17)/X13)</f>
        <v>2.6076803122881569</v>
      </c>
      <c r="Y32" s="16">
        <f t="shared" si="17"/>
        <v>2.727885753642846</v>
      </c>
      <c r="Z32" s="16">
        <f t="shared" si="17"/>
        <v>2.6953824270696076</v>
      </c>
      <c r="AA32" s="16">
        <f t="shared" si="17"/>
        <v>2.6076803122881569</v>
      </c>
      <c r="AB32" s="16">
        <f t="shared" si="17"/>
        <v>2.6076803122881569</v>
      </c>
      <c r="AC32" s="24">
        <f t="shared" si="11"/>
        <v>2.8470993479620987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8">(E15-E16)/LN(1+(E15-E16)/E14)</f>
        <v>2.7820815658492695</v>
      </c>
      <c r="F33" s="16">
        <f t="shared" si="18"/>
        <v>2.7570193139019237</v>
      </c>
      <c r="G33" s="16">
        <f t="shared" si="18"/>
        <v>2.7570193139019237</v>
      </c>
      <c r="H33" s="16">
        <f t="shared" si="18"/>
        <v>2.9063544547929929</v>
      </c>
      <c r="I33" s="16">
        <f t="shared" si="18"/>
        <v>2.8319947622323784</v>
      </c>
      <c r="J33" s="16">
        <f t="shared" si="18"/>
        <v>2.8816343500125905</v>
      </c>
      <c r="K33" s="16">
        <f t="shared" si="18"/>
        <v>3.0045957240544103</v>
      </c>
      <c r="L33" s="16">
        <f t="shared" si="18"/>
        <v>3.0533471748646295</v>
      </c>
      <c r="M33" s="16">
        <f t="shared" si="18"/>
        <v>3.0533471748646295</v>
      </c>
      <c r="N33" s="16">
        <f t="shared" si="18"/>
        <v>3.1018627337783826</v>
      </c>
      <c r="O33" s="16">
        <f t="shared" si="18"/>
        <v>3.1018627337783826</v>
      </c>
      <c r="P33" s="16">
        <f t="shared" si="18"/>
        <v>3.0776339841275702</v>
      </c>
      <c r="Q33" s="16">
        <f t="shared" si="18"/>
        <v>3.0776339841275702</v>
      </c>
      <c r="R33" s="16">
        <f t="shared" si="18"/>
        <v>3.1260343067316194</v>
      </c>
      <c r="S33" s="16">
        <f t="shared" si="18"/>
        <v>3.0776339841275702</v>
      </c>
      <c r="T33" s="16">
        <f t="shared" si="18"/>
        <v>3.0290013989076652</v>
      </c>
      <c r="U33" s="16">
        <f t="shared" si="18"/>
        <v>2.5597087013286681</v>
      </c>
      <c r="V33" s="16">
        <f t="shared" si="18"/>
        <v>2.7820815658492695</v>
      </c>
      <c r="W33" s="16">
        <f t="shared" si="18"/>
        <v>2.8070729658092159</v>
      </c>
      <c r="X33" s="16">
        <f t="shared" ref="X33:AB33" si="19">(X15-X16)/LN(1+(X15-X16)/X14)</f>
        <v>2.7318849218221408</v>
      </c>
      <c r="Y33" s="16">
        <f t="shared" si="19"/>
        <v>2.8932962516346135</v>
      </c>
      <c r="Z33" s="16">
        <f t="shared" si="19"/>
        <v>2.706677059950191</v>
      </c>
      <c r="AA33" s="16">
        <f t="shared" si="19"/>
        <v>2.3526385425761167</v>
      </c>
      <c r="AB33" s="16">
        <f t="shared" si="19"/>
        <v>2.7570193139019237</v>
      </c>
      <c r="AC33" s="24">
        <f t="shared" si="11"/>
        <v>2.8837265117885695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126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1.6</v>
      </c>
      <c r="F46" s="8">
        <v>1.7</v>
      </c>
      <c r="G46" s="8">
        <v>1.7</v>
      </c>
      <c r="H46" s="8">
        <v>1.6</v>
      </c>
      <c r="I46" s="8">
        <v>1.6</v>
      </c>
      <c r="J46" s="8">
        <v>1.8</v>
      </c>
      <c r="K46" s="8">
        <v>1.8</v>
      </c>
      <c r="L46" s="8">
        <v>1.8</v>
      </c>
      <c r="M46" s="8">
        <v>1.8</v>
      </c>
      <c r="N46" s="8">
        <v>1.8</v>
      </c>
      <c r="O46" s="8">
        <v>1.8</v>
      </c>
      <c r="P46" s="8">
        <v>1.8</v>
      </c>
      <c r="Q46" s="8">
        <v>1.8</v>
      </c>
      <c r="R46" s="8">
        <v>1.8</v>
      </c>
      <c r="S46" s="8">
        <v>1.8</v>
      </c>
      <c r="T46" s="8">
        <v>1.8</v>
      </c>
      <c r="U46" s="8">
        <v>1.7</v>
      </c>
      <c r="V46" s="8">
        <v>1.7</v>
      </c>
      <c r="W46" s="8">
        <v>1.7</v>
      </c>
      <c r="X46" s="8">
        <v>1.7</v>
      </c>
      <c r="Y46" s="8">
        <v>1.7</v>
      </c>
      <c r="Z46" s="8">
        <v>1.6</v>
      </c>
      <c r="AA46" s="8">
        <v>1.6</v>
      </c>
      <c r="AB46" s="8">
        <v>1.6</v>
      </c>
      <c r="AC46" s="23">
        <f>AVERAGE(E46:AB46)</f>
        <v>1.7208333333333341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0.5</v>
      </c>
      <c r="I47" s="9">
        <v>0.5</v>
      </c>
      <c r="J47" s="9">
        <v>0.7</v>
      </c>
      <c r="K47" s="9">
        <v>0.7</v>
      </c>
      <c r="L47" s="9">
        <v>0.7</v>
      </c>
      <c r="M47" s="9">
        <v>0.7</v>
      </c>
      <c r="N47" s="9">
        <v>0.7</v>
      </c>
      <c r="O47" s="9">
        <v>0.7</v>
      </c>
      <c r="P47" s="9">
        <v>0.8</v>
      </c>
      <c r="Q47" s="9">
        <v>0.8</v>
      </c>
      <c r="R47" s="9">
        <v>0.7</v>
      </c>
      <c r="S47" s="9">
        <v>0.7</v>
      </c>
      <c r="T47" s="9">
        <v>0.7</v>
      </c>
      <c r="U47" s="9">
        <v>0.6</v>
      </c>
      <c r="V47" s="9">
        <v>0.6</v>
      </c>
      <c r="W47" s="9">
        <v>0.6</v>
      </c>
      <c r="X47" s="9">
        <v>0.7</v>
      </c>
      <c r="Y47" s="9">
        <v>0.7</v>
      </c>
      <c r="Z47" s="9">
        <v>0.6</v>
      </c>
      <c r="AA47" s="9">
        <v>0.6</v>
      </c>
      <c r="AB47" s="9">
        <v>0.6</v>
      </c>
      <c r="AC47" s="23">
        <f>AVERAGE(E47:AB47)</f>
        <v>0.65416666666666645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13.1</v>
      </c>
      <c r="F48" s="10">
        <v>12.9</v>
      </c>
      <c r="G48" s="10">
        <v>12.9</v>
      </c>
      <c r="H48" s="10">
        <v>12.9</v>
      </c>
      <c r="I48" s="10">
        <v>12.8</v>
      </c>
      <c r="J48" s="10">
        <v>12.8</v>
      </c>
      <c r="K48" s="10">
        <v>13.4</v>
      </c>
      <c r="L48" s="10">
        <v>13.6</v>
      </c>
      <c r="M48" s="10">
        <v>13.7</v>
      </c>
      <c r="N48" s="10">
        <v>13.7</v>
      </c>
      <c r="O48" s="10">
        <v>13.8</v>
      </c>
      <c r="P48" s="10">
        <v>13.7</v>
      </c>
      <c r="Q48" s="10">
        <v>13.8</v>
      </c>
      <c r="R48" s="10">
        <v>13.7</v>
      </c>
      <c r="S48" s="10">
        <v>13.5</v>
      </c>
      <c r="T48" s="10">
        <v>13.5</v>
      </c>
      <c r="U48" s="10">
        <v>13.2</v>
      </c>
      <c r="V48" s="10">
        <v>13.1</v>
      </c>
      <c r="W48" s="10">
        <v>13.2</v>
      </c>
      <c r="X48" s="10">
        <v>13.3</v>
      </c>
      <c r="Y48" s="10">
        <v>13.3</v>
      </c>
      <c r="Z48" s="10">
        <v>13.3</v>
      </c>
      <c r="AA48" s="10">
        <v>13.3</v>
      </c>
      <c r="AB48" s="10">
        <v>13.4</v>
      </c>
      <c r="AC48" s="24">
        <f t="shared" ref="AC48:AC58" si="20">AVERAGE(E48:AB48)</f>
        <v>13.329166666666666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6.3</v>
      </c>
      <c r="F49" s="10">
        <v>6.2</v>
      </c>
      <c r="G49" s="10">
        <v>6.1</v>
      </c>
      <c r="H49" s="10">
        <v>5.7</v>
      </c>
      <c r="I49" s="10">
        <v>5.6</v>
      </c>
      <c r="J49" s="10">
        <v>5.6</v>
      </c>
      <c r="K49" s="10">
        <v>5.7</v>
      </c>
      <c r="L49" s="10">
        <v>5.7</v>
      </c>
      <c r="M49" s="10">
        <v>5.7</v>
      </c>
      <c r="N49" s="10">
        <v>5.6</v>
      </c>
      <c r="O49" s="10">
        <v>5.6</v>
      </c>
      <c r="P49" s="10">
        <v>5.6</v>
      </c>
      <c r="Q49" s="10">
        <v>5.6</v>
      </c>
      <c r="R49" s="10">
        <v>5.5</v>
      </c>
      <c r="S49" s="10">
        <v>5.5</v>
      </c>
      <c r="T49" s="10">
        <v>5.4</v>
      </c>
      <c r="U49" s="10">
        <v>5.6</v>
      </c>
      <c r="V49" s="10">
        <v>5.9</v>
      </c>
      <c r="W49" s="10">
        <v>6</v>
      </c>
      <c r="X49" s="10">
        <v>6.4</v>
      </c>
      <c r="Y49" s="10">
        <v>6.4</v>
      </c>
      <c r="Z49" s="10">
        <v>6.4</v>
      </c>
      <c r="AA49" s="10">
        <v>6.4</v>
      </c>
      <c r="AB49" s="10">
        <v>6.4</v>
      </c>
      <c r="AC49" s="24">
        <f t="shared" si="20"/>
        <v>5.8708333333333345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25.1</v>
      </c>
      <c r="F50" s="10">
        <v>25.1</v>
      </c>
      <c r="G50" s="10">
        <v>24.9</v>
      </c>
      <c r="H50" s="10">
        <v>24.6</v>
      </c>
      <c r="I50" s="10">
        <v>24.6</v>
      </c>
      <c r="J50" s="10">
        <v>26</v>
      </c>
      <c r="K50" s="10">
        <v>26.1</v>
      </c>
      <c r="L50" s="10">
        <v>25.8</v>
      </c>
      <c r="M50" s="10">
        <v>25.9</v>
      </c>
      <c r="N50" s="10">
        <v>25.8</v>
      </c>
      <c r="O50" s="10">
        <v>25.8</v>
      </c>
      <c r="P50" s="10">
        <v>25.7</v>
      </c>
      <c r="Q50" s="10">
        <v>25.8</v>
      </c>
      <c r="R50" s="10">
        <v>25.8</v>
      </c>
      <c r="S50" s="10">
        <v>26.1</v>
      </c>
      <c r="T50" s="10">
        <v>25.9</v>
      </c>
      <c r="U50" s="10">
        <v>25.7</v>
      </c>
      <c r="V50" s="10">
        <v>25.3</v>
      </c>
      <c r="W50" s="10">
        <v>25.1</v>
      </c>
      <c r="X50" s="10">
        <v>25.2</v>
      </c>
      <c r="Y50" s="10">
        <v>25.2</v>
      </c>
      <c r="Z50" s="10">
        <v>25.2</v>
      </c>
      <c r="AA50" s="10">
        <v>25.3</v>
      </c>
      <c r="AB50" s="10">
        <v>25</v>
      </c>
      <c r="AC50" s="24">
        <f t="shared" si="20"/>
        <v>25.458333333333332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29.4</v>
      </c>
      <c r="F51" s="10">
        <v>29.4</v>
      </c>
      <c r="G51" s="10">
        <v>29.2</v>
      </c>
      <c r="H51" s="10">
        <v>29.1</v>
      </c>
      <c r="I51" s="10">
        <v>29</v>
      </c>
      <c r="J51" s="10">
        <v>30.4</v>
      </c>
      <c r="K51" s="10">
        <v>31</v>
      </c>
      <c r="L51" s="10">
        <v>30.9</v>
      </c>
      <c r="M51" s="10">
        <v>31</v>
      </c>
      <c r="N51" s="10">
        <v>31</v>
      </c>
      <c r="O51" s="10">
        <v>31</v>
      </c>
      <c r="P51" s="10">
        <v>30.9</v>
      </c>
      <c r="Q51" s="10">
        <v>31</v>
      </c>
      <c r="R51" s="10">
        <v>31.1</v>
      </c>
      <c r="S51" s="10">
        <v>31.2</v>
      </c>
      <c r="T51" s="10">
        <v>31.1</v>
      </c>
      <c r="U51" s="10">
        <v>30.4</v>
      </c>
      <c r="V51" s="10">
        <v>29.9</v>
      </c>
      <c r="W51" s="10">
        <v>29.6</v>
      </c>
      <c r="X51" s="10">
        <v>29.4</v>
      </c>
      <c r="Y51" s="10">
        <v>29.4</v>
      </c>
      <c r="Z51" s="10">
        <v>29.4</v>
      </c>
      <c r="AA51" s="10">
        <v>29.7</v>
      </c>
      <c r="AB51" s="10">
        <v>29.3</v>
      </c>
      <c r="AC51" s="24">
        <f t="shared" si="20"/>
        <v>30.158333333333331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20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20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20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1">E52-E53</f>
        <v>0.5</v>
      </c>
      <c r="F56" s="11">
        <f t="shared" si="21"/>
        <v>0.5</v>
      </c>
      <c r="G56" s="11">
        <f t="shared" si="21"/>
        <v>0.5</v>
      </c>
      <c r="H56" s="11">
        <f t="shared" si="21"/>
        <v>0.5</v>
      </c>
      <c r="I56" s="11">
        <f t="shared" si="21"/>
        <v>0.5</v>
      </c>
      <c r="J56" s="11">
        <f t="shared" si="21"/>
        <v>0.5</v>
      </c>
      <c r="K56" s="11">
        <f t="shared" si="21"/>
        <v>0.5</v>
      </c>
      <c r="L56" s="11">
        <f t="shared" si="21"/>
        <v>0.5</v>
      </c>
      <c r="M56" s="11">
        <f t="shared" si="21"/>
        <v>0.5</v>
      </c>
      <c r="N56" s="11">
        <f t="shared" si="21"/>
        <v>0.5</v>
      </c>
      <c r="O56" s="11">
        <f t="shared" si="21"/>
        <v>0.5</v>
      </c>
      <c r="P56" s="11">
        <f t="shared" si="21"/>
        <v>0.5</v>
      </c>
      <c r="Q56" s="11">
        <f t="shared" si="21"/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>
        <f t="shared" si="21"/>
        <v>0.5</v>
      </c>
      <c r="W56" s="11">
        <f t="shared" si="21"/>
        <v>0.5</v>
      </c>
      <c r="X56" s="11">
        <f t="shared" si="21"/>
        <v>0.5</v>
      </c>
      <c r="Y56" s="11">
        <f t="shared" si="21"/>
        <v>0.5</v>
      </c>
      <c r="Z56" s="11">
        <f t="shared" si="21"/>
        <v>0.5</v>
      </c>
      <c r="AA56" s="11">
        <f t="shared" si="21"/>
        <v>0.5</v>
      </c>
      <c r="AB56" s="11">
        <f t="shared" si="21"/>
        <v>0.5</v>
      </c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2">E54-E55</f>
        <v>0.79999999999999982</v>
      </c>
      <c r="F57" s="11">
        <f t="shared" si="22"/>
        <v>0.79999999999999982</v>
      </c>
      <c r="G57" s="11">
        <f t="shared" si="22"/>
        <v>0.79999999999999982</v>
      </c>
      <c r="H57" s="11">
        <f t="shared" si="22"/>
        <v>0.79999999999999982</v>
      </c>
      <c r="I57" s="11">
        <f t="shared" si="22"/>
        <v>0.79999999999999982</v>
      </c>
      <c r="J57" s="11">
        <f t="shared" si="22"/>
        <v>0.79999999999999982</v>
      </c>
      <c r="K57" s="11">
        <f t="shared" si="22"/>
        <v>0.79999999999999982</v>
      </c>
      <c r="L57" s="11">
        <f t="shared" si="22"/>
        <v>0.79999999999999982</v>
      </c>
      <c r="M57" s="11">
        <f t="shared" si="22"/>
        <v>0.79999999999999982</v>
      </c>
      <c r="N57" s="11">
        <f t="shared" si="22"/>
        <v>0.79999999999999982</v>
      </c>
      <c r="O57" s="11">
        <f t="shared" si="22"/>
        <v>0.79999999999999982</v>
      </c>
      <c r="P57" s="11">
        <f t="shared" si="22"/>
        <v>0.79999999999999982</v>
      </c>
      <c r="Q57" s="11">
        <f t="shared" si="22"/>
        <v>0.79999999999999982</v>
      </c>
      <c r="R57" s="11">
        <f t="shared" si="22"/>
        <v>0.79999999999999982</v>
      </c>
      <c r="S57" s="11">
        <f t="shared" si="22"/>
        <v>0.79999999999999982</v>
      </c>
      <c r="T57" s="11">
        <f t="shared" si="22"/>
        <v>0.79999999999999982</v>
      </c>
      <c r="U57" s="11">
        <f t="shared" si="22"/>
        <v>0.79999999999999982</v>
      </c>
      <c r="V57" s="11">
        <f t="shared" si="22"/>
        <v>0.79999999999999982</v>
      </c>
      <c r="W57" s="11">
        <f t="shared" si="22"/>
        <v>0.79999999999999982</v>
      </c>
      <c r="X57" s="11">
        <f t="shared" si="22"/>
        <v>0.79999999999999982</v>
      </c>
      <c r="Y57" s="11">
        <f t="shared" si="22"/>
        <v>0.79999999999999982</v>
      </c>
      <c r="Z57" s="11">
        <f t="shared" si="22"/>
        <v>0.79999999999999982</v>
      </c>
      <c r="AA57" s="11">
        <f t="shared" si="22"/>
        <v>0.79999999999999982</v>
      </c>
      <c r="AB57" s="11">
        <f t="shared" si="22"/>
        <v>0.79999999999999982</v>
      </c>
      <c r="AC57" s="24">
        <f t="shared" si="20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3">SQRT(E56/0.5)*971</f>
        <v>971</v>
      </c>
      <c r="F58" s="14">
        <f t="shared" si="23"/>
        <v>971</v>
      </c>
      <c r="G58" s="14">
        <f t="shared" si="23"/>
        <v>971</v>
      </c>
      <c r="H58" s="14">
        <f t="shared" si="23"/>
        <v>971</v>
      </c>
      <c r="I58" s="14">
        <f t="shared" si="23"/>
        <v>971</v>
      </c>
      <c r="J58" s="14">
        <f t="shared" si="23"/>
        <v>971</v>
      </c>
      <c r="K58" s="14">
        <f t="shared" si="23"/>
        <v>971</v>
      </c>
      <c r="L58" s="14">
        <f t="shared" si="23"/>
        <v>971</v>
      </c>
      <c r="M58" s="14">
        <f t="shared" si="23"/>
        <v>971</v>
      </c>
      <c r="N58" s="14">
        <f t="shared" si="23"/>
        <v>971</v>
      </c>
      <c r="O58" s="14">
        <f t="shared" si="23"/>
        <v>971</v>
      </c>
      <c r="P58" s="14">
        <f t="shared" si="23"/>
        <v>971</v>
      </c>
      <c r="Q58" s="14">
        <f t="shared" si="23"/>
        <v>971</v>
      </c>
      <c r="R58" s="14">
        <f t="shared" si="23"/>
        <v>971</v>
      </c>
      <c r="S58" s="14">
        <f t="shared" si="23"/>
        <v>971</v>
      </c>
      <c r="T58" s="14">
        <f t="shared" si="23"/>
        <v>971</v>
      </c>
      <c r="U58" s="14">
        <f t="shared" si="23"/>
        <v>971</v>
      </c>
      <c r="V58" s="14">
        <f t="shared" si="23"/>
        <v>971</v>
      </c>
      <c r="W58" s="14">
        <f t="shared" si="23"/>
        <v>971</v>
      </c>
      <c r="X58" s="14">
        <f t="shared" si="23"/>
        <v>971</v>
      </c>
      <c r="Y58" s="14">
        <f t="shared" si="23"/>
        <v>971</v>
      </c>
      <c r="Z58" s="14">
        <f t="shared" si="23"/>
        <v>971</v>
      </c>
      <c r="AA58" s="14">
        <f t="shared" si="23"/>
        <v>971</v>
      </c>
      <c r="AB58" s="14">
        <f t="shared" si="23"/>
        <v>971</v>
      </c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4">E58*1000*1*(E48-E49)/3024</f>
        <v>2183.4656084656085</v>
      </c>
      <c r="F59" s="14">
        <f t="shared" si="24"/>
        <v>2151.3558201058199</v>
      </c>
      <c r="G59" s="14">
        <f t="shared" si="24"/>
        <v>2183.465608465609</v>
      </c>
      <c r="H59" s="14">
        <f t="shared" si="24"/>
        <v>2311.9047619047619</v>
      </c>
      <c r="I59" s="14">
        <f t="shared" si="24"/>
        <v>2311.9047619047624</v>
      </c>
      <c r="J59" s="14">
        <f t="shared" si="24"/>
        <v>2311.9047619047624</v>
      </c>
      <c r="K59" s="14">
        <f t="shared" si="24"/>
        <v>2472.4537037037039</v>
      </c>
      <c r="L59" s="14">
        <f t="shared" si="24"/>
        <v>2536.6732804232802</v>
      </c>
      <c r="M59" s="14">
        <f t="shared" si="24"/>
        <v>2568.7830687830683</v>
      </c>
      <c r="N59" s="14">
        <f t="shared" si="24"/>
        <v>2600.8928571428573</v>
      </c>
      <c r="O59" s="14">
        <f t="shared" si="24"/>
        <v>2633.0026455026459</v>
      </c>
      <c r="P59" s="14">
        <f t="shared" si="24"/>
        <v>2600.8928571428573</v>
      </c>
      <c r="Q59" s="14">
        <f t="shared" si="24"/>
        <v>2633.0026455026459</v>
      </c>
      <c r="R59" s="14">
        <f t="shared" si="24"/>
        <v>2633.002645502645</v>
      </c>
      <c r="S59" s="14">
        <f t="shared" si="24"/>
        <v>2568.7830687830688</v>
      </c>
      <c r="T59" s="14">
        <f t="shared" si="24"/>
        <v>2600.8928571428573</v>
      </c>
      <c r="U59" s="14">
        <f t="shared" si="24"/>
        <v>2440.3439153439153</v>
      </c>
      <c r="V59" s="14">
        <f t="shared" si="24"/>
        <v>2311.9047619047615</v>
      </c>
      <c r="W59" s="14">
        <f t="shared" si="24"/>
        <v>2311.9047619047615</v>
      </c>
      <c r="X59" s="14">
        <f t="shared" si="24"/>
        <v>2215.5753968253966</v>
      </c>
      <c r="Y59" s="14">
        <f t="shared" si="24"/>
        <v>2215.5753968253966</v>
      </c>
      <c r="Z59" s="14">
        <f t="shared" si="24"/>
        <v>2215.5753968253966</v>
      </c>
      <c r="AA59" s="14">
        <f t="shared" si="24"/>
        <v>2215.5753968253966</v>
      </c>
      <c r="AB59" s="14">
        <f t="shared" si="24"/>
        <v>2247.6851851851852</v>
      </c>
      <c r="AC59" s="24">
        <f>SUM(E59:AB59)</f>
        <v>57476.521164021186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1300</v>
      </c>
      <c r="F60" s="15">
        <v>1300</v>
      </c>
      <c r="G60" s="15">
        <v>1300</v>
      </c>
      <c r="H60" s="15">
        <v>1300</v>
      </c>
      <c r="I60" s="15">
        <v>1400</v>
      </c>
      <c r="J60" s="15">
        <v>1600</v>
      </c>
      <c r="K60" s="15">
        <v>1400</v>
      </c>
      <c r="L60" s="15">
        <v>1500</v>
      </c>
      <c r="M60" s="15">
        <v>1700</v>
      </c>
      <c r="N60" s="15">
        <v>1500</v>
      </c>
      <c r="O60" s="15">
        <v>1500</v>
      </c>
      <c r="P60" s="15">
        <v>1500</v>
      </c>
      <c r="Q60" s="15">
        <v>1800</v>
      </c>
      <c r="R60" s="15">
        <v>1400</v>
      </c>
      <c r="S60" s="15">
        <v>1700</v>
      </c>
      <c r="T60" s="15">
        <v>1400</v>
      </c>
      <c r="U60" s="15">
        <v>1300</v>
      </c>
      <c r="V60" s="15">
        <v>1400</v>
      </c>
      <c r="W60" s="15">
        <v>1300</v>
      </c>
      <c r="X60" s="15">
        <v>1300</v>
      </c>
      <c r="Y60" s="15">
        <v>1200</v>
      </c>
      <c r="Z60" s="15">
        <v>1300</v>
      </c>
      <c r="AA60" s="15">
        <v>1400</v>
      </c>
      <c r="AB60" s="15">
        <v>1300</v>
      </c>
      <c r="AC60" s="25">
        <f>SUM(E60:AB60)</f>
        <v>34100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5">E60/E59</f>
        <v>0.59538377657963282</v>
      </c>
      <c r="F61" s="16">
        <f t="shared" si="25"/>
        <v>0.6042701016032096</v>
      </c>
      <c r="G61" s="16">
        <f t="shared" si="25"/>
        <v>0.59538377657963271</v>
      </c>
      <c r="H61" s="16">
        <f t="shared" si="25"/>
        <v>0.56230690010298656</v>
      </c>
      <c r="I61" s="16">
        <f t="shared" si="25"/>
        <v>0.60556127703398543</v>
      </c>
      <c r="J61" s="16">
        <f t="shared" si="25"/>
        <v>0.6920700308959834</v>
      </c>
      <c r="K61" s="16">
        <f t="shared" si="25"/>
        <v>0.56623911618762279</v>
      </c>
      <c r="L61" s="16">
        <f t="shared" si="25"/>
        <v>0.59132565930985936</v>
      </c>
      <c r="M61" s="16">
        <f t="shared" si="25"/>
        <v>0.66179196704428433</v>
      </c>
      <c r="N61" s="16">
        <f t="shared" si="25"/>
        <v>0.57672502574665285</v>
      </c>
      <c r="O61" s="16">
        <f t="shared" si="25"/>
        <v>0.56969179372535217</v>
      </c>
      <c r="P61" s="16">
        <f t="shared" si="25"/>
        <v>0.57672502574665285</v>
      </c>
      <c r="Q61" s="16">
        <f t="shared" si="25"/>
        <v>0.68363015247042269</v>
      </c>
      <c r="R61" s="16">
        <f t="shared" si="25"/>
        <v>0.53171234081032892</v>
      </c>
      <c r="S61" s="16">
        <f t="shared" si="25"/>
        <v>0.66179196704428422</v>
      </c>
      <c r="T61" s="16">
        <f t="shared" si="25"/>
        <v>0.538276690696876</v>
      </c>
      <c r="U61" s="16">
        <f t="shared" si="25"/>
        <v>0.53271180009756625</v>
      </c>
      <c r="V61" s="16">
        <f t="shared" si="25"/>
        <v>0.60556127703398566</v>
      </c>
      <c r="W61" s="16">
        <f t="shared" si="25"/>
        <v>0.56230690010298667</v>
      </c>
      <c r="X61" s="16">
        <f t="shared" si="25"/>
        <v>0.58675502619442088</v>
      </c>
      <c r="Y61" s="16">
        <f t="shared" si="25"/>
        <v>0.54162002417946542</v>
      </c>
      <c r="Z61" s="16">
        <f t="shared" si="25"/>
        <v>0.58675502619442088</v>
      </c>
      <c r="AA61" s="16">
        <f t="shared" si="25"/>
        <v>0.63189002820937634</v>
      </c>
      <c r="AB61" s="16">
        <f t="shared" si="25"/>
        <v>0.57837281153450049</v>
      </c>
      <c r="AC61" s="24">
        <f t="shared" ref="AC61:AC66" si="26">AVERAGE(E61:AB61)</f>
        <v>0.59328577063018695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0.59328577063018695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6"/>
        <v>0.59328577063018695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7">3.516/E61</f>
        <v>5.9054346764346768</v>
      </c>
      <c r="F63" s="16">
        <f t="shared" si="27"/>
        <v>5.8185900488400479</v>
      </c>
      <c r="G63" s="16">
        <f t="shared" si="27"/>
        <v>5.9054346764346786</v>
      </c>
      <c r="H63" s="16">
        <f t="shared" si="27"/>
        <v>6.2528131868131878</v>
      </c>
      <c r="I63" s="16">
        <f t="shared" si="27"/>
        <v>5.8061836734693895</v>
      </c>
      <c r="J63" s="16">
        <f t="shared" si="27"/>
        <v>5.0804107142857156</v>
      </c>
      <c r="K63" s="16">
        <f t="shared" si="27"/>
        <v>6.2093908730158738</v>
      </c>
      <c r="L63" s="16">
        <f t="shared" si="27"/>
        <v>5.9459621693121694</v>
      </c>
      <c r="M63" s="16">
        <f t="shared" si="27"/>
        <v>5.3128478057889819</v>
      </c>
      <c r="N63" s="16">
        <f t="shared" si="27"/>
        <v>6.0964928571428576</v>
      </c>
      <c r="O63" s="16">
        <f t="shared" si="27"/>
        <v>6.1717582010582026</v>
      </c>
      <c r="P63" s="16">
        <f t="shared" si="27"/>
        <v>6.0964928571428576</v>
      </c>
      <c r="Q63" s="16">
        <f t="shared" si="27"/>
        <v>5.1431318342151684</v>
      </c>
      <c r="R63" s="16">
        <f t="shared" si="27"/>
        <v>6.6125980725623572</v>
      </c>
      <c r="S63" s="16">
        <f t="shared" si="27"/>
        <v>5.3128478057889827</v>
      </c>
      <c r="T63" s="16">
        <f t="shared" si="27"/>
        <v>6.5319566326530625</v>
      </c>
      <c r="U63" s="16">
        <f t="shared" si="27"/>
        <v>6.6001916971916978</v>
      </c>
      <c r="V63" s="16">
        <f t="shared" si="27"/>
        <v>5.8061836734693868</v>
      </c>
      <c r="W63" s="16">
        <f t="shared" si="27"/>
        <v>6.252813186813186</v>
      </c>
      <c r="X63" s="16">
        <f t="shared" si="27"/>
        <v>5.992279304029303</v>
      </c>
      <c r="Y63" s="16">
        <f t="shared" si="27"/>
        <v>6.4916359126984124</v>
      </c>
      <c r="Z63" s="16">
        <f t="shared" si="27"/>
        <v>5.992279304029303</v>
      </c>
      <c r="AA63" s="16">
        <f t="shared" si="27"/>
        <v>5.5642593537414955</v>
      </c>
      <c r="AB63" s="16">
        <f t="shared" si="27"/>
        <v>6.0791239316239318</v>
      </c>
      <c r="AC63" s="24">
        <f t="shared" si="26"/>
        <v>5.9575463520231233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8">3.413*E63</f>
        <v>20.155248550671551</v>
      </c>
      <c r="F64" s="16">
        <f t="shared" si="28"/>
        <v>19.858847836691083</v>
      </c>
      <c r="G64" s="16">
        <f t="shared" si="28"/>
        <v>20.155248550671558</v>
      </c>
      <c r="H64" s="16">
        <f t="shared" si="28"/>
        <v>21.340851406593409</v>
      </c>
      <c r="I64" s="16">
        <f t="shared" si="28"/>
        <v>19.816504877551026</v>
      </c>
      <c r="J64" s="16">
        <f t="shared" si="28"/>
        <v>17.339441767857146</v>
      </c>
      <c r="K64" s="16">
        <f t="shared" si="28"/>
        <v>21.192651049603175</v>
      </c>
      <c r="L64" s="16">
        <f t="shared" si="28"/>
        <v>20.293568883862434</v>
      </c>
      <c r="M64" s="16">
        <f t="shared" si="28"/>
        <v>18.132749561157794</v>
      </c>
      <c r="N64" s="16">
        <f t="shared" si="28"/>
        <v>20.807330121428571</v>
      </c>
      <c r="O64" s="16">
        <f t="shared" si="28"/>
        <v>21.064210740211646</v>
      </c>
      <c r="P64" s="16">
        <f t="shared" si="28"/>
        <v>20.807330121428571</v>
      </c>
      <c r="Q64" s="16">
        <f t="shared" si="28"/>
        <v>17.553508950176369</v>
      </c>
      <c r="R64" s="16">
        <f t="shared" si="28"/>
        <v>22.568797221655323</v>
      </c>
      <c r="S64" s="16">
        <f t="shared" si="28"/>
        <v>18.132749561157798</v>
      </c>
      <c r="T64" s="16">
        <f t="shared" si="28"/>
        <v>22.293567987244902</v>
      </c>
      <c r="U64" s="16">
        <f t="shared" si="28"/>
        <v>22.526454262515262</v>
      </c>
      <c r="V64" s="16">
        <f t="shared" si="28"/>
        <v>19.816504877551015</v>
      </c>
      <c r="W64" s="16">
        <f t="shared" si="28"/>
        <v>21.340851406593401</v>
      </c>
      <c r="X64" s="16">
        <f t="shared" si="28"/>
        <v>20.451649264652008</v>
      </c>
      <c r="Y64" s="16">
        <f t="shared" si="28"/>
        <v>22.155953370039679</v>
      </c>
      <c r="Z64" s="16">
        <f t="shared" si="28"/>
        <v>20.451649264652008</v>
      </c>
      <c r="AA64" s="16">
        <f t="shared" si="28"/>
        <v>18.990817174319723</v>
      </c>
      <c r="AB64" s="16">
        <f t="shared" si="28"/>
        <v>20.74804997863248</v>
      </c>
      <c r="AC64" s="24">
        <f t="shared" si="26"/>
        <v>20.333105699454915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9">(E51-E50)/LN(1+(E51-E50)/E46)</f>
        <v>3.2951486358103672</v>
      </c>
      <c r="F65" s="16">
        <f t="shared" si="29"/>
        <v>3.4096372669718433</v>
      </c>
      <c r="G65" s="16">
        <f t="shared" si="29"/>
        <v>3.4096372669718451</v>
      </c>
      <c r="H65" s="16">
        <f t="shared" si="29"/>
        <v>3.3625121127015443</v>
      </c>
      <c r="I65" s="16">
        <f t="shared" si="29"/>
        <v>3.3289052840945694</v>
      </c>
      <c r="J65" s="16">
        <f t="shared" si="29"/>
        <v>3.5576754208228234</v>
      </c>
      <c r="K65" s="16">
        <f t="shared" si="29"/>
        <v>3.7281611694325072</v>
      </c>
      <c r="L65" s="16">
        <f t="shared" si="29"/>
        <v>3.7953919198120301</v>
      </c>
      <c r="M65" s="16">
        <f t="shared" si="29"/>
        <v>3.7953919198120305</v>
      </c>
      <c r="N65" s="16">
        <f t="shared" si="29"/>
        <v>3.8288123728618535</v>
      </c>
      <c r="O65" s="16">
        <f t="shared" si="29"/>
        <v>3.8288123728618535</v>
      </c>
      <c r="P65" s="16">
        <f t="shared" si="29"/>
        <v>3.8288123728618535</v>
      </c>
      <c r="Q65" s="16">
        <f t="shared" si="29"/>
        <v>3.8288123728618535</v>
      </c>
      <c r="R65" s="16">
        <f t="shared" si="29"/>
        <v>3.8621064220632313</v>
      </c>
      <c r="S65" s="16">
        <f t="shared" si="29"/>
        <v>3.7953919198120301</v>
      </c>
      <c r="T65" s="16">
        <f t="shared" si="29"/>
        <v>3.8288123728618544</v>
      </c>
      <c r="U65" s="16">
        <f t="shared" si="29"/>
        <v>3.5453777518294358</v>
      </c>
      <c r="V65" s="16">
        <f t="shared" si="29"/>
        <v>3.5116611287000743</v>
      </c>
      <c r="W65" s="16">
        <f t="shared" si="29"/>
        <v>3.477801084802584</v>
      </c>
      <c r="X65" s="16">
        <f t="shared" si="29"/>
        <v>3.3753264125543936</v>
      </c>
      <c r="Y65" s="16">
        <f t="shared" si="29"/>
        <v>3.3753264125543936</v>
      </c>
      <c r="Z65" s="16">
        <f t="shared" si="29"/>
        <v>3.2612385097715184</v>
      </c>
      <c r="AA65" s="16">
        <f t="shared" si="29"/>
        <v>3.3289052840945694</v>
      </c>
      <c r="AB65" s="16">
        <f t="shared" si="29"/>
        <v>3.2951486358103681</v>
      </c>
      <c r="AC65" s="24">
        <f t="shared" si="26"/>
        <v>3.5689502676138094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30">(E48-E49)/LN(1+(E48-E49)/E47)</f>
        <v>2.7066770599501906</v>
      </c>
      <c r="F66" s="16">
        <f t="shared" si="30"/>
        <v>2.6813943551817552</v>
      </c>
      <c r="G66" s="16">
        <f t="shared" si="30"/>
        <v>2.706677059950191</v>
      </c>
      <c r="H66" s="16">
        <f t="shared" si="30"/>
        <v>2.6331500704264599</v>
      </c>
      <c r="I66" s="16">
        <f t="shared" si="30"/>
        <v>2.6331500704264603</v>
      </c>
      <c r="J66" s="16">
        <f t="shared" si="30"/>
        <v>2.9708636221603983</v>
      </c>
      <c r="K66" s="16">
        <f t="shared" si="30"/>
        <v>3.0987079537402038</v>
      </c>
      <c r="L66" s="16">
        <f t="shared" si="30"/>
        <v>3.1493713162492134</v>
      </c>
      <c r="M66" s="16">
        <f t="shared" si="30"/>
        <v>3.1746057324292836</v>
      </c>
      <c r="N66" s="16">
        <f t="shared" si="30"/>
        <v>3.1997766755952366</v>
      </c>
      <c r="O66" s="16">
        <f t="shared" si="30"/>
        <v>3.224885138368264</v>
      </c>
      <c r="P66" s="16">
        <f t="shared" si="30"/>
        <v>3.3621191219924649</v>
      </c>
      <c r="Q66" s="16">
        <f t="shared" si="30"/>
        <v>3.3879143849792102</v>
      </c>
      <c r="R66" s="16">
        <f t="shared" si="30"/>
        <v>3.2248851383682635</v>
      </c>
      <c r="S66" s="16">
        <f t="shared" si="30"/>
        <v>3.174605732429284</v>
      </c>
      <c r="T66" s="16">
        <f t="shared" si="30"/>
        <v>3.1997766755952366</v>
      </c>
      <c r="U66" s="16">
        <f t="shared" si="30"/>
        <v>2.9063544547929929</v>
      </c>
      <c r="V66" s="16">
        <f t="shared" si="30"/>
        <v>2.8070729658092159</v>
      </c>
      <c r="W66" s="16">
        <f t="shared" si="30"/>
        <v>2.8070729658092159</v>
      </c>
      <c r="X66" s="16">
        <f t="shared" si="30"/>
        <v>2.8932962516346135</v>
      </c>
      <c r="Y66" s="16">
        <f t="shared" si="30"/>
        <v>2.8932962516346135</v>
      </c>
      <c r="Z66" s="16">
        <f t="shared" si="30"/>
        <v>2.7318849218221408</v>
      </c>
      <c r="AA66" s="16">
        <f t="shared" si="30"/>
        <v>2.7318849218221408</v>
      </c>
      <c r="AB66" s="16">
        <f t="shared" si="30"/>
        <v>2.7570193139019237</v>
      </c>
      <c r="AC66" s="24">
        <f t="shared" si="26"/>
        <v>2.9606850897945414</v>
      </c>
    </row>
  </sheetData>
  <mergeCells count="32">
    <mergeCell ref="E62:AB62"/>
    <mergeCell ref="A44:A45"/>
    <mergeCell ref="B44:B45"/>
    <mergeCell ref="C44:C45"/>
    <mergeCell ref="D44:D45"/>
    <mergeCell ref="E44:AB44"/>
    <mergeCell ref="E29:AB29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7:AB27">
    <cfRule type="cellIs" dxfId="68" priority="2" operator="greaterThan">
      <formula>90</formula>
    </cfRule>
  </conditionalFormatting>
  <conditionalFormatting sqref="E60:AB60">
    <cfRule type="cellIs" dxfId="67" priority="1" operator="greaterThan">
      <formula>90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F66"/>
  <sheetViews>
    <sheetView zoomScale="60" zoomScaleNormal="60" workbookViewId="0">
      <selection activeCell="AI27" sqref="AI2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127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90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1.1000000000000001</v>
      </c>
      <c r="F13" s="8">
        <v>1</v>
      </c>
      <c r="G13" s="8">
        <v>1</v>
      </c>
      <c r="H13" s="8">
        <v>1.1000000000000001</v>
      </c>
      <c r="I13" s="8">
        <v>1.1000000000000001</v>
      </c>
      <c r="J13" s="8">
        <v>1.2</v>
      </c>
      <c r="K13" s="8">
        <v>1.2</v>
      </c>
      <c r="L13" s="8">
        <v>1.2</v>
      </c>
      <c r="M13" s="8">
        <v>1.2</v>
      </c>
      <c r="N13" s="8">
        <v>1.1000000000000001</v>
      </c>
      <c r="O13" s="8">
        <v>1</v>
      </c>
      <c r="P13" s="8">
        <v>1.1000000000000001</v>
      </c>
      <c r="Q13" s="8">
        <v>1</v>
      </c>
      <c r="R13" s="8">
        <v>1.1000000000000001</v>
      </c>
      <c r="S13" s="8">
        <v>1.1000000000000001</v>
      </c>
      <c r="T13" s="8">
        <v>1</v>
      </c>
      <c r="U13" s="8">
        <v>0.9</v>
      </c>
      <c r="V13" s="8">
        <v>1.1000000000000001</v>
      </c>
      <c r="W13" s="8"/>
      <c r="X13" s="8"/>
      <c r="Y13" s="8"/>
      <c r="Z13" s="8"/>
      <c r="AA13" s="8"/>
      <c r="AB13" s="8"/>
      <c r="AC13" s="23">
        <f>AVERAGE(E13:AB13)</f>
        <v>1.0833333333333333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0.6</v>
      </c>
      <c r="F14" s="9">
        <v>0.7</v>
      </c>
      <c r="G14" s="9">
        <v>0.7</v>
      </c>
      <c r="H14" s="9">
        <v>0.8</v>
      </c>
      <c r="I14" s="9">
        <v>0.8</v>
      </c>
      <c r="J14" s="9">
        <v>0.8</v>
      </c>
      <c r="K14" s="9">
        <v>0.8</v>
      </c>
      <c r="L14" s="9">
        <v>0.7</v>
      </c>
      <c r="M14" s="9">
        <v>0.7</v>
      </c>
      <c r="N14" s="9">
        <v>0.7</v>
      </c>
      <c r="O14" s="9">
        <v>0.8</v>
      </c>
      <c r="P14" s="9">
        <v>0.8</v>
      </c>
      <c r="Q14" s="9">
        <v>0.7</v>
      </c>
      <c r="R14" s="9">
        <v>0.8</v>
      </c>
      <c r="S14" s="9">
        <v>0.6</v>
      </c>
      <c r="T14" s="9">
        <v>0.6</v>
      </c>
      <c r="U14" s="9">
        <v>0.6</v>
      </c>
      <c r="V14" s="9">
        <v>0.8</v>
      </c>
      <c r="W14" s="9"/>
      <c r="X14" s="9"/>
      <c r="Y14" s="9"/>
      <c r="Z14" s="9"/>
      <c r="AA14" s="9"/>
      <c r="AB14" s="9"/>
      <c r="AC14" s="23">
        <f>AVERAGE(E14:AB14)</f>
        <v>0.72222222222222221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13.4</v>
      </c>
      <c r="F15" s="10">
        <v>13.4</v>
      </c>
      <c r="G15" s="10">
        <v>13.4</v>
      </c>
      <c r="H15" s="10">
        <v>13.2</v>
      </c>
      <c r="I15" s="10">
        <v>13.2</v>
      </c>
      <c r="J15" s="10">
        <v>13.3</v>
      </c>
      <c r="K15" s="10">
        <v>13.5</v>
      </c>
      <c r="L15" s="10">
        <v>13.5</v>
      </c>
      <c r="M15" s="10">
        <v>13.5</v>
      </c>
      <c r="N15" s="10">
        <v>13.5</v>
      </c>
      <c r="O15" s="10">
        <v>13.4</v>
      </c>
      <c r="P15" s="10">
        <v>13.4</v>
      </c>
      <c r="Q15" s="10">
        <v>13.3</v>
      </c>
      <c r="R15" s="10">
        <v>13.1</v>
      </c>
      <c r="S15" s="10">
        <v>13.1</v>
      </c>
      <c r="T15" s="10">
        <v>12.7</v>
      </c>
      <c r="U15" s="10">
        <v>12.4</v>
      </c>
      <c r="V15" s="10">
        <v>12.1</v>
      </c>
      <c r="W15" s="10"/>
      <c r="X15" s="10"/>
      <c r="Y15" s="10"/>
      <c r="Z15" s="10"/>
      <c r="AA15" s="10"/>
      <c r="AB15" s="10"/>
      <c r="AC15" s="24">
        <f t="shared" ref="AC15:AC25" si="0">AVERAGE(E15:AB15)</f>
        <v>13.18888888888889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6.5</v>
      </c>
      <c r="F16" s="10">
        <v>6.5</v>
      </c>
      <c r="G16" s="10">
        <v>6.6</v>
      </c>
      <c r="H16" s="10">
        <v>6.3</v>
      </c>
      <c r="I16" s="10">
        <v>6.4</v>
      </c>
      <c r="J16" s="10">
        <v>6.5</v>
      </c>
      <c r="K16" s="10">
        <v>6.4</v>
      </c>
      <c r="L16" s="10">
        <v>6.1</v>
      </c>
      <c r="M16" s="10">
        <v>6.1</v>
      </c>
      <c r="N16" s="10">
        <v>6.1</v>
      </c>
      <c r="O16" s="10">
        <v>5.9</v>
      </c>
      <c r="P16" s="10">
        <v>6.1</v>
      </c>
      <c r="Q16" s="10">
        <v>6</v>
      </c>
      <c r="R16" s="10">
        <v>6.5</v>
      </c>
      <c r="S16" s="10">
        <v>6.6</v>
      </c>
      <c r="T16" s="10">
        <v>6.4</v>
      </c>
      <c r="U16" s="10">
        <v>6.4</v>
      </c>
      <c r="V16" s="10">
        <v>5.6</v>
      </c>
      <c r="W16" s="10"/>
      <c r="X16" s="10"/>
      <c r="Y16" s="10"/>
      <c r="Z16" s="10"/>
      <c r="AA16" s="10"/>
      <c r="AB16" s="10"/>
      <c r="AC16" s="24">
        <f t="shared" si="0"/>
        <v>6.2777777777777777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24.8</v>
      </c>
      <c r="F17" s="10">
        <v>24.3</v>
      </c>
      <c r="G17" s="10">
        <v>24.1</v>
      </c>
      <c r="H17" s="10">
        <v>23.8</v>
      </c>
      <c r="I17" s="10">
        <v>23.7</v>
      </c>
      <c r="J17" s="10">
        <v>23.7</v>
      </c>
      <c r="K17" s="10">
        <v>23.7</v>
      </c>
      <c r="L17" s="10">
        <v>23.5</v>
      </c>
      <c r="M17" s="10">
        <v>23.6</v>
      </c>
      <c r="N17" s="10">
        <v>23.5</v>
      </c>
      <c r="O17" s="10">
        <v>23.1</v>
      </c>
      <c r="P17" s="10">
        <v>22.9</v>
      </c>
      <c r="Q17" s="10">
        <v>22.2</v>
      </c>
      <c r="R17" s="10">
        <v>22</v>
      </c>
      <c r="S17" s="10">
        <v>21.9</v>
      </c>
      <c r="T17" s="10">
        <v>21.5</v>
      </c>
      <c r="U17" s="10">
        <v>21.2</v>
      </c>
      <c r="V17" s="10">
        <v>21</v>
      </c>
      <c r="W17" s="10"/>
      <c r="X17" s="10"/>
      <c r="Y17" s="10"/>
      <c r="Z17" s="10"/>
      <c r="AA17" s="10"/>
      <c r="AB17" s="10"/>
      <c r="AC17" s="24">
        <f t="shared" si="0"/>
        <v>23.027777777777775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28.8</v>
      </c>
      <c r="F18" s="10">
        <v>28.3</v>
      </c>
      <c r="G18" s="10">
        <v>28.2</v>
      </c>
      <c r="H18" s="10">
        <v>27.8</v>
      </c>
      <c r="I18" s="10">
        <v>27.6</v>
      </c>
      <c r="J18" s="10">
        <v>27.6</v>
      </c>
      <c r="K18" s="10">
        <v>27.8</v>
      </c>
      <c r="L18" s="10">
        <v>27.9</v>
      </c>
      <c r="M18" s="10">
        <v>28</v>
      </c>
      <c r="N18" s="10">
        <v>27.8</v>
      </c>
      <c r="O18" s="10">
        <v>27.6</v>
      </c>
      <c r="P18" s="10">
        <v>27.1</v>
      </c>
      <c r="Q18" s="10">
        <v>26.6</v>
      </c>
      <c r="R18" s="10">
        <v>25.8</v>
      </c>
      <c r="S18" s="10">
        <v>25.7</v>
      </c>
      <c r="T18" s="10">
        <v>25</v>
      </c>
      <c r="U18" s="10">
        <v>24.7</v>
      </c>
      <c r="V18" s="10">
        <v>24.9</v>
      </c>
      <c r="W18" s="10"/>
      <c r="X18" s="10"/>
      <c r="Y18" s="10"/>
      <c r="Z18" s="10"/>
      <c r="AA18" s="10"/>
      <c r="AB18" s="10"/>
      <c r="AC18" s="24">
        <f t="shared" si="0"/>
        <v>27.06666666666667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/>
      <c r="X19" s="11"/>
      <c r="Y19" s="11"/>
      <c r="Z19" s="11"/>
      <c r="AA19" s="11"/>
      <c r="AB19" s="11"/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/>
      <c r="X20" s="12"/>
      <c r="Y20" s="12"/>
      <c r="Z20" s="12"/>
      <c r="AA20" s="12"/>
      <c r="AB20" s="12"/>
      <c r="AC20" s="24">
        <f t="shared" si="0"/>
        <v>3.7000000000000011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/>
      <c r="X21" s="12"/>
      <c r="Y21" s="12"/>
      <c r="Z21" s="12"/>
      <c r="AA21" s="12"/>
      <c r="AB21" s="12"/>
      <c r="AC21" s="24">
        <f t="shared" si="0"/>
        <v>3.7999999999999989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/>
      <c r="X22" s="12"/>
      <c r="Y22" s="12"/>
      <c r="Z22" s="12"/>
      <c r="AA22" s="12"/>
      <c r="AB22" s="12"/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V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/>
      <c r="X23" s="11"/>
      <c r="Y23" s="11"/>
      <c r="Z23" s="11"/>
      <c r="AA23" s="11"/>
      <c r="AB23" s="11"/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V24" si="2">E21-E22</f>
        <v>0.79999999999999982</v>
      </c>
      <c r="F24" s="11">
        <f t="shared" si="2"/>
        <v>0.79999999999999982</v>
      </c>
      <c r="G24" s="11">
        <f t="shared" si="2"/>
        <v>0.79999999999999982</v>
      </c>
      <c r="H24" s="11">
        <f t="shared" si="2"/>
        <v>0.79999999999999982</v>
      </c>
      <c r="I24" s="11">
        <f t="shared" si="2"/>
        <v>0.79999999999999982</v>
      </c>
      <c r="J24" s="11">
        <f t="shared" si="2"/>
        <v>0.79999999999999982</v>
      </c>
      <c r="K24" s="11">
        <f t="shared" si="2"/>
        <v>0.79999999999999982</v>
      </c>
      <c r="L24" s="11">
        <f t="shared" si="2"/>
        <v>0.79999999999999982</v>
      </c>
      <c r="M24" s="11">
        <f t="shared" si="2"/>
        <v>0.79999999999999982</v>
      </c>
      <c r="N24" s="11">
        <f t="shared" si="2"/>
        <v>0.79999999999999982</v>
      </c>
      <c r="O24" s="11">
        <f t="shared" si="2"/>
        <v>0.79999999999999982</v>
      </c>
      <c r="P24" s="11">
        <f t="shared" si="2"/>
        <v>0.79999999999999982</v>
      </c>
      <c r="Q24" s="11">
        <f t="shared" si="2"/>
        <v>0.79999999999999982</v>
      </c>
      <c r="R24" s="11">
        <f t="shared" si="2"/>
        <v>0.79999999999999982</v>
      </c>
      <c r="S24" s="11">
        <f t="shared" si="2"/>
        <v>0.79999999999999982</v>
      </c>
      <c r="T24" s="11">
        <f t="shared" si="2"/>
        <v>0.79999999999999982</v>
      </c>
      <c r="U24" s="11">
        <f t="shared" si="2"/>
        <v>0.79999999999999982</v>
      </c>
      <c r="V24" s="11">
        <f t="shared" si="2"/>
        <v>0.79999999999999982</v>
      </c>
      <c r="W24" s="11"/>
      <c r="X24" s="11"/>
      <c r="Y24" s="11"/>
      <c r="Z24" s="11"/>
      <c r="AA24" s="11"/>
      <c r="AB24" s="11"/>
      <c r="AC24" s="24">
        <f t="shared" si="0"/>
        <v>0.80000000000000016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V25" si="3">SQRT(E23/0.5)*971</f>
        <v>971</v>
      </c>
      <c r="F25" s="14">
        <f t="shared" si="3"/>
        <v>971</v>
      </c>
      <c r="G25" s="14">
        <f t="shared" si="3"/>
        <v>971</v>
      </c>
      <c r="H25" s="14">
        <f t="shared" si="3"/>
        <v>971</v>
      </c>
      <c r="I25" s="14">
        <f t="shared" si="3"/>
        <v>971</v>
      </c>
      <c r="J25" s="14">
        <f t="shared" si="3"/>
        <v>971</v>
      </c>
      <c r="K25" s="14">
        <f t="shared" si="3"/>
        <v>971</v>
      </c>
      <c r="L25" s="14">
        <f t="shared" si="3"/>
        <v>971</v>
      </c>
      <c r="M25" s="14">
        <f t="shared" si="3"/>
        <v>971</v>
      </c>
      <c r="N25" s="14">
        <f t="shared" si="3"/>
        <v>971</v>
      </c>
      <c r="O25" s="14">
        <f t="shared" si="3"/>
        <v>971</v>
      </c>
      <c r="P25" s="14">
        <f t="shared" si="3"/>
        <v>971</v>
      </c>
      <c r="Q25" s="14">
        <f t="shared" si="3"/>
        <v>971</v>
      </c>
      <c r="R25" s="14">
        <f t="shared" si="3"/>
        <v>971</v>
      </c>
      <c r="S25" s="14">
        <f t="shared" si="3"/>
        <v>971</v>
      </c>
      <c r="T25" s="14">
        <f t="shared" si="3"/>
        <v>971</v>
      </c>
      <c r="U25" s="14">
        <f t="shared" si="3"/>
        <v>971</v>
      </c>
      <c r="V25" s="14">
        <f t="shared" si="3"/>
        <v>971</v>
      </c>
      <c r="W25" s="14"/>
      <c r="X25" s="14"/>
      <c r="Y25" s="14"/>
      <c r="Z25" s="14"/>
      <c r="AA25" s="14"/>
      <c r="AB25" s="14"/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V26" si="4">E25*1000*1*(E15-E16)/3024</f>
        <v>2215.5753968253966</v>
      </c>
      <c r="F26" s="14">
        <f t="shared" si="4"/>
        <v>2215.5753968253966</v>
      </c>
      <c r="G26" s="14">
        <f t="shared" si="4"/>
        <v>2183.465608465609</v>
      </c>
      <c r="H26" s="14">
        <f t="shared" si="4"/>
        <v>2215.5753968253966</v>
      </c>
      <c r="I26" s="14">
        <f t="shared" si="4"/>
        <v>2183.4656084656081</v>
      </c>
      <c r="J26" s="14">
        <f t="shared" si="4"/>
        <v>2183.465608465609</v>
      </c>
      <c r="K26" s="14">
        <f t="shared" si="4"/>
        <v>2279.7949735449733</v>
      </c>
      <c r="L26" s="14">
        <f t="shared" si="4"/>
        <v>2376.1243386243386</v>
      </c>
      <c r="M26" s="14">
        <f t="shared" si="4"/>
        <v>2376.1243386243386</v>
      </c>
      <c r="N26" s="14">
        <f t="shared" si="4"/>
        <v>2376.1243386243386</v>
      </c>
      <c r="O26" s="14">
        <f t="shared" si="4"/>
        <v>2408.2341269841268</v>
      </c>
      <c r="P26" s="14">
        <f t="shared" si="4"/>
        <v>2344.0145502645505</v>
      </c>
      <c r="Q26" s="14">
        <f t="shared" si="4"/>
        <v>2344.0145502645505</v>
      </c>
      <c r="R26" s="14">
        <f t="shared" si="4"/>
        <v>2119.2460317460318</v>
      </c>
      <c r="S26" s="14">
        <f t="shared" si="4"/>
        <v>2087.1362433862432</v>
      </c>
      <c r="T26" s="14">
        <f t="shared" si="4"/>
        <v>2022.9166666666663</v>
      </c>
      <c r="U26" s="14">
        <f t="shared" si="4"/>
        <v>1926.5873015873017</v>
      </c>
      <c r="V26" s="14">
        <f t="shared" si="4"/>
        <v>2087.1362433862432</v>
      </c>
      <c r="W26" s="14"/>
      <c r="X26" s="14"/>
      <c r="Y26" s="14"/>
      <c r="Z26" s="14"/>
      <c r="AA26" s="14"/>
      <c r="AB26" s="14"/>
      <c r="AC26" s="24">
        <f>SUM(E26:AB26)</f>
        <v>39944.576719576711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1200</v>
      </c>
      <c r="F27" s="15">
        <v>1300</v>
      </c>
      <c r="G27" s="15">
        <v>1200</v>
      </c>
      <c r="H27" s="15">
        <v>1100</v>
      </c>
      <c r="I27" s="15">
        <v>1300</v>
      </c>
      <c r="J27" s="15">
        <v>1200</v>
      </c>
      <c r="K27" s="15">
        <v>1300</v>
      </c>
      <c r="L27" s="15">
        <v>1200</v>
      </c>
      <c r="M27" s="15">
        <v>1400</v>
      </c>
      <c r="N27" s="15">
        <v>1300</v>
      </c>
      <c r="O27" s="15">
        <v>1300</v>
      </c>
      <c r="P27" s="15">
        <v>1200</v>
      </c>
      <c r="Q27" s="15">
        <v>1200</v>
      </c>
      <c r="R27" s="15">
        <v>1100</v>
      </c>
      <c r="S27" s="15">
        <v>1000</v>
      </c>
      <c r="T27" s="15">
        <v>1000</v>
      </c>
      <c r="U27" s="15">
        <v>1200</v>
      </c>
      <c r="V27" s="15">
        <v>700</v>
      </c>
      <c r="W27" s="15"/>
      <c r="X27" s="15"/>
      <c r="Y27" s="15"/>
      <c r="Z27" s="15"/>
      <c r="AA27" s="15"/>
      <c r="AB27" s="15"/>
      <c r="AC27" s="25">
        <f>SUM(E27:AB27)</f>
        <v>21200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V28" si="5">E27/E26</f>
        <v>0.54162002417946542</v>
      </c>
      <c r="F28" s="16">
        <f t="shared" si="5"/>
        <v>0.58675502619442088</v>
      </c>
      <c r="G28" s="16">
        <f t="shared" si="5"/>
        <v>0.54958502453504565</v>
      </c>
      <c r="H28" s="16">
        <f t="shared" si="5"/>
        <v>0.49648502216450996</v>
      </c>
      <c r="I28" s="16">
        <f t="shared" si="5"/>
        <v>0.59538377657963304</v>
      </c>
      <c r="J28" s="16">
        <f t="shared" si="5"/>
        <v>0.54958502453504565</v>
      </c>
      <c r="K28" s="16">
        <f t="shared" si="5"/>
        <v>0.57022671559739491</v>
      </c>
      <c r="L28" s="16">
        <f t="shared" si="5"/>
        <v>0.50502407659977178</v>
      </c>
      <c r="M28" s="16">
        <f t="shared" si="5"/>
        <v>0.58919475603306704</v>
      </c>
      <c r="N28" s="16">
        <f t="shared" si="5"/>
        <v>0.54710941631641941</v>
      </c>
      <c r="O28" s="16">
        <f t="shared" si="5"/>
        <v>0.53981462409886716</v>
      </c>
      <c r="P28" s="16">
        <f t="shared" si="5"/>
        <v>0.51194221463538503</v>
      </c>
      <c r="Q28" s="16">
        <f t="shared" si="5"/>
        <v>0.51194221463538503</v>
      </c>
      <c r="R28" s="16">
        <f t="shared" si="5"/>
        <v>0.51905252317198758</v>
      </c>
      <c r="S28" s="16">
        <f t="shared" si="5"/>
        <v>0.47912540600491171</v>
      </c>
      <c r="T28" s="16">
        <f t="shared" si="5"/>
        <v>0.49433573635427402</v>
      </c>
      <c r="U28" s="16">
        <f t="shared" si="5"/>
        <v>0.62286302780638514</v>
      </c>
      <c r="V28" s="16">
        <f t="shared" si="5"/>
        <v>0.33538778420343818</v>
      </c>
      <c r="W28" s="16"/>
      <c r="X28" s="16"/>
      <c r="Y28" s="16"/>
      <c r="Z28" s="16"/>
      <c r="AA28" s="16"/>
      <c r="AB28" s="16"/>
      <c r="AC28" s="24">
        <f t="shared" ref="AC28:AC33" si="6">AVERAGE(E28:AB28)</f>
        <v>0.53030179964696733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0.53030179964696733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6"/>
        <v>0.53030179964696733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V30" si="7">3.516/E28</f>
        <v>6.4916359126984124</v>
      </c>
      <c r="F30" s="16">
        <f t="shared" si="7"/>
        <v>5.992279304029303</v>
      </c>
      <c r="G30" s="16">
        <f t="shared" si="7"/>
        <v>6.3975542328042341</v>
      </c>
      <c r="H30" s="16">
        <f t="shared" si="7"/>
        <v>7.0817846320346316</v>
      </c>
      <c r="I30" s="16">
        <f t="shared" si="7"/>
        <v>5.905434676434675</v>
      </c>
      <c r="J30" s="16">
        <f t="shared" si="7"/>
        <v>6.3975542328042341</v>
      </c>
      <c r="K30" s="16">
        <f t="shared" si="7"/>
        <v>6.1659685592185589</v>
      </c>
      <c r="L30" s="16">
        <f t="shared" si="7"/>
        <v>6.9620443121693123</v>
      </c>
      <c r="M30" s="16">
        <f t="shared" si="7"/>
        <v>5.9674665532879825</v>
      </c>
      <c r="N30" s="16">
        <f t="shared" si="7"/>
        <v>6.4265024420024419</v>
      </c>
      <c r="O30" s="16">
        <f t="shared" si="7"/>
        <v>6.5133470695970699</v>
      </c>
      <c r="P30" s="16">
        <f t="shared" si="7"/>
        <v>6.867962632275133</v>
      </c>
      <c r="Q30" s="16">
        <f t="shared" si="7"/>
        <v>6.867962632275133</v>
      </c>
      <c r="R30" s="16">
        <f t="shared" si="7"/>
        <v>6.7738809523809529</v>
      </c>
      <c r="S30" s="16">
        <f t="shared" si="7"/>
        <v>7.3383710317460311</v>
      </c>
      <c r="T30" s="16">
        <f t="shared" si="7"/>
        <v>7.1125749999999988</v>
      </c>
      <c r="U30" s="16">
        <f t="shared" si="7"/>
        <v>5.6449007936507938</v>
      </c>
      <c r="V30" s="16">
        <f t="shared" si="7"/>
        <v>10.483387188208617</v>
      </c>
      <c r="W30" s="16"/>
      <c r="X30" s="16"/>
      <c r="Y30" s="16"/>
      <c r="Z30" s="16"/>
      <c r="AA30" s="16"/>
      <c r="AB30" s="16"/>
      <c r="AC30" s="24">
        <f t="shared" si="6"/>
        <v>6.7439228976454171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V31" si="8">3.413*E30</f>
        <v>22.155953370039679</v>
      </c>
      <c r="F31" s="16">
        <f t="shared" si="8"/>
        <v>20.451649264652008</v>
      </c>
      <c r="G31" s="16">
        <f t="shared" si="8"/>
        <v>21.83485259656085</v>
      </c>
      <c r="H31" s="16">
        <f t="shared" si="8"/>
        <v>24.170130949134197</v>
      </c>
      <c r="I31" s="16">
        <f t="shared" si="8"/>
        <v>20.155248550671544</v>
      </c>
      <c r="J31" s="16">
        <f t="shared" si="8"/>
        <v>21.83485259656085</v>
      </c>
      <c r="K31" s="16">
        <f t="shared" si="8"/>
        <v>21.044450692612941</v>
      </c>
      <c r="L31" s="16">
        <f t="shared" si="8"/>
        <v>23.761457237433863</v>
      </c>
      <c r="M31" s="16">
        <f t="shared" si="8"/>
        <v>20.366963346371882</v>
      </c>
      <c r="N31" s="16">
        <f t="shared" si="8"/>
        <v>21.933652834554334</v>
      </c>
      <c r="O31" s="16">
        <f t="shared" si="8"/>
        <v>22.230053548534798</v>
      </c>
      <c r="P31" s="16">
        <f t="shared" si="8"/>
        <v>23.440356463955027</v>
      </c>
      <c r="Q31" s="16">
        <f t="shared" si="8"/>
        <v>23.440356463955027</v>
      </c>
      <c r="R31" s="16">
        <f t="shared" si="8"/>
        <v>23.119255690476191</v>
      </c>
      <c r="S31" s="16">
        <f t="shared" si="8"/>
        <v>25.045860331349203</v>
      </c>
      <c r="T31" s="16">
        <f t="shared" si="8"/>
        <v>24.275218474999996</v>
      </c>
      <c r="U31" s="16">
        <f t="shared" si="8"/>
        <v>19.266046408730158</v>
      </c>
      <c r="V31" s="16">
        <f t="shared" si="8"/>
        <v>35.779800473356005</v>
      </c>
      <c r="W31" s="16"/>
      <c r="X31" s="16"/>
      <c r="Y31" s="16"/>
      <c r="Z31" s="16"/>
      <c r="AA31" s="16"/>
      <c r="AB31" s="16"/>
      <c r="AC31" s="24">
        <f t="shared" si="6"/>
        <v>23.01700884966381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V32" si="9">(E18-E17)/LN(1+(E18-E17)/E13)</f>
        <v>2.6076803122881569</v>
      </c>
      <c r="F32" s="16">
        <f t="shared" si="9"/>
        <v>2.4853397382384474</v>
      </c>
      <c r="G32" s="16">
        <f t="shared" si="9"/>
        <v>2.5165099320931161</v>
      </c>
      <c r="H32" s="16">
        <f t="shared" si="9"/>
        <v>2.6076803122881569</v>
      </c>
      <c r="I32" s="16">
        <f t="shared" si="9"/>
        <v>2.5757404186939912</v>
      </c>
      <c r="J32" s="16">
        <f t="shared" si="9"/>
        <v>2.6953824270696076</v>
      </c>
      <c r="K32" s="16">
        <f t="shared" si="9"/>
        <v>2.7602266563559219</v>
      </c>
      <c r="L32" s="16">
        <f t="shared" si="9"/>
        <v>2.8563174167477219</v>
      </c>
      <c r="M32" s="16">
        <f t="shared" si="9"/>
        <v>2.8563174167477219</v>
      </c>
      <c r="N32" s="16">
        <f t="shared" si="9"/>
        <v>2.7025519071588002</v>
      </c>
      <c r="O32" s="16">
        <f t="shared" si="9"/>
        <v>2.6396861920468613</v>
      </c>
      <c r="P32" s="16">
        <f t="shared" si="9"/>
        <v>2.6710817685203589</v>
      </c>
      <c r="Q32" s="16">
        <f t="shared" si="9"/>
        <v>2.6091097783741399</v>
      </c>
      <c r="R32" s="16">
        <f t="shared" si="9"/>
        <v>2.5436350122093541</v>
      </c>
      <c r="S32" s="16">
        <f t="shared" si="9"/>
        <v>2.5436350122093541</v>
      </c>
      <c r="T32" s="16">
        <f t="shared" si="9"/>
        <v>2.3270079102987888</v>
      </c>
      <c r="U32" s="16">
        <f t="shared" si="9"/>
        <v>2.2054675907850143</v>
      </c>
      <c r="V32" s="16">
        <f t="shared" si="9"/>
        <v>2.5757404186939898</v>
      </c>
      <c r="W32" s="16"/>
      <c r="X32" s="16"/>
      <c r="Y32" s="16"/>
      <c r="Z32" s="16"/>
      <c r="AA32" s="16"/>
      <c r="AB32" s="16"/>
      <c r="AC32" s="24">
        <f t="shared" si="6"/>
        <v>2.5988394567121946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V33" si="10">(E15-E16)/LN(1+(E15-E16)/E14)</f>
        <v>2.7318849218221408</v>
      </c>
      <c r="F33" s="16">
        <f t="shared" si="10"/>
        <v>2.8932962516346135</v>
      </c>
      <c r="G33" s="16">
        <f t="shared" si="10"/>
        <v>2.8672892486957022</v>
      </c>
      <c r="H33" s="16">
        <f t="shared" si="10"/>
        <v>3.0472134184856579</v>
      </c>
      <c r="I33" s="16">
        <f t="shared" si="10"/>
        <v>3.020488061214039</v>
      </c>
      <c r="J33" s="16">
        <f t="shared" si="10"/>
        <v>3.0204880612140395</v>
      </c>
      <c r="K33" s="16">
        <f t="shared" si="10"/>
        <v>3.1004281370558266</v>
      </c>
      <c r="L33" s="16">
        <f t="shared" si="10"/>
        <v>3.0222103805672953</v>
      </c>
      <c r="M33" s="16">
        <f t="shared" si="10"/>
        <v>3.0222103805672953</v>
      </c>
      <c r="N33" s="16">
        <f t="shared" si="10"/>
        <v>3.0222103805672953</v>
      </c>
      <c r="O33" s="16">
        <f t="shared" si="10"/>
        <v>3.2059515234608829</v>
      </c>
      <c r="P33" s="16">
        <f t="shared" si="10"/>
        <v>3.1533373622747245</v>
      </c>
      <c r="Q33" s="16">
        <f t="shared" si="10"/>
        <v>2.9965726364461651</v>
      </c>
      <c r="R33" s="16">
        <f t="shared" si="10"/>
        <v>2.9667940876907539</v>
      </c>
      <c r="S33" s="16">
        <f t="shared" si="10"/>
        <v>2.6305986949018862</v>
      </c>
      <c r="T33" s="16">
        <f t="shared" si="10"/>
        <v>2.5794860061922535</v>
      </c>
      <c r="U33" s="16">
        <f t="shared" si="10"/>
        <v>2.5021943485454781</v>
      </c>
      <c r="V33" s="16">
        <f t="shared" si="10"/>
        <v>2.9398224236729851</v>
      </c>
      <c r="W33" s="16"/>
      <c r="X33" s="16"/>
      <c r="Y33" s="16"/>
      <c r="Z33" s="16"/>
      <c r="AA33" s="16"/>
      <c r="AB33" s="16"/>
      <c r="AC33" s="24">
        <f t="shared" si="6"/>
        <v>2.9290264625005018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127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1.6</v>
      </c>
      <c r="F46" s="8">
        <v>1.6</v>
      </c>
      <c r="G46" s="8">
        <v>1.6</v>
      </c>
      <c r="H46" s="8">
        <v>1.7</v>
      </c>
      <c r="I46" s="8">
        <v>1.7</v>
      </c>
      <c r="J46" s="8">
        <v>1.8</v>
      </c>
      <c r="K46" s="8">
        <v>1.8</v>
      </c>
      <c r="L46" s="8">
        <v>1.7</v>
      </c>
      <c r="M46" s="8">
        <v>1.7</v>
      </c>
      <c r="N46" s="8">
        <v>1.8</v>
      </c>
      <c r="O46" s="8">
        <v>1.8</v>
      </c>
      <c r="P46" s="8">
        <v>1.9</v>
      </c>
      <c r="Q46" s="8">
        <v>1.9</v>
      </c>
      <c r="R46" s="8">
        <v>1.8</v>
      </c>
      <c r="S46" s="8">
        <v>1.8</v>
      </c>
      <c r="T46" s="8">
        <v>1.6</v>
      </c>
      <c r="U46" s="8">
        <v>1.5</v>
      </c>
      <c r="V46" s="8">
        <v>1.6</v>
      </c>
      <c r="W46" s="8">
        <v>1.5</v>
      </c>
      <c r="X46" s="8">
        <v>1.5</v>
      </c>
      <c r="Y46" s="8">
        <v>1.6</v>
      </c>
      <c r="Z46" s="8">
        <v>1.6</v>
      </c>
      <c r="AA46" s="8">
        <v>1.8</v>
      </c>
      <c r="AB46" s="8">
        <v>1.7</v>
      </c>
      <c r="AC46" s="23">
        <f>AVERAGE(E46:AB46)</f>
        <v>1.6916666666666671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0.6</v>
      </c>
      <c r="I47" s="9">
        <v>0.6</v>
      </c>
      <c r="J47" s="9">
        <v>0.6</v>
      </c>
      <c r="K47" s="9">
        <v>0.6</v>
      </c>
      <c r="L47" s="9">
        <v>0.6</v>
      </c>
      <c r="M47" s="9">
        <v>0.6</v>
      </c>
      <c r="N47" s="9">
        <v>0.7</v>
      </c>
      <c r="O47" s="9">
        <v>0.7</v>
      </c>
      <c r="P47" s="9">
        <v>0.7</v>
      </c>
      <c r="Q47" s="9">
        <v>0.6</v>
      </c>
      <c r="R47" s="9">
        <v>0.6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>
        <v>0.6</v>
      </c>
      <c r="Y47" s="9">
        <v>0.6</v>
      </c>
      <c r="Z47" s="9">
        <v>0.6</v>
      </c>
      <c r="AA47" s="9">
        <v>0.9</v>
      </c>
      <c r="AB47" s="9">
        <v>1</v>
      </c>
      <c r="AC47" s="23">
        <f>AVERAGE(E47:AB47)</f>
        <v>0.6416666666666665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13.4</v>
      </c>
      <c r="F48" s="10">
        <v>13.3</v>
      </c>
      <c r="G48" s="10">
        <v>13.3</v>
      </c>
      <c r="H48" s="10">
        <v>13.2</v>
      </c>
      <c r="I48" s="10">
        <v>13.1</v>
      </c>
      <c r="J48" s="10">
        <v>13.2</v>
      </c>
      <c r="K48" s="10">
        <v>13.4</v>
      </c>
      <c r="L48" s="10">
        <v>13.4</v>
      </c>
      <c r="M48" s="10">
        <v>13.4</v>
      </c>
      <c r="N48" s="10">
        <v>13.3</v>
      </c>
      <c r="O48" s="10">
        <v>13.3</v>
      </c>
      <c r="P48" s="10">
        <v>13.3</v>
      </c>
      <c r="Q48" s="10">
        <v>13.2</v>
      </c>
      <c r="R48" s="10">
        <v>12.9</v>
      </c>
      <c r="S48" s="10">
        <v>12.8</v>
      </c>
      <c r="T48" s="10">
        <v>12.5</v>
      </c>
      <c r="U48" s="10">
        <v>12.4</v>
      </c>
      <c r="V48" s="10">
        <v>11.9</v>
      </c>
      <c r="W48" s="10">
        <v>11.2</v>
      </c>
      <c r="X48" s="10">
        <v>11.6</v>
      </c>
      <c r="Y48" s="10">
        <v>12.8</v>
      </c>
      <c r="Z48" s="10">
        <v>13.3</v>
      </c>
      <c r="AA48" s="10">
        <v>13.6</v>
      </c>
      <c r="AB48" s="10">
        <v>13.7</v>
      </c>
      <c r="AC48" s="24">
        <f t="shared" ref="AC48:AC58" si="11">AVERAGE(E48:AB48)</f>
        <v>12.979166666666671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6.4</v>
      </c>
      <c r="F49" s="10">
        <v>6.3</v>
      </c>
      <c r="G49" s="10">
        <v>6.4</v>
      </c>
      <c r="H49" s="10">
        <v>6.4</v>
      </c>
      <c r="I49" s="10">
        <v>6.4</v>
      </c>
      <c r="J49" s="10">
        <v>6.4</v>
      </c>
      <c r="K49" s="10">
        <v>6.6</v>
      </c>
      <c r="L49" s="10">
        <v>6.3</v>
      </c>
      <c r="M49" s="10">
        <v>6.2</v>
      </c>
      <c r="N49" s="10">
        <v>6.1</v>
      </c>
      <c r="O49" s="10">
        <v>6</v>
      </c>
      <c r="P49" s="10">
        <v>6</v>
      </c>
      <c r="Q49" s="10">
        <v>6</v>
      </c>
      <c r="R49" s="10">
        <v>6.3</v>
      </c>
      <c r="S49" s="10">
        <v>6.5</v>
      </c>
      <c r="T49" s="10">
        <v>6.4</v>
      </c>
      <c r="U49" s="10">
        <v>6.5</v>
      </c>
      <c r="V49" s="10">
        <v>5.5</v>
      </c>
      <c r="W49" s="10">
        <v>5.3</v>
      </c>
      <c r="X49" s="10">
        <v>5.5</v>
      </c>
      <c r="Y49" s="10">
        <v>5.7</v>
      </c>
      <c r="Z49" s="10">
        <v>5.7</v>
      </c>
      <c r="AA49" s="10">
        <v>5.6</v>
      </c>
      <c r="AB49" s="10">
        <v>5.7</v>
      </c>
      <c r="AC49" s="24">
        <f t="shared" si="11"/>
        <v>6.091666666666665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24.8</v>
      </c>
      <c r="F50" s="10">
        <v>24.3</v>
      </c>
      <c r="G50" s="10">
        <v>24.2</v>
      </c>
      <c r="H50" s="10">
        <v>23.9</v>
      </c>
      <c r="I50" s="10">
        <v>23.8</v>
      </c>
      <c r="J50" s="10">
        <v>23.7</v>
      </c>
      <c r="K50" s="10">
        <v>23.8</v>
      </c>
      <c r="L50" s="10">
        <v>23.6</v>
      </c>
      <c r="M50" s="10">
        <v>23.7</v>
      </c>
      <c r="N50" s="10">
        <v>23.6</v>
      </c>
      <c r="O50" s="10">
        <v>23.2</v>
      </c>
      <c r="P50" s="10">
        <v>23</v>
      </c>
      <c r="Q50" s="10">
        <v>22.3</v>
      </c>
      <c r="R50" s="10">
        <v>22</v>
      </c>
      <c r="S50" s="10">
        <v>22</v>
      </c>
      <c r="T50" s="10">
        <v>21.6</v>
      </c>
      <c r="U50" s="10">
        <v>21.2</v>
      </c>
      <c r="V50" s="10">
        <v>21.1</v>
      </c>
      <c r="W50" s="10">
        <v>20.9</v>
      </c>
      <c r="X50" s="10">
        <v>20.6</v>
      </c>
      <c r="Y50" s="10">
        <v>20.7</v>
      </c>
      <c r="Z50" s="10">
        <v>20.399999999999999</v>
      </c>
      <c r="AA50" s="10">
        <v>20.6</v>
      </c>
      <c r="AB50" s="10">
        <v>21</v>
      </c>
      <c r="AC50" s="24">
        <f t="shared" si="11"/>
        <v>22.5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29.1</v>
      </c>
      <c r="F51" s="10">
        <v>28.7</v>
      </c>
      <c r="G51" s="10">
        <v>28.4</v>
      </c>
      <c r="H51" s="10">
        <v>28.1</v>
      </c>
      <c r="I51" s="10">
        <v>27.9</v>
      </c>
      <c r="J51" s="10">
        <v>27.8</v>
      </c>
      <c r="K51" s="10">
        <v>28</v>
      </c>
      <c r="L51" s="10">
        <v>27.9</v>
      </c>
      <c r="M51" s="10">
        <v>28.2</v>
      </c>
      <c r="N51" s="10">
        <v>28.1</v>
      </c>
      <c r="O51" s="10">
        <v>27.7</v>
      </c>
      <c r="P51" s="10">
        <v>27.5</v>
      </c>
      <c r="Q51" s="10">
        <v>26.8</v>
      </c>
      <c r="R51" s="10">
        <v>26.1</v>
      </c>
      <c r="S51" s="10">
        <v>25.9</v>
      </c>
      <c r="T51" s="10">
        <v>25.2</v>
      </c>
      <c r="U51" s="10">
        <v>24.8</v>
      </c>
      <c r="V51" s="10">
        <v>25.1</v>
      </c>
      <c r="W51" s="10">
        <v>24.4</v>
      </c>
      <c r="X51" s="10">
        <v>24.2</v>
      </c>
      <c r="Y51" s="10">
        <v>25</v>
      </c>
      <c r="Z51" s="10">
        <v>25.2</v>
      </c>
      <c r="AA51" s="10">
        <v>25.4</v>
      </c>
      <c r="AB51" s="10">
        <v>26</v>
      </c>
      <c r="AC51" s="24">
        <f t="shared" si="11"/>
        <v>26.729166666666671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1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1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1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1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12">E52-E53</f>
        <v>0.5</v>
      </c>
      <c r="F56" s="11">
        <f t="shared" si="12"/>
        <v>0.5</v>
      </c>
      <c r="G56" s="11">
        <f t="shared" si="12"/>
        <v>0.5</v>
      </c>
      <c r="H56" s="11">
        <f t="shared" si="12"/>
        <v>0.5</v>
      </c>
      <c r="I56" s="11">
        <f t="shared" si="12"/>
        <v>0.5</v>
      </c>
      <c r="J56" s="11">
        <f t="shared" si="12"/>
        <v>0.5</v>
      </c>
      <c r="K56" s="11">
        <f t="shared" si="12"/>
        <v>0.5</v>
      </c>
      <c r="L56" s="11">
        <f t="shared" si="12"/>
        <v>0.5</v>
      </c>
      <c r="M56" s="11">
        <f t="shared" si="12"/>
        <v>0.5</v>
      </c>
      <c r="N56" s="11">
        <f t="shared" si="12"/>
        <v>0.5</v>
      </c>
      <c r="O56" s="11">
        <f t="shared" si="12"/>
        <v>0.5</v>
      </c>
      <c r="P56" s="11">
        <f t="shared" si="12"/>
        <v>0.5</v>
      </c>
      <c r="Q56" s="11">
        <f t="shared" si="12"/>
        <v>0.5</v>
      </c>
      <c r="R56" s="11">
        <f t="shared" si="12"/>
        <v>0.5</v>
      </c>
      <c r="S56" s="11">
        <f t="shared" si="12"/>
        <v>0.5</v>
      </c>
      <c r="T56" s="11">
        <f t="shared" si="12"/>
        <v>0.5</v>
      </c>
      <c r="U56" s="11">
        <f t="shared" si="12"/>
        <v>0.5</v>
      </c>
      <c r="V56" s="11">
        <f t="shared" si="12"/>
        <v>0.5</v>
      </c>
      <c r="W56" s="11">
        <f t="shared" si="12"/>
        <v>0.5</v>
      </c>
      <c r="X56" s="11">
        <f t="shared" si="12"/>
        <v>0.5</v>
      </c>
      <c r="Y56" s="11">
        <f t="shared" si="12"/>
        <v>0.5</v>
      </c>
      <c r="Z56" s="11">
        <f t="shared" si="12"/>
        <v>0.5</v>
      </c>
      <c r="AA56" s="11">
        <f t="shared" si="12"/>
        <v>0.5</v>
      </c>
      <c r="AB56" s="11">
        <f t="shared" si="12"/>
        <v>0.5</v>
      </c>
      <c r="AC56" s="24">
        <f t="shared" si="11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13">E54-E55</f>
        <v>0.79999999999999982</v>
      </c>
      <c r="F57" s="11">
        <f t="shared" si="13"/>
        <v>0.79999999999999982</v>
      </c>
      <c r="G57" s="11">
        <f t="shared" si="13"/>
        <v>0.79999999999999982</v>
      </c>
      <c r="H57" s="11">
        <f t="shared" si="13"/>
        <v>0.79999999999999982</v>
      </c>
      <c r="I57" s="11">
        <f t="shared" si="13"/>
        <v>0.79999999999999982</v>
      </c>
      <c r="J57" s="11">
        <f t="shared" si="13"/>
        <v>0.79999999999999982</v>
      </c>
      <c r="K57" s="11">
        <f t="shared" si="13"/>
        <v>0.79999999999999982</v>
      </c>
      <c r="L57" s="11">
        <f t="shared" si="13"/>
        <v>0.79999999999999982</v>
      </c>
      <c r="M57" s="11">
        <f t="shared" si="13"/>
        <v>0.79999999999999982</v>
      </c>
      <c r="N57" s="11">
        <f t="shared" si="13"/>
        <v>0.79999999999999982</v>
      </c>
      <c r="O57" s="11">
        <f t="shared" si="13"/>
        <v>0.79999999999999982</v>
      </c>
      <c r="P57" s="11">
        <f t="shared" si="13"/>
        <v>0.79999999999999982</v>
      </c>
      <c r="Q57" s="11">
        <f t="shared" si="13"/>
        <v>0.79999999999999982</v>
      </c>
      <c r="R57" s="11">
        <f t="shared" si="13"/>
        <v>0.79999999999999982</v>
      </c>
      <c r="S57" s="11">
        <f t="shared" si="13"/>
        <v>0.79999999999999982</v>
      </c>
      <c r="T57" s="11">
        <f t="shared" si="13"/>
        <v>0.79999999999999982</v>
      </c>
      <c r="U57" s="11">
        <f t="shared" si="13"/>
        <v>0.79999999999999982</v>
      </c>
      <c r="V57" s="11">
        <f t="shared" si="13"/>
        <v>0.79999999999999982</v>
      </c>
      <c r="W57" s="11">
        <f t="shared" si="13"/>
        <v>0.79999999999999982</v>
      </c>
      <c r="X57" s="11">
        <f t="shared" si="13"/>
        <v>0.79999999999999982</v>
      </c>
      <c r="Y57" s="11">
        <f t="shared" si="13"/>
        <v>0.79999999999999982</v>
      </c>
      <c r="Z57" s="11">
        <f t="shared" si="13"/>
        <v>0.79999999999999982</v>
      </c>
      <c r="AA57" s="11">
        <f t="shared" si="13"/>
        <v>0.79999999999999982</v>
      </c>
      <c r="AB57" s="11">
        <f t="shared" si="13"/>
        <v>0.79999999999999982</v>
      </c>
      <c r="AC57" s="24">
        <f t="shared" si="11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14">SQRT(E56/0.5)*971</f>
        <v>971</v>
      </c>
      <c r="F58" s="14">
        <f t="shared" si="14"/>
        <v>971</v>
      </c>
      <c r="G58" s="14">
        <f t="shared" si="14"/>
        <v>971</v>
      </c>
      <c r="H58" s="14">
        <f t="shared" si="14"/>
        <v>971</v>
      </c>
      <c r="I58" s="14">
        <f t="shared" si="14"/>
        <v>971</v>
      </c>
      <c r="J58" s="14">
        <f t="shared" si="14"/>
        <v>971</v>
      </c>
      <c r="K58" s="14">
        <f t="shared" si="14"/>
        <v>971</v>
      </c>
      <c r="L58" s="14">
        <f t="shared" si="14"/>
        <v>971</v>
      </c>
      <c r="M58" s="14">
        <f t="shared" si="14"/>
        <v>971</v>
      </c>
      <c r="N58" s="14">
        <f t="shared" si="14"/>
        <v>971</v>
      </c>
      <c r="O58" s="14">
        <f t="shared" si="14"/>
        <v>971</v>
      </c>
      <c r="P58" s="14">
        <f t="shared" si="14"/>
        <v>971</v>
      </c>
      <c r="Q58" s="14">
        <f t="shared" si="14"/>
        <v>971</v>
      </c>
      <c r="R58" s="14">
        <f t="shared" si="14"/>
        <v>971</v>
      </c>
      <c r="S58" s="14">
        <f t="shared" si="14"/>
        <v>971</v>
      </c>
      <c r="T58" s="14">
        <f t="shared" si="14"/>
        <v>971</v>
      </c>
      <c r="U58" s="14">
        <f t="shared" si="14"/>
        <v>971</v>
      </c>
      <c r="V58" s="14">
        <f t="shared" si="14"/>
        <v>971</v>
      </c>
      <c r="W58" s="14">
        <f t="shared" si="14"/>
        <v>971</v>
      </c>
      <c r="X58" s="14">
        <f t="shared" si="14"/>
        <v>971</v>
      </c>
      <c r="Y58" s="14">
        <f t="shared" si="14"/>
        <v>971</v>
      </c>
      <c r="Z58" s="14">
        <f t="shared" si="14"/>
        <v>971</v>
      </c>
      <c r="AA58" s="14">
        <f t="shared" si="14"/>
        <v>971</v>
      </c>
      <c r="AB58" s="14">
        <f t="shared" si="14"/>
        <v>971</v>
      </c>
      <c r="AC58" s="24">
        <f t="shared" si="11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15">E58*1000*1*(E48-E49)/3024</f>
        <v>2247.6851851851852</v>
      </c>
      <c r="F59" s="14">
        <f t="shared" si="15"/>
        <v>2247.6851851851857</v>
      </c>
      <c r="G59" s="14">
        <f t="shared" si="15"/>
        <v>2215.5753968253966</v>
      </c>
      <c r="H59" s="14">
        <f t="shared" si="15"/>
        <v>2183.4656084656081</v>
      </c>
      <c r="I59" s="14">
        <f t="shared" si="15"/>
        <v>2151.3558201058199</v>
      </c>
      <c r="J59" s="14">
        <f t="shared" si="15"/>
        <v>2183.4656084656081</v>
      </c>
      <c r="K59" s="14">
        <f t="shared" si="15"/>
        <v>2183.465608465609</v>
      </c>
      <c r="L59" s="14">
        <f t="shared" si="15"/>
        <v>2279.7949735449738</v>
      </c>
      <c r="M59" s="14">
        <f t="shared" si="15"/>
        <v>2311.9047619047619</v>
      </c>
      <c r="N59" s="14">
        <f t="shared" si="15"/>
        <v>2311.9047619047624</v>
      </c>
      <c r="O59" s="14">
        <f t="shared" si="15"/>
        <v>2344.0145502645505</v>
      </c>
      <c r="P59" s="14">
        <f t="shared" si="15"/>
        <v>2344.0145502645505</v>
      </c>
      <c r="Q59" s="14">
        <f t="shared" si="15"/>
        <v>2311.9047619047615</v>
      </c>
      <c r="R59" s="14">
        <f t="shared" si="15"/>
        <v>2119.2460317460323</v>
      </c>
      <c r="S59" s="14">
        <f t="shared" si="15"/>
        <v>2022.916666666667</v>
      </c>
      <c r="T59" s="14">
        <f t="shared" si="15"/>
        <v>1958.69708994709</v>
      </c>
      <c r="U59" s="14">
        <f t="shared" si="15"/>
        <v>1894.4775132275133</v>
      </c>
      <c r="V59" s="14">
        <f t="shared" si="15"/>
        <v>2055.0264550264551</v>
      </c>
      <c r="W59" s="14">
        <f t="shared" si="15"/>
        <v>1894.4775132275129</v>
      </c>
      <c r="X59" s="14">
        <f t="shared" si="15"/>
        <v>1958.69708994709</v>
      </c>
      <c r="Y59" s="14">
        <f t="shared" si="15"/>
        <v>2279.7949735449738</v>
      </c>
      <c r="Z59" s="14">
        <f t="shared" si="15"/>
        <v>2440.3439153439158</v>
      </c>
      <c r="AA59" s="14">
        <f t="shared" si="15"/>
        <v>2568.7830687830688</v>
      </c>
      <c r="AB59" s="14">
        <f t="shared" si="15"/>
        <v>2568.7830687830683</v>
      </c>
      <c r="AC59" s="24">
        <f>SUM(E59:AB59)</f>
        <v>53077.480158730163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1300</v>
      </c>
      <c r="F60" s="15">
        <v>1200</v>
      </c>
      <c r="G60" s="15">
        <v>1200</v>
      </c>
      <c r="H60" s="15">
        <v>1200</v>
      </c>
      <c r="I60" s="15">
        <v>1200</v>
      </c>
      <c r="J60" s="15">
        <v>1300</v>
      </c>
      <c r="K60" s="15">
        <v>1300</v>
      </c>
      <c r="L60" s="15">
        <v>1200</v>
      </c>
      <c r="M60" s="15">
        <v>1400</v>
      </c>
      <c r="N60" s="15">
        <v>1300</v>
      </c>
      <c r="O60" s="15">
        <v>1200</v>
      </c>
      <c r="P60" s="15">
        <v>1300</v>
      </c>
      <c r="Q60" s="15">
        <v>1200</v>
      </c>
      <c r="R60" s="15">
        <v>1100</v>
      </c>
      <c r="S60" s="15">
        <v>1100</v>
      </c>
      <c r="T60" s="15">
        <v>1100</v>
      </c>
      <c r="U60" s="15">
        <v>1100</v>
      </c>
      <c r="V60" s="15">
        <v>1000</v>
      </c>
      <c r="W60" s="15">
        <v>1100</v>
      </c>
      <c r="X60" s="15">
        <v>1100</v>
      </c>
      <c r="Y60" s="15">
        <v>1200</v>
      </c>
      <c r="Z60" s="15">
        <v>1300</v>
      </c>
      <c r="AA60" s="15">
        <v>1500</v>
      </c>
      <c r="AB60" s="15">
        <v>1400</v>
      </c>
      <c r="AC60" s="25">
        <f>SUM(E60:AB60)</f>
        <v>29300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16">E60/E59</f>
        <v>0.57837281153450049</v>
      </c>
      <c r="F61" s="16">
        <f t="shared" si="16"/>
        <v>0.53388259526261572</v>
      </c>
      <c r="G61" s="16">
        <f t="shared" si="16"/>
        <v>0.54162002417946542</v>
      </c>
      <c r="H61" s="16">
        <f t="shared" si="16"/>
        <v>0.54958502453504587</v>
      </c>
      <c r="I61" s="16">
        <f t="shared" si="16"/>
        <v>0.55778778609527035</v>
      </c>
      <c r="J61" s="16">
        <f t="shared" si="16"/>
        <v>0.59538377657963304</v>
      </c>
      <c r="K61" s="16">
        <f t="shared" si="16"/>
        <v>0.59538377657963271</v>
      </c>
      <c r="L61" s="16">
        <f t="shared" si="16"/>
        <v>0.52636312208990288</v>
      </c>
      <c r="M61" s="16">
        <f t="shared" si="16"/>
        <v>0.60556127703398555</v>
      </c>
      <c r="N61" s="16">
        <f t="shared" si="16"/>
        <v>0.56230690010298645</v>
      </c>
      <c r="O61" s="16">
        <f t="shared" si="16"/>
        <v>0.51194221463538503</v>
      </c>
      <c r="P61" s="16">
        <f t="shared" si="16"/>
        <v>0.55460406585500044</v>
      </c>
      <c r="Q61" s="16">
        <f t="shared" si="16"/>
        <v>0.51905252317198769</v>
      </c>
      <c r="R61" s="16">
        <f t="shared" si="16"/>
        <v>0.51905252317198747</v>
      </c>
      <c r="S61" s="16">
        <f t="shared" si="16"/>
        <v>0.5437693099897013</v>
      </c>
      <c r="T61" s="16">
        <f t="shared" si="16"/>
        <v>0.56159781195657676</v>
      </c>
      <c r="U61" s="16">
        <f t="shared" si="16"/>
        <v>0.58063502592120653</v>
      </c>
      <c r="V61" s="16">
        <f t="shared" si="16"/>
        <v>0.4866117404737384</v>
      </c>
      <c r="W61" s="16">
        <f t="shared" si="16"/>
        <v>0.58063502592120664</v>
      </c>
      <c r="X61" s="16">
        <f t="shared" si="16"/>
        <v>0.56159781195657676</v>
      </c>
      <c r="Y61" s="16">
        <f t="shared" si="16"/>
        <v>0.52636312208990288</v>
      </c>
      <c r="Z61" s="16">
        <f t="shared" si="16"/>
        <v>0.53271180009756613</v>
      </c>
      <c r="AA61" s="16">
        <f t="shared" si="16"/>
        <v>0.58393408856848605</v>
      </c>
      <c r="AB61" s="16">
        <f t="shared" si="16"/>
        <v>0.54500514933058708</v>
      </c>
      <c r="AC61" s="24">
        <f t="shared" ref="AC61:AC66" si="17">AVERAGE(E61:AB61)</f>
        <v>0.55223997113053958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0.55223997113053958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17"/>
        <v>0.55223997113053958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18">3.516/E61</f>
        <v>6.0791239316239318</v>
      </c>
      <c r="F63" s="16">
        <f t="shared" si="18"/>
        <v>6.5857175925925944</v>
      </c>
      <c r="G63" s="16">
        <f t="shared" si="18"/>
        <v>6.4916359126984124</v>
      </c>
      <c r="H63" s="16">
        <f t="shared" si="18"/>
        <v>6.3975542328042314</v>
      </c>
      <c r="I63" s="16">
        <f t="shared" si="18"/>
        <v>6.3034725529100522</v>
      </c>
      <c r="J63" s="16">
        <f t="shared" si="18"/>
        <v>5.905434676434675</v>
      </c>
      <c r="K63" s="16">
        <f t="shared" si="18"/>
        <v>5.9054346764346786</v>
      </c>
      <c r="L63" s="16">
        <f t="shared" si="18"/>
        <v>6.6797992724867736</v>
      </c>
      <c r="M63" s="16">
        <f t="shared" si="18"/>
        <v>5.8061836734693877</v>
      </c>
      <c r="N63" s="16">
        <f t="shared" si="18"/>
        <v>6.2528131868131887</v>
      </c>
      <c r="O63" s="16">
        <f t="shared" si="18"/>
        <v>6.867962632275133</v>
      </c>
      <c r="P63" s="16">
        <f t="shared" si="18"/>
        <v>6.3396578144078148</v>
      </c>
      <c r="Q63" s="16">
        <f t="shared" si="18"/>
        <v>6.773880952380952</v>
      </c>
      <c r="R63" s="16">
        <f t="shared" si="18"/>
        <v>6.7738809523809547</v>
      </c>
      <c r="S63" s="16">
        <f t="shared" si="18"/>
        <v>6.4659772727272733</v>
      </c>
      <c r="T63" s="16">
        <f t="shared" si="18"/>
        <v>6.260708152958153</v>
      </c>
      <c r="U63" s="16">
        <f t="shared" si="18"/>
        <v>6.0554390331890326</v>
      </c>
      <c r="V63" s="16">
        <f t="shared" si="18"/>
        <v>7.2254730158730158</v>
      </c>
      <c r="W63" s="16">
        <f t="shared" si="18"/>
        <v>6.0554390331890318</v>
      </c>
      <c r="X63" s="16">
        <f t="shared" si="18"/>
        <v>6.260708152958153</v>
      </c>
      <c r="Y63" s="16">
        <f t="shared" si="18"/>
        <v>6.6797992724867736</v>
      </c>
      <c r="Z63" s="16">
        <f t="shared" si="18"/>
        <v>6.6001916971916987</v>
      </c>
      <c r="AA63" s="16">
        <f t="shared" si="18"/>
        <v>6.0212275132275135</v>
      </c>
      <c r="AB63" s="16">
        <f t="shared" si="18"/>
        <v>6.4513151927437633</v>
      </c>
      <c r="AC63" s="24">
        <f t="shared" si="17"/>
        <v>6.3849512665107158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19">3.413*E63</f>
        <v>20.74804997863248</v>
      </c>
      <c r="F64" s="16">
        <f t="shared" si="19"/>
        <v>22.477054143518522</v>
      </c>
      <c r="G64" s="16">
        <f t="shared" si="19"/>
        <v>22.155953370039679</v>
      </c>
      <c r="H64" s="16">
        <f t="shared" si="19"/>
        <v>21.83485259656084</v>
      </c>
      <c r="I64" s="16">
        <f t="shared" si="19"/>
        <v>21.513751823082007</v>
      </c>
      <c r="J64" s="16">
        <f t="shared" si="19"/>
        <v>20.155248550671544</v>
      </c>
      <c r="K64" s="16">
        <f t="shared" si="19"/>
        <v>20.155248550671558</v>
      </c>
      <c r="L64" s="16">
        <f t="shared" si="19"/>
        <v>22.798154916997358</v>
      </c>
      <c r="M64" s="16">
        <f t="shared" si="19"/>
        <v>19.816504877551019</v>
      </c>
      <c r="N64" s="16">
        <f t="shared" si="19"/>
        <v>21.340851406593412</v>
      </c>
      <c r="O64" s="16">
        <f t="shared" si="19"/>
        <v>23.440356463955027</v>
      </c>
      <c r="P64" s="16">
        <f t="shared" si="19"/>
        <v>21.637252120573869</v>
      </c>
      <c r="Q64" s="16">
        <f t="shared" si="19"/>
        <v>23.119255690476187</v>
      </c>
      <c r="R64" s="16">
        <f t="shared" si="19"/>
        <v>23.119255690476198</v>
      </c>
      <c r="S64" s="16">
        <f t="shared" si="19"/>
        <v>22.068380431818184</v>
      </c>
      <c r="T64" s="16">
        <f t="shared" si="19"/>
        <v>21.367796926046175</v>
      </c>
      <c r="U64" s="16">
        <f t="shared" si="19"/>
        <v>20.667213420274166</v>
      </c>
      <c r="V64" s="16">
        <f t="shared" si="19"/>
        <v>24.660539403174603</v>
      </c>
      <c r="W64" s="16">
        <f t="shared" si="19"/>
        <v>20.667213420274166</v>
      </c>
      <c r="X64" s="16">
        <f t="shared" si="19"/>
        <v>21.367796926046175</v>
      </c>
      <c r="Y64" s="16">
        <f t="shared" si="19"/>
        <v>22.798154916997358</v>
      </c>
      <c r="Z64" s="16">
        <f t="shared" si="19"/>
        <v>22.526454262515266</v>
      </c>
      <c r="AA64" s="16">
        <f t="shared" si="19"/>
        <v>20.550449502645503</v>
      </c>
      <c r="AB64" s="16">
        <f t="shared" si="19"/>
        <v>22.018338752834463</v>
      </c>
      <c r="AC64" s="24">
        <f t="shared" si="17"/>
        <v>21.791838672601074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0">(E51-E50)/LN(1+(E51-E50)/E46)</f>
        <v>3.2951486358103681</v>
      </c>
      <c r="F65" s="16">
        <f t="shared" si="20"/>
        <v>3.3289052840945694</v>
      </c>
      <c r="G65" s="16">
        <f t="shared" si="20"/>
        <v>3.2612385097715184</v>
      </c>
      <c r="H65" s="16">
        <f t="shared" si="20"/>
        <v>3.3753264125543949</v>
      </c>
      <c r="I65" s="16">
        <f t="shared" si="20"/>
        <v>3.3408579599658239</v>
      </c>
      <c r="J65" s="16">
        <f t="shared" si="20"/>
        <v>3.4536038636539588</v>
      </c>
      <c r="K65" s="16">
        <f t="shared" si="20"/>
        <v>3.4884508893466566</v>
      </c>
      <c r="L65" s="16">
        <f t="shared" si="20"/>
        <v>3.4096372669718433</v>
      </c>
      <c r="M65" s="16">
        <f t="shared" si="20"/>
        <v>3.477801084802584</v>
      </c>
      <c r="N65" s="16">
        <f t="shared" si="20"/>
        <v>3.5920602006656761</v>
      </c>
      <c r="O65" s="16">
        <f t="shared" si="20"/>
        <v>3.5920602006656761</v>
      </c>
      <c r="P65" s="16">
        <f t="shared" si="20"/>
        <v>3.7053990253338167</v>
      </c>
      <c r="Q65" s="16">
        <f t="shared" si="20"/>
        <v>3.7053990253338167</v>
      </c>
      <c r="R65" s="16">
        <f t="shared" si="20"/>
        <v>3.4536038636539588</v>
      </c>
      <c r="S65" s="16">
        <f t="shared" si="20"/>
        <v>3.3834209477779891</v>
      </c>
      <c r="T65" s="16">
        <f t="shared" si="20"/>
        <v>3.0543288843417411</v>
      </c>
      <c r="U65" s="16">
        <f t="shared" si="20"/>
        <v>2.9417161898962108</v>
      </c>
      <c r="V65" s="16">
        <f t="shared" si="20"/>
        <v>3.1929424005917122</v>
      </c>
      <c r="W65" s="16">
        <f t="shared" si="20"/>
        <v>2.9070424077888806</v>
      </c>
      <c r="X65" s="16">
        <f t="shared" si="20"/>
        <v>2.9417161898962094</v>
      </c>
      <c r="Y65" s="16">
        <f t="shared" si="20"/>
        <v>3.2951486358103681</v>
      </c>
      <c r="Z65" s="16">
        <f t="shared" si="20"/>
        <v>3.4624680981335128</v>
      </c>
      <c r="AA65" s="16">
        <f t="shared" si="20"/>
        <v>3.694345310935566</v>
      </c>
      <c r="AB65" s="16">
        <f t="shared" si="20"/>
        <v>3.6456985460313298</v>
      </c>
      <c r="AC65" s="24">
        <f t="shared" si="17"/>
        <v>3.374929993076174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21">(E48-E49)/LN(1+(E48-E49)/E47)</f>
        <v>2.7570193139019237</v>
      </c>
      <c r="F66" s="16">
        <f t="shared" si="21"/>
        <v>2.7570193139019241</v>
      </c>
      <c r="G66" s="16">
        <f t="shared" si="21"/>
        <v>2.7318849218221408</v>
      </c>
      <c r="H66" s="16">
        <f t="shared" si="21"/>
        <v>2.7066770599501906</v>
      </c>
      <c r="I66" s="16">
        <f t="shared" si="21"/>
        <v>2.6813943551817552</v>
      </c>
      <c r="J66" s="16">
        <f t="shared" si="21"/>
        <v>2.7066770599501906</v>
      </c>
      <c r="K66" s="16">
        <f t="shared" si="21"/>
        <v>2.706677059950191</v>
      </c>
      <c r="L66" s="16">
        <f t="shared" si="21"/>
        <v>2.7820815658492699</v>
      </c>
      <c r="M66" s="16">
        <f t="shared" si="21"/>
        <v>2.8070729658092164</v>
      </c>
      <c r="N66" s="16">
        <f t="shared" si="21"/>
        <v>2.9708636221603983</v>
      </c>
      <c r="O66" s="16">
        <f t="shared" si="21"/>
        <v>2.9965726364461651</v>
      </c>
      <c r="P66" s="16">
        <f t="shared" si="21"/>
        <v>2.9965726364461651</v>
      </c>
      <c r="Q66" s="16">
        <f t="shared" si="21"/>
        <v>2.8070729658092159</v>
      </c>
      <c r="R66" s="16">
        <f t="shared" si="21"/>
        <v>2.6560353889201749</v>
      </c>
      <c r="S66" s="16">
        <f t="shared" si="21"/>
        <v>2.5794860061922535</v>
      </c>
      <c r="T66" s="16">
        <f t="shared" si="21"/>
        <v>2.5280435140062432</v>
      </c>
      <c r="U66" s="16">
        <f t="shared" si="21"/>
        <v>2.4762575163216405</v>
      </c>
      <c r="V66" s="16">
        <f t="shared" si="21"/>
        <v>2.6050827568852757</v>
      </c>
      <c r="W66" s="16">
        <f t="shared" si="21"/>
        <v>2.4762575163216409</v>
      </c>
      <c r="X66" s="16">
        <f t="shared" si="21"/>
        <v>2.5280435140062432</v>
      </c>
      <c r="Y66" s="16">
        <f t="shared" si="21"/>
        <v>2.7820815658492699</v>
      </c>
      <c r="Z66" s="16">
        <f t="shared" si="21"/>
        <v>2.9063544547929925</v>
      </c>
      <c r="AA66" s="16">
        <f t="shared" si="21"/>
        <v>3.4912973855454976</v>
      </c>
      <c r="AB66" s="16">
        <f t="shared" si="21"/>
        <v>3.6409569065073488</v>
      </c>
      <c r="AC66" s="24">
        <f t="shared" si="17"/>
        <v>2.7948950834386381</v>
      </c>
    </row>
  </sheetData>
  <mergeCells count="32">
    <mergeCell ref="A35:AC35"/>
    <mergeCell ref="A36:AC36"/>
    <mergeCell ref="A37:D37"/>
    <mergeCell ref="A38:D38"/>
    <mergeCell ref="E44:AB44"/>
    <mergeCell ref="E62:AB62"/>
    <mergeCell ref="A11:A12"/>
    <mergeCell ref="A44:A45"/>
    <mergeCell ref="B11:B12"/>
    <mergeCell ref="B44:B45"/>
    <mergeCell ref="C11:C12"/>
    <mergeCell ref="C44:C45"/>
    <mergeCell ref="D11:D12"/>
    <mergeCell ref="D44:D45"/>
    <mergeCell ref="E37:AC43"/>
    <mergeCell ref="A39:D39"/>
    <mergeCell ref="A40:D40"/>
    <mergeCell ref="A41:D41"/>
    <mergeCell ref="A42:D42"/>
    <mergeCell ref="A43:D43"/>
    <mergeCell ref="E29:AB29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66" priority="2" operator="greaterThan">
      <formula>90</formula>
    </cfRule>
  </conditionalFormatting>
  <conditionalFormatting sqref="E60:AB60">
    <cfRule type="cellIs" dxfId="65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66"/>
  <sheetViews>
    <sheetView zoomScale="60" zoomScaleNormal="60" workbookViewId="0">
      <selection activeCell="AF26" sqref="AF2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128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/>
      <c r="F13" s="8"/>
      <c r="G13" s="8"/>
      <c r="H13" s="8"/>
      <c r="I13" s="8">
        <v>0.9</v>
      </c>
      <c r="J13" s="8">
        <v>0.8</v>
      </c>
      <c r="K13" s="8">
        <v>0.8</v>
      </c>
      <c r="L13" s="8">
        <v>0.7</v>
      </c>
      <c r="M13" s="8">
        <v>0.7</v>
      </c>
      <c r="N13" s="8">
        <v>0.7</v>
      </c>
      <c r="O13" s="8">
        <v>0.7</v>
      </c>
      <c r="P13" s="8">
        <v>0.7</v>
      </c>
      <c r="Q13" s="8">
        <v>0.7</v>
      </c>
      <c r="R13" s="8">
        <v>0.7</v>
      </c>
      <c r="S13" s="8">
        <v>0.7</v>
      </c>
      <c r="T13" s="8">
        <v>0.6</v>
      </c>
      <c r="U13" s="8">
        <v>0.6</v>
      </c>
      <c r="V13" s="8">
        <v>0.6</v>
      </c>
      <c r="W13" s="8">
        <v>0.7</v>
      </c>
      <c r="X13" s="8">
        <v>0.7</v>
      </c>
      <c r="Y13" s="8">
        <v>0.6</v>
      </c>
      <c r="Z13" s="8">
        <v>0.7</v>
      </c>
      <c r="AA13" s="8">
        <v>0.8</v>
      </c>
      <c r="AB13" s="8">
        <v>0.9</v>
      </c>
      <c r="AC13" s="23">
        <f>AVERAGE(E13:AB13)</f>
        <v>0.71499999999999997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/>
      <c r="F14" s="9"/>
      <c r="G14" s="9"/>
      <c r="H14" s="9"/>
      <c r="I14" s="9">
        <v>0.8</v>
      </c>
      <c r="J14" s="9">
        <v>0.7</v>
      </c>
      <c r="K14" s="9">
        <v>0.7</v>
      </c>
      <c r="L14" s="9">
        <v>0.7</v>
      </c>
      <c r="M14" s="9">
        <v>0.6</v>
      </c>
      <c r="N14" s="9">
        <v>0.6</v>
      </c>
      <c r="O14" s="9">
        <v>0.7</v>
      </c>
      <c r="P14" s="9">
        <v>0.6</v>
      </c>
      <c r="Q14" s="9">
        <v>0.7</v>
      </c>
      <c r="R14" s="9">
        <v>0.7</v>
      </c>
      <c r="S14" s="9">
        <v>0.6</v>
      </c>
      <c r="T14" s="9">
        <v>0.4</v>
      </c>
      <c r="U14" s="9">
        <v>0.6</v>
      </c>
      <c r="V14" s="9">
        <v>0.6</v>
      </c>
      <c r="W14" s="9">
        <v>0.6</v>
      </c>
      <c r="X14" s="9">
        <v>0.6</v>
      </c>
      <c r="Y14" s="9">
        <v>0.6</v>
      </c>
      <c r="Z14" s="9">
        <v>0.7</v>
      </c>
      <c r="AA14" s="9">
        <v>0.6</v>
      </c>
      <c r="AB14" s="9">
        <v>0.8</v>
      </c>
      <c r="AC14" s="23">
        <f>AVERAGE(E14:AB14)</f>
        <v>0.64499999999999991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/>
      <c r="F15" s="10"/>
      <c r="G15" s="10"/>
      <c r="H15" s="10"/>
      <c r="I15" s="10">
        <v>14.6</v>
      </c>
      <c r="J15" s="10">
        <v>13.1</v>
      </c>
      <c r="K15" s="10">
        <v>12.6</v>
      </c>
      <c r="L15" s="10">
        <v>12.5</v>
      </c>
      <c r="M15" s="10">
        <v>12.5</v>
      </c>
      <c r="N15" s="10">
        <v>12.8</v>
      </c>
      <c r="O15" s="10">
        <v>12.8</v>
      </c>
      <c r="P15" s="10">
        <v>12.6</v>
      </c>
      <c r="Q15" s="10">
        <v>12.8</v>
      </c>
      <c r="R15" s="10">
        <v>12.7</v>
      </c>
      <c r="S15" s="10">
        <v>12.4</v>
      </c>
      <c r="T15" s="10">
        <v>12.1</v>
      </c>
      <c r="U15" s="10">
        <v>12.2</v>
      </c>
      <c r="V15" s="10">
        <v>12.1</v>
      </c>
      <c r="W15" s="10">
        <v>11.6</v>
      </c>
      <c r="X15" s="10">
        <v>11.1</v>
      </c>
      <c r="Y15" s="10">
        <v>12.4</v>
      </c>
      <c r="Z15" s="10">
        <v>13.2</v>
      </c>
      <c r="AA15" s="10">
        <v>13.6</v>
      </c>
      <c r="AB15" s="10">
        <v>13.7</v>
      </c>
      <c r="AC15" s="24">
        <f t="shared" ref="AC15:AC25" si="0">AVERAGE(E15:AB15)</f>
        <v>12.669999999999996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/>
      <c r="F16" s="10"/>
      <c r="G16" s="10"/>
      <c r="H16" s="10"/>
      <c r="I16" s="10">
        <v>6.7</v>
      </c>
      <c r="J16" s="10">
        <v>6.3</v>
      </c>
      <c r="K16" s="10">
        <v>6.4</v>
      </c>
      <c r="L16" s="10">
        <v>6.6</v>
      </c>
      <c r="M16" s="10">
        <v>6.6</v>
      </c>
      <c r="N16" s="10">
        <v>6.6</v>
      </c>
      <c r="O16" s="10">
        <v>6.6</v>
      </c>
      <c r="P16" s="10">
        <v>6.4</v>
      </c>
      <c r="Q16" s="10">
        <v>6.7</v>
      </c>
      <c r="R16" s="10">
        <v>6.4</v>
      </c>
      <c r="S16" s="10">
        <v>6.4</v>
      </c>
      <c r="T16" s="10">
        <v>6.3</v>
      </c>
      <c r="U16" s="10">
        <v>6.4</v>
      </c>
      <c r="V16" s="10">
        <v>5.6</v>
      </c>
      <c r="W16" s="10">
        <v>5.5</v>
      </c>
      <c r="X16" s="10">
        <v>5.4</v>
      </c>
      <c r="Y16" s="10">
        <v>5.7</v>
      </c>
      <c r="Z16" s="10">
        <v>5.7</v>
      </c>
      <c r="AA16" s="10">
        <v>5.7</v>
      </c>
      <c r="AB16" s="10">
        <v>5.6</v>
      </c>
      <c r="AC16" s="24">
        <f t="shared" si="0"/>
        <v>6.1800000000000015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/>
      <c r="F17" s="10"/>
      <c r="G17" s="10"/>
      <c r="H17" s="10"/>
      <c r="I17" s="10">
        <v>22.2</v>
      </c>
      <c r="J17" s="10">
        <v>22.4</v>
      </c>
      <c r="K17" s="10">
        <v>22.9</v>
      </c>
      <c r="L17" s="10">
        <v>23.1</v>
      </c>
      <c r="M17" s="10">
        <v>23.1</v>
      </c>
      <c r="N17" s="10">
        <v>22</v>
      </c>
      <c r="O17" s="10">
        <v>21.6</v>
      </c>
      <c r="P17" s="10">
        <v>21</v>
      </c>
      <c r="Q17" s="10">
        <v>21.6</v>
      </c>
      <c r="R17" s="10">
        <v>21.4</v>
      </c>
      <c r="S17" s="10">
        <v>21.2</v>
      </c>
      <c r="T17" s="10">
        <v>21.2</v>
      </c>
      <c r="U17" s="10">
        <v>21.1</v>
      </c>
      <c r="V17" s="10">
        <v>21.4</v>
      </c>
      <c r="W17" s="10">
        <v>21.2</v>
      </c>
      <c r="X17" s="10">
        <v>20.9</v>
      </c>
      <c r="Y17" s="10">
        <v>20.100000000000001</v>
      </c>
      <c r="Z17" s="10">
        <v>20</v>
      </c>
      <c r="AA17" s="10">
        <v>20</v>
      </c>
      <c r="AB17" s="10">
        <v>19.600000000000001</v>
      </c>
      <c r="AC17" s="24">
        <f t="shared" si="0"/>
        <v>21.4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/>
      <c r="F18" s="10"/>
      <c r="G18" s="10"/>
      <c r="H18" s="10"/>
      <c r="I18" s="10">
        <v>27.2</v>
      </c>
      <c r="J18" s="10">
        <v>26.8</v>
      </c>
      <c r="K18" s="10">
        <v>26.7</v>
      </c>
      <c r="L18" s="10">
        <v>26.8</v>
      </c>
      <c r="M18" s="10">
        <v>26.9</v>
      </c>
      <c r="N18" s="10">
        <v>25.9</v>
      </c>
      <c r="O18" s="10">
        <v>25.6</v>
      </c>
      <c r="P18" s="10">
        <v>24.9</v>
      </c>
      <c r="Q18" s="10">
        <v>25.4</v>
      </c>
      <c r="R18" s="10">
        <v>25.4</v>
      </c>
      <c r="S18" s="10">
        <v>25.1</v>
      </c>
      <c r="T18" s="10">
        <v>24.9</v>
      </c>
      <c r="U18" s="10">
        <v>24.8</v>
      </c>
      <c r="V18" s="10">
        <v>25.6</v>
      </c>
      <c r="W18" s="10">
        <v>25</v>
      </c>
      <c r="X18" s="10">
        <v>24.6</v>
      </c>
      <c r="Y18" s="10">
        <v>24.2</v>
      </c>
      <c r="Z18" s="10">
        <v>24.7</v>
      </c>
      <c r="AA18" s="10">
        <v>24.9</v>
      </c>
      <c r="AB18" s="10">
        <v>24.6</v>
      </c>
      <c r="AC18" s="24">
        <f t="shared" si="0"/>
        <v>25.500000000000004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/>
      <c r="F19" s="11"/>
      <c r="G19" s="11"/>
      <c r="H19" s="11"/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/>
      <c r="F20" s="12"/>
      <c r="G20" s="12"/>
      <c r="H20" s="12"/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/>
      <c r="F21" s="12"/>
      <c r="G21" s="12"/>
      <c r="H21" s="12"/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/>
      <c r="F22" s="12"/>
      <c r="G22" s="12"/>
      <c r="H22" s="12"/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/>
      <c r="F23" s="11"/>
      <c r="G23" s="11"/>
      <c r="H23" s="11"/>
      <c r="I23" s="11">
        <f t="shared" ref="I23:W23" si="1">I19-I20</f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/>
      <c r="F24" s="11"/>
      <c r="G24" s="11"/>
      <c r="H24" s="11"/>
      <c r="I24" s="11">
        <f t="shared" ref="I24:W24" si="3">I21-I22</f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0.80000000000000016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/>
      <c r="F25" s="14"/>
      <c r="G25" s="14"/>
      <c r="H25" s="14"/>
      <c r="I25" s="14">
        <f t="shared" ref="I25:W25" si="5">SQRT(I23/0.5)*971</f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/>
      <c r="F26" s="14"/>
      <c r="G26" s="14"/>
      <c r="H26" s="14"/>
      <c r="I26" s="14">
        <f t="shared" ref="I26:W26" si="7">I25*1000*1*(I15-I16)/3024</f>
        <v>2536.6732804232802</v>
      </c>
      <c r="J26" s="14">
        <f t="shared" si="7"/>
        <v>2183.4656084656085</v>
      </c>
      <c r="K26" s="14">
        <f t="shared" si="7"/>
        <v>1990.8068783068779</v>
      </c>
      <c r="L26" s="14">
        <f t="shared" si="7"/>
        <v>1894.4775132275133</v>
      </c>
      <c r="M26" s="14">
        <f t="shared" si="7"/>
        <v>1894.4775132275133</v>
      </c>
      <c r="N26" s="14">
        <f t="shared" si="7"/>
        <v>1990.8068783068786</v>
      </c>
      <c r="O26" s="14">
        <f t="shared" si="7"/>
        <v>1990.8068783068786</v>
      </c>
      <c r="P26" s="14">
        <f t="shared" si="7"/>
        <v>1990.8068783068779</v>
      </c>
      <c r="Q26" s="14">
        <f t="shared" si="7"/>
        <v>1958.6970899470903</v>
      </c>
      <c r="R26" s="14">
        <f t="shared" si="7"/>
        <v>2022.9166666666663</v>
      </c>
      <c r="S26" s="14">
        <f t="shared" si="7"/>
        <v>1926.5873015873017</v>
      </c>
      <c r="T26" s="14">
        <f t="shared" si="7"/>
        <v>1862.367724867725</v>
      </c>
      <c r="U26" s="14">
        <f t="shared" si="7"/>
        <v>1862.3677248677245</v>
      </c>
      <c r="V26" s="14">
        <f t="shared" si="7"/>
        <v>2087.1362433862432</v>
      </c>
      <c r="W26" s="14">
        <f t="shared" si="7"/>
        <v>1958.69708994709</v>
      </c>
      <c r="X26" s="14">
        <f t="shared" ref="X26:AB26" si="8">X25*1000*1*(X15-X16)/3024</f>
        <v>1830.2579365079362</v>
      </c>
      <c r="Y26" s="14">
        <f t="shared" si="8"/>
        <v>2151.3558201058199</v>
      </c>
      <c r="Z26" s="14">
        <f t="shared" si="8"/>
        <v>2408.2341269841268</v>
      </c>
      <c r="AA26" s="14">
        <f t="shared" si="8"/>
        <v>2536.6732804232802</v>
      </c>
      <c r="AB26" s="14">
        <f t="shared" si="8"/>
        <v>2600.8928571428573</v>
      </c>
      <c r="AC26" s="24">
        <f>SUM(E26:AB26)</f>
        <v>41678.505291005291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/>
      <c r="F27" s="15"/>
      <c r="G27" s="15"/>
      <c r="H27" s="15">
        <v>1000</v>
      </c>
      <c r="I27" s="15">
        <v>1300</v>
      </c>
      <c r="J27" s="15">
        <v>1100</v>
      </c>
      <c r="K27" s="15">
        <v>1100</v>
      </c>
      <c r="L27" s="15">
        <v>1100</v>
      </c>
      <c r="M27" s="15">
        <v>1100</v>
      </c>
      <c r="N27" s="15">
        <v>1000</v>
      </c>
      <c r="O27" s="15">
        <v>1100</v>
      </c>
      <c r="P27" s="15">
        <v>1100</v>
      </c>
      <c r="Q27" s="15">
        <v>1100</v>
      </c>
      <c r="R27" s="15">
        <v>900</v>
      </c>
      <c r="S27" s="15">
        <v>1100</v>
      </c>
      <c r="T27" s="15">
        <v>1100</v>
      </c>
      <c r="U27" s="15">
        <v>1000</v>
      </c>
      <c r="V27" s="15">
        <v>1200</v>
      </c>
      <c r="W27" s="15">
        <v>1000</v>
      </c>
      <c r="X27" s="15">
        <v>1000</v>
      </c>
      <c r="Y27" s="15">
        <v>1300</v>
      </c>
      <c r="Z27" s="15">
        <v>1200</v>
      </c>
      <c r="AA27" s="15">
        <v>1300</v>
      </c>
      <c r="AB27" s="15">
        <v>1400</v>
      </c>
      <c r="AC27" s="25">
        <f>SUM(E27:AB27)</f>
        <v>23500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/>
      <c r="F28" s="16"/>
      <c r="G28" s="16"/>
      <c r="H28" s="16"/>
      <c r="I28" s="16">
        <f t="shared" ref="I28:AB28" si="9">I27/I26</f>
        <v>0.51248223806854476</v>
      </c>
      <c r="J28" s="16">
        <f t="shared" si="9"/>
        <v>0.5037862724904586</v>
      </c>
      <c r="K28" s="16">
        <f t="shared" si="9"/>
        <v>0.55253978273147086</v>
      </c>
      <c r="L28" s="16">
        <f t="shared" si="9"/>
        <v>0.58063502592120653</v>
      </c>
      <c r="M28" s="16">
        <f t="shared" si="9"/>
        <v>0.58063502592120653</v>
      </c>
      <c r="N28" s="16">
        <f t="shared" si="9"/>
        <v>0.50230889339224605</v>
      </c>
      <c r="O28" s="16">
        <f t="shared" si="9"/>
        <v>0.55253978273147064</v>
      </c>
      <c r="P28" s="16">
        <f t="shared" si="9"/>
        <v>0.55253978273147086</v>
      </c>
      <c r="Q28" s="16">
        <f t="shared" si="9"/>
        <v>0.56159781195657665</v>
      </c>
      <c r="R28" s="16">
        <f t="shared" si="9"/>
        <v>0.44490216271884664</v>
      </c>
      <c r="S28" s="16">
        <f t="shared" si="9"/>
        <v>0.57095777548918636</v>
      </c>
      <c r="T28" s="16">
        <f t="shared" si="9"/>
        <v>0.59064597464398594</v>
      </c>
      <c r="U28" s="16">
        <f t="shared" si="9"/>
        <v>0.53695088603998731</v>
      </c>
      <c r="V28" s="16">
        <f t="shared" si="9"/>
        <v>0.57495048720589403</v>
      </c>
      <c r="W28" s="16">
        <f t="shared" si="9"/>
        <v>0.51054346541506979</v>
      </c>
      <c r="X28" s="16">
        <f t="shared" si="9"/>
        <v>0.54637107702314502</v>
      </c>
      <c r="Y28" s="16">
        <f t="shared" si="9"/>
        <v>0.6042701016032096</v>
      </c>
      <c r="Z28" s="16">
        <f t="shared" si="9"/>
        <v>0.49829042224510817</v>
      </c>
      <c r="AA28" s="16">
        <f t="shared" si="9"/>
        <v>0.51248223806854476</v>
      </c>
      <c r="AB28" s="16">
        <f t="shared" si="9"/>
        <v>0.538276690696876</v>
      </c>
      <c r="AC28" s="24">
        <f t="shared" ref="AC28:AC33" si="10">AVERAGE(E28:AB28)</f>
        <v>0.54138529485472531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0.54138529485472531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0"/>
        <v>0.54138529485472531</v>
      </c>
    </row>
    <row r="30" spans="1:58" ht="30" customHeight="1">
      <c r="A30" s="4">
        <v>18</v>
      </c>
      <c r="B30" s="5" t="s">
        <v>70</v>
      </c>
      <c r="C30" s="13"/>
      <c r="D30" s="13"/>
      <c r="E30" s="16"/>
      <c r="F30" s="16"/>
      <c r="G30" s="16"/>
      <c r="H30" s="16"/>
      <c r="I30" s="16">
        <f t="shared" ref="I30:W30" si="11">3.516/I28</f>
        <v>6.86072557997558</v>
      </c>
      <c r="J30" s="16">
        <f t="shared" si="11"/>
        <v>6.9791500721500723</v>
      </c>
      <c r="K30" s="16">
        <f t="shared" si="11"/>
        <v>6.3633427128427114</v>
      </c>
      <c r="L30" s="16">
        <f t="shared" si="11"/>
        <v>6.0554390331890326</v>
      </c>
      <c r="M30" s="16">
        <f t="shared" si="11"/>
        <v>6.0554390331890326</v>
      </c>
      <c r="N30" s="16">
        <f t="shared" si="11"/>
        <v>6.9996769841269852</v>
      </c>
      <c r="O30" s="16">
        <f t="shared" si="11"/>
        <v>6.363342712842714</v>
      </c>
      <c r="P30" s="16">
        <f t="shared" si="11"/>
        <v>6.3633427128427114</v>
      </c>
      <c r="Q30" s="16">
        <f t="shared" si="11"/>
        <v>6.2607081529581547</v>
      </c>
      <c r="R30" s="16">
        <f t="shared" si="11"/>
        <v>7.9028611111111093</v>
      </c>
      <c r="S30" s="16">
        <f t="shared" si="11"/>
        <v>6.1580735930735937</v>
      </c>
      <c r="T30" s="16">
        <f t="shared" si="11"/>
        <v>5.9528044733044734</v>
      </c>
      <c r="U30" s="16">
        <f t="shared" si="11"/>
        <v>6.5480849206349196</v>
      </c>
      <c r="V30" s="16">
        <f t="shared" si="11"/>
        <v>6.1153091931216927</v>
      </c>
      <c r="W30" s="16">
        <f t="shared" si="11"/>
        <v>6.8867789682539691</v>
      </c>
      <c r="X30" s="16">
        <f t="shared" ref="X30:AB30" si="12">3.516/X28</f>
        <v>6.4351869047619035</v>
      </c>
      <c r="Y30" s="16">
        <f t="shared" si="12"/>
        <v>5.8185900488400479</v>
      </c>
      <c r="Z30" s="16">
        <f t="shared" si="12"/>
        <v>7.0561259920634916</v>
      </c>
      <c r="AA30" s="16">
        <f t="shared" si="12"/>
        <v>6.86072557997558</v>
      </c>
      <c r="AB30" s="16">
        <f t="shared" si="12"/>
        <v>6.5319566326530625</v>
      </c>
      <c r="AC30" s="24">
        <f t="shared" si="10"/>
        <v>6.5283832205955408</v>
      </c>
    </row>
    <row r="31" spans="1:58" ht="30" customHeight="1">
      <c r="A31" s="4">
        <v>19</v>
      </c>
      <c r="B31" s="5" t="s">
        <v>71</v>
      </c>
      <c r="C31" s="13"/>
      <c r="D31" s="13"/>
      <c r="E31" s="16"/>
      <c r="F31" s="16"/>
      <c r="G31" s="16"/>
      <c r="H31" s="16"/>
      <c r="I31" s="16">
        <f t="shared" ref="I31:W31" si="13">3.413*I30</f>
        <v>23.415656404456652</v>
      </c>
      <c r="J31" s="16">
        <f t="shared" si="13"/>
        <v>23.819839196248196</v>
      </c>
      <c r="K31" s="16">
        <f t="shared" si="13"/>
        <v>21.718088678932173</v>
      </c>
      <c r="L31" s="16">
        <f t="shared" si="13"/>
        <v>20.667213420274166</v>
      </c>
      <c r="M31" s="16">
        <f t="shared" si="13"/>
        <v>20.667213420274166</v>
      </c>
      <c r="N31" s="16">
        <f t="shared" si="13"/>
        <v>23.889897546825399</v>
      </c>
      <c r="O31" s="16">
        <f t="shared" si="13"/>
        <v>21.718088678932183</v>
      </c>
      <c r="P31" s="16">
        <f t="shared" si="13"/>
        <v>21.718088678932173</v>
      </c>
      <c r="Q31" s="16">
        <f t="shared" si="13"/>
        <v>21.367796926046182</v>
      </c>
      <c r="R31" s="16">
        <f t="shared" si="13"/>
        <v>26.972464972222216</v>
      </c>
      <c r="S31" s="16">
        <f t="shared" si="13"/>
        <v>21.017505173160174</v>
      </c>
      <c r="T31" s="16">
        <f t="shared" si="13"/>
        <v>20.316921667388165</v>
      </c>
      <c r="U31" s="16">
        <f t="shared" si="13"/>
        <v>22.348613834126979</v>
      </c>
      <c r="V31" s="16">
        <f t="shared" si="13"/>
        <v>20.871550276124335</v>
      </c>
      <c r="W31" s="16">
        <f t="shared" si="13"/>
        <v>23.504576618650795</v>
      </c>
      <c r="X31" s="16">
        <f t="shared" ref="X31:AB31" si="14">3.413*X30</f>
        <v>21.963292905952375</v>
      </c>
      <c r="Y31" s="16">
        <f t="shared" si="14"/>
        <v>19.858847836691083</v>
      </c>
      <c r="Z31" s="16">
        <f t="shared" si="14"/>
        <v>24.082558010912695</v>
      </c>
      <c r="AA31" s="16">
        <f t="shared" si="14"/>
        <v>23.415656404456652</v>
      </c>
      <c r="AB31" s="16">
        <f t="shared" si="14"/>
        <v>22.293567987244902</v>
      </c>
      <c r="AC31" s="24">
        <f t="shared" si="10"/>
        <v>22.281371931892583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/>
      <c r="F32" s="16"/>
      <c r="G32" s="16"/>
      <c r="H32" s="16"/>
      <c r="I32" s="16">
        <f t="shared" ref="I32:W32" si="15">(I18-I17)/LN(1+(I18-I17)/I13)</f>
        <v>2.6591319396341482</v>
      </c>
      <c r="J32" s="16">
        <f t="shared" si="15"/>
        <v>2.3506757574581707</v>
      </c>
      <c r="K32" s="16">
        <f t="shared" si="15"/>
        <v>2.1724218588014748</v>
      </c>
      <c r="L32" s="16">
        <f t="shared" si="15"/>
        <v>2.0127516139233048</v>
      </c>
      <c r="M32" s="16">
        <f t="shared" si="15"/>
        <v>2.0421847211219002</v>
      </c>
      <c r="N32" s="16">
        <f t="shared" si="15"/>
        <v>2.0714586881775157</v>
      </c>
      <c r="O32" s="16">
        <f t="shared" si="15"/>
        <v>2.1005783676943754</v>
      </c>
      <c r="P32" s="16">
        <f t="shared" si="15"/>
        <v>2.0714586881775157</v>
      </c>
      <c r="Q32" s="16">
        <f t="shared" si="15"/>
        <v>2.0421847211219002</v>
      </c>
      <c r="R32" s="16">
        <f t="shared" si="15"/>
        <v>2.1005783676943754</v>
      </c>
      <c r="S32" s="16">
        <f t="shared" si="15"/>
        <v>2.0714586881775165</v>
      </c>
      <c r="T32" s="16">
        <f t="shared" si="15"/>
        <v>1.878706020737549</v>
      </c>
      <c r="U32" s="16">
        <f t="shared" si="15"/>
        <v>1.878706020737549</v>
      </c>
      <c r="V32" s="16">
        <f t="shared" si="15"/>
        <v>2.0197730572445494</v>
      </c>
      <c r="W32" s="16">
        <f t="shared" si="15"/>
        <v>2.0421847211219011</v>
      </c>
      <c r="X32" s="16">
        <f t="shared" ref="X32:AB32" si="16">(X18-X17)/LN(1+(X18-X17)/X13)</f>
        <v>2.0127516139233057</v>
      </c>
      <c r="Y32" s="16">
        <f t="shared" si="16"/>
        <v>1.991849804854938</v>
      </c>
      <c r="Z32" s="16">
        <f t="shared" si="16"/>
        <v>2.3004552139452827</v>
      </c>
      <c r="AA32" s="16">
        <f t="shared" si="16"/>
        <v>2.495404221487302</v>
      </c>
      <c r="AB32" s="16">
        <f t="shared" si="16"/>
        <v>2.6591319396341482</v>
      </c>
      <c r="AC32" s="24">
        <f t="shared" si="10"/>
        <v>2.148692301283436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/>
      <c r="F33" s="16"/>
      <c r="G33" s="16"/>
      <c r="H33" s="16"/>
      <c r="I33" s="16">
        <f t="shared" ref="I33:W33" si="17">(I15-I16)/LN(1+(I15-I16)/I14)</f>
        <v>3.310333392565084</v>
      </c>
      <c r="J33" s="16">
        <f t="shared" si="17"/>
        <v>2.8672892486957018</v>
      </c>
      <c r="K33" s="16">
        <f t="shared" si="17"/>
        <v>2.7095576762823601</v>
      </c>
      <c r="L33" s="16">
        <f t="shared" si="17"/>
        <v>2.6295327990907214</v>
      </c>
      <c r="M33" s="16">
        <f t="shared" si="17"/>
        <v>2.4762575163216405</v>
      </c>
      <c r="N33" s="16">
        <f t="shared" si="17"/>
        <v>2.5538068190908847</v>
      </c>
      <c r="O33" s="16">
        <f t="shared" si="17"/>
        <v>2.7095576762823601</v>
      </c>
      <c r="P33" s="16">
        <f t="shared" si="17"/>
        <v>2.5538068190908843</v>
      </c>
      <c r="Q33" s="16">
        <f t="shared" si="17"/>
        <v>2.6829726235314069</v>
      </c>
      <c r="R33" s="16">
        <f t="shared" si="17"/>
        <v>2.7360552359904862</v>
      </c>
      <c r="S33" s="16">
        <f t="shared" si="17"/>
        <v>2.5021943485454781</v>
      </c>
      <c r="T33" s="16">
        <f t="shared" si="17"/>
        <v>2.1161395591756307</v>
      </c>
      <c r="U33" s="16">
        <f t="shared" si="17"/>
        <v>2.4502311435593271</v>
      </c>
      <c r="V33" s="16">
        <f t="shared" si="17"/>
        <v>2.6305986949018862</v>
      </c>
      <c r="W33" s="16">
        <f t="shared" si="17"/>
        <v>2.5280435140062432</v>
      </c>
      <c r="X33" s="16">
        <f t="shared" ref="X33:AB33" si="18">(X15-X16)/LN(1+(X15-X16)/X14)</f>
        <v>2.4241132854634402</v>
      </c>
      <c r="Y33" s="16">
        <f t="shared" si="18"/>
        <v>2.6813943551817552</v>
      </c>
      <c r="Z33" s="16">
        <f t="shared" si="18"/>
        <v>3.0477780683835869</v>
      </c>
      <c r="AA33" s="16">
        <f t="shared" si="18"/>
        <v>2.9801291919798865</v>
      </c>
      <c r="AB33" s="16">
        <f t="shared" si="18"/>
        <v>3.3621191219924649</v>
      </c>
      <c r="AC33" s="24">
        <f t="shared" si="10"/>
        <v>2.6975955545065613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128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1.9</v>
      </c>
      <c r="F46" s="8">
        <v>1.9</v>
      </c>
      <c r="G46" s="8">
        <v>1.9</v>
      </c>
      <c r="H46" s="8">
        <v>2.1</v>
      </c>
      <c r="I46" s="8">
        <v>2.1</v>
      </c>
      <c r="J46" s="8">
        <v>1.8</v>
      </c>
      <c r="K46" s="8">
        <v>1.8</v>
      </c>
      <c r="L46" s="8">
        <v>1.7</v>
      </c>
      <c r="M46" s="8">
        <v>1.6</v>
      </c>
      <c r="N46" s="8">
        <v>1.7</v>
      </c>
      <c r="O46" s="8">
        <v>1.7</v>
      </c>
      <c r="P46" s="8">
        <v>1.8</v>
      </c>
      <c r="Q46" s="8">
        <v>1.6</v>
      </c>
      <c r="R46" s="8">
        <v>1.6</v>
      </c>
      <c r="S46" s="8">
        <v>1.6</v>
      </c>
      <c r="T46" s="8">
        <v>1.6</v>
      </c>
      <c r="U46" s="8">
        <v>1.6</v>
      </c>
      <c r="V46" s="8">
        <v>1.5</v>
      </c>
      <c r="W46" s="8">
        <v>1.6</v>
      </c>
      <c r="X46" s="8"/>
      <c r="Y46" s="8"/>
      <c r="Z46" s="8"/>
      <c r="AA46" s="8"/>
      <c r="AB46" s="8"/>
      <c r="AC46" s="23">
        <f>AVERAGE(E46:AB46)</f>
        <v>1.7421052631578953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0.9</v>
      </c>
      <c r="F47" s="9">
        <v>0.9</v>
      </c>
      <c r="G47" s="9">
        <v>0.9</v>
      </c>
      <c r="H47" s="9">
        <v>1</v>
      </c>
      <c r="I47" s="9">
        <v>0.9</v>
      </c>
      <c r="J47" s="9">
        <v>0.7</v>
      </c>
      <c r="K47" s="9">
        <v>0.7</v>
      </c>
      <c r="L47" s="9">
        <v>0.6</v>
      </c>
      <c r="M47" s="9">
        <v>0.6</v>
      </c>
      <c r="N47" s="9">
        <v>0.6</v>
      </c>
      <c r="O47" s="9">
        <v>0.6</v>
      </c>
      <c r="P47" s="9">
        <v>0.6</v>
      </c>
      <c r="Q47" s="9">
        <v>0.6</v>
      </c>
      <c r="R47" s="9">
        <v>0.7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/>
      <c r="Y47" s="9"/>
      <c r="Z47" s="9"/>
      <c r="AA47" s="9"/>
      <c r="AB47" s="9"/>
      <c r="AC47" s="23">
        <f>AVERAGE(E47:AB47)</f>
        <v>0.69999999999999984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13.8</v>
      </c>
      <c r="F48" s="10">
        <v>13.9</v>
      </c>
      <c r="G48" s="10">
        <v>14.3</v>
      </c>
      <c r="H48" s="10">
        <v>14.6</v>
      </c>
      <c r="I48" s="10">
        <v>14.9</v>
      </c>
      <c r="J48" s="10">
        <v>13.3</v>
      </c>
      <c r="K48" s="10">
        <v>12.9</v>
      </c>
      <c r="L48" s="10">
        <v>12.7</v>
      </c>
      <c r="M48" s="10">
        <v>12.8</v>
      </c>
      <c r="N48" s="10">
        <v>13</v>
      </c>
      <c r="O48" s="10">
        <v>13</v>
      </c>
      <c r="P48" s="10">
        <v>12.9</v>
      </c>
      <c r="Q48" s="10">
        <v>13</v>
      </c>
      <c r="R48" s="10">
        <v>12.9</v>
      </c>
      <c r="S48" s="10">
        <v>12.7</v>
      </c>
      <c r="T48" s="10">
        <v>12.4</v>
      </c>
      <c r="U48" s="10">
        <v>12.4</v>
      </c>
      <c r="V48" s="10">
        <v>12.2</v>
      </c>
      <c r="W48" s="10">
        <v>11.8</v>
      </c>
      <c r="X48" s="10"/>
      <c r="Y48" s="10"/>
      <c r="Z48" s="10"/>
      <c r="AA48" s="10"/>
      <c r="AB48" s="10"/>
      <c r="AC48" s="24">
        <f t="shared" ref="AC48:AC58" si="19">AVERAGE(E48:AB48)</f>
        <v>13.131578947368421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5.6</v>
      </c>
      <c r="F49" s="10">
        <v>5.7</v>
      </c>
      <c r="G49" s="10">
        <v>5.7</v>
      </c>
      <c r="H49" s="10">
        <v>5.7</v>
      </c>
      <c r="I49" s="10">
        <v>6.4</v>
      </c>
      <c r="J49" s="10">
        <v>6.3</v>
      </c>
      <c r="K49" s="10">
        <v>6.3</v>
      </c>
      <c r="L49" s="10">
        <v>6.5</v>
      </c>
      <c r="M49" s="10">
        <v>6.5</v>
      </c>
      <c r="N49" s="10">
        <v>6.6</v>
      </c>
      <c r="O49" s="10">
        <v>6.6</v>
      </c>
      <c r="P49" s="10">
        <v>6.5</v>
      </c>
      <c r="Q49" s="10">
        <v>6.5</v>
      </c>
      <c r="R49" s="10">
        <v>6.4</v>
      </c>
      <c r="S49" s="10">
        <v>6.4</v>
      </c>
      <c r="T49" s="10">
        <v>6.5</v>
      </c>
      <c r="U49" s="10">
        <v>6.5</v>
      </c>
      <c r="V49" s="10">
        <v>5.6</v>
      </c>
      <c r="W49" s="10">
        <v>5.4</v>
      </c>
      <c r="X49" s="10"/>
      <c r="Y49" s="10"/>
      <c r="Z49" s="10"/>
      <c r="AA49" s="10"/>
      <c r="AB49" s="10"/>
      <c r="AC49" s="24">
        <f t="shared" si="19"/>
        <v>6.1947368421052635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20.9</v>
      </c>
      <c r="F50" s="10">
        <v>21</v>
      </c>
      <c r="G50" s="10">
        <v>21.3</v>
      </c>
      <c r="H50" s="10">
        <v>21.9</v>
      </c>
      <c r="I50" s="10">
        <v>22.6</v>
      </c>
      <c r="J50" s="10">
        <v>22.8</v>
      </c>
      <c r="K50" s="10">
        <v>23.1</v>
      </c>
      <c r="L50" s="10">
        <v>23.4</v>
      </c>
      <c r="M50" s="10">
        <v>23.4</v>
      </c>
      <c r="N50" s="10">
        <v>22.4</v>
      </c>
      <c r="O50" s="10">
        <v>21.9</v>
      </c>
      <c r="P50" s="10">
        <v>21.3</v>
      </c>
      <c r="Q50" s="10">
        <v>21.8</v>
      </c>
      <c r="R50" s="10">
        <v>21.8</v>
      </c>
      <c r="S50" s="10">
        <v>21.7</v>
      </c>
      <c r="T50" s="10">
        <v>21.6</v>
      </c>
      <c r="U50" s="10">
        <v>21.6</v>
      </c>
      <c r="V50" s="10">
        <v>21.8</v>
      </c>
      <c r="W50" s="10">
        <v>21.6</v>
      </c>
      <c r="X50" s="10"/>
      <c r="Y50" s="10"/>
      <c r="Z50" s="10"/>
      <c r="AA50" s="10"/>
      <c r="AB50" s="10"/>
      <c r="AC50" s="24">
        <f t="shared" si="19"/>
        <v>21.994736842105269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26</v>
      </c>
      <c r="F51" s="10">
        <v>26.1</v>
      </c>
      <c r="G51" s="10">
        <v>26.7</v>
      </c>
      <c r="H51" s="10">
        <v>27.4</v>
      </c>
      <c r="I51" s="10">
        <v>27.8</v>
      </c>
      <c r="J51" s="10">
        <v>27.2</v>
      </c>
      <c r="K51" s="10">
        <v>27.3</v>
      </c>
      <c r="L51" s="10">
        <v>27.2</v>
      </c>
      <c r="M51" s="10">
        <v>27.3</v>
      </c>
      <c r="N51" s="10">
        <v>26.4</v>
      </c>
      <c r="O51" s="10">
        <v>25.8</v>
      </c>
      <c r="P51" s="10">
        <v>25.3</v>
      </c>
      <c r="Q51" s="10">
        <v>25.8</v>
      </c>
      <c r="R51" s="10">
        <v>25.7</v>
      </c>
      <c r="S51" s="10">
        <v>25.5</v>
      </c>
      <c r="T51" s="10">
        <v>25.2</v>
      </c>
      <c r="U51" s="10">
        <v>25.2</v>
      </c>
      <c r="V51" s="10">
        <v>25.8</v>
      </c>
      <c r="W51" s="10">
        <v>25.5</v>
      </c>
      <c r="X51" s="10"/>
      <c r="Y51" s="10"/>
      <c r="Z51" s="10"/>
      <c r="AA51" s="10"/>
      <c r="AB51" s="10"/>
      <c r="AC51" s="24">
        <f t="shared" si="19"/>
        <v>26.273684210526316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/>
      <c r="Y52" s="11"/>
      <c r="Z52" s="11"/>
      <c r="AA52" s="11"/>
      <c r="AB52" s="11"/>
      <c r="AC52" s="24">
        <f t="shared" si="19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/>
      <c r="Y53" s="12"/>
      <c r="Z53" s="12"/>
      <c r="AA53" s="12"/>
      <c r="AB53" s="12"/>
      <c r="AC53" s="24">
        <f t="shared" si="19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/>
      <c r="Y54" s="12"/>
      <c r="Z54" s="12"/>
      <c r="AA54" s="12"/>
      <c r="AB54" s="12"/>
      <c r="AC54" s="24">
        <f t="shared" si="19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/>
      <c r="Y55" s="12"/>
      <c r="Z55" s="12"/>
      <c r="AA55" s="12"/>
      <c r="AB55" s="12"/>
      <c r="AC55" s="24">
        <f t="shared" si="19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W56" si="20">E52-E53</f>
        <v>0.5</v>
      </c>
      <c r="F56" s="11">
        <f t="shared" si="20"/>
        <v>0.5</v>
      </c>
      <c r="G56" s="11">
        <f t="shared" si="20"/>
        <v>0.5</v>
      </c>
      <c r="H56" s="11">
        <f t="shared" si="20"/>
        <v>0.5</v>
      </c>
      <c r="I56" s="11">
        <f t="shared" si="20"/>
        <v>0.5</v>
      </c>
      <c r="J56" s="11">
        <f t="shared" si="20"/>
        <v>0.5</v>
      </c>
      <c r="K56" s="11">
        <f t="shared" si="20"/>
        <v>0.5</v>
      </c>
      <c r="L56" s="11">
        <f t="shared" si="20"/>
        <v>0.5</v>
      </c>
      <c r="M56" s="11">
        <f t="shared" si="20"/>
        <v>0.5</v>
      </c>
      <c r="N56" s="11">
        <f t="shared" si="20"/>
        <v>0.5</v>
      </c>
      <c r="O56" s="11">
        <f t="shared" si="20"/>
        <v>0.5</v>
      </c>
      <c r="P56" s="11">
        <f t="shared" si="20"/>
        <v>0.5</v>
      </c>
      <c r="Q56" s="11">
        <f t="shared" si="20"/>
        <v>0.5</v>
      </c>
      <c r="R56" s="11">
        <f t="shared" si="20"/>
        <v>0.5</v>
      </c>
      <c r="S56" s="11">
        <f t="shared" si="20"/>
        <v>0.5</v>
      </c>
      <c r="T56" s="11">
        <f t="shared" si="20"/>
        <v>0.5</v>
      </c>
      <c r="U56" s="11">
        <f t="shared" si="20"/>
        <v>0.5</v>
      </c>
      <c r="V56" s="11">
        <f t="shared" si="20"/>
        <v>0.5</v>
      </c>
      <c r="W56" s="11">
        <f t="shared" si="20"/>
        <v>0.5</v>
      </c>
      <c r="X56" s="11"/>
      <c r="Y56" s="11"/>
      <c r="Z56" s="11"/>
      <c r="AA56" s="11"/>
      <c r="AB56" s="11"/>
      <c r="AC56" s="24">
        <f t="shared" si="19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W57" si="21">E54-E55</f>
        <v>0.79999999999999982</v>
      </c>
      <c r="F57" s="11">
        <f t="shared" si="21"/>
        <v>0.79999999999999982</v>
      </c>
      <c r="G57" s="11">
        <f t="shared" si="21"/>
        <v>0.79999999999999982</v>
      </c>
      <c r="H57" s="11">
        <f t="shared" si="21"/>
        <v>0.79999999999999982</v>
      </c>
      <c r="I57" s="11">
        <f t="shared" si="21"/>
        <v>0.79999999999999982</v>
      </c>
      <c r="J57" s="11">
        <f t="shared" si="21"/>
        <v>0.79999999999999982</v>
      </c>
      <c r="K57" s="11">
        <f t="shared" si="21"/>
        <v>0.79999999999999982</v>
      </c>
      <c r="L57" s="11">
        <f t="shared" si="21"/>
        <v>0.79999999999999982</v>
      </c>
      <c r="M57" s="11">
        <f t="shared" si="21"/>
        <v>0.79999999999999982</v>
      </c>
      <c r="N57" s="11">
        <f t="shared" si="21"/>
        <v>0.79999999999999982</v>
      </c>
      <c r="O57" s="11">
        <f t="shared" si="21"/>
        <v>0.79999999999999982</v>
      </c>
      <c r="P57" s="11">
        <f t="shared" si="21"/>
        <v>0.79999999999999982</v>
      </c>
      <c r="Q57" s="11">
        <f t="shared" si="21"/>
        <v>0.79999999999999982</v>
      </c>
      <c r="R57" s="11">
        <f t="shared" si="21"/>
        <v>0.79999999999999982</v>
      </c>
      <c r="S57" s="11">
        <f t="shared" si="21"/>
        <v>0.79999999999999982</v>
      </c>
      <c r="T57" s="11">
        <f t="shared" si="21"/>
        <v>0.79999999999999982</v>
      </c>
      <c r="U57" s="11">
        <f t="shared" si="21"/>
        <v>0.79999999999999982</v>
      </c>
      <c r="V57" s="11">
        <f t="shared" si="21"/>
        <v>0.79999999999999982</v>
      </c>
      <c r="W57" s="11">
        <f t="shared" si="21"/>
        <v>0.79999999999999982</v>
      </c>
      <c r="X57" s="11"/>
      <c r="Y57" s="11"/>
      <c r="Z57" s="11"/>
      <c r="AA57" s="11"/>
      <c r="AB57" s="11"/>
      <c r="AC57" s="24">
        <f t="shared" si="19"/>
        <v>0.80000000000000016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W58" si="22">SQRT(E56/0.5)*971</f>
        <v>971</v>
      </c>
      <c r="F58" s="14">
        <f t="shared" si="22"/>
        <v>971</v>
      </c>
      <c r="G58" s="14">
        <f t="shared" si="22"/>
        <v>971</v>
      </c>
      <c r="H58" s="14">
        <f t="shared" si="22"/>
        <v>971</v>
      </c>
      <c r="I58" s="14">
        <f t="shared" si="22"/>
        <v>971</v>
      </c>
      <c r="J58" s="14">
        <f t="shared" si="22"/>
        <v>971</v>
      </c>
      <c r="K58" s="14">
        <f t="shared" si="22"/>
        <v>971</v>
      </c>
      <c r="L58" s="14">
        <f t="shared" si="22"/>
        <v>971</v>
      </c>
      <c r="M58" s="14">
        <f t="shared" si="22"/>
        <v>971</v>
      </c>
      <c r="N58" s="14">
        <f t="shared" si="22"/>
        <v>971</v>
      </c>
      <c r="O58" s="14">
        <f t="shared" si="22"/>
        <v>971</v>
      </c>
      <c r="P58" s="14">
        <f t="shared" si="22"/>
        <v>971</v>
      </c>
      <c r="Q58" s="14">
        <f t="shared" si="22"/>
        <v>971</v>
      </c>
      <c r="R58" s="14">
        <f t="shared" si="22"/>
        <v>971</v>
      </c>
      <c r="S58" s="14">
        <f t="shared" si="22"/>
        <v>971</v>
      </c>
      <c r="T58" s="14">
        <f t="shared" si="22"/>
        <v>971</v>
      </c>
      <c r="U58" s="14">
        <f t="shared" si="22"/>
        <v>971</v>
      </c>
      <c r="V58" s="14">
        <f t="shared" si="22"/>
        <v>971</v>
      </c>
      <c r="W58" s="14">
        <f t="shared" si="22"/>
        <v>971</v>
      </c>
      <c r="X58" s="14"/>
      <c r="Y58" s="14"/>
      <c r="Z58" s="14"/>
      <c r="AA58" s="14"/>
      <c r="AB58" s="14"/>
      <c r="AC58" s="24">
        <f t="shared" si="19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W59" si="23">E58*1000*1*(E48-E49)/3024</f>
        <v>2633.0026455026459</v>
      </c>
      <c r="F59" s="14">
        <f t="shared" si="23"/>
        <v>2633.002645502645</v>
      </c>
      <c r="G59" s="14">
        <f t="shared" si="23"/>
        <v>2761.4417989417993</v>
      </c>
      <c r="H59" s="14">
        <f t="shared" si="23"/>
        <v>2857.7711640211633</v>
      </c>
      <c r="I59" s="14">
        <f t="shared" si="23"/>
        <v>2729.3320105820108</v>
      </c>
      <c r="J59" s="14">
        <f t="shared" si="23"/>
        <v>2247.6851851851857</v>
      </c>
      <c r="K59" s="14">
        <f t="shared" si="23"/>
        <v>2119.2460317460323</v>
      </c>
      <c r="L59" s="14">
        <f t="shared" si="23"/>
        <v>1990.8068783068779</v>
      </c>
      <c r="M59" s="14">
        <f t="shared" si="23"/>
        <v>2022.916666666667</v>
      </c>
      <c r="N59" s="14">
        <f t="shared" si="23"/>
        <v>2055.0264550264551</v>
      </c>
      <c r="O59" s="14">
        <f t="shared" si="23"/>
        <v>2055.0264550264551</v>
      </c>
      <c r="P59" s="14">
        <f t="shared" si="23"/>
        <v>2055.0264550264551</v>
      </c>
      <c r="Q59" s="14">
        <f t="shared" si="23"/>
        <v>2087.1362433862432</v>
      </c>
      <c r="R59" s="14">
        <f t="shared" si="23"/>
        <v>2087.1362433862432</v>
      </c>
      <c r="S59" s="14">
        <f t="shared" si="23"/>
        <v>2022.9166666666663</v>
      </c>
      <c r="T59" s="14">
        <f t="shared" si="23"/>
        <v>1894.4775132275133</v>
      </c>
      <c r="U59" s="14">
        <f t="shared" si="23"/>
        <v>1894.4775132275133</v>
      </c>
      <c r="V59" s="14">
        <f t="shared" si="23"/>
        <v>2119.2460317460318</v>
      </c>
      <c r="W59" s="14">
        <f t="shared" si="23"/>
        <v>2055.0264550264551</v>
      </c>
      <c r="X59" s="14"/>
      <c r="Y59" s="14"/>
      <c r="Z59" s="14"/>
      <c r="AA59" s="14"/>
      <c r="AB59" s="14"/>
      <c r="AC59" s="24">
        <f>SUM(E59:AB59)</f>
        <v>42320.701058201055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1400</v>
      </c>
      <c r="F60" s="15">
        <v>1500</v>
      </c>
      <c r="G60" s="15">
        <v>1500</v>
      </c>
      <c r="H60" s="15">
        <v>1500</v>
      </c>
      <c r="I60" s="15">
        <v>1200</v>
      </c>
      <c r="J60" s="15">
        <v>1200</v>
      </c>
      <c r="K60" s="15">
        <v>1100</v>
      </c>
      <c r="L60" s="15">
        <v>1200</v>
      </c>
      <c r="M60" s="15">
        <v>1100</v>
      </c>
      <c r="N60" s="15">
        <v>1100</v>
      </c>
      <c r="O60" s="15">
        <v>1200</v>
      </c>
      <c r="P60" s="15">
        <v>1100</v>
      </c>
      <c r="Q60" s="15">
        <v>1100</v>
      </c>
      <c r="R60" s="15">
        <v>1100</v>
      </c>
      <c r="S60" s="15">
        <v>1100</v>
      </c>
      <c r="T60" s="15">
        <v>1100</v>
      </c>
      <c r="U60" s="15">
        <v>1100</v>
      </c>
      <c r="V60" s="15">
        <v>1100</v>
      </c>
      <c r="W60" s="15">
        <v>200</v>
      </c>
      <c r="X60" s="15"/>
      <c r="Y60" s="15"/>
      <c r="Z60" s="15"/>
      <c r="AA60" s="15"/>
      <c r="AB60" s="15"/>
      <c r="AC60" s="25">
        <f>SUM(E60:AB60)</f>
        <v>21900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W61" si="24">E60/E59</f>
        <v>0.5317123408103287</v>
      </c>
      <c r="F61" s="16">
        <f t="shared" si="24"/>
        <v>0.56969179372535239</v>
      </c>
      <c r="G61" s="16">
        <f t="shared" si="24"/>
        <v>0.54319450099394051</v>
      </c>
      <c r="H61" s="16">
        <f t="shared" si="24"/>
        <v>0.5248845739941449</v>
      </c>
      <c r="I61" s="16">
        <f t="shared" si="24"/>
        <v>0.43966801962803659</v>
      </c>
      <c r="J61" s="16">
        <f t="shared" si="24"/>
        <v>0.53388259526261572</v>
      </c>
      <c r="K61" s="16">
        <f t="shared" si="24"/>
        <v>0.51905252317198747</v>
      </c>
      <c r="L61" s="16">
        <f t="shared" si="24"/>
        <v>0.60277067207069546</v>
      </c>
      <c r="M61" s="16">
        <f t="shared" si="24"/>
        <v>0.5437693099897013</v>
      </c>
      <c r="N61" s="16">
        <f t="shared" si="24"/>
        <v>0.53527291452111225</v>
      </c>
      <c r="O61" s="16">
        <f t="shared" si="24"/>
        <v>0.58393408856848605</v>
      </c>
      <c r="P61" s="16">
        <f t="shared" si="24"/>
        <v>0.53527291452111225</v>
      </c>
      <c r="Q61" s="16">
        <f t="shared" si="24"/>
        <v>0.52703794660540293</v>
      </c>
      <c r="R61" s="16">
        <f t="shared" si="24"/>
        <v>0.52703794660540293</v>
      </c>
      <c r="S61" s="16">
        <f t="shared" si="24"/>
        <v>0.54376930998970141</v>
      </c>
      <c r="T61" s="16">
        <f t="shared" si="24"/>
        <v>0.58063502592120653</v>
      </c>
      <c r="U61" s="16">
        <f t="shared" si="24"/>
        <v>0.58063502592120653</v>
      </c>
      <c r="V61" s="16">
        <f t="shared" si="24"/>
        <v>0.51905252317198758</v>
      </c>
      <c r="W61" s="16">
        <f t="shared" si="24"/>
        <v>9.7322348094747685E-2</v>
      </c>
      <c r="X61" s="16"/>
      <c r="Y61" s="16"/>
      <c r="Z61" s="16"/>
      <c r="AA61" s="16"/>
      <c r="AB61" s="16"/>
      <c r="AC61" s="24">
        <f t="shared" ref="AC61:AC66" si="25">AVERAGE(E61:AB61)</f>
        <v>0.51782086176669317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0.51782086176669317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5"/>
        <v>0.51782086176669317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W63" si="26">3.516/E61</f>
        <v>6.6125980725623599</v>
      </c>
      <c r="F63" s="16">
        <f t="shared" si="26"/>
        <v>6.1717582010581999</v>
      </c>
      <c r="G63" s="16">
        <f t="shared" si="26"/>
        <v>6.4728195767195773</v>
      </c>
      <c r="H63" s="16">
        <f t="shared" si="26"/>
        <v>6.698615608465607</v>
      </c>
      <c r="I63" s="16">
        <f t="shared" si="26"/>
        <v>7.9969427910052913</v>
      </c>
      <c r="J63" s="16">
        <f t="shared" si="26"/>
        <v>6.5857175925925944</v>
      </c>
      <c r="K63" s="16">
        <f t="shared" si="26"/>
        <v>6.7738809523809547</v>
      </c>
      <c r="L63" s="16">
        <f t="shared" si="26"/>
        <v>5.8330641534391523</v>
      </c>
      <c r="M63" s="16">
        <f t="shared" si="26"/>
        <v>6.4659772727272733</v>
      </c>
      <c r="N63" s="16">
        <f t="shared" si="26"/>
        <v>6.5686118326118326</v>
      </c>
      <c r="O63" s="16">
        <f t="shared" si="26"/>
        <v>6.0212275132275135</v>
      </c>
      <c r="P63" s="16">
        <f t="shared" si="26"/>
        <v>6.5686118326118326</v>
      </c>
      <c r="Q63" s="16">
        <f t="shared" si="26"/>
        <v>6.671246392496391</v>
      </c>
      <c r="R63" s="16">
        <f t="shared" si="26"/>
        <v>6.671246392496391</v>
      </c>
      <c r="S63" s="16">
        <f t="shared" si="26"/>
        <v>6.4659772727272715</v>
      </c>
      <c r="T63" s="16">
        <f t="shared" si="26"/>
        <v>6.0554390331890326</v>
      </c>
      <c r="U63" s="16">
        <f t="shared" si="26"/>
        <v>6.0554390331890326</v>
      </c>
      <c r="V63" s="16">
        <f t="shared" si="26"/>
        <v>6.7738809523809529</v>
      </c>
      <c r="W63" s="16">
        <f t="shared" si="26"/>
        <v>36.127365079365077</v>
      </c>
      <c r="X63" s="16"/>
      <c r="Y63" s="16"/>
      <c r="Z63" s="16"/>
      <c r="AA63" s="16"/>
      <c r="AB63" s="16"/>
      <c r="AC63" s="24">
        <f t="shared" si="25"/>
        <v>8.083706292381386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W64" si="27">3.413*E63</f>
        <v>22.568797221655334</v>
      </c>
      <c r="F64" s="16">
        <f t="shared" si="27"/>
        <v>21.064210740211635</v>
      </c>
      <c r="G64" s="16">
        <f t="shared" si="27"/>
        <v>22.091733215343915</v>
      </c>
      <c r="H64" s="16">
        <f t="shared" si="27"/>
        <v>22.862375071693116</v>
      </c>
      <c r="I64" s="16">
        <f t="shared" si="27"/>
        <v>27.293565745701059</v>
      </c>
      <c r="J64" s="16">
        <f t="shared" si="27"/>
        <v>22.477054143518522</v>
      </c>
      <c r="K64" s="16">
        <f t="shared" si="27"/>
        <v>23.119255690476198</v>
      </c>
      <c r="L64" s="16">
        <f t="shared" si="27"/>
        <v>19.908247955687827</v>
      </c>
      <c r="M64" s="16">
        <f t="shared" si="27"/>
        <v>22.068380431818184</v>
      </c>
      <c r="N64" s="16">
        <f t="shared" si="27"/>
        <v>22.418672184704182</v>
      </c>
      <c r="O64" s="16">
        <f t="shared" si="27"/>
        <v>20.550449502645503</v>
      </c>
      <c r="P64" s="16">
        <f t="shared" si="27"/>
        <v>22.418672184704182</v>
      </c>
      <c r="Q64" s="16">
        <f t="shared" si="27"/>
        <v>22.768963937590183</v>
      </c>
      <c r="R64" s="16">
        <f t="shared" si="27"/>
        <v>22.768963937590183</v>
      </c>
      <c r="S64" s="16">
        <f t="shared" si="27"/>
        <v>22.068380431818177</v>
      </c>
      <c r="T64" s="16">
        <f t="shared" si="27"/>
        <v>20.667213420274166</v>
      </c>
      <c r="U64" s="16">
        <f t="shared" si="27"/>
        <v>20.667213420274166</v>
      </c>
      <c r="V64" s="16">
        <f t="shared" si="27"/>
        <v>23.119255690476191</v>
      </c>
      <c r="W64" s="16">
        <f t="shared" si="27"/>
        <v>123.30269701587301</v>
      </c>
      <c r="X64" s="16"/>
      <c r="Y64" s="16"/>
      <c r="Z64" s="16"/>
      <c r="AA64" s="16"/>
      <c r="AB64" s="16"/>
      <c r="AC64" s="24">
        <f t="shared" si="25"/>
        <v>27.589689575897665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W65" si="28">(E51-E50)/LN(1+(E51-E50)/E46)</f>
        <v>3.9108742047105154</v>
      </c>
      <c r="F65" s="16">
        <f t="shared" si="28"/>
        <v>3.9108742047105154</v>
      </c>
      <c r="G65" s="16">
        <f t="shared" si="28"/>
        <v>4.0118260847600773</v>
      </c>
      <c r="H65" s="16">
        <f t="shared" si="28"/>
        <v>4.2761260917946524</v>
      </c>
      <c r="I65" s="16">
        <f t="shared" si="28"/>
        <v>4.1735657466675047</v>
      </c>
      <c r="J65" s="16">
        <f t="shared" si="28"/>
        <v>3.5576754208228234</v>
      </c>
      <c r="K65" s="16">
        <f t="shared" si="28"/>
        <v>3.4884508893466566</v>
      </c>
      <c r="L65" s="16">
        <f t="shared" si="28"/>
        <v>3.2364668977854003</v>
      </c>
      <c r="M65" s="16">
        <f t="shared" si="28"/>
        <v>3.1585482801416629</v>
      </c>
      <c r="N65" s="16">
        <f t="shared" si="28"/>
        <v>3.3062279842476472</v>
      </c>
      <c r="O65" s="16">
        <f t="shared" si="28"/>
        <v>3.2714323894241359</v>
      </c>
      <c r="P65" s="16">
        <f t="shared" si="28"/>
        <v>3.4185952273759845</v>
      </c>
      <c r="Q65" s="16">
        <f t="shared" si="28"/>
        <v>3.1929424005917122</v>
      </c>
      <c r="R65" s="16">
        <f t="shared" si="28"/>
        <v>3.1585482801416616</v>
      </c>
      <c r="S65" s="16">
        <f t="shared" si="28"/>
        <v>3.1239843856768132</v>
      </c>
      <c r="T65" s="16">
        <f t="shared" si="28"/>
        <v>3.0543288843417411</v>
      </c>
      <c r="U65" s="16">
        <f t="shared" si="28"/>
        <v>3.0543288843417411</v>
      </c>
      <c r="V65" s="16">
        <f t="shared" si="28"/>
        <v>3.0786210924463058</v>
      </c>
      <c r="W65" s="16">
        <f t="shared" si="28"/>
        <v>3.1585482801416616</v>
      </c>
      <c r="X65" s="16"/>
      <c r="Y65" s="16"/>
      <c r="Z65" s="16"/>
      <c r="AA65" s="16"/>
      <c r="AB65" s="16"/>
      <c r="AC65" s="24">
        <f t="shared" si="25"/>
        <v>3.4495771383931166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W66" si="29">(E48-E49)/LN(1+(E48-E49)/E47)</f>
        <v>3.5442065196102548</v>
      </c>
      <c r="F66" s="16">
        <f t="shared" si="29"/>
        <v>3.5442065196102539</v>
      </c>
      <c r="G66" s="16">
        <f t="shared" si="29"/>
        <v>3.6492442894295469</v>
      </c>
      <c r="H66" s="16">
        <f t="shared" si="29"/>
        <v>3.8821657871398561</v>
      </c>
      <c r="I66" s="16">
        <f t="shared" si="29"/>
        <v>3.6230799837637013</v>
      </c>
      <c r="J66" s="16">
        <f t="shared" si="29"/>
        <v>2.9192267399697247</v>
      </c>
      <c r="K66" s="16">
        <f t="shared" si="29"/>
        <v>2.8150399832745263</v>
      </c>
      <c r="L66" s="16">
        <f t="shared" si="29"/>
        <v>2.5538068190908843</v>
      </c>
      <c r="M66" s="16">
        <f t="shared" si="29"/>
        <v>2.5794860061922535</v>
      </c>
      <c r="N66" s="16">
        <f t="shared" si="29"/>
        <v>2.6050827568852757</v>
      </c>
      <c r="O66" s="16">
        <f t="shared" si="29"/>
        <v>2.6050827568852757</v>
      </c>
      <c r="P66" s="16">
        <f t="shared" si="29"/>
        <v>2.6050827568852757</v>
      </c>
      <c r="Q66" s="16">
        <f t="shared" si="29"/>
        <v>2.6305986949018862</v>
      </c>
      <c r="R66" s="16">
        <f t="shared" si="29"/>
        <v>2.7887947446121881</v>
      </c>
      <c r="S66" s="16">
        <f t="shared" si="29"/>
        <v>2.5794860061922535</v>
      </c>
      <c r="T66" s="16">
        <f t="shared" si="29"/>
        <v>2.4762575163216405</v>
      </c>
      <c r="U66" s="16">
        <f t="shared" si="29"/>
        <v>2.4762575163216405</v>
      </c>
      <c r="V66" s="16">
        <f t="shared" si="29"/>
        <v>2.6560353889201744</v>
      </c>
      <c r="W66" s="16">
        <f t="shared" si="29"/>
        <v>2.6050827568852757</v>
      </c>
      <c r="X66" s="16"/>
      <c r="Y66" s="16"/>
      <c r="Z66" s="16"/>
      <c r="AA66" s="16"/>
      <c r="AB66" s="16"/>
      <c r="AC66" s="24">
        <f t="shared" si="25"/>
        <v>2.9020117654153621</v>
      </c>
    </row>
  </sheetData>
  <mergeCells count="32">
    <mergeCell ref="E62:AB62"/>
    <mergeCell ref="E29:AB29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35:AC35"/>
    <mergeCell ref="A37:D37"/>
    <mergeCell ref="E37:AC43"/>
    <mergeCell ref="A44:A45"/>
    <mergeCell ref="A2:AC2"/>
    <mergeCell ref="A3:AC3"/>
    <mergeCell ref="A4:D4"/>
    <mergeCell ref="A5:D5"/>
    <mergeCell ref="A6:D6"/>
    <mergeCell ref="B44:B45"/>
    <mergeCell ref="C44:C45"/>
    <mergeCell ref="D44:D45"/>
    <mergeCell ref="E44:AB44"/>
    <mergeCell ref="A36:AC36"/>
    <mergeCell ref="A38:D38"/>
    <mergeCell ref="A39:D39"/>
    <mergeCell ref="A40:D40"/>
    <mergeCell ref="A41:D41"/>
    <mergeCell ref="A42:D42"/>
    <mergeCell ref="A43:D43"/>
  </mergeCells>
  <conditionalFormatting sqref="E27:AB27">
    <cfRule type="cellIs" dxfId="64" priority="2" operator="greaterThan">
      <formula>90</formula>
    </cfRule>
  </conditionalFormatting>
  <conditionalFormatting sqref="E60:AB60">
    <cfRule type="cellIs" dxfId="6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F68"/>
  <sheetViews>
    <sheetView zoomScale="60" zoomScaleNormal="60" workbookViewId="0">
      <selection activeCell="AH54" sqref="AH54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129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0.9</v>
      </c>
      <c r="F13" s="8">
        <v>0.9</v>
      </c>
      <c r="G13" s="8">
        <v>1</v>
      </c>
      <c r="H13" s="8">
        <v>0.9</v>
      </c>
      <c r="I13" s="8">
        <v>0.9</v>
      </c>
      <c r="J13" s="8">
        <v>0.9</v>
      </c>
      <c r="K13" s="8">
        <v>0.8</v>
      </c>
      <c r="L13" s="8">
        <v>0.8</v>
      </c>
      <c r="M13" s="8">
        <v>0.8</v>
      </c>
      <c r="N13" s="8">
        <v>0.7</v>
      </c>
      <c r="O13" s="8">
        <v>0.7</v>
      </c>
      <c r="P13" s="8">
        <v>0.6</v>
      </c>
      <c r="Q13" s="8">
        <v>0.6</v>
      </c>
      <c r="R13" s="8">
        <v>0.6</v>
      </c>
      <c r="S13" s="8">
        <v>0.6</v>
      </c>
      <c r="T13" s="8">
        <v>0.6</v>
      </c>
      <c r="U13" s="8">
        <v>0.6</v>
      </c>
      <c r="V13" s="8">
        <v>0.6</v>
      </c>
      <c r="W13" s="8">
        <v>0.6</v>
      </c>
      <c r="X13" s="8">
        <v>0.6</v>
      </c>
      <c r="Y13" s="8">
        <v>0.7</v>
      </c>
      <c r="Z13" s="8">
        <v>0.6</v>
      </c>
      <c r="AA13" s="8">
        <v>0.6</v>
      </c>
      <c r="AB13" s="8">
        <v>0.7</v>
      </c>
      <c r="AC13" s="23">
        <f>AVERAGE(E13:AB13)</f>
        <v>0.7208333333333331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0.8</v>
      </c>
      <c r="G14" s="9">
        <v>0.8</v>
      </c>
      <c r="H14" s="9">
        <v>0.9</v>
      </c>
      <c r="I14" s="9">
        <v>0.9</v>
      </c>
      <c r="J14" s="9">
        <v>0.9</v>
      </c>
      <c r="K14" s="9">
        <v>0.7</v>
      </c>
      <c r="L14" s="9">
        <v>0.7</v>
      </c>
      <c r="M14" s="9">
        <v>0.6</v>
      </c>
      <c r="N14" s="9">
        <v>0.6</v>
      </c>
      <c r="O14" s="9">
        <v>0.6</v>
      </c>
      <c r="P14" s="9">
        <v>0.7</v>
      </c>
      <c r="Q14" s="9">
        <v>0.6</v>
      </c>
      <c r="R14" s="9">
        <v>0.6</v>
      </c>
      <c r="S14" s="9">
        <v>0.6</v>
      </c>
      <c r="T14" s="9">
        <v>0.6</v>
      </c>
      <c r="U14" s="9">
        <v>0.6</v>
      </c>
      <c r="V14" s="9">
        <v>0.6</v>
      </c>
      <c r="W14" s="9">
        <v>0.6</v>
      </c>
      <c r="X14" s="9">
        <v>0.6</v>
      </c>
      <c r="Y14" s="9">
        <v>0.6</v>
      </c>
      <c r="Z14" s="9">
        <v>0.6</v>
      </c>
      <c r="AA14" s="9">
        <v>0.7</v>
      </c>
      <c r="AB14" s="9">
        <v>0.8</v>
      </c>
      <c r="AC14" s="23">
        <f>AVERAGE(E14:AB14)</f>
        <v>0.68749999999999989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13.9</v>
      </c>
      <c r="F15" s="10">
        <v>13.9</v>
      </c>
      <c r="G15" s="10">
        <v>14</v>
      </c>
      <c r="H15" s="10">
        <v>14.1</v>
      </c>
      <c r="I15" s="10">
        <v>14.2</v>
      </c>
      <c r="J15" s="10">
        <v>14.4</v>
      </c>
      <c r="K15" s="10">
        <v>14.1</v>
      </c>
      <c r="L15" s="10">
        <v>13.3</v>
      </c>
      <c r="M15" s="10">
        <v>12.9</v>
      </c>
      <c r="N15" s="10">
        <v>13.1</v>
      </c>
      <c r="O15" s="10">
        <v>13.2</v>
      </c>
      <c r="P15" s="10">
        <v>13.2</v>
      </c>
      <c r="Q15" s="10">
        <v>13</v>
      </c>
      <c r="R15" s="10">
        <v>12.8</v>
      </c>
      <c r="S15" s="10">
        <v>12.6</v>
      </c>
      <c r="T15" s="10">
        <v>12.6</v>
      </c>
      <c r="U15" s="10">
        <v>12.3</v>
      </c>
      <c r="V15" s="10">
        <v>11.7</v>
      </c>
      <c r="W15" s="10">
        <v>10.8</v>
      </c>
      <c r="X15" s="10">
        <v>11.2</v>
      </c>
      <c r="Y15" s="10">
        <v>12.2</v>
      </c>
      <c r="Z15" s="10">
        <v>12.8</v>
      </c>
      <c r="AA15" s="10">
        <v>13.1</v>
      </c>
      <c r="AB15" s="10">
        <v>13.3</v>
      </c>
      <c r="AC15" s="24">
        <f t="shared" ref="AC15:AC26" si="0">AVERAGE(E15:AB15)</f>
        <v>13.029166666666669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5.6</v>
      </c>
      <c r="F16" s="10">
        <v>5.6</v>
      </c>
      <c r="G16" s="10">
        <v>5.6</v>
      </c>
      <c r="H16" s="10">
        <v>5.7</v>
      </c>
      <c r="I16" s="10">
        <v>5.7</v>
      </c>
      <c r="J16" s="10">
        <v>5.7</v>
      </c>
      <c r="K16" s="10">
        <v>6.8</v>
      </c>
      <c r="L16" s="10">
        <v>6.9</v>
      </c>
      <c r="M16" s="10">
        <v>7</v>
      </c>
      <c r="N16" s="10">
        <v>7.1</v>
      </c>
      <c r="O16" s="10">
        <v>7.1</v>
      </c>
      <c r="P16" s="10">
        <v>6.9</v>
      </c>
      <c r="Q16" s="10">
        <v>6.9</v>
      </c>
      <c r="R16" s="10">
        <v>6.9</v>
      </c>
      <c r="S16" s="10">
        <v>7</v>
      </c>
      <c r="T16" s="10">
        <v>7</v>
      </c>
      <c r="U16" s="10">
        <v>6.4</v>
      </c>
      <c r="V16" s="10">
        <v>5.4</v>
      </c>
      <c r="W16" s="10">
        <v>5.4</v>
      </c>
      <c r="X16" s="10">
        <v>5.6</v>
      </c>
      <c r="Y16" s="10">
        <v>5.8</v>
      </c>
      <c r="Z16" s="10">
        <v>5.7</v>
      </c>
      <c r="AA16" s="10">
        <v>5.8</v>
      </c>
      <c r="AB16" s="10">
        <v>5.6</v>
      </c>
      <c r="AC16" s="24">
        <f t="shared" si="0"/>
        <v>6.2166666666666677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8.3000000000000007</v>
      </c>
      <c r="F17" s="198">
        <f t="shared" ref="F17:AB17" si="1">F15-F16</f>
        <v>8.3000000000000007</v>
      </c>
      <c r="G17" s="198">
        <f t="shared" si="1"/>
        <v>8.4</v>
      </c>
      <c r="H17" s="198">
        <f t="shared" si="1"/>
        <v>8.3999999999999986</v>
      </c>
      <c r="I17" s="198">
        <f t="shared" si="1"/>
        <v>8.5</v>
      </c>
      <c r="J17" s="198">
        <f t="shared" si="1"/>
        <v>8.6999999999999993</v>
      </c>
      <c r="K17" s="198">
        <f t="shared" si="1"/>
        <v>7.3</v>
      </c>
      <c r="L17" s="198">
        <f t="shared" si="1"/>
        <v>6.4</v>
      </c>
      <c r="M17" s="198">
        <f t="shared" si="1"/>
        <v>5.9</v>
      </c>
      <c r="N17" s="198">
        <f t="shared" si="1"/>
        <v>6</v>
      </c>
      <c r="O17" s="198">
        <f t="shared" si="1"/>
        <v>6.1</v>
      </c>
      <c r="P17" s="198">
        <f t="shared" si="1"/>
        <v>6.2999999999999989</v>
      </c>
      <c r="Q17" s="198">
        <f t="shared" si="1"/>
        <v>6.1</v>
      </c>
      <c r="R17" s="198">
        <f t="shared" si="1"/>
        <v>5.9</v>
      </c>
      <c r="S17" s="198">
        <f t="shared" si="1"/>
        <v>5.6</v>
      </c>
      <c r="T17" s="198">
        <f t="shared" si="1"/>
        <v>5.6</v>
      </c>
      <c r="U17" s="198">
        <f t="shared" si="1"/>
        <v>5.9</v>
      </c>
      <c r="V17" s="198">
        <f t="shared" si="1"/>
        <v>6.2999999999999989</v>
      </c>
      <c r="W17" s="198">
        <f t="shared" si="1"/>
        <v>5.4</v>
      </c>
      <c r="X17" s="198">
        <f t="shared" si="1"/>
        <v>5.6</v>
      </c>
      <c r="Y17" s="198">
        <f t="shared" si="1"/>
        <v>6.3999999999999995</v>
      </c>
      <c r="Z17" s="198">
        <f t="shared" si="1"/>
        <v>7.1000000000000005</v>
      </c>
      <c r="AA17" s="198">
        <f t="shared" si="1"/>
        <v>7.3</v>
      </c>
      <c r="AB17" s="198">
        <f t="shared" si="1"/>
        <v>7.7000000000000011</v>
      </c>
      <c r="AC17" s="24">
        <f t="shared" si="0"/>
        <v>6.8124999999999991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19.8</v>
      </c>
      <c r="F18" s="10">
        <v>19.3</v>
      </c>
      <c r="G18" s="10">
        <v>19.3</v>
      </c>
      <c r="H18" s="10">
        <v>19.7</v>
      </c>
      <c r="I18" s="10">
        <v>20.3</v>
      </c>
      <c r="J18" s="10">
        <v>20.5</v>
      </c>
      <c r="K18" s="10">
        <v>22.8</v>
      </c>
      <c r="L18" s="10">
        <v>22.7</v>
      </c>
      <c r="M18" s="10">
        <v>21.9</v>
      </c>
      <c r="N18" s="10">
        <v>22.7</v>
      </c>
      <c r="O18" s="10">
        <v>22.3</v>
      </c>
      <c r="P18" s="10">
        <v>21.6</v>
      </c>
      <c r="Q18" s="10">
        <v>19.899999999999999</v>
      </c>
      <c r="R18" s="10">
        <v>18.899999999999999</v>
      </c>
      <c r="S18" s="10">
        <v>18.899999999999999</v>
      </c>
      <c r="T18" s="10">
        <v>18.899999999999999</v>
      </c>
      <c r="U18" s="10">
        <v>19.2</v>
      </c>
      <c r="V18" s="10">
        <v>19.2</v>
      </c>
      <c r="W18" s="10">
        <v>18.8</v>
      </c>
      <c r="X18" s="10">
        <v>18.7</v>
      </c>
      <c r="Y18" s="10">
        <v>18.8</v>
      </c>
      <c r="Z18" s="10">
        <v>19.600000000000001</v>
      </c>
      <c r="AA18" s="10">
        <v>20.3</v>
      </c>
      <c r="AB18" s="10">
        <v>20.100000000000001</v>
      </c>
      <c r="AC18" s="24">
        <f t="shared" si="0"/>
        <v>20.175000000000001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25.1</v>
      </c>
      <c r="F19" s="10">
        <v>24.6</v>
      </c>
      <c r="G19" s="10">
        <v>24.7</v>
      </c>
      <c r="H19" s="10">
        <v>24.9</v>
      </c>
      <c r="I19" s="10">
        <v>25.6</v>
      </c>
      <c r="J19" s="10">
        <v>25.9</v>
      </c>
      <c r="K19" s="10">
        <v>27.3</v>
      </c>
      <c r="L19" s="10">
        <v>26.7</v>
      </c>
      <c r="M19" s="10">
        <v>25.6</v>
      </c>
      <c r="N19" s="10">
        <v>26.5</v>
      </c>
      <c r="O19" s="10">
        <v>26.2</v>
      </c>
      <c r="P19" s="10">
        <v>25.3</v>
      </c>
      <c r="Q19" s="10">
        <v>23.6</v>
      </c>
      <c r="R19" s="10">
        <v>22.6</v>
      </c>
      <c r="S19" s="10">
        <v>22.3</v>
      </c>
      <c r="T19" s="10">
        <v>22.3</v>
      </c>
      <c r="U19" s="10">
        <v>22.8</v>
      </c>
      <c r="V19" s="10">
        <v>23</v>
      </c>
      <c r="W19" s="10">
        <v>22.2</v>
      </c>
      <c r="X19" s="10">
        <v>22.2</v>
      </c>
      <c r="Y19" s="10">
        <v>22.9</v>
      </c>
      <c r="Z19" s="10">
        <v>24</v>
      </c>
      <c r="AA19" s="10">
        <v>24.9</v>
      </c>
      <c r="AB19" s="10">
        <v>25.1</v>
      </c>
      <c r="AC19" s="24">
        <f t="shared" si="0"/>
        <v>24.429166666666671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W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ref="X24:AB24" si="3">X20-X21</f>
        <v>0.5</v>
      </c>
      <c r="Y24" s="11">
        <f t="shared" si="3"/>
        <v>0.5</v>
      </c>
      <c r="Z24" s="11">
        <f t="shared" si="3"/>
        <v>0.5</v>
      </c>
      <c r="AA24" s="11">
        <f t="shared" si="3"/>
        <v>0.5</v>
      </c>
      <c r="AB24" s="11">
        <f t="shared" si="3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W25" si="4">E22-E23</f>
        <v>0.79999999999999982</v>
      </c>
      <c r="F25" s="11">
        <f t="shared" si="4"/>
        <v>0.79999999999999982</v>
      </c>
      <c r="G25" s="11">
        <f t="shared" si="4"/>
        <v>0.79999999999999982</v>
      </c>
      <c r="H25" s="11">
        <f t="shared" si="4"/>
        <v>0.79999999999999982</v>
      </c>
      <c r="I25" s="11">
        <f t="shared" si="4"/>
        <v>0.79999999999999982</v>
      </c>
      <c r="J25" s="11">
        <f t="shared" si="4"/>
        <v>0.79999999999999982</v>
      </c>
      <c r="K25" s="11">
        <f t="shared" si="4"/>
        <v>0.79999999999999982</v>
      </c>
      <c r="L25" s="11">
        <f t="shared" si="4"/>
        <v>0.79999999999999982</v>
      </c>
      <c r="M25" s="11">
        <f t="shared" si="4"/>
        <v>0.79999999999999982</v>
      </c>
      <c r="N25" s="11">
        <f t="shared" si="4"/>
        <v>0.79999999999999982</v>
      </c>
      <c r="O25" s="11">
        <f t="shared" si="4"/>
        <v>0.79999999999999982</v>
      </c>
      <c r="P25" s="11">
        <f t="shared" si="4"/>
        <v>0.79999999999999982</v>
      </c>
      <c r="Q25" s="11">
        <f t="shared" si="4"/>
        <v>0.79999999999999982</v>
      </c>
      <c r="R25" s="11">
        <f t="shared" si="4"/>
        <v>0.79999999999999982</v>
      </c>
      <c r="S25" s="11">
        <f t="shared" si="4"/>
        <v>0.79999999999999982</v>
      </c>
      <c r="T25" s="11">
        <f t="shared" si="4"/>
        <v>0.79999999999999982</v>
      </c>
      <c r="U25" s="11">
        <f t="shared" si="4"/>
        <v>0.79999999999999982</v>
      </c>
      <c r="V25" s="11">
        <f t="shared" si="4"/>
        <v>0.79999999999999982</v>
      </c>
      <c r="W25" s="11">
        <f t="shared" si="4"/>
        <v>0.79999999999999982</v>
      </c>
      <c r="X25" s="11">
        <f t="shared" ref="X25:AB25" si="5">X22-X23</f>
        <v>0.79999999999999982</v>
      </c>
      <c r="Y25" s="11">
        <f t="shared" si="5"/>
        <v>0.79999999999999982</v>
      </c>
      <c r="Z25" s="11">
        <f t="shared" si="5"/>
        <v>0.79999999999999982</v>
      </c>
      <c r="AA25" s="11">
        <f t="shared" si="5"/>
        <v>0.79999999999999982</v>
      </c>
      <c r="AB25" s="11">
        <f t="shared" si="5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W26" si="6">SQRT(E24/0.5)*971</f>
        <v>971</v>
      </c>
      <c r="F26" s="14">
        <f t="shared" si="6"/>
        <v>971</v>
      </c>
      <c r="G26" s="14">
        <f t="shared" si="6"/>
        <v>971</v>
      </c>
      <c r="H26" s="14">
        <f t="shared" si="6"/>
        <v>971</v>
      </c>
      <c r="I26" s="14">
        <f t="shared" si="6"/>
        <v>971</v>
      </c>
      <c r="J26" s="14">
        <f t="shared" si="6"/>
        <v>971</v>
      </c>
      <c r="K26" s="14">
        <f t="shared" si="6"/>
        <v>971</v>
      </c>
      <c r="L26" s="14">
        <f t="shared" si="6"/>
        <v>971</v>
      </c>
      <c r="M26" s="14">
        <f t="shared" si="6"/>
        <v>971</v>
      </c>
      <c r="N26" s="14">
        <f t="shared" si="6"/>
        <v>971</v>
      </c>
      <c r="O26" s="14">
        <f t="shared" si="6"/>
        <v>971</v>
      </c>
      <c r="P26" s="14">
        <f t="shared" si="6"/>
        <v>971</v>
      </c>
      <c r="Q26" s="14">
        <f t="shared" si="6"/>
        <v>971</v>
      </c>
      <c r="R26" s="14">
        <f t="shared" si="6"/>
        <v>971</v>
      </c>
      <c r="S26" s="14">
        <f t="shared" si="6"/>
        <v>971</v>
      </c>
      <c r="T26" s="14">
        <f t="shared" si="6"/>
        <v>971</v>
      </c>
      <c r="U26" s="14">
        <f t="shared" si="6"/>
        <v>971</v>
      </c>
      <c r="V26" s="14">
        <f t="shared" si="6"/>
        <v>971</v>
      </c>
      <c r="W26" s="14">
        <f t="shared" si="6"/>
        <v>971</v>
      </c>
      <c r="X26" s="14">
        <f t="shared" ref="X26:AB26" si="7">SQRT(X24/0.5)*971</f>
        <v>971</v>
      </c>
      <c r="Y26" s="14">
        <f t="shared" si="7"/>
        <v>971</v>
      </c>
      <c r="Z26" s="14">
        <f t="shared" si="7"/>
        <v>971</v>
      </c>
      <c r="AA26" s="14">
        <f t="shared" si="7"/>
        <v>971</v>
      </c>
      <c r="AB26" s="14">
        <f t="shared" si="7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W27" si="8">E26*1000*1*(E15-E16)/3024</f>
        <v>2665.112433862434</v>
      </c>
      <c r="F27" s="14">
        <f t="shared" si="8"/>
        <v>2665.112433862434</v>
      </c>
      <c r="G27" s="14">
        <f t="shared" si="8"/>
        <v>2697.2222222222222</v>
      </c>
      <c r="H27" s="14">
        <f t="shared" si="8"/>
        <v>2697.2222222222217</v>
      </c>
      <c r="I27" s="14">
        <f t="shared" si="8"/>
        <v>2729.3320105820108</v>
      </c>
      <c r="J27" s="14">
        <f t="shared" si="8"/>
        <v>2793.5515873015875</v>
      </c>
      <c r="K27" s="14">
        <f t="shared" si="8"/>
        <v>2344.0145502645501</v>
      </c>
      <c r="L27" s="14">
        <f t="shared" si="8"/>
        <v>2055.0264550264551</v>
      </c>
      <c r="M27" s="14">
        <f t="shared" si="8"/>
        <v>1894.4775132275133</v>
      </c>
      <c r="N27" s="14">
        <f t="shared" si="8"/>
        <v>1926.5873015873017</v>
      </c>
      <c r="O27" s="14">
        <f t="shared" si="8"/>
        <v>1958.69708994709</v>
      </c>
      <c r="P27" s="14">
        <f t="shared" si="8"/>
        <v>2022.9166666666663</v>
      </c>
      <c r="Q27" s="14">
        <f t="shared" si="8"/>
        <v>1958.69708994709</v>
      </c>
      <c r="R27" s="14">
        <f t="shared" si="8"/>
        <v>1894.4775132275133</v>
      </c>
      <c r="S27" s="14">
        <f t="shared" si="8"/>
        <v>1798.148148148148</v>
      </c>
      <c r="T27" s="14">
        <f t="shared" si="8"/>
        <v>1798.148148148148</v>
      </c>
      <c r="U27" s="14">
        <f t="shared" si="8"/>
        <v>1894.4775132275133</v>
      </c>
      <c r="V27" s="14">
        <f t="shared" si="8"/>
        <v>2022.9166666666663</v>
      </c>
      <c r="W27" s="14">
        <f t="shared" si="8"/>
        <v>1733.9285714285713</v>
      </c>
      <c r="X27" s="14">
        <f t="shared" ref="X27:AB27" si="9">X26*1000*1*(X15-X16)/3024</f>
        <v>1798.148148148148</v>
      </c>
      <c r="Y27" s="14">
        <f t="shared" si="9"/>
        <v>2055.0264550264546</v>
      </c>
      <c r="Z27" s="14">
        <f t="shared" si="9"/>
        <v>2279.7949735449738</v>
      </c>
      <c r="AA27" s="14">
        <f t="shared" si="9"/>
        <v>2344.0145502645501</v>
      </c>
      <c r="AB27" s="14">
        <f t="shared" si="9"/>
        <v>2472.4537037037039</v>
      </c>
      <c r="AC27" s="24">
        <f>SUM(E27:AB27)</f>
        <v>52499.503968253957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1300</v>
      </c>
      <c r="F28" s="15">
        <v>1400</v>
      </c>
      <c r="G28" s="15">
        <v>1400</v>
      </c>
      <c r="H28" s="15">
        <v>1400</v>
      </c>
      <c r="I28" s="15">
        <v>1300</v>
      </c>
      <c r="J28" s="15">
        <v>1400</v>
      </c>
      <c r="K28" s="15">
        <v>1200</v>
      </c>
      <c r="L28" s="15">
        <v>1000</v>
      </c>
      <c r="M28" s="15">
        <v>1000</v>
      </c>
      <c r="N28" s="15">
        <v>1100</v>
      </c>
      <c r="O28" s="15">
        <v>1100</v>
      </c>
      <c r="P28" s="15">
        <v>1000</v>
      </c>
      <c r="Q28" s="15">
        <v>900</v>
      </c>
      <c r="R28" s="15">
        <v>900</v>
      </c>
      <c r="S28" s="15">
        <v>1000</v>
      </c>
      <c r="T28" s="15">
        <v>900</v>
      </c>
      <c r="U28" s="15">
        <v>1000</v>
      </c>
      <c r="V28" s="15">
        <v>900</v>
      </c>
      <c r="W28" s="15">
        <v>1000</v>
      </c>
      <c r="X28" s="15">
        <v>1100</v>
      </c>
      <c r="Y28" s="15">
        <v>1000</v>
      </c>
      <c r="Z28" s="15">
        <v>1300</v>
      </c>
      <c r="AA28" s="15">
        <v>1200</v>
      </c>
      <c r="AB28" s="15">
        <v>1300</v>
      </c>
      <c r="AC28" s="25">
        <f>SUM(E28:AB28)</f>
        <v>27100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W29" si="10">E28/E27</f>
        <v>0.48778429888451846</v>
      </c>
      <c r="F29" s="16">
        <f t="shared" si="10"/>
        <v>0.52530616802948138</v>
      </c>
      <c r="G29" s="16">
        <f t="shared" si="10"/>
        <v>0.51905252317198769</v>
      </c>
      <c r="H29" s="16">
        <f t="shared" si="10"/>
        <v>0.51905252317198769</v>
      </c>
      <c r="I29" s="16">
        <f t="shared" si="10"/>
        <v>0.47630702126370628</v>
      </c>
      <c r="J29" s="16">
        <f t="shared" si="10"/>
        <v>0.50115416030398807</v>
      </c>
      <c r="K29" s="16">
        <f t="shared" si="10"/>
        <v>0.51194221463538514</v>
      </c>
      <c r="L29" s="16">
        <f t="shared" si="10"/>
        <v>0.4866117404737384</v>
      </c>
      <c r="M29" s="16">
        <f t="shared" si="10"/>
        <v>0.52785002356473321</v>
      </c>
      <c r="N29" s="16">
        <f t="shared" si="10"/>
        <v>0.57095777548918636</v>
      </c>
      <c r="O29" s="16">
        <f t="shared" si="10"/>
        <v>0.56159781195657676</v>
      </c>
      <c r="P29" s="16">
        <f t="shared" si="10"/>
        <v>0.49433573635427402</v>
      </c>
      <c r="Q29" s="16">
        <f t="shared" si="10"/>
        <v>0.45948911887356281</v>
      </c>
      <c r="R29" s="16">
        <f t="shared" si="10"/>
        <v>0.47506502120825983</v>
      </c>
      <c r="S29" s="16">
        <f t="shared" si="10"/>
        <v>0.55612770339855822</v>
      </c>
      <c r="T29" s="16">
        <f t="shared" si="10"/>
        <v>0.50051493305870243</v>
      </c>
      <c r="U29" s="16">
        <f t="shared" si="10"/>
        <v>0.52785002356473321</v>
      </c>
      <c r="V29" s="16">
        <f t="shared" si="10"/>
        <v>0.44490216271884664</v>
      </c>
      <c r="W29" s="16">
        <f t="shared" si="10"/>
        <v>0.57672502574665296</v>
      </c>
      <c r="X29" s="16">
        <f t="shared" ref="X29:AB29" si="11">X28/X27</f>
        <v>0.611740473738414</v>
      </c>
      <c r="Y29" s="16">
        <f t="shared" si="11"/>
        <v>0.48661174047373851</v>
      </c>
      <c r="Z29" s="16">
        <f t="shared" si="11"/>
        <v>0.5702267155973948</v>
      </c>
      <c r="AA29" s="16">
        <f t="shared" si="11"/>
        <v>0.51194221463538514</v>
      </c>
      <c r="AB29" s="16">
        <f t="shared" si="11"/>
        <v>0.52579346503136404</v>
      </c>
      <c r="AC29" s="24">
        <f t="shared" ref="AC29:AC34" si="12">AVERAGE(E29:AB29)</f>
        <v>0.51787252480604906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0.51787252480604906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12"/>
        <v>0.51787252480604906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W31" si="13">3.516/E29</f>
        <v>7.2081040903540909</v>
      </c>
      <c r="F31" s="16">
        <f t="shared" si="13"/>
        <v>6.6932395124716564</v>
      </c>
      <c r="G31" s="16">
        <f t="shared" si="13"/>
        <v>6.773880952380952</v>
      </c>
      <c r="H31" s="16">
        <f t="shared" si="13"/>
        <v>6.773880952380952</v>
      </c>
      <c r="I31" s="16">
        <f t="shared" si="13"/>
        <v>7.381793345543346</v>
      </c>
      <c r="J31" s="16">
        <f t="shared" si="13"/>
        <v>7.0158052721088433</v>
      </c>
      <c r="K31" s="16">
        <f t="shared" si="13"/>
        <v>6.8679626322751313</v>
      </c>
      <c r="L31" s="16">
        <f t="shared" si="13"/>
        <v>7.2254730158730158</v>
      </c>
      <c r="M31" s="16">
        <f t="shared" si="13"/>
        <v>6.6609829365079367</v>
      </c>
      <c r="N31" s="16">
        <f t="shared" si="13"/>
        <v>6.1580735930735937</v>
      </c>
      <c r="O31" s="16">
        <f t="shared" si="13"/>
        <v>6.260708152958153</v>
      </c>
      <c r="P31" s="16">
        <f t="shared" si="13"/>
        <v>7.1125749999999988</v>
      </c>
      <c r="Q31" s="16">
        <f t="shared" si="13"/>
        <v>7.6519766313932989</v>
      </c>
      <c r="R31" s="16">
        <f t="shared" si="13"/>
        <v>7.4010921516754857</v>
      </c>
      <c r="S31" s="16">
        <f t="shared" si="13"/>
        <v>6.3222888888888882</v>
      </c>
      <c r="T31" s="16">
        <f t="shared" si="13"/>
        <v>7.0247654320987643</v>
      </c>
      <c r="U31" s="16">
        <f t="shared" si="13"/>
        <v>6.6609829365079367</v>
      </c>
      <c r="V31" s="16">
        <f t="shared" si="13"/>
        <v>7.9028611111111093</v>
      </c>
      <c r="W31" s="16">
        <f t="shared" si="13"/>
        <v>6.0964928571428567</v>
      </c>
      <c r="X31" s="16">
        <f t="shared" ref="X31:AB31" si="14">3.516/X29</f>
        <v>5.7475353535353539</v>
      </c>
      <c r="Y31" s="16">
        <f t="shared" si="14"/>
        <v>7.2254730158730149</v>
      </c>
      <c r="Z31" s="16">
        <f t="shared" si="14"/>
        <v>6.1659685592185598</v>
      </c>
      <c r="AA31" s="16">
        <f t="shared" si="14"/>
        <v>6.8679626322751313</v>
      </c>
      <c r="AB31" s="16">
        <f t="shared" si="14"/>
        <v>6.6870363247863258</v>
      </c>
      <c r="AC31" s="24">
        <f t="shared" si="12"/>
        <v>6.8286214729347643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W32" si="15">3.413*E31</f>
        <v>24.601259260378512</v>
      </c>
      <c r="F32" s="16">
        <f t="shared" si="15"/>
        <v>22.844026456065762</v>
      </c>
      <c r="G32" s="16">
        <f t="shared" si="15"/>
        <v>23.119255690476187</v>
      </c>
      <c r="H32" s="16">
        <f t="shared" si="15"/>
        <v>23.119255690476187</v>
      </c>
      <c r="I32" s="16">
        <f t="shared" si="15"/>
        <v>25.194060688339437</v>
      </c>
      <c r="J32" s="16">
        <f t="shared" si="15"/>
        <v>23.944943393707479</v>
      </c>
      <c r="K32" s="16">
        <f t="shared" si="15"/>
        <v>23.440356463955023</v>
      </c>
      <c r="L32" s="16">
        <f t="shared" si="15"/>
        <v>24.660539403174603</v>
      </c>
      <c r="M32" s="16">
        <f t="shared" si="15"/>
        <v>22.733934762301587</v>
      </c>
      <c r="N32" s="16">
        <f t="shared" si="15"/>
        <v>21.017505173160174</v>
      </c>
      <c r="O32" s="16">
        <f t="shared" si="15"/>
        <v>21.367796926046175</v>
      </c>
      <c r="P32" s="16">
        <f t="shared" si="15"/>
        <v>24.275218474999996</v>
      </c>
      <c r="Q32" s="16">
        <f t="shared" si="15"/>
        <v>26.116196242945328</v>
      </c>
      <c r="R32" s="16">
        <f t="shared" si="15"/>
        <v>25.25992751366843</v>
      </c>
      <c r="S32" s="16">
        <f t="shared" si="15"/>
        <v>21.577971977777775</v>
      </c>
      <c r="T32" s="16">
        <f t="shared" si="15"/>
        <v>23.975524419753082</v>
      </c>
      <c r="U32" s="16">
        <f t="shared" si="15"/>
        <v>22.733934762301587</v>
      </c>
      <c r="V32" s="16">
        <f t="shared" si="15"/>
        <v>26.972464972222216</v>
      </c>
      <c r="W32" s="16">
        <f t="shared" si="15"/>
        <v>20.807330121428567</v>
      </c>
      <c r="X32" s="16">
        <f t="shared" ref="X32:AB32" si="16">3.413*X31</f>
        <v>19.616338161616163</v>
      </c>
      <c r="Y32" s="16">
        <f t="shared" si="16"/>
        <v>24.660539403174599</v>
      </c>
      <c r="Z32" s="16">
        <f t="shared" si="16"/>
        <v>21.044450692612944</v>
      </c>
      <c r="AA32" s="16">
        <f t="shared" si="16"/>
        <v>23.440356463955023</v>
      </c>
      <c r="AB32" s="16">
        <f t="shared" si="16"/>
        <v>22.82285497649573</v>
      </c>
      <c r="AC32" s="24">
        <f t="shared" si="12"/>
        <v>23.306085087126352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W33" si="17">(E19-E18)/LN(1+(E19-E18)/E13)</f>
        <v>2.7462423263665325</v>
      </c>
      <c r="F33" s="16">
        <f t="shared" si="17"/>
        <v>2.7462423263665325</v>
      </c>
      <c r="G33" s="16">
        <f t="shared" si="17"/>
        <v>2.9090157011571116</v>
      </c>
      <c r="H33" s="16">
        <f t="shared" si="17"/>
        <v>2.717321316799191</v>
      </c>
      <c r="I33" s="16">
        <f t="shared" si="17"/>
        <v>2.7462423263665325</v>
      </c>
      <c r="J33" s="16">
        <f t="shared" si="17"/>
        <v>2.7750510487966533</v>
      </c>
      <c r="K33" s="16">
        <f t="shared" si="17"/>
        <v>2.3798815955723569</v>
      </c>
      <c r="L33" s="16">
        <f t="shared" si="17"/>
        <v>2.2324425062049889</v>
      </c>
      <c r="M33" s="16">
        <f t="shared" si="17"/>
        <v>2.1421694798748874</v>
      </c>
      <c r="N33" s="16">
        <f t="shared" si="17"/>
        <v>2.0421847211219011</v>
      </c>
      <c r="O33" s="16">
        <f t="shared" si="17"/>
        <v>2.0714586881775157</v>
      </c>
      <c r="P33" s="16">
        <f t="shared" si="17"/>
        <v>1.878706020737549</v>
      </c>
      <c r="Q33" s="16">
        <f t="shared" si="17"/>
        <v>1.8787060207375501</v>
      </c>
      <c r="R33" s="16">
        <f t="shared" si="17"/>
        <v>1.8787060207375501</v>
      </c>
      <c r="S33" s="16">
        <f t="shared" si="17"/>
        <v>1.792190281630776</v>
      </c>
      <c r="T33" s="16">
        <f t="shared" si="17"/>
        <v>1.792190281630776</v>
      </c>
      <c r="U33" s="16">
        <f t="shared" si="17"/>
        <v>1.8500340325311029</v>
      </c>
      <c r="V33" s="16">
        <f t="shared" si="17"/>
        <v>1.9072186655991754</v>
      </c>
      <c r="W33" s="16">
        <f t="shared" si="17"/>
        <v>1.7921902816307751</v>
      </c>
      <c r="X33" s="16">
        <f t="shared" ref="X33:AB33" si="18">(X19-X18)/LN(1+(X19-X18)/X13)</f>
        <v>1.8211973449420831</v>
      </c>
      <c r="Y33" s="16">
        <f t="shared" si="18"/>
        <v>2.1295483613602388</v>
      </c>
      <c r="Z33" s="16">
        <f t="shared" si="18"/>
        <v>2.0752137292733064</v>
      </c>
      <c r="AA33" s="16">
        <f t="shared" si="18"/>
        <v>2.1301382500832799</v>
      </c>
      <c r="AB33" s="16">
        <f t="shared" si="18"/>
        <v>2.3841981615956018</v>
      </c>
      <c r="AC33" s="24">
        <f t="shared" si="12"/>
        <v>2.2007703953872482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W34" si="19">(E15-E16)/LN(1+(E15-E16)/E14)</f>
        <v>3.4136459136331081</v>
      </c>
      <c r="F34" s="16">
        <f t="shared" si="19"/>
        <v>3.4136459136331081</v>
      </c>
      <c r="G34" s="16">
        <f t="shared" si="19"/>
        <v>3.439314674923005</v>
      </c>
      <c r="H34" s="16">
        <f t="shared" si="19"/>
        <v>3.5968528834956848</v>
      </c>
      <c r="I34" s="16">
        <f t="shared" si="19"/>
        <v>3.6230799837637013</v>
      </c>
      <c r="J34" s="16">
        <f t="shared" si="19"/>
        <v>3.6753467153389909</v>
      </c>
      <c r="K34" s="16">
        <f t="shared" si="19"/>
        <v>2.9965726364461656</v>
      </c>
      <c r="L34" s="16">
        <f t="shared" si="19"/>
        <v>2.7624670344616433</v>
      </c>
      <c r="M34" s="16">
        <f t="shared" si="19"/>
        <v>2.4762575163216405</v>
      </c>
      <c r="N34" s="16">
        <f t="shared" si="19"/>
        <v>2.5021943485454781</v>
      </c>
      <c r="O34" s="16">
        <f t="shared" si="19"/>
        <v>2.5280435140062432</v>
      </c>
      <c r="P34" s="16">
        <f t="shared" si="19"/>
        <v>2.7360552359904862</v>
      </c>
      <c r="Q34" s="16">
        <f t="shared" si="19"/>
        <v>2.5280435140062432</v>
      </c>
      <c r="R34" s="16">
        <f t="shared" si="19"/>
        <v>2.4762575163216405</v>
      </c>
      <c r="S34" s="16">
        <f t="shared" si="19"/>
        <v>2.3979019223304561</v>
      </c>
      <c r="T34" s="16">
        <f t="shared" si="19"/>
        <v>2.3979019223304561</v>
      </c>
      <c r="U34" s="16">
        <f t="shared" si="19"/>
        <v>2.4762575163216405</v>
      </c>
      <c r="V34" s="16">
        <f t="shared" si="19"/>
        <v>2.5794860061922535</v>
      </c>
      <c r="W34" s="16">
        <f t="shared" si="19"/>
        <v>2.3451902022775597</v>
      </c>
      <c r="X34" s="16">
        <f t="shared" ref="X34:AB34" si="20">(X15-X16)/LN(1+(X15-X16)/X14)</f>
        <v>2.3979019223304561</v>
      </c>
      <c r="Y34" s="16">
        <f t="shared" si="20"/>
        <v>2.6050827568852752</v>
      </c>
      <c r="Z34" s="16">
        <f t="shared" si="20"/>
        <v>2.7820815658492699</v>
      </c>
      <c r="AA34" s="16">
        <f t="shared" si="20"/>
        <v>2.9965726364461656</v>
      </c>
      <c r="AB34" s="16">
        <f t="shared" si="20"/>
        <v>3.258280444491787</v>
      </c>
      <c r="AC34" s="24">
        <f t="shared" si="12"/>
        <v>2.850184762347602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129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 customHeight="1">
      <c r="A38" s="273"/>
      <c r="B38" s="273"/>
      <c r="C38" s="273"/>
      <c r="D38" s="273"/>
      <c r="E38" s="270" t="s">
        <v>78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 customHeight="1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 customHeight="1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3" customHeight="1">
      <c r="A47" s="4">
        <v>1</v>
      </c>
      <c r="B47" s="5" t="s">
        <v>46</v>
      </c>
      <c r="C47" s="6" t="s">
        <v>47</v>
      </c>
      <c r="D47" s="7"/>
      <c r="E47" s="8"/>
      <c r="F47" s="8"/>
      <c r="G47" s="8"/>
      <c r="H47" s="8"/>
      <c r="I47" s="8"/>
      <c r="J47" s="8"/>
      <c r="K47" s="8">
        <v>1.9</v>
      </c>
      <c r="L47" s="8">
        <v>1.9</v>
      </c>
      <c r="M47" s="8">
        <v>1.7</v>
      </c>
      <c r="N47" s="8">
        <v>1.7</v>
      </c>
      <c r="O47" s="8">
        <v>1.7</v>
      </c>
      <c r="P47" s="8">
        <v>1.6</v>
      </c>
      <c r="Q47" s="8">
        <v>1.6</v>
      </c>
      <c r="R47" s="8">
        <v>1.7</v>
      </c>
      <c r="S47" s="8">
        <v>1.6</v>
      </c>
      <c r="T47" s="8">
        <v>1.6</v>
      </c>
      <c r="U47" s="8">
        <v>1.6</v>
      </c>
      <c r="V47" s="8">
        <v>1</v>
      </c>
      <c r="W47" s="8">
        <v>1.6</v>
      </c>
      <c r="X47" s="8"/>
      <c r="Y47" s="8"/>
      <c r="Z47" s="8"/>
      <c r="AA47" s="8"/>
      <c r="AB47" s="8"/>
      <c r="AC47" s="23">
        <f>AVERAGE(E47:AB47)</f>
        <v>1.630769230769231</v>
      </c>
    </row>
    <row r="48" spans="1:29" ht="33" customHeight="1">
      <c r="A48" s="4">
        <v>2</v>
      </c>
      <c r="B48" s="5" t="s">
        <v>48</v>
      </c>
      <c r="C48" s="6" t="s">
        <v>47</v>
      </c>
      <c r="D48" s="7"/>
      <c r="E48" s="9"/>
      <c r="F48" s="9"/>
      <c r="G48" s="9"/>
      <c r="H48" s="9"/>
      <c r="I48" s="9"/>
      <c r="J48" s="9"/>
      <c r="K48" s="9">
        <v>0.3</v>
      </c>
      <c r="L48" s="9">
        <v>0.3</v>
      </c>
      <c r="M48" s="9">
        <v>0.2</v>
      </c>
      <c r="N48" s="9">
        <v>0.2</v>
      </c>
      <c r="O48" s="9">
        <v>0.2</v>
      </c>
      <c r="P48" s="9">
        <v>0.3</v>
      </c>
      <c r="Q48" s="9">
        <v>0.2</v>
      </c>
      <c r="R48" s="9">
        <v>0.3</v>
      </c>
      <c r="S48" s="9">
        <v>0.4</v>
      </c>
      <c r="T48" s="9">
        <v>0.4</v>
      </c>
      <c r="U48" s="9">
        <v>0.3</v>
      </c>
      <c r="V48" s="9">
        <v>0.4</v>
      </c>
      <c r="W48" s="9">
        <v>0.2</v>
      </c>
      <c r="X48" s="9"/>
      <c r="Y48" s="9"/>
      <c r="Z48" s="9"/>
      <c r="AA48" s="9"/>
      <c r="AB48" s="9"/>
      <c r="AC48" s="23">
        <f>AVERAGE(E48:AB48)</f>
        <v>0.2846153846153846</v>
      </c>
    </row>
    <row r="49" spans="1:29" ht="33" customHeight="1">
      <c r="A49" s="4">
        <v>3</v>
      </c>
      <c r="B49" s="5" t="s">
        <v>49</v>
      </c>
      <c r="C49" s="6" t="s">
        <v>47</v>
      </c>
      <c r="D49" s="6"/>
      <c r="E49" s="10"/>
      <c r="F49" s="10"/>
      <c r="G49" s="10"/>
      <c r="H49" s="10"/>
      <c r="I49" s="10"/>
      <c r="J49" s="10"/>
      <c r="K49" s="10">
        <v>14.1</v>
      </c>
      <c r="L49" s="10">
        <v>13.4</v>
      </c>
      <c r="M49" s="10">
        <v>12.9</v>
      </c>
      <c r="N49" s="10">
        <v>13.3</v>
      </c>
      <c r="O49" s="10">
        <v>13.3</v>
      </c>
      <c r="P49" s="10">
        <v>13.3</v>
      </c>
      <c r="Q49" s="10">
        <v>13</v>
      </c>
      <c r="R49" s="10">
        <v>12.8</v>
      </c>
      <c r="S49" s="10">
        <v>12.7</v>
      </c>
      <c r="T49" s="10">
        <v>12.6</v>
      </c>
      <c r="U49" s="10">
        <v>12.3</v>
      </c>
      <c r="V49" s="10">
        <v>11.8</v>
      </c>
      <c r="W49" s="10">
        <v>11.1</v>
      </c>
      <c r="X49" s="10"/>
      <c r="Y49" s="10"/>
      <c r="Z49" s="10"/>
      <c r="AA49" s="10"/>
      <c r="AB49" s="10"/>
      <c r="AC49" s="24">
        <f t="shared" ref="AC49:AC60" si="21">AVERAGE(E49:AB49)</f>
        <v>12.815384615384618</v>
      </c>
    </row>
    <row r="50" spans="1:29" ht="33" customHeight="1">
      <c r="A50" s="4">
        <v>4</v>
      </c>
      <c r="B50" s="5" t="s">
        <v>50</v>
      </c>
      <c r="C50" s="6" t="s">
        <v>47</v>
      </c>
      <c r="D50" s="6"/>
      <c r="E50" s="10"/>
      <c r="F50" s="10"/>
      <c r="G50" s="10"/>
      <c r="H50" s="10"/>
      <c r="I50" s="10"/>
      <c r="J50" s="10"/>
      <c r="K50" s="10">
        <v>7.1</v>
      </c>
      <c r="L50" s="10">
        <v>6.9</v>
      </c>
      <c r="M50" s="10">
        <v>6.9</v>
      </c>
      <c r="N50" s="10">
        <v>7.1</v>
      </c>
      <c r="O50" s="10">
        <v>7.1</v>
      </c>
      <c r="P50" s="10">
        <v>7.1</v>
      </c>
      <c r="Q50" s="10">
        <v>6.9</v>
      </c>
      <c r="R50" s="10">
        <v>7.1</v>
      </c>
      <c r="S50" s="10">
        <v>7.1</v>
      </c>
      <c r="T50" s="10">
        <v>7.1</v>
      </c>
      <c r="U50" s="10">
        <v>6.5</v>
      </c>
      <c r="V50" s="10">
        <v>5.4</v>
      </c>
      <c r="W50" s="10">
        <v>5.4</v>
      </c>
      <c r="X50" s="10"/>
      <c r="Y50" s="10"/>
      <c r="Z50" s="10"/>
      <c r="AA50" s="10"/>
      <c r="AB50" s="10"/>
      <c r="AC50" s="24">
        <f t="shared" si="21"/>
        <v>6.7461538461538471</v>
      </c>
    </row>
    <row r="51" spans="1:29" ht="33" customHeight="1">
      <c r="A51" s="195"/>
      <c r="B51" s="196"/>
      <c r="C51" s="197"/>
      <c r="D51" s="197"/>
      <c r="E51" s="198"/>
      <c r="F51" s="198"/>
      <c r="G51" s="198"/>
      <c r="H51" s="198"/>
      <c r="I51" s="198"/>
      <c r="J51" s="198"/>
      <c r="K51" s="198">
        <f>K49-K50</f>
        <v>7</v>
      </c>
      <c r="L51" s="198">
        <f t="shared" ref="L51:W51" si="22">L49-L50</f>
        <v>6.5</v>
      </c>
      <c r="M51" s="198">
        <f t="shared" si="22"/>
        <v>6</v>
      </c>
      <c r="N51" s="198">
        <f t="shared" si="22"/>
        <v>6.2000000000000011</v>
      </c>
      <c r="O51" s="198">
        <f t="shared" si="22"/>
        <v>6.2000000000000011</v>
      </c>
      <c r="P51" s="198">
        <f t="shared" si="22"/>
        <v>6.2000000000000011</v>
      </c>
      <c r="Q51" s="198">
        <f t="shared" si="22"/>
        <v>6.1</v>
      </c>
      <c r="R51" s="198">
        <f t="shared" si="22"/>
        <v>5.7000000000000011</v>
      </c>
      <c r="S51" s="198">
        <f t="shared" si="22"/>
        <v>5.6</v>
      </c>
      <c r="T51" s="198">
        <f t="shared" si="22"/>
        <v>5.5</v>
      </c>
      <c r="U51" s="198">
        <f t="shared" si="22"/>
        <v>5.8000000000000007</v>
      </c>
      <c r="V51" s="198">
        <f t="shared" si="22"/>
        <v>6.4</v>
      </c>
      <c r="W51" s="198">
        <f t="shared" si="22"/>
        <v>5.6999999999999993</v>
      </c>
      <c r="X51" s="198"/>
      <c r="Y51" s="198"/>
      <c r="Z51" s="198"/>
      <c r="AA51" s="198"/>
      <c r="AB51" s="198"/>
      <c r="AC51" s="24">
        <f t="shared" si="21"/>
        <v>6.0692307692307708</v>
      </c>
    </row>
    <row r="52" spans="1:29" ht="33" customHeight="1">
      <c r="A52" s="4">
        <v>5</v>
      </c>
      <c r="B52" s="5" t="s">
        <v>51</v>
      </c>
      <c r="C52" s="6" t="s">
        <v>47</v>
      </c>
      <c r="D52" s="6"/>
      <c r="E52" s="10"/>
      <c r="F52" s="10"/>
      <c r="G52" s="10"/>
      <c r="H52" s="10"/>
      <c r="I52" s="10"/>
      <c r="J52" s="10"/>
      <c r="K52" s="10">
        <v>22.7</v>
      </c>
      <c r="L52" s="10">
        <v>22.6</v>
      </c>
      <c r="M52" s="10">
        <v>22</v>
      </c>
      <c r="N52" s="10">
        <v>22.8</v>
      </c>
      <c r="O52" s="10">
        <v>22.6</v>
      </c>
      <c r="P52" s="10">
        <v>21.8</v>
      </c>
      <c r="Q52" s="10">
        <v>20.100000000000001</v>
      </c>
      <c r="R52" s="10">
        <v>19.100000000000001</v>
      </c>
      <c r="S52" s="10">
        <v>18.899999999999999</v>
      </c>
      <c r="T52" s="10">
        <v>19.100000000000001</v>
      </c>
      <c r="U52" s="10">
        <v>19.3</v>
      </c>
      <c r="V52" s="10">
        <v>19.3</v>
      </c>
      <c r="W52" s="10">
        <v>18.899999999999999</v>
      </c>
      <c r="X52" s="10"/>
      <c r="Y52" s="10"/>
      <c r="Z52" s="10"/>
      <c r="AA52" s="10"/>
      <c r="AB52" s="10"/>
      <c r="AC52" s="24">
        <f t="shared" si="21"/>
        <v>20.707692307692305</v>
      </c>
    </row>
    <row r="53" spans="1:29" ht="33" customHeight="1">
      <c r="A53" s="4">
        <v>6</v>
      </c>
      <c r="B53" s="5" t="s">
        <v>52</v>
      </c>
      <c r="C53" s="6" t="s">
        <v>47</v>
      </c>
      <c r="D53" s="6"/>
      <c r="E53" s="10"/>
      <c r="F53" s="10"/>
      <c r="G53" s="10"/>
      <c r="H53" s="10"/>
      <c r="I53" s="10"/>
      <c r="J53" s="10"/>
      <c r="K53" s="10">
        <v>27.6</v>
      </c>
      <c r="L53" s="10">
        <v>27.3</v>
      </c>
      <c r="M53" s="10">
        <v>26.1</v>
      </c>
      <c r="N53" s="10">
        <v>27.1</v>
      </c>
      <c r="O53" s="10">
        <v>26.8</v>
      </c>
      <c r="P53" s="10">
        <v>26.1</v>
      </c>
      <c r="Q53" s="10">
        <v>24.2</v>
      </c>
      <c r="R53" s="10">
        <v>23</v>
      </c>
      <c r="S53" s="10">
        <v>22.6</v>
      </c>
      <c r="T53" s="10">
        <v>22.8</v>
      </c>
      <c r="U53" s="10">
        <v>23.3</v>
      </c>
      <c r="V53" s="10">
        <v>23.6</v>
      </c>
      <c r="W53" s="10">
        <v>22.7</v>
      </c>
      <c r="X53" s="10"/>
      <c r="Y53" s="10"/>
      <c r="Z53" s="10"/>
      <c r="AA53" s="10"/>
      <c r="AB53" s="10"/>
      <c r="AC53" s="24">
        <f t="shared" si="21"/>
        <v>24.861538461538462</v>
      </c>
    </row>
    <row r="54" spans="1:29" ht="33" customHeight="1">
      <c r="A54" s="4">
        <v>7</v>
      </c>
      <c r="B54" s="5" t="s">
        <v>53</v>
      </c>
      <c r="C54" s="6" t="s">
        <v>54</v>
      </c>
      <c r="D54" s="6"/>
      <c r="E54" s="11"/>
      <c r="F54" s="11"/>
      <c r="G54" s="11"/>
      <c r="H54" s="11"/>
      <c r="I54" s="11"/>
      <c r="J54" s="11"/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/>
      <c r="Y54" s="11"/>
      <c r="Z54" s="11"/>
      <c r="AA54" s="11"/>
      <c r="AB54" s="11"/>
      <c r="AC54" s="24">
        <f t="shared" si="21"/>
        <v>4.2000000000000011</v>
      </c>
    </row>
    <row r="55" spans="1:29" ht="33" customHeight="1">
      <c r="A55" s="4">
        <v>8</v>
      </c>
      <c r="B55" s="5" t="s">
        <v>55</v>
      </c>
      <c r="C55" s="6" t="s">
        <v>54</v>
      </c>
      <c r="D55" s="6"/>
      <c r="E55" s="12"/>
      <c r="F55" s="12"/>
      <c r="G55" s="12"/>
      <c r="H55" s="12"/>
      <c r="I55" s="12"/>
      <c r="J55" s="12"/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/>
      <c r="Y55" s="12"/>
      <c r="Z55" s="12"/>
      <c r="AA55" s="12"/>
      <c r="AB55" s="12"/>
      <c r="AC55" s="24">
        <f t="shared" si="21"/>
        <v>3.7000000000000006</v>
      </c>
    </row>
    <row r="56" spans="1:29" ht="33" customHeight="1">
      <c r="A56" s="4">
        <v>9</v>
      </c>
      <c r="B56" s="5" t="s">
        <v>56</v>
      </c>
      <c r="C56" s="6" t="s">
        <v>54</v>
      </c>
      <c r="D56" s="6"/>
      <c r="E56" s="12"/>
      <c r="F56" s="12"/>
      <c r="G56" s="12"/>
      <c r="H56" s="12"/>
      <c r="I56" s="12"/>
      <c r="J56" s="12"/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/>
      <c r="Y56" s="12"/>
      <c r="Z56" s="12"/>
      <c r="AA56" s="12"/>
      <c r="AB56" s="12"/>
      <c r="AC56" s="24">
        <f t="shared" si="21"/>
        <v>3.7999999999999994</v>
      </c>
    </row>
    <row r="57" spans="1:29" ht="33" customHeight="1">
      <c r="A57" s="4">
        <v>10</v>
      </c>
      <c r="B57" s="5" t="s">
        <v>57</v>
      </c>
      <c r="C57" s="6" t="s">
        <v>54</v>
      </c>
      <c r="D57" s="6"/>
      <c r="E57" s="12"/>
      <c r="F57" s="12"/>
      <c r="G57" s="12"/>
      <c r="H57" s="12"/>
      <c r="I57" s="12"/>
      <c r="J57" s="12"/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/>
      <c r="Y57" s="12"/>
      <c r="Z57" s="12"/>
      <c r="AA57" s="12"/>
      <c r="AB57" s="12"/>
      <c r="AC57" s="24">
        <f t="shared" si="21"/>
        <v>3</v>
      </c>
    </row>
    <row r="58" spans="1:29" ht="33" customHeight="1">
      <c r="A58" s="4">
        <v>11</v>
      </c>
      <c r="B58" s="5" t="s">
        <v>58</v>
      </c>
      <c r="C58" s="6" t="s">
        <v>54</v>
      </c>
      <c r="D58" s="13"/>
      <c r="E58" s="11"/>
      <c r="F58" s="11"/>
      <c r="G58" s="11"/>
      <c r="H58" s="11"/>
      <c r="I58" s="11"/>
      <c r="J58" s="11"/>
      <c r="K58" s="11">
        <f t="shared" ref="K58:W58" si="23">K54-K55</f>
        <v>0.5</v>
      </c>
      <c r="L58" s="11">
        <f t="shared" si="23"/>
        <v>0.5</v>
      </c>
      <c r="M58" s="11">
        <f t="shared" si="23"/>
        <v>0.5</v>
      </c>
      <c r="N58" s="11">
        <f t="shared" si="23"/>
        <v>0.5</v>
      </c>
      <c r="O58" s="11">
        <f t="shared" si="23"/>
        <v>0.5</v>
      </c>
      <c r="P58" s="11">
        <f t="shared" si="23"/>
        <v>0.5</v>
      </c>
      <c r="Q58" s="11">
        <f t="shared" si="23"/>
        <v>0.5</v>
      </c>
      <c r="R58" s="11">
        <f t="shared" si="23"/>
        <v>0.5</v>
      </c>
      <c r="S58" s="11">
        <f t="shared" si="23"/>
        <v>0.5</v>
      </c>
      <c r="T58" s="11">
        <f t="shared" si="23"/>
        <v>0.5</v>
      </c>
      <c r="U58" s="11">
        <f t="shared" si="23"/>
        <v>0.5</v>
      </c>
      <c r="V58" s="11">
        <f t="shared" si="23"/>
        <v>0.5</v>
      </c>
      <c r="W58" s="11">
        <f t="shared" si="23"/>
        <v>0.5</v>
      </c>
      <c r="X58" s="11"/>
      <c r="Y58" s="11"/>
      <c r="Z58" s="11"/>
      <c r="AA58" s="11"/>
      <c r="AB58" s="11"/>
      <c r="AC58" s="24">
        <f t="shared" si="21"/>
        <v>0.5</v>
      </c>
    </row>
    <row r="59" spans="1:29" ht="33" customHeight="1">
      <c r="A59" s="4">
        <v>12</v>
      </c>
      <c r="B59" s="5" t="s">
        <v>59</v>
      </c>
      <c r="C59" s="6" t="s">
        <v>60</v>
      </c>
      <c r="D59" s="13"/>
      <c r="E59" s="11"/>
      <c r="F59" s="11"/>
      <c r="G59" s="11"/>
      <c r="H59" s="11"/>
      <c r="I59" s="11"/>
      <c r="J59" s="11"/>
      <c r="K59" s="11">
        <f t="shared" ref="K59:W59" si="24">K56-K57</f>
        <v>0.79999999999999982</v>
      </c>
      <c r="L59" s="11">
        <f t="shared" si="24"/>
        <v>0.79999999999999982</v>
      </c>
      <c r="M59" s="11">
        <f t="shared" si="24"/>
        <v>0.79999999999999982</v>
      </c>
      <c r="N59" s="11">
        <f t="shared" si="24"/>
        <v>0.79999999999999982</v>
      </c>
      <c r="O59" s="11">
        <f t="shared" si="24"/>
        <v>0.79999999999999982</v>
      </c>
      <c r="P59" s="11">
        <f t="shared" si="24"/>
        <v>0.79999999999999982</v>
      </c>
      <c r="Q59" s="11">
        <f t="shared" si="24"/>
        <v>0.79999999999999982</v>
      </c>
      <c r="R59" s="11">
        <f t="shared" si="24"/>
        <v>0.79999999999999982</v>
      </c>
      <c r="S59" s="11">
        <f t="shared" si="24"/>
        <v>0.79999999999999982</v>
      </c>
      <c r="T59" s="11">
        <f t="shared" si="24"/>
        <v>0.79999999999999982</v>
      </c>
      <c r="U59" s="11">
        <f t="shared" si="24"/>
        <v>0.79999999999999982</v>
      </c>
      <c r="V59" s="11">
        <f t="shared" si="24"/>
        <v>0.79999999999999982</v>
      </c>
      <c r="W59" s="11">
        <f t="shared" si="24"/>
        <v>0.79999999999999982</v>
      </c>
      <c r="X59" s="11"/>
      <c r="Y59" s="11"/>
      <c r="Z59" s="11"/>
      <c r="AA59" s="11"/>
      <c r="AB59" s="11"/>
      <c r="AC59" s="24">
        <f t="shared" si="21"/>
        <v>0.79999999999999993</v>
      </c>
    </row>
    <row r="60" spans="1:29" ht="33" customHeight="1">
      <c r="A60" s="4">
        <v>13</v>
      </c>
      <c r="B60" s="5" t="s">
        <v>61</v>
      </c>
      <c r="C60" s="6" t="s">
        <v>62</v>
      </c>
      <c r="D60" s="13"/>
      <c r="E60" s="14"/>
      <c r="F60" s="14"/>
      <c r="G60" s="14"/>
      <c r="H60" s="14"/>
      <c r="I60" s="14"/>
      <c r="J60" s="14"/>
      <c r="K60" s="14">
        <f t="shared" ref="K60:W60" si="25">SQRT(K58/0.5)*971</f>
        <v>971</v>
      </c>
      <c r="L60" s="14">
        <f t="shared" si="25"/>
        <v>971</v>
      </c>
      <c r="M60" s="14">
        <f t="shared" si="25"/>
        <v>971</v>
      </c>
      <c r="N60" s="14">
        <f t="shared" si="25"/>
        <v>971</v>
      </c>
      <c r="O60" s="14">
        <f t="shared" si="25"/>
        <v>971</v>
      </c>
      <c r="P60" s="14">
        <f t="shared" si="25"/>
        <v>971</v>
      </c>
      <c r="Q60" s="14">
        <f t="shared" si="25"/>
        <v>971</v>
      </c>
      <c r="R60" s="14">
        <f t="shared" si="25"/>
        <v>971</v>
      </c>
      <c r="S60" s="14">
        <f t="shared" si="25"/>
        <v>971</v>
      </c>
      <c r="T60" s="14">
        <f t="shared" si="25"/>
        <v>971</v>
      </c>
      <c r="U60" s="14">
        <f t="shared" si="25"/>
        <v>971</v>
      </c>
      <c r="V60" s="14">
        <f t="shared" si="25"/>
        <v>971</v>
      </c>
      <c r="W60" s="14">
        <f t="shared" si="25"/>
        <v>971</v>
      </c>
      <c r="X60" s="14"/>
      <c r="Y60" s="14"/>
      <c r="Z60" s="14"/>
      <c r="AA60" s="14"/>
      <c r="AB60" s="14"/>
      <c r="AC60" s="24">
        <f t="shared" si="21"/>
        <v>971</v>
      </c>
    </row>
    <row r="61" spans="1:29" ht="33" customHeight="1">
      <c r="A61" s="4">
        <v>14</v>
      </c>
      <c r="B61" s="5" t="s">
        <v>63</v>
      </c>
      <c r="C61" s="6" t="s">
        <v>64</v>
      </c>
      <c r="D61" s="13"/>
      <c r="E61" s="14"/>
      <c r="F61" s="14"/>
      <c r="G61" s="14"/>
      <c r="H61" s="14"/>
      <c r="I61" s="14"/>
      <c r="J61" s="14"/>
      <c r="K61" s="14">
        <f t="shared" ref="K61:W61" si="26">K60*1000*1*(K49-K50)/3024</f>
        <v>2247.6851851851852</v>
      </c>
      <c r="L61" s="14">
        <f t="shared" si="26"/>
        <v>2087.1362433862432</v>
      </c>
      <c r="M61" s="14">
        <f t="shared" si="26"/>
        <v>1926.5873015873017</v>
      </c>
      <c r="N61" s="14">
        <f t="shared" si="26"/>
        <v>1990.8068783068786</v>
      </c>
      <c r="O61" s="14">
        <f t="shared" si="26"/>
        <v>1990.8068783068786</v>
      </c>
      <c r="P61" s="14">
        <f t="shared" si="26"/>
        <v>1990.8068783068786</v>
      </c>
      <c r="Q61" s="14">
        <f t="shared" si="26"/>
        <v>1958.69708994709</v>
      </c>
      <c r="R61" s="14">
        <f t="shared" si="26"/>
        <v>1830.2579365079368</v>
      </c>
      <c r="S61" s="14">
        <f t="shared" si="26"/>
        <v>1798.148148148148</v>
      </c>
      <c r="T61" s="14">
        <f t="shared" si="26"/>
        <v>1766.0383597883597</v>
      </c>
      <c r="U61" s="14">
        <f t="shared" si="26"/>
        <v>1862.3677248677252</v>
      </c>
      <c r="V61" s="14">
        <f t="shared" si="26"/>
        <v>2055.0264550264551</v>
      </c>
      <c r="W61" s="14">
        <f t="shared" si="26"/>
        <v>1830.2579365079362</v>
      </c>
      <c r="X61" s="14"/>
      <c r="Y61" s="14"/>
      <c r="Z61" s="14"/>
      <c r="AA61" s="14"/>
      <c r="AB61" s="14"/>
      <c r="AC61" s="24">
        <f>SUM(E61:AB61)</f>
        <v>25334.623015873021</v>
      </c>
    </row>
    <row r="62" spans="1:29" ht="33" customHeight="1">
      <c r="A62" s="4">
        <v>15</v>
      </c>
      <c r="B62" s="5" t="s">
        <v>65</v>
      </c>
      <c r="C62" s="6" t="s">
        <v>66</v>
      </c>
      <c r="D62" s="13"/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100</v>
      </c>
      <c r="K62" s="15">
        <v>1200</v>
      </c>
      <c r="L62" s="15">
        <v>1100</v>
      </c>
      <c r="M62" s="15">
        <v>1100</v>
      </c>
      <c r="N62" s="15">
        <v>1100</v>
      </c>
      <c r="O62" s="15">
        <v>1100</v>
      </c>
      <c r="P62" s="15">
        <v>1100</v>
      </c>
      <c r="Q62" s="15">
        <v>1000</v>
      </c>
      <c r="R62" s="15">
        <v>1000</v>
      </c>
      <c r="S62" s="15">
        <v>900</v>
      </c>
      <c r="T62" s="15">
        <v>900</v>
      </c>
      <c r="U62" s="15">
        <v>1100</v>
      </c>
      <c r="V62" s="15">
        <v>1000</v>
      </c>
      <c r="W62" s="15">
        <v>600</v>
      </c>
      <c r="X62" s="15"/>
      <c r="Y62" s="15"/>
      <c r="Z62" s="15"/>
      <c r="AA62" s="15"/>
      <c r="AB62" s="15"/>
      <c r="AC62" s="25">
        <f>SUM(E62:AB62)</f>
        <v>13300</v>
      </c>
    </row>
    <row r="63" spans="1:29" ht="33" customHeight="1">
      <c r="A63" s="4">
        <v>16</v>
      </c>
      <c r="B63" s="5" t="s">
        <v>67</v>
      </c>
      <c r="C63" s="6" t="s">
        <v>68</v>
      </c>
      <c r="D63" s="13"/>
      <c r="E63" s="16"/>
      <c r="F63" s="16"/>
      <c r="G63" s="16"/>
      <c r="H63" s="16"/>
      <c r="I63" s="16"/>
      <c r="J63" s="16"/>
      <c r="K63" s="16">
        <f t="shared" ref="K63:W63" si="27">K62/K61</f>
        <v>0.53388259526261583</v>
      </c>
      <c r="L63" s="16">
        <f t="shared" si="27"/>
        <v>0.52703794660540293</v>
      </c>
      <c r="M63" s="16">
        <f t="shared" si="27"/>
        <v>0.57095777548918636</v>
      </c>
      <c r="N63" s="16">
        <f t="shared" si="27"/>
        <v>0.55253978273147064</v>
      </c>
      <c r="O63" s="16">
        <f t="shared" si="27"/>
        <v>0.55253978273147064</v>
      </c>
      <c r="P63" s="16">
        <f t="shared" si="27"/>
        <v>0.55253978273147064</v>
      </c>
      <c r="Q63" s="16">
        <f t="shared" si="27"/>
        <v>0.51054346541506979</v>
      </c>
      <c r="R63" s="16">
        <f t="shared" si="27"/>
        <v>0.5463710770231448</v>
      </c>
      <c r="S63" s="16">
        <f t="shared" si="27"/>
        <v>0.50051493305870243</v>
      </c>
      <c r="T63" s="16">
        <f t="shared" si="27"/>
        <v>0.50961520456886067</v>
      </c>
      <c r="U63" s="16">
        <f t="shared" si="27"/>
        <v>0.59064597464398583</v>
      </c>
      <c r="V63" s="16">
        <f t="shared" si="27"/>
        <v>0.4866117404737384</v>
      </c>
      <c r="W63" s="16">
        <f t="shared" si="27"/>
        <v>0.32782264621388701</v>
      </c>
      <c r="X63" s="16"/>
      <c r="Y63" s="16"/>
      <c r="Z63" s="16"/>
      <c r="AA63" s="16"/>
      <c r="AB63" s="16"/>
      <c r="AC63" s="24">
        <f t="shared" ref="AC63:AC68" si="28">AVERAGE(E63:AB63)</f>
        <v>0.52012482361146195</v>
      </c>
    </row>
    <row r="64" spans="1:29" ht="33" customHeight="1">
      <c r="A64" s="4">
        <v>17</v>
      </c>
      <c r="B64" s="5" t="s">
        <v>69</v>
      </c>
      <c r="C64" s="13"/>
      <c r="D64" s="13"/>
      <c r="E64" s="316">
        <f>AVERAGE(E63:AB63)</f>
        <v>0.52012482361146195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28"/>
        <v>0.52012482361146195</v>
      </c>
    </row>
    <row r="65" spans="1:29" ht="33" customHeight="1">
      <c r="A65" s="4">
        <v>18</v>
      </c>
      <c r="B65" s="5" t="s">
        <v>70</v>
      </c>
      <c r="C65" s="13"/>
      <c r="D65" s="13"/>
      <c r="E65" s="16"/>
      <c r="F65" s="16"/>
      <c r="G65" s="16"/>
      <c r="H65" s="16"/>
      <c r="I65" s="16"/>
      <c r="J65" s="16"/>
      <c r="K65" s="16">
        <f t="shared" ref="K65:W65" si="29">3.516/K63</f>
        <v>6.5857175925925926</v>
      </c>
      <c r="L65" s="16">
        <f t="shared" si="29"/>
        <v>6.671246392496391</v>
      </c>
      <c r="M65" s="16">
        <f t="shared" si="29"/>
        <v>6.1580735930735937</v>
      </c>
      <c r="N65" s="16">
        <f t="shared" si="29"/>
        <v>6.363342712842714</v>
      </c>
      <c r="O65" s="16">
        <f t="shared" si="29"/>
        <v>6.363342712842714</v>
      </c>
      <c r="P65" s="16">
        <f t="shared" si="29"/>
        <v>6.363342712842714</v>
      </c>
      <c r="Q65" s="16">
        <f t="shared" si="29"/>
        <v>6.8867789682539691</v>
      </c>
      <c r="R65" s="16">
        <f t="shared" si="29"/>
        <v>6.4351869047619061</v>
      </c>
      <c r="S65" s="16">
        <f t="shared" si="29"/>
        <v>7.0247654320987643</v>
      </c>
      <c r="T65" s="16">
        <f t="shared" si="29"/>
        <v>6.8993231922398577</v>
      </c>
      <c r="U65" s="16">
        <f t="shared" si="29"/>
        <v>5.9528044733044743</v>
      </c>
      <c r="V65" s="16">
        <f t="shared" si="29"/>
        <v>7.2254730158730158</v>
      </c>
      <c r="W65" s="16">
        <f t="shared" si="29"/>
        <v>10.725311507936505</v>
      </c>
      <c r="X65" s="16"/>
      <c r="Y65" s="16"/>
      <c r="Z65" s="16"/>
      <c r="AA65" s="16"/>
      <c r="AB65" s="16"/>
      <c r="AC65" s="24">
        <f t="shared" si="28"/>
        <v>6.8965160931660945</v>
      </c>
    </row>
    <row r="66" spans="1:29" ht="33" customHeight="1">
      <c r="A66" s="4">
        <v>19</v>
      </c>
      <c r="B66" s="5" t="s">
        <v>71</v>
      </c>
      <c r="C66" s="13"/>
      <c r="D66" s="13"/>
      <c r="E66" s="16"/>
      <c r="F66" s="16"/>
      <c r="G66" s="16"/>
      <c r="H66" s="16"/>
      <c r="I66" s="16"/>
      <c r="J66" s="16"/>
      <c r="K66" s="16">
        <f t="shared" ref="K66:W66" si="30">3.413*K65</f>
        <v>22.477054143518519</v>
      </c>
      <c r="L66" s="16">
        <f t="shared" si="30"/>
        <v>22.768963937590183</v>
      </c>
      <c r="M66" s="16">
        <f t="shared" si="30"/>
        <v>21.017505173160174</v>
      </c>
      <c r="N66" s="16">
        <f t="shared" si="30"/>
        <v>21.718088678932183</v>
      </c>
      <c r="O66" s="16">
        <f t="shared" si="30"/>
        <v>21.718088678932183</v>
      </c>
      <c r="P66" s="16">
        <f t="shared" si="30"/>
        <v>21.718088678932183</v>
      </c>
      <c r="Q66" s="16">
        <f t="shared" si="30"/>
        <v>23.504576618650795</v>
      </c>
      <c r="R66" s="16">
        <f t="shared" si="30"/>
        <v>21.963292905952386</v>
      </c>
      <c r="S66" s="16">
        <f t="shared" si="30"/>
        <v>23.975524419753082</v>
      </c>
      <c r="T66" s="16">
        <f t="shared" si="30"/>
        <v>23.547390055114633</v>
      </c>
      <c r="U66" s="16">
        <f t="shared" si="30"/>
        <v>20.316921667388169</v>
      </c>
      <c r="V66" s="16">
        <f t="shared" si="30"/>
        <v>24.660539403174603</v>
      </c>
      <c r="W66" s="16">
        <f t="shared" si="30"/>
        <v>36.605488176587286</v>
      </c>
      <c r="X66" s="16"/>
      <c r="Y66" s="16"/>
      <c r="Z66" s="16"/>
      <c r="AA66" s="16"/>
      <c r="AB66" s="16"/>
      <c r="AC66" s="24">
        <f t="shared" si="28"/>
        <v>23.537809425975873</v>
      </c>
    </row>
    <row r="67" spans="1:29" ht="33" customHeight="1">
      <c r="A67" s="4">
        <v>20</v>
      </c>
      <c r="B67" s="5" t="s">
        <v>72</v>
      </c>
      <c r="C67" s="6" t="s">
        <v>47</v>
      </c>
      <c r="D67" s="13"/>
      <c r="E67" s="16"/>
      <c r="F67" s="16"/>
      <c r="G67" s="16"/>
      <c r="H67" s="16"/>
      <c r="I67" s="16"/>
      <c r="J67" s="16"/>
      <c r="K67" s="16">
        <f t="shared" ref="K67:W67" si="31">(K53-K52)/LN(1+(K53-K52)/K47)</f>
        <v>3.8429301103906566</v>
      </c>
      <c r="L67" s="16">
        <f t="shared" si="31"/>
        <v>3.7744462768485518</v>
      </c>
      <c r="M67" s="16">
        <f t="shared" si="31"/>
        <v>3.3408579599658257</v>
      </c>
      <c r="N67" s="16">
        <f t="shared" si="31"/>
        <v>3.4096372669718451</v>
      </c>
      <c r="O67" s="16">
        <f t="shared" si="31"/>
        <v>3.3753264125543936</v>
      </c>
      <c r="P67" s="16">
        <f t="shared" si="31"/>
        <v>3.2951486358103681</v>
      </c>
      <c r="Q67" s="16">
        <f t="shared" si="31"/>
        <v>3.2271710915181511</v>
      </c>
      <c r="R67" s="16">
        <f t="shared" si="31"/>
        <v>3.2714323894241342</v>
      </c>
      <c r="S67" s="16">
        <f t="shared" si="31"/>
        <v>3.0892461728734797</v>
      </c>
      <c r="T67" s="16">
        <f t="shared" si="31"/>
        <v>3.0892461728734788</v>
      </c>
      <c r="U67" s="16">
        <f t="shared" si="31"/>
        <v>3.1929424005917122</v>
      </c>
      <c r="V67" s="16">
        <f t="shared" si="31"/>
        <v>2.5783908460367524</v>
      </c>
      <c r="W67" s="16">
        <f t="shared" si="31"/>
        <v>3.1239843856768132</v>
      </c>
      <c r="X67" s="16"/>
      <c r="Y67" s="16"/>
      <c r="Z67" s="16"/>
      <c r="AA67" s="16"/>
      <c r="AB67" s="16"/>
      <c r="AC67" s="24">
        <f t="shared" si="28"/>
        <v>3.2777507785797044</v>
      </c>
    </row>
    <row r="68" spans="1:29" ht="33" customHeight="1">
      <c r="A68" s="4">
        <v>21</v>
      </c>
      <c r="B68" s="5" t="s">
        <v>73</v>
      </c>
      <c r="C68" s="6" t="s">
        <v>47</v>
      </c>
      <c r="D68" s="17"/>
      <c r="E68" s="16"/>
      <c r="F68" s="16"/>
      <c r="G68" s="16"/>
      <c r="H68" s="16"/>
      <c r="I68" s="16"/>
      <c r="J68" s="16"/>
      <c r="K68" s="16">
        <f t="shared" ref="K68:W68" si="32">(K49-K50)/LN(1+(K49-K50)/K48)</f>
        <v>2.1930874711718342</v>
      </c>
      <c r="L68" s="16">
        <f t="shared" si="32"/>
        <v>2.082735603896948</v>
      </c>
      <c r="M68" s="16">
        <f t="shared" si="32"/>
        <v>1.7472400573197748</v>
      </c>
      <c r="N68" s="16">
        <f t="shared" si="32"/>
        <v>1.7889418507023149</v>
      </c>
      <c r="O68" s="16">
        <f t="shared" si="32"/>
        <v>1.7889418507023149</v>
      </c>
      <c r="P68" s="16">
        <f t="shared" si="32"/>
        <v>2.0157521398153806</v>
      </c>
      <c r="Q68" s="16">
        <f t="shared" si="32"/>
        <v>1.7681223247806397</v>
      </c>
      <c r="R68" s="16">
        <f t="shared" si="32"/>
        <v>1.9027067439634042</v>
      </c>
      <c r="S68" s="16">
        <f t="shared" si="32"/>
        <v>2.0679084891855881</v>
      </c>
      <c r="T68" s="16">
        <f t="shared" si="32"/>
        <v>2.0436652620419178</v>
      </c>
      <c r="U68" s="16">
        <f t="shared" si="32"/>
        <v>1.9254635942521867</v>
      </c>
      <c r="V68" s="16">
        <f t="shared" si="32"/>
        <v>2.2589191927344716</v>
      </c>
      <c r="W68" s="16">
        <f t="shared" si="32"/>
        <v>1.6842029306528725</v>
      </c>
      <c r="X68" s="16"/>
      <c r="Y68" s="16"/>
      <c r="Z68" s="16"/>
      <c r="AA68" s="16"/>
      <c r="AB68" s="16"/>
      <c r="AC68" s="24">
        <f t="shared" si="28"/>
        <v>1.9436682700938188</v>
      </c>
    </row>
  </sheetData>
  <mergeCells count="32">
    <mergeCell ref="E64:AB64"/>
    <mergeCell ref="A41:D41"/>
    <mergeCell ref="A37:AC37"/>
    <mergeCell ref="A39:D39"/>
    <mergeCell ref="A40:D40"/>
    <mergeCell ref="B45:B46"/>
    <mergeCell ref="C45:C46"/>
    <mergeCell ref="D45:D46"/>
    <mergeCell ref="E45:AB45"/>
    <mergeCell ref="A42:D42"/>
    <mergeCell ref="A43:D43"/>
    <mergeCell ref="A44:D44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E30:AB30"/>
    <mergeCell ref="A36:AC36"/>
    <mergeCell ref="A38:D38"/>
    <mergeCell ref="E38:AC44"/>
    <mergeCell ref="A45:A46"/>
    <mergeCell ref="A2:AC2"/>
    <mergeCell ref="A3:AC3"/>
    <mergeCell ref="A4:D4"/>
    <mergeCell ref="A5:D5"/>
    <mergeCell ref="A6:D6"/>
  </mergeCells>
  <conditionalFormatting sqref="E28:AB28">
    <cfRule type="cellIs" dxfId="62" priority="2" operator="greaterThan">
      <formula>90</formula>
    </cfRule>
  </conditionalFormatting>
  <conditionalFormatting sqref="E62:AB62">
    <cfRule type="cellIs" dxfId="6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F66"/>
  <sheetViews>
    <sheetView topLeftCell="A25" zoomScale="60" zoomScaleNormal="60" workbookViewId="0">
      <selection activeCell="AF47" sqref="AF4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130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0.7</v>
      </c>
      <c r="F13" s="8">
        <v>0.7</v>
      </c>
      <c r="G13" s="8">
        <v>0.6</v>
      </c>
      <c r="H13" s="8">
        <v>0.7</v>
      </c>
      <c r="I13" s="8">
        <v>0.7</v>
      </c>
      <c r="J13" s="8">
        <v>0.8</v>
      </c>
      <c r="K13" s="8">
        <v>0.8</v>
      </c>
      <c r="L13" s="8">
        <v>0.7</v>
      </c>
      <c r="M13" s="8">
        <v>0.7</v>
      </c>
      <c r="N13" s="8">
        <v>0.6</v>
      </c>
      <c r="O13" s="8">
        <v>0.6</v>
      </c>
      <c r="P13" s="8">
        <v>0.6</v>
      </c>
      <c r="Q13" s="8">
        <v>0.6</v>
      </c>
      <c r="R13" s="8">
        <v>0.5</v>
      </c>
      <c r="S13" s="8">
        <v>0.5</v>
      </c>
      <c r="T13" s="8">
        <v>0.5</v>
      </c>
      <c r="U13" s="8">
        <v>0.6</v>
      </c>
      <c r="V13" s="8">
        <v>0.6</v>
      </c>
      <c r="W13" s="8">
        <v>0.6</v>
      </c>
      <c r="X13" s="8">
        <v>0.6</v>
      </c>
      <c r="Y13" s="8">
        <v>0.6</v>
      </c>
      <c r="Z13" s="8">
        <v>0.6</v>
      </c>
      <c r="AA13" s="8">
        <v>0.7</v>
      </c>
      <c r="AB13" s="8">
        <v>0.7</v>
      </c>
      <c r="AC13" s="23">
        <f>AVERAGE(E13:AB13)</f>
        <v>0.63749999999999984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0.8</v>
      </c>
      <c r="G14" s="9">
        <v>0.7</v>
      </c>
      <c r="H14" s="9">
        <v>0.8</v>
      </c>
      <c r="I14" s="9">
        <v>0.8</v>
      </c>
      <c r="J14" s="9">
        <v>0.8</v>
      </c>
      <c r="K14" s="9">
        <v>0.8</v>
      </c>
      <c r="L14" s="9">
        <v>0.8</v>
      </c>
      <c r="M14" s="9">
        <v>0.8</v>
      </c>
      <c r="N14" s="9">
        <v>0.7</v>
      </c>
      <c r="O14" s="9">
        <v>0.6</v>
      </c>
      <c r="P14" s="9">
        <v>0.6</v>
      </c>
      <c r="Q14" s="9">
        <v>0.6</v>
      </c>
      <c r="R14" s="9">
        <v>0.6</v>
      </c>
      <c r="S14" s="9">
        <v>0.5</v>
      </c>
      <c r="T14" s="9">
        <v>0.5</v>
      </c>
      <c r="U14" s="9">
        <v>0.7</v>
      </c>
      <c r="V14" s="9">
        <v>0.7</v>
      </c>
      <c r="W14" s="9">
        <v>0.6</v>
      </c>
      <c r="X14" s="9">
        <v>0.6</v>
      </c>
      <c r="Y14" s="9">
        <v>0.6</v>
      </c>
      <c r="Z14" s="9">
        <v>0.6</v>
      </c>
      <c r="AA14" s="9">
        <v>0.8</v>
      </c>
      <c r="AB14" s="9">
        <v>0.8</v>
      </c>
      <c r="AC14" s="23">
        <f>AVERAGE(E14:AB14)</f>
        <v>0.69166666666666643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13.4</v>
      </c>
      <c r="F15" s="10">
        <v>13.6</v>
      </c>
      <c r="G15" s="10">
        <v>13.7</v>
      </c>
      <c r="H15" s="10">
        <v>13.6</v>
      </c>
      <c r="I15" s="10">
        <v>13.8</v>
      </c>
      <c r="J15" s="10">
        <v>13.7</v>
      </c>
      <c r="K15" s="10">
        <v>14.1</v>
      </c>
      <c r="L15" s="10">
        <v>14.4</v>
      </c>
      <c r="M15" s="10">
        <v>14.5</v>
      </c>
      <c r="N15" s="10">
        <v>13.1</v>
      </c>
      <c r="O15" s="10">
        <v>12.7</v>
      </c>
      <c r="P15" s="10">
        <v>12.8</v>
      </c>
      <c r="Q15" s="10">
        <v>12.8</v>
      </c>
      <c r="R15" s="10">
        <v>12.7</v>
      </c>
      <c r="S15" s="10">
        <v>12.6</v>
      </c>
      <c r="T15" s="10">
        <v>12.6</v>
      </c>
      <c r="U15" s="10">
        <v>12.3</v>
      </c>
      <c r="V15" s="10">
        <v>11.4</v>
      </c>
      <c r="W15" s="10">
        <v>10.8</v>
      </c>
      <c r="X15" s="10">
        <v>11.5</v>
      </c>
      <c r="Y15" s="10">
        <v>12.7</v>
      </c>
      <c r="Z15" s="10">
        <v>13.3</v>
      </c>
      <c r="AA15" s="10">
        <v>13.6</v>
      </c>
      <c r="AB15" s="10">
        <v>13.6</v>
      </c>
      <c r="AC15" s="24">
        <f t="shared" ref="AC15:AC25" si="0">AVERAGE(E15:AB15)</f>
        <v>13.054166666666669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5.6</v>
      </c>
      <c r="F16" s="10">
        <v>5.4</v>
      </c>
      <c r="G16" s="10">
        <v>5.6</v>
      </c>
      <c r="H16" s="10">
        <v>5.4</v>
      </c>
      <c r="I16" s="10">
        <v>5.6</v>
      </c>
      <c r="J16" s="10">
        <v>5.7</v>
      </c>
      <c r="K16" s="10">
        <v>5.8</v>
      </c>
      <c r="L16" s="10">
        <v>5.8</v>
      </c>
      <c r="M16" s="10">
        <v>6.3</v>
      </c>
      <c r="N16" s="10">
        <v>6.8</v>
      </c>
      <c r="O16" s="10">
        <v>7</v>
      </c>
      <c r="P16" s="10">
        <v>7.1</v>
      </c>
      <c r="Q16" s="10">
        <v>7</v>
      </c>
      <c r="R16" s="10">
        <v>7.1</v>
      </c>
      <c r="S16" s="10">
        <v>7.1</v>
      </c>
      <c r="T16" s="10">
        <v>7.1</v>
      </c>
      <c r="U16" s="10">
        <v>5.6</v>
      </c>
      <c r="V16" s="10">
        <v>5.4</v>
      </c>
      <c r="W16" s="10">
        <v>5.5</v>
      </c>
      <c r="X16" s="10">
        <v>5.6</v>
      </c>
      <c r="Y16" s="10">
        <v>5.7</v>
      </c>
      <c r="Z16" s="10">
        <v>5.6</v>
      </c>
      <c r="AA16" s="10">
        <v>5.7</v>
      </c>
      <c r="AB16" s="10">
        <v>5.6</v>
      </c>
      <c r="AC16" s="24">
        <f t="shared" si="0"/>
        <v>6.0458333333333307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20.100000000000001</v>
      </c>
      <c r="F17" s="10">
        <v>19.5</v>
      </c>
      <c r="G17" s="10">
        <v>19.3</v>
      </c>
      <c r="H17" s="10">
        <v>18.8</v>
      </c>
      <c r="I17" s="10">
        <v>19.600000000000001</v>
      </c>
      <c r="J17" s="10">
        <v>20.2</v>
      </c>
      <c r="K17" s="10">
        <v>21.7</v>
      </c>
      <c r="L17" s="10">
        <v>22</v>
      </c>
      <c r="M17" s="10">
        <v>21.8</v>
      </c>
      <c r="N17" s="10">
        <v>20.7</v>
      </c>
      <c r="O17" s="10">
        <v>19.600000000000001</v>
      </c>
      <c r="P17" s="10">
        <v>18.899999999999999</v>
      </c>
      <c r="Q17" s="10">
        <v>18.899999999999999</v>
      </c>
      <c r="R17" s="10">
        <v>19.2</v>
      </c>
      <c r="S17" s="10">
        <v>19.600000000000001</v>
      </c>
      <c r="T17" s="10">
        <v>19.7</v>
      </c>
      <c r="U17" s="10">
        <v>20.2</v>
      </c>
      <c r="V17" s="10">
        <v>19.899999999999999</v>
      </c>
      <c r="W17" s="10">
        <v>19.600000000000001</v>
      </c>
      <c r="X17" s="10">
        <v>19.899999999999999</v>
      </c>
      <c r="Y17" s="10">
        <v>20.6</v>
      </c>
      <c r="Z17" s="10">
        <v>20.399999999999999</v>
      </c>
      <c r="AA17" s="10">
        <v>20.399999999999999</v>
      </c>
      <c r="AB17" s="10">
        <v>20.399999999999999</v>
      </c>
      <c r="AC17" s="24">
        <f t="shared" si="0"/>
        <v>20.041666666666664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25.1</v>
      </c>
      <c r="F18" s="10">
        <v>24.6</v>
      </c>
      <c r="G18" s="10">
        <v>24.3</v>
      </c>
      <c r="H18" s="10">
        <v>23.9</v>
      </c>
      <c r="I18" s="10">
        <v>24.8</v>
      </c>
      <c r="J18" s="10">
        <v>25.3</v>
      </c>
      <c r="K18" s="10">
        <v>26.9</v>
      </c>
      <c r="L18" s="10">
        <v>27.4</v>
      </c>
      <c r="M18" s="10">
        <v>26.8</v>
      </c>
      <c r="N18" s="10">
        <v>24.6</v>
      </c>
      <c r="O18" s="10">
        <v>23.2</v>
      </c>
      <c r="P18" s="10">
        <v>22.5</v>
      </c>
      <c r="Q18" s="10">
        <v>22.4</v>
      </c>
      <c r="R18" s="10">
        <v>22.7</v>
      </c>
      <c r="S18" s="10">
        <v>22.9</v>
      </c>
      <c r="T18" s="10">
        <v>23.1</v>
      </c>
      <c r="U18" s="10">
        <v>24.2</v>
      </c>
      <c r="V18" s="10">
        <v>23.7</v>
      </c>
      <c r="W18" s="10">
        <v>23</v>
      </c>
      <c r="X18" s="10">
        <v>23.6</v>
      </c>
      <c r="Y18" s="10">
        <v>24.9</v>
      </c>
      <c r="Z18" s="10">
        <v>25.2</v>
      </c>
      <c r="AA18" s="10">
        <v>25.4</v>
      </c>
      <c r="AB18" s="10">
        <v>25.4</v>
      </c>
      <c r="AC18" s="24">
        <f t="shared" si="0"/>
        <v>24.412499999999998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2504.5634920634925</v>
      </c>
      <c r="F26" s="14">
        <f t="shared" si="7"/>
        <v>2633.002645502645</v>
      </c>
      <c r="G26" s="14">
        <f t="shared" si="7"/>
        <v>2600.8928571428573</v>
      </c>
      <c r="H26" s="14">
        <f t="shared" ref="H26:M26" si="8">H25*1000*1*(H15-H16)/3024</f>
        <v>2633.002645502645</v>
      </c>
      <c r="I26" s="14">
        <f t="shared" si="8"/>
        <v>2633.0026455026459</v>
      </c>
      <c r="J26" s="14">
        <f t="shared" si="8"/>
        <v>2568.7830687830683</v>
      </c>
      <c r="K26" s="14">
        <f t="shared" si="8"/>
        <v>2665.112433862434</v>
      </c>
      <c r="L26" s="14">
        <f t="shared" si="8"/>
        <v>2761.4417989417993</v>
      </c>
      <c r="M26" s="14">
        <f t="shared" si="8"/>
        <v>2633.002645502645</v>
      </c>
      <c r="N26" s="14">
        <f t="shared" si="7"/>
        <v>2022.9166666666667</v>
      </c>
      <c r="O26" s="14">
        <f t="shared" si="7"/>
        <v>1830.2579365079362</v>
      </c>
      <c r="P26" s="14">
        <f t="shared" si="7"/>
        <v>1830.2579365079368</v>
      </c>
      <c r="Q26" s="14">
        <f t="shared" si="7"/>
        <v>1862.3677248677252</v>
      </c>
      <c r="R26" s="14">
        <f t="shared" si="7"/>
        <v>1798.148148148148</v>
      </c>
      <c r="S26" s="14">
        <f t="shared" si="7"/>
        <v>1766.0383597883597</v>
      </c>
      <c r="T26" s="14">
        <f t="shared" si="7"/>
        <v>1766.0383597883597</v>
      </c>
      <c r="U26" s="14">
        <f t="shared" si="7"/>
        <v>2151.3558201058204</v>
      </c>
      <c r="V26" s="14">
        <f t="shared" si="7"/>
        <v>1926.5873015873017</v>
      </c>
      <c r="W26" s="14">
        <f t="shared" si="7"/>
        <v>1701.8187830687834</v>
      </c>
      <c r="X26" s="14">
        <f t="shared" ref="X26:AB26" si="9">X25*1000*1*(X15-X16)/3024</f>
        <v>1894.4775132275133</v>
      </c>
      <c r="Y26" s="14">
        <f t="shared" si="9"/>
        <v>2247.6851851851848</v>
      </c>
      <c r="Z26" s="14">
        <f t="shared" si="9"/>
        <v>2472.4537037037039</v>
      </c>
      <c r="AA26" s="14">
        <f t="shared" si="9"/>
        <v>2536.6732804232802</v>
      </c>
      <c r="AB26" s="14">
        <f t="shared" si="9"/>
        <v>2568.7830687830688</v>
      </c>
      <c r="AC26" s="24">
        <f>SUM(E26:AB26)</f>
        <v>54008.664021164026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1400</v>
      </c>
      <c r="F27" s="15">
        <v>1200</v>
      </c>
      <c r="G27" s="15">
        <v>1400</v>
      </c>
      <c r="H27" s="15">
        <v>1300</v>
      </c>
      <c r="I27" s="15">
        <v>1300</v>
      </c>
      <c r="J27" s="15">
        <v>1400</v>
      </c>
      <c r="K27" s="15">
        <v>1500</v>
      </c>
      <c r="L27" s="15">
        <v>1400</v>
      </c>
      <c r="M27" s="15">
        <v>1100</v>
      </c>
      <c r="N27" s="15">
        <v>900</v>
      </c>
      <c r="O27" s="15">
        <v>900</v>
      </c>
      <c r="P27" s="15">
        <v>1000</v>
      </c>
      <c r="Q27" s="15">
        <v>900</v>
      </c>
      <c r="R27" s="15">
        <v>900</v>
      </c>
      <c r="S27" s="15">
        <v>1000</v>
      </c>
      <c r="T27" s="15">
        <v>900</v>
      </c>
      <c r="U27" s="15">
        <v>1100</v>
      </c>
      <c r="V27" s="15">
        <v>1000</v>
      </c>
      <c r="W27" s="15">
        <v>900</v>
      </c>
      <c r="X27" s="15">
        <v>1100</v>
      </c>
      <c r="Y27" s="15">
        <v>1300</v>
      </c>
      <c r="Z27" s="15">
        <v>1400</v>
      </c>
      <c r="AA27" s="15">
        <v>1300</v>
      </c>
      <c r="AB27" s="15">
        <v>1200</v>
      </c>
      <c r="AC27" s="25">
        <f>SUM(E27:AB27)</f>
        <v>27800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10">E27/E26</f>
        <v>0.55897964033906355</v>
      </c>
      <c r="F28" s="16">
        <f t="shared" si="10"/>
        <v>0.45575343498028192</v>
      </c>
      <c r="G28" s="16">
        <f t="shared" si="10"/>
        <v>0.538276690696876</v>
      </c>
      <c r="H28" s="16">
        <f t="shared" si="10"/>
        <v>0.49373288789530539</v>
      </c>
      <c r="I28" s="16">
        <f t="shared" si="10"/>
        <v>0.49373288789530523</v>
      </c>
      <c r="J28" s="16">
        <f t="shared" si="10"/>
        <v>0.54500514933058708</v>
      </c>
      <c r="K28" s="16">
        <f t="shared" si="10"/>
        <v>0.56282803717444441</v>
      </c>
      <c r="L28" s="16">
        <f t="shared" si="10"/>
        <v>0.50698153426101111</v>
      </c>
      <c r="M28" s="16">
        <f t="shared" si="10"/>
        <v>0.4177739820652584</v>
      </c>
      <c r="N28" s="16">
        <f t="shared" si="10"/>
        <v>0.44490216271884653</v>
      </c>
      <c r="O28" s="16">
        <f t="shared" si="10"/>
        <v>0.49173396932083047</v>
      </c>
      <c r="P28" s="16">
        <f t="shared" si="10"/>
        <v>0.5463710770231448</v>
      </c>
      <c r="Q28" s="16">
        <f t="shared" si="10"/>
        <v>0.4832557974359884</v>
      </c>
      <c r="R28" s="16">
        <f t="shared" si="10"/>
        <v>0.50051493305870243</v>
      </c>
      <c r="S28" s="16">
        <f t="shared" si="10"/>
        <v>0.5662391161876229</v>
      </c>
      <c r="T28" s="16">
        <f t="shared" si="10"/>
        <v>0.50961520456886067</v>
      </c>
      <c r="U28" s="16">
        <f t="shared" si="10"/>
        <v>0.511305470587331</v>
      </c>
      <c r="V28" s="16">
        <f t="shared" si="10"/>
        <v>0.51905252317198758</v>
      </c>
      <c r="W28" s="16">
        <f t="shared" si="10"/>
        <v>0.5288459670054213</v>
      </c>
      <c r="X28" s="16">
        <f t="shared" ref="X28:AB28" si="11">X27/X26</f>
        <v>0.58063502592120653</v>
      </c>
      <c r="Y28" s="16">
        <f t="shared" si="11"/>
        <v>0.5783728115345006</v>
      </c>
      <c r="Z28" s="16">
        <f t="shared" si="11"/>
        <v>0.56623911618762279</v>
      </c>
      <c r="AA28" s="16">
        <f t="shared" si="11"/>
        <v>0.51248223806854476</v>
      </c>
      <c r="AB28" s="16">
        <f t="shared" si="11"/>
        <v>0.46714727085478891</v>
      </c>
      <c r="AC28" s="24">
        <f t="shared" ref="AC28:AC33" si="12">AVERAGE(E28:AB28)</f>
        <v>0.51582403867848037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0.51582403867848037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2"/>
        <v>0.51582403867848037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3">3.516/E28</f>
        <v>6.2900323129251712</v>
      </c>
      <c r="F30" s="16">
        <f t="shared" si="13"/>
        <v>7.7146977513227499</v>
      </c>
      <c r="G30" s="16">
        <f t="shared" si="13"/>
        <v>6.5319566326530625</v>
      </c>
      <c r="H30" s="16">
        <f t="shared" si="13"/>
        <v>7.1212594627594621</v>
      </c>
      <c r="I30" s="16">
        <f t="shared" si="13"/>
        <v>7.1212594627594639</v>
      </c>
      <c r="J30" s="16">
        <f t="shared" si="13"/>
        <v>6.4513151927437633</v>
      </c>
      <c r="K30" s="16">
        <f t="shared" si="13"/>
        <v>6.247023544973545</v>
      </c>
      <c r="L30" s="16">
        <f t="shared" si="13"/>
        <v>6.9351638321995477</v>
      </c>
      <c r="M30" s="16">
        <f t="shared" si="13"/>
        <v>8.4160339105339101</v>
      </c>
      <c r="N30" s="16">
        <f t="shared" si="13"/>
        <v>7.9028611111111111</v>
      </c>
      <c r="O30" s="16">
        <f t="shared" si="13"/>
        <v>7.1502076719576708</v>
      </c>
      <c r="P30" s="16">
        <f t="shared" si="13"/>
        <v>6.4351869047619061</v>
      </c>
      <c r="Q30" s="16">
        <f t="shared" si="13"/>
        <v>7.2756499118165801</v>
      </c>
      <c r="R30" s="16">
        <f t="shared" si="13"/>
        <v>7.0247654320987643</v>
      </c>
      <c r="S30" s="16">
        <f t="shared" si="13"/>
        <v>6.2093908730158729</v>
      </c>
      <c r="T30" s="16">
        <f t="shared" si="13"/>
        <v>6.8993231922398577</v>
      </c>
      <c r="U30" s="16">
        <f t="shared" si="13"/>
        <v>6.8765155122655139</v>
      </c>
      <c r="V30" s="16">
        <f t="shared" si="13"/>
        <v>6.7738809523809529</v>
      </c>
      <c r="W30" s="16">
        <f t="shared" si="13"/>
        <v>6.6484387125220463</v>
      </c>
      <c r="X30" s="16">
        <f t="shared" ref="X30:AB30" si="14">3.516/X28</f>
        <v>6.0554390331890326</v>
      </c>
      <c r="Y30" s="16">
        <f t="shared" si="14"/>
        <v>6.0791239316239309</v>
      </c>
      <c r="Z30" s="16">
        <f t="shared" si="14"/>
        <v>6.2093908730158738</v>
      </c>
      <c r="AA30" s="16">
        <f t="shared" si="14"/>
        <v>6.86072557997558</v>
      </c>
      <c r="AB30" s="16">
        <f t="shared" si="14"/>
        <v>7.5265343915343914</v>
      </c>
      <c r="AC30" s="24">
        <f t="shared" si="12"/>
        <v>6.8648406744324921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5">3.413*E30</f>
        <v>21.467880284013606</v>
      </c>
      <c r="F31" s="16">
        <f t="shared" si="15"/>
        <v>26.330263425264544</v>
      </c>
      <c r="G31" s="16">
        <f t="shared" si="15"/>
        <v>22.293567987244902</v>
      </c>
      <c r="H31" s="16">
        <f t="shared" si="15"/>
        <v>24.304858546398044</v>
      </c>
      <c r="I31" s="16">
        <f t="shared" si="15"/>
        <v>24.304858546398048</v>
      </c>
      <c r="J31" s="16">
        <f t="shared" si="15"/>
        <v>22.018338752834463</v>
      </c>
      <c r="K31" s="16">
        <f t="shared" si="15"/>
        <v>21.321091358994707</v>
      </c>
      <c r="L31" s="16">
        <f t="shared" si="15"/>
        <v>23.669714159297055</v>
      </c>
      <c r="M31" s="16">
        <f t="shared" si="15"/>
        <v>28.723923736652235</v>
      </c>
      <c r="N31" s="16">
        <f t="shared" si="15"/>
        <v>26.97246497222222</v>
      </c>
      <c r="O31" s="16">
        <f t="shared" si="15"/>
        <v>24.403658784391528</v>
      </c>
      <c r="P31" s="16">
        <f t="shared" si="15"/>
        <v>21.963292905952386</v>
      </c>
      <c r="Q31" s="16">
        <f t="shared" si="15"/>
        <v>24.831793149029988</v>
      </c>
      <c r="R31" s="16">
        <f t="shared" si="15"/>
        <v>23.975524419753082</v>
      </c>
      <c r="S31" s="16">
        <f t="shared" si="15"/>
        <v>21.192651049603175</v>
      </c>
      <c r="T31" s="16">
        <f t="shared" si="15"/>
        <v>23.547390055114633</v>
      </c>
      <c r="U31" s="16">
        <f t="shared" si="15"/>
        <v>23.469547443362199</v>
      </c>
      <c r="V31" s="16">
        <f t="shared" si="15"/>
        <v>23.119255690476191</v>
      </c>
      <c r="W31" s="16">
        <f t="shared" si="15"/>
        <v>22.691121325837742</v>
      </c>
      <c r="X31" s="16">
        <f t="shared" ref="X31:AB31" si="16">3.413*X30</f>
        <v>20.667213420274166</v>
      </c>
      <c r="Y31" s="16">
        <f t="shared" si="16"/>
        <v>20.748049978632476</v>
      </c>
      <c r="Z31" s="16">
        <f t="shared" si="16"/>
        <v>21.192651049603175</v>
      </c>
      <c r="AA31" s="16">
        <f t="shared" si="16"/>
        <v>23.415656404456652</v>
      </c>
      <c r="AB31" s="16">
        <f t="shared" si="16"/>
        <v>25.688061878306875</v>
      </c>
      <c r="AC31" s="24">
        <f t="shared" si="12"/>
        <v>23.429701221838084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7">(E18-E17)/LN(1+(E18-E17)/E13)</f>
        <v>2.3841981615956018</v>
      </c>
      <c r="F32" s="16">
        <f t="shared" si="17"/>
        <v>2.4118802279590166</v>
      </c>
      <c r="G32" s="16">
        <f t="shared" si="17"/>
        <v>2.2385464776673962</v>
      </c>
      <c r="H32" s="16">
        <f t="shared" si="17"/>
        <v>2.4118802279590157</v>
      </c>
      <c r="I32" s="16">
        <f t="shared" si="17"/>
        <v>2.4394508423504337</v>
      </c>
      <c r="J32" s="16">
        <f t="shared" si="17"/>
        <v>2.5524300381771412</v>
      </c>
      <c r="K32" s="16">
        <f t="shared" si="17"/>
        <v>2.5807693705280861</v>
      </c>
      <c r="L32" s="16">
        <f t="shared" si="17"/>
        <v>2.4942681312816743</v>
      </c>
      <c r="M32" s="16">
        <f t="shared" si="17"/>
        <v>2.3841981615956018</v>
      </c>
      <c r="N32" s="16">
        <f t="shared" si="17"/>
        <v>1.9355770278960653</v>
      </c>
      <c r="O32" s="16">
        <f t="shared" si="17"/>
        <v>1.850034032531102</v>
      </c>
      <c r="P32" s="16">
        <f t="shared" si="17"/>
        <v>1.8500340325311029</v>
      </c>
      <c r="Q32" s="16">
        <f t="shared" si="17"/>
        <v>1.8211973449420831</v>
      </c>
      <c r="R32" s="16">
        <f t="shared" si="17"/>
        <v>1.6831442143704574</v>
      </c>
      <c r="S32" s="16">
        <f t="shared" si="17"/>
        <v>1.6270999935067472</v>
      </c>
      <c r="T32" s="16">
        <f t="shared" si="17"/>
        <v>1.6552070083349397</v>
      </c>
      <c r="U32" s="16">
        <f t="shared" si="17"/>
        <v>1.9637858957189191</v>
      </c>
      <c r="V32" s="16">
        <f t="shared" si="17"/>
        <v>1.9072186655991754</v>
      </c>
      <c r="W32" s="16">
        <f t="shared" si="17"/>
        <v>1.7921902816307751</v>
      </c>
      <c r="X32" s="16">
        <f t="shared" ref="X32:AB32" si="18">(X18-X17)/LN(1+(X18-X17)/X13)</f>
        <v>1.8787060207375501</v>
      </c>
      <c r="Y32" s="16">
        <f t="shared" si="18"/>
        <v>2.0475597377281685</v>
      </c>
      <c r="Z32" s="16">
        <f t="shared" si="18"/>
        <v>2.1845741439044097</v>
      </c>
      <c r="AA32" s="16">
        <f t="shared" si="18"/>
        <v>2.3841981615956018</v>
      </c>
      <c r="AB32" s="16">
        <f t="shared" si="18"/>
        <v>2.3841981615956018</v>
      </c>
      <c r="AC32" s="24">
        <f t="shared" si="12"/>
        <v>2.1192644317390279</v>
      </c>
    </row>
    <row r="33" spans="1:35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9">(E15-E16)/LN(1+(E15-E16)/E14)</f>
        <v>3.2843408564649375</v>
      </c>
      <c r="F33" s="16">
        <f t="shared" si="19"/>
        <v>3.3879143849792102</v>
      </c>
      <c r="G33" s="16">
        <f t="shared" si="19"/>
        <v>3.1997766755952366</v>
      </c>
      <c r="H33" s="16">
        <f t="shared" ref="H33:M33" si="20">(H15-H16)/LN(1+(H15-H16)/H14)</f>
        <v>3.3879143849792102</v>
      </c>
      <c r="I33" s="16">
        <f t="shared" si="20"/>
        <v>3.3879143849792102</v>
      </c>
      <c r="J33" s="16">
        <f t="shared" si="20"/>
        <v>3.3362591313939709</v>
      </c>
      <c r="K33" s="16">
        <f t="shared" si="20"/>
        <v>3.4136459136331081</v>
      </c>
      <c r="L33" s="16">
        <f t="shared" si="20"/>
        <v>3.4904676375692079</v>
      </c>
      <c r="M33" s="16">
        <f t="shared" si="20"/>
        <v>3.3879143849792102</v>
      </c>
      <c r="N33" s="16">
        <f t="shared" si="19"/>
        <v>2.7360552359904862</v>
      </c>
      <c r="O33" s="16">
        <f t="shared" si="19"/>
        <v>2.4241132854634402</v>
      </c>
      <c r="P33" s="16">
        <f t="shared" si="19"/>
        <v>2.4241132854634406</v>
      </c>
      <c r="Q33" s="16">
        <f t="shared" si="19"/>
        <v>2.4502311435593276</v>
      </c>
      <c r="R33" s="16">
        <f t="shared" si="19"/>
        <v>2.3979019223304561</v>
      </c>
      <c r="S33" s="16">
        <f t="shared" si="19"/>
        <v>2.2133628241001455</v>
      </c>
      <c r="T33" s="16">
        <f t="shared" si="19"/>
        <v>2.2133628241001455</v>
      </c>
      <c r="U33" s="16">
        <f t="shared" si="19"/>
        <v>2.8412043138320042</v>
      </c>
      <c r="V33" s="16">
        <f t="shared" si="19"/>
        <v>2.656298284052296</v>
      </c>
      <c r="W33" s="16">
        <f t="shared" si="19"/>
        <v>2.3186853923322954</v>
      </c>
      <c r="X33" s="16">
        <f t="shared" ref="X33:AB33" si="21">(X15-X16)/LN(1+(X15-X16)/X14)</f>
        <v>2.4762575163216405</v>
      </c>
      <c r="Y33" s="16">
        <f t="shared" si="21"/>
        <v>2.7570193139019237</v>
      </c>
      <c r="Z33" s="16">
        <f t="shared" si="21"/>
        <v>2.9310095858689826</v>
      </c>
      <c r="AA33" s="16">
        <f t="shared" si="21"/>
        <v>3.310333392565084</v>
      </c>
      <c r="AB33" s="16">
        <f t="shared" si="21"/>
        <v>3.3362591313939705</v>
      </c>
      <c r="AC33" s="24">
        <f t="shared" si="12"/>
        <v>2.9067648002437054</v>
      </c>
    </row>
    <row r="35" spans="1:35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35" ht="23.25">
      <c r="A36" s="306" t="s">
        <v>130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35" ht="21" customHeight="1">
      <c r="A37" s="273"/>
      <c r="B37" s="273"/>
      <c r="C37" s="273"/>
      <c r="D37" s="273"/>
      <c r="E37" s="270" t="s">
        <v>78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35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35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35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35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35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35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35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35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35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/>
      <c r="H46" s="8"/>
      <c r="I46" s="8"/>
      <c r="J46" s="8"/>
      <c r="K46" s="8"/>
      <c r="L46" s="8"/>
      <c r="M46" s="8">
        <v>1.9</v>
      </c>
      <c r="N46" s="8">
        <v>1.7</v>
      </c>
      <c r="O46" s="8">
        <v>1.6</v>
      </c>
      <c r="P46" s="8">
        <v>1.6</v>
      </c>
      <c r="Q46" s="8">
        <v>1.6</v>
      </c>
      <c r="R46" s="8">
        <v>1.6</v>
      </c>
      <c r="S46" s="8">
        <v>1.6</v>
      </c>
      <c r="T46" s="8">
        <v>1.6</v>
      </c>
      <c r="U46" s="8">
        <v>1.6</v>
      </c>
      <c r="V46" s="8">
        <v>1.5</v>
      </c>
      <c r="W46" s="8">
        <v>1.4</v>
      </c>
      <c r="X46" s="8"/>
      <c r="Y46" s="8"/>
      <c r="Z46" s="8"/>
      <c r="AA46" s="8"/>
      <c r="AB46" s="8"/>
      <c r="AC46" s="23">
        <f>AVERAGE(E46:AB46)</f>
        <v>1.6090909090909087</v>
      </c>
    </row>
    <row r="47" spans="1:35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/>
      <c r="H47" s="9"/>
      <c r="I47" s="9"/>
      <c r="J47" s="9"/>
      <c r="K47" s="9"/>
      <c r="L47" s="9"/>
      <c r="M47" s="9">
        <v>0.4</v>
      </c>
      <c r="N47" s="9">
        <v>0.4</v>
      </c>
      <c r="O47" s="9">
        <v>0.3</v>
      </c>
      <c r="P47" s="9">
        <v>0.3</v>
      </c>
      <c r="Q47" s="9">
        <v>0.3</v>
      </c>
      <c r="R47" s="9">
        <v>0.3</v>
      </c>
      <c r="S47" s="9">
        <v>0.3</v>
      </c>
      <c r="T47" s="9">
        <v>0.3</v>
      </c>
      <c r="U47" s="9">
        <v>0.3</v>
      </c>
      <c r="V47" s="9">
        <v>0.4</v>
      </c>
      <c r="W47" s="9">
        <v>0.3</v>
      </c>
      <c r="X47" s="9"/>
      <c r="Y47" s="9"/>
      <c r="Z47" s="9"/>
      <c r="AA47" s="9"/>
      <c r="AB47" s="9"/>
      <c r="AC47" s="23">
        <f>AVERAGE(E47:AB47)</f>
        <v>0.32727272727272722</v>
      </c>
      <c r="AE47" s="199"/>
      <c r="AF47" s="199"/>
      <c r="AG47" s="199"/>
      <c r="AH47" s="199"/>
      <c r="AI47" s="199"/>
    </row>
    <row r="48" spans="1:35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/>
      <c r="H48" s="10"/>
      <c r="I48" s="10"/>
      <c r="J48" s="10"/>
      <c r="K48" s="10"/>
      <c r="L48" s="10"/>
      <c r="M48" s="10">
        <v>14.6</v>
      </c>
      <c r="N48" s="10">
        <v>13.3</v>
      </c>
      <c r="O48" s="10">
        <v>12.8</v>
      </c>
      <c r="P48" s="10">
        <v>12.9</v>
      </c>
      <c r="Q48" s="10">
        <v>12.8</v>
      </c>
      <c r="R48" s="10">
        <v>12.7</v>
      </c>
      <c r="S48" s="10">
        <v>12.7</v>
      </c>
      <c r="T48" s="10">
        <v>12.6</v>
      </c>
      <c r="U48" s="10">
        <v>12.5</v>
      </c>
      <c r="V48" s="10">
        <v>11.5</v>
      </c>
      <c r="W48" s="10">
        <v>10.9</v>
      </c>
      <c r="X48" s="10"/>
      <c r="Y48" s="10"/>
      <c r="Z48" s="10"/>
      <c r="AA48" s="10"/>
      <c r="AB48" s="10"/>
      <c r="AC48" s="24">
        <f t="shared" ref="AC48:AC58" si="22">AVERAGE(E48:AB48)</f>
        <v>12.663636363636364</v>
      </c>
      <c r="AE48" s="199"/>
      <c r="AF48" s="199"/>
      <c r="AG48" s="199"/>
      <c r="AH48" s="199"/>
      <c r="AI48" s="199"/>
    </row>
    <row r="49" spans="1:35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/>
      <c r="H49" s="10"/>
      <c r="I49" s="10"/>
      <c r="J49" s="10"/>
      <c r="K49" s="10"/>
      <c r="L49" s="10"/>
      <c r="M49" s="10">
        <v>6.7</v>
      </c>
      <c r="N49" s="10">
        <v>7</v>
      </c>
      <c r="O49" s="10">
        <v>6.9</v>
      </c>
      <c r="P49" s="10">
        <v>7.1</v>
      </c>
      <c r="Q49" s="10">
        <v>7.1</v>
      </c>
      <c r="R49" s="10">
        <v>7.1</v>
      </c>
      <c r="S49" s="10">
        <v>7.1</v>
      </c>
      <c r="T49" s="10">
        <v>6.9</v>
      </c>
      <c r="U49" s="10">
        <v>5.7</v>
      </c>
      <c r="V49" s="10">
        <v>5.6</v>
      </c>
      <c r="W49" s="10">
        <v>10.3</v>
      </c>
      <c r="X49" s="10"/>
      <c r="Y49" s="10"/>
      <c r="Z49" s="10"/>
      <c r="AA49" s="10"/>
      <c r="AB49" s="10"/>
      <c r="AC49" s="24">
        <f t="shared" si="22"/>
        <v>7.0454545454545459</v>
      </c>
      <c r="AE49" s="199"/>
      <c r="AF49" s="199"/>
      <c r="AG49" s="199"/>
      <c r="AH49" s="199"/>
      <c r="AI49" s="199"/>
    </row>
    <row r="50" spans="1:35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/>
      <c r="H50" s="10"/>
      <c r="I50" s="10"/>
      <c r="J50" s="10"/>
      <c r="K50" s="10"/>
      <c r="L50" s="10"/>
      <c r="M50" s="10">
        <v>21.8</v>
      </c>
      <c r="N50" s="10">
        <v>20.8</v>
      </c>
      <c r="O50" s="10">
        <v>19.8</v>
      </c>
      <c r="P50" s="10">
        <v>19.2</v>
      </c>
      <c r="Q50" s="10">
        <v>19.100000000000001</v>
      </c>
      <c r="R50" s="10">
        <v>19.3</v>
      </c>
      <c r="S50" s="10">
        <v>19.7</v>
      </c>
      <c r="T50" s="10">
        <v>19.8</v>
      </c>
      <c r="U50" s="10">
        <v>20.100000000000001</v>
      </c>
      <c r="V50" s="10">
        <v>20.100000000000001</v>
      </c>
      <c r="W50" s="10">
        <v>19.7</v>
      </c>
      <c r="X50" s="10"/>
      <c r="Y50" s="10"/>
      <c r="Z50" s="10"/>
      <c r="AA50" s="10"/>
      <c r="AB50" s="10"/>
      <c r="AC50" s="24">
        <f t="shared" si="22"/>
        <v>19.945454545454545</v>
      </c>
      <c r="AE50" s="199"/>
      <c r="AF50" s="199"/>
      <c r="AG50" s="199"/>
      <c r="AH50" s="199"/>
      <c r="AI50" s="199"/>
    </row>
    <row r="51" spans="1:35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/>
      <c r="H51" s="10"/>
      <c r="I51" s="10"/>
      <c r="J51" s="10"/>
      <c r="K51" s="10"/>
      <c r="L51" s="10"/>
      <c r="M51" s="10">
        <v>27.3</v>
      </c>
      <c r="N51" s="10">
        <v>25.2</v>
      </c>
      <c r="O51" s="10">
        <v>23.7</v>
      </c>
      <c r="P51" s="10">
        <v>23.1</v>
      </c>
      <c r="Q51" s="10">
        <v>22.8</v>
      </c>
      <c r="R51" s="10">
        <v>23.2</v>
      </c>
      <c r="S51" s="10">
        <v>23.4</v>
      </c>
      <c r="T51" s="10">
        <v>23.6</v>
      </c>
      <c r="U51" s="10">
        <v>24.8</v>
      </c>
      <c r="V51" s="10">
        <v>24.2</v>
      </c>
      <c r="W51" s="10">
        <v>21.9</v>
      </c>
      <c r="X51" s="10"/>
      <c r="Y51" s="10"/>
      <c r="Z51" s="10"/>
      <c r="AA51" s="10"/>
      <c r="AB51" s="10"/>
      <c r="AC51" s="24">
        <f t="shared" si="22"/>
        <v>23.927272727272726</v>
      </c>
      <c r="AE51" s="199"/>
      <c r="AF51" s="199"/>
      <c r="AG51" s="199"/>
      <c r="AH51" s="199"/>
      <c r="AI51" s="199"/>
    </row>
    <row r="52" spans="1:35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/>
      <c r="H52" s="11"/>
      <c r="I52" s="11"/>
      <c r="J52" s="11"/>
      <c r="K52" s="11"/>
      <c r="L52" s="11"/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/>
      <c r="Y52" s="11"/>
      <c r="Z52" s="11"/>
      <c r="AA52" s="11"/>
      <c r="AB52" s="11"/>
      <c r="AC52" s="24">
        <f t="shared" si="22"/>
        <v>4.2000000000000011</v>
      </c>
      <c r="AE52" s="199"/>
      <c r="AF52" s="199"/>
      <c r="AG52" s="199"/>
      <c r="AH52" s="199"/>
      <c r="AI52" s="199"/>
    </row>
    <row r="53" spans="1:35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/>
      <c r="H53" s="12"/>
      <c r="I53" s="12"/>
      <c r="J53" s="12"/>
      <c r="K53" s="12"/>
      <c r="L53" s="12"/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/>
      <c r="Y53" s="12"/>
      <c r="Z53" s="12"/>
      <c r="AA53" s="12"/>
      <c r="AB53" s="12"/>
      <c r="AC53" s="24">
        <f t="shared" si="22"/>
        <v>3.7</v>
      </c>
      <c r="AE53" s="199"/>
      <c r="AF53" s="199"/>
      <c r="AG53" s="199"/>
      <c r="AH53" s="199"/>
      <c r="AI53" s="199"/>
    </row>
    <row r="54" spans="1:35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/>
      <c r="H54" s="12"/>
      <c r="I54" s="12"/>
      <c r="J54" s="12"/>
      <c r="K54" s="12"/>
      <c r="L54" s="12"/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/>
      <c r="Y54" s="12"/>
      <c r="Z54" s="12"/>
      <c r="AA54" s="12"/>
      <c r="AB54" s="12"/>
      <c r="AC54" s="24">
        <f t="shared" si="22"/>
        <v>3.8</v>
      </c>
      <c r="AE54" s="199"/>
      <c r="AF54" s="199"/>
      <c r="AG54" s="199"/>
      <c r="AH54" s="199"/>
      <c r="AI54" s="199"/>
    </row>
    <row r="55" spans="1:35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/>
      <c r="H55" s="12"/>
      <c r="I55" s="12"/>
      <c r="J55" s="12"/>
      <c r="K55" s="12"/>
      <c r="L55" s="12"/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/>
      <c r="Y55" s="12"/>
      <c r="Z55" s="12"/>
      <c r="AA55" s="12"/>
      <c r="AB55" s="12"/>
      <c r="AC55" s="24">
        <f t="shared" si="22"/>
        <v>3</v>
      </c>
      <c r="AE55" s="199"/>
      <c r="AF55" s="199"/>
      <c r="AG55" s="199"/>
      <c r="AH55" s="199"/>
      <c r="AI55" s="199"/>
    </row>
    <row r="56" spans="1:35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/>
      <c r="H56" s="11"/>
      <c r="I56" s="11"/>
      <c r="J56" s="11"/>
      <c r="K56" s="11"/>
      <c r="L56" s="11"/>
      <c r="M56" s="11">
        <f t="shared" ref="M56:W56" si="23">M52-M53</f>
        <v>0.5</v>
      </c>
      <c r="N56" s="11">
        <f t="shared" si="23"/>
        <v>0.5</v>
      </c>
      <c r="O56" s="11">
        <f t="shared" si="23"/>
        <v>0.5</v>
      </c>
      <c r="P56" s="11">
        <f t="shared" si="23"/>
        <v>0.5</v>
      </c>
      <c r="Q56" s="11">
        <f t="shared" si="23"/>
        <v>0.5</v>
      </c>
      <c r="R56" s="11">
        <f t="shared" si="23"/>
        <v>0.5</v>
      </c>
      <c r="S56" s="11">
        <f t="shared" si="23"/>
        <v>0.5</v>
      </c>
      <c r="T56" s="11">
        <f t="shared" si="23"/>
        <v>0.5</v>
      </c>
      <c r="U56" s="11">
        <f t="shared" si="23"/>
        <v>0.5</v>
      </c>
      <c r="V56" s="11">
        <f t="shared" si="23"/>
        <v>0.5</v>
      </c>
      <c r="W56" s="11">
        <f t="shared" si="23"/>
        <v>0.5</v>
      </c>
      <c r="X56" s="11"/>
      <c r="Y56" s="11"/>
      <c r="Z56" s="11"/>
      <c r="AA56" s="11"/>
      <c r="AB56" s="11"/>
      <c r="AC56" s="24">
        <f t="shared" si="22"/>
        <v>0.5</v>
      </c>
      <c r="AE56" s="199"/>
      <c r="AF56" s="199"/>
      <c r="AG56" s="199"/>
      <c r="AH56" s="199"/>
      <c r="AI56" s="199"/>
    </row>
    <row r="57" spans="1:35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/>
      <c r="H57" s="11"/>
      <c r="I57" s="11"/>
      <c r="J57" s="11"/>
      <c r="K57" s="11"/>
      <c r="L57" s="11"/>
      <c r="M57" s="11">
        <f t="shared" ref="M57:W57" si="24">M54-M55</f>
        <v>0.79999999999999982</v>
      </c>
      <c r="N57" s="11">
        <f t="shared" si="24"/>
        <v>0.79999999999999982</v>
      </c>
      <c r="O57" s="11">
        <f t="shared" si="24"/>
        <v>0.79999999999999982</v>
      </c>
      <c r="P57" s="11">
        <f t="shared" si="24"/>
        <v>0.79999999999999982</v>
      </c>
      <c r="Q57" s="11">
        <f t="shared" si="24"/>
        <v>0.79999999999999982</v>
      </c>
      <c r="R57" s="11">
        <f t="shared" si="24"/>
        <v>0.79999999999999982</v>
      </c>
      <c r="S57" s="11">
        <f t="shared" si="24"/>
        <v>0.79999999999999982</v>
      </c>
      <c r="T57" s="11">
        <f t="shared" si="24"/>
        <v>0.79999999999999982</v>
      </c>
      <c r="U57" s="11">
        <f t="shared" si="24"/>
        <v>0.79999999999999982</v>
      </c>
      <c r="V57" s="11">
        <f t="shared" si="24"/>
        <v>0.79999999999999982</v>
      </c>
      <c r="W57" s="11">
        <f t="shared" si="24"/>
        <v>0.79999999999999982</v>
      </c>
      <c r="X57" s="11"/>
      <c r="Y57" s="11"/>
      <c r="Z57" s="11"/>
      <c r="AA57" s="11"/>
      <c r="AB57" s="11"/>
      <c r="AC57" s="24">
        <f t="shared" si="22"/>
        <v>0.79999999999999971</v>
      </c>
      <c r="AE57" s="199"/>
      <c r="AF57" s="199"/>
      <c r="AG57" s="199"/>
      <c r="AH57" s="199"/>
      <c r="AI57" s="199"/>
    </row>
    <row r="58" spans="1:35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/>
      <c r="H58" s="14"/>
      <c r="I58" s="14"/>
      <c r="J58" s="14"/>
      <c r="K58" s="14"/>
      <c r="L58" s="14"/>
      <c r="M58" s="14">
        <f t="shared" ref="M58:W58" si="25">SQRT(M56/0.5)*971</f>
        <v>971</v>
      </c>
      <c r="N58" s="14">
        <f t="shared" si="25"/>
        <v>971</v>
      </c>
      <c r="O58" s="14">
        <f t="shared" si="25"/>
        <v>971</v>
      </c>
      <c r="P58" s="14">
        <f t="shared" si="25"/>
        <v>971</v>
      </c>
      <c r="Q58" s="14">
        <f t="shared" si="25"/>
        <v>971</v>
      </c>
      <c r="R58" s="14">
        <f t="shared" si="25"/>
        <v>971</v>
      </c>
      <c r="S58" s="14">
        <f t="shared" si="25"/>
        <v>971</v>
      </c>
      <c r="T58" s="14">
        <f t="shared" si="25"/>
        <v>971</v>
      </c>
      <c r="U58" s="14">
        <f t="shared" si="25"/>
        <v>971</v>
      </c>
      <c r="V58" s="14">
        <f t="shared" si="25"/>
        <v>971</v>
      </c>
      <c r="W58" s="14">
        <f t="shared" si="25"/>
        <v>971</v>
      </c>
      <c r="X58" s="14"/>
      <c r="Y58" s="14"/>
      <c r="Z58" s="14"/>
      <c r="AA58" s="14"/>
      <c r="AB58" s="14"/>
      <c r="AC58" s="24">
        <f t="shared" si="22"/>
        <v>971</v>
      </c>
      <c r="AE58" s="199"/>
      <c r="AF58" s="199"/>
      <c r="AG58" s="199"/>
      <c r="AH58" s="199"/>
      <c r="AI58" s="199"/>
    </row>
    <row r="59" spans="1:35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/>
      <c r="H59" s="14"/>
      <c r="I59" s="14"/>
      <c r="J59" s="14"/>
      <c r="K59" s="14"/>
      <c r="L59" s="14"/>
      <c r="M59" s="14">
        <f t="shared" ref="M59:W59" si="26">M58*1000*1*(M48-M49)/3024</f>
        <v>2536.6732804232802</v>
      </c>
      <c r="N59" s="14">
        <f t="shared" si="26"/>
        <v>2022.916666666667</v>
      </c>
      <c r="O59" s="14">
        <f t="shared" si="26"/>
        <v>1894.4775132275133</v>
      </c>
      <c r="P59" s="14">
        <f t="shared" si="26"/>
        <v>1862.3677248677252</v>
      </c>
      <c r="Q59" s="14">
        <f t="shared" si="26"/>
        <v>1830.2579365079368</v>
      </c>
      <c r="R59" s="14">
        <f t="shared" si="26"/>
        <v>1798.148148148148</v>
      </c>
      <c r="S59" s="14">
        <f t="shared" si="26"/>
        <v>1798.148148148148</v>
      </c>
      <c r="T59" s="14">
        <f t="shared" si="26"/>
        <v>1830.2579365079362</v>
      </c>
      <c r="U59" s="14">
        <f t="shared" si="26"/>
        <v>2183.4656084656085</v>
      </c>
      <c r="V59" s="14">
        <f t="shared" si="26"/>
        <v>1894.4775132275133</v>
      </c>
      <c r="W59" s="14">
        <f t="shared" si="26"/>
        <v>192.65873015873004</v>
      </c>
      <c r="X59" s="14"/>
      <c r="Y59" s="14"/>
      <c r="Z59" s="14"/>
      <c r="AA59" s="14"/>
      <c r="AB59" s="14"/>
      <c r="AC59" s="24">
        <f>SUM(E59:AB59)</f>
        <v>19843.849206349209</v>
      </c>
      <c r="AE59" s="199"/>
      <c r="AF59" s="199"/>
      <c r="AG59" s="199"/>
      <c r="AH59" s="199"/>
      <c r="AI59" s="199"/>
    </row>
    <row r="60" spans="1:35" ht="33" customHeight="1">
      <c r="A60" s="4">
        <v>15</v>
      </c>
      <c r="B60" s="5" t="s">
        <v>65</v>
      </c>
      <c r="C60" s="6" t="s">
        <v>66</v>
      </c>
      <c r="D60" s="13"/>
      <c r="E60" s="15"/>
      <c r="F60" s="15"/>
      <c r="G60" s="15"/>
      <c r="H60" s="15"/>
      <c r="I60" s="15"/>
      <c r="J60" s="15"/>
      <c r="K60" s="15"/>
      <c r="L60" s="15"/>
      <c r="M60" s="15">
        <v>1200</v>
      </c>
      <c r="N60" s="15">
        <v>1200</v>
      </c>
      <c r="O60" s="15">
        <v>1000</v>
      </c>
      <c r="P60" s="15">
        <v>900</v>
      </c>
      <c r="Q60" s="15">
        <v>1000</v>
      </c>
      <c r="R60" s="15">
        <v>900</v>
      </c>
      <c r="S60" s="15">
        <v>1000</v>
      </c>
      <c r="T60" s="15">
        <v>1000</v>
      </c>
      <c r="U60" s="15">
        <v>1000</v>
      </c>
      <c r="V60" s="15">
        <v>1000</v>
      </c>
      <c r="W60" s="15">
        <v>700</v>
      </c>
      <c r="X60" s="15"/>
      <c r="Y60" s="15"/>
      <c r="Z60" s="15"/>
      <c r="AA60" s="15"/>
      <c r="AB60" s="15"/>
      <c r="AC60" s="25">
        <f>SUM(E60:AB60)</f>
        <v>10900</v>
      </c>
      <c r="AE60" s="199"/>
      <c r="AF60" s="199"/>
      <c r="AG60" s="199"/>
      <c r="AH60" s="199"/>
      <c r="AI60" s="199"/>
    </row>
    <row r="61" spans="1:35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/>
      <c r="H61" s="16"/>
      <c r="I61" s="16"/>
      <c r="J61" s="16"/>
      <c r="K61" s="16"/>
      <c r="L61" s="16"/>
      <c r="M61" s="16">
        <f t="shared" ref="M61:V61" si="27">M60/M59</f>
        <v>0.47306052744788751</v>
      </c>
      <c r="N61" s="16">
        <f t="shared" si="27"/>
        <v>0.59320288362512863</v>
      </c>
      <c r="O61" s="16">
        <f t="shared" si="27"/>
        <v>0.52785002356473321</v>
      </c>
      <c r="P61" s="16">
        <f t="shared" si="27"/>
        <v>0.4832557974359884</v>
      </c>
      <c r="Q61" s="16">
        <f t="shared" si="27"/>
        <v>0.5463710770231448</v>
      </c>
      <c r="R61" s="16">
        <f t="shared" si="27"/>
        <v>0.50051493305870243</v>
      </c>
      <c r="S61" s="16">
        <f t="shared" si="27"/>
        <v>0.55612770339855822</v>
      </c>
      <c r="T61" s="16">
        <f t="shared" si="27"/>
        <v>0.54637107702314502</v>
      </c>
      <c r="U61" s="16">
        <f t="shared" si="27"/>
        <v>0.45798752044587143</v>
      </c>
      <c r="V61" s="16">
        <f t="shared" si="27"/>
        <v>0.52785002356473321</v>
      </c>
      <c r="W61" s="16">
        <v>0.63</v>
      </c>
      <c r="X61" s="16"/>
      <c r="Y61" s="16"/>
      <c r="Z61" s="16"/>
      <c r="AA61" s="16"/>
      <c r="AB61" s="16"/>
      <c r="AC61" s="24">
        <f t="shared" ref="AC61:AC66" si="28">AVERAGE(E61:AB61)</f>
        <v>0.53114468787162661</v>
      </c>
      <c r="AE61" s="199"/>
      <c r="AF61" s="199"/>
      <c r="AG61" s="199"/>
      <c r="AH61" s="199"/>
      <c r="AI61" s="199"/>
    </row>
    <row r="62" spans="1:35" ht="33" customHeight="1">
      <c r="A62" s="4">
        <v>17</v>
      </c>
      <c r="B62" s="5" t="s">
        <v>69</v>
      </c>
      <c r="C62" s="13"/>
      <c r="D62" s="13"/>
      <c r="E62" s="316">
        <f>AVERAGE(E61:AB61)</f>
        <v>0.53114468787162661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8"/>
        <v>0.53114468787162661</v>
      </c>
      <c r="AE62" s="199"/>
      <c r="AF62" s="199"/>
      <c r="AG62" s="199"/>
      <c r="AH62" s="199"/>
      <c r="AI62" s="199"/>
    </row>
    <row r="63" spans="1:35" ht="33" customHeight="1">
      <c r="A63" s="4">
        <v>18</v>
      </c>
      <c r="B63" s="5" t="s">
        <v>70</v>
      </c>
      <c r="C63" s="13"/>
      <c r="D63" s="13"/>
      <c r="E63" s="16"/>
      <c r="F63" s="16"/>
      <c r="G63" s="16"/>
      <c r="H63" s="16"/>
      <c r="I63" s="16"/>
      <c r="J63" s="16"/>
      <c r="K63" s="16"/>
      <c r="L63" s="16"/>
      <c r="M63" s="16">
        <f t="shared" ref="M63:W63" si="29">3.516/M61</f>
        <v>7.4324527116402113</v>
      </c>
      <c r="N63" s="16">
        <f t="shared" si="29"/>
        <v>5.9271458333333342</v>
      </c>
      <c r="O63" s="16">
        <f t="shared" si="29"/>
        <v>6.6609829365079367</v>
      </c>
      <c r="P63" s="16">
        <f t="shared" si="29"/>
        <v>7.2756499118165801</v>
      </c>
      <c r="Q63" s="16">
        <f t="shared" si="29"/>
        <v>6.4351869047619061</v>
      </c>
      <c r="R63" s="16">
        <f t="shared" si="29"/>
        <v>7.0247654320987643</v>
      </c>
      <c r="S63" s="16">
        <f t="shared" si="29"/>
        <v>6.3222888888888882</v>
      </c>
      <c r="T63" s="16">
        <f t="shared" si="29"/>
        <v>6.4351869047619035</v>
      </c>
      <c r="U63" s="16">
        <f t="shared" si="29"/>
        <v>7.6770650793650796</v>
      </c>
      <c r="V63" s="16">
        <f t="shared" si="29"/>
        <v>6.6609829365079367</v>
      </c>
      <c r="W63" s="16">
        <f t="shared" si="29"/>
        <v>5.5809523809523807</v>
      </c>
      <c r="X63" s="16"/>
      <c r="Y63" s="16"/>
      <c r="Z63" s="16"/>
      <c r="AA63" s="16"/>
      <c r="AB63" s="16"/>
      <c r="AC63" s="24">
        <f t="shared" si="28"/>
        <v>6.6756963564213558</v>
      </c>
      <c r="AE63" s="199"/>
      <c r="AF63" s="199"/>
      <c r="AG63" s="199"/>
      <c r="AH63" s="199"/>
      <c r="AI63" s="199"/>
    </row>
    <row r="64" spans="1:35" ht="33" customHeight="1">
      <c r="A64" s="4">
        <v>19</v>
      </c>
      <c r="B64" s="5" t="s">
        <v>71</v>
      </c>
      <c r="C64" s="13"/>
      <c r="D64" s="13"/>
      <c r="E64" s="16"/>
      <c r="F64" s="16"/>
      <c r="G64" s="16"/>
      <c r="H64" s="16"/>
      <c r="I64" s="16"/>
      <c r="J64" s="16"/>
      <c r="K64" s="16"/>
      <c r="L64" s="16"/>
      <c r="M64" s="16">
        <f t="shared" ref="M64:W64" si="30">3.413*M63</f>
        <v>25.366961104828039</v>
      </c>
      <c r="N64" s="16">
        <f t="shared" si="30"/>
        <v>20.22934872916667</v>
      </c>
      <c r="O64" s="16">
        <f t="shared" si="30"/>
        <v>22.733934762301587</v>
      </c>
      <c r="P64" s="16">
        <f t="shared" si="30"/>
        <v>24.831793149029988</v>
      </c>
      <c r="Q64" s="16">
        <f t="shared" si="30"/>
        <v>21.963292905952386</v>
      </c>
      <c r="R64" s="16">
        <f t="shared" si="30"/>
        <v>23.975524419753082</v>
      </c>
      <c r="S64" s="16">
        <f t="shared" si="30"/>
        <v>21.577971977777775</v>
      </c>
      <c r="T64" s="16">
        <f t="shared" si="30"/>
        <v>21.963292905952375</v>
      </c>
      <c r="U64" s="16">
        <f t="shared" si="30"/>
        <v>26.201823115873015</v>
      </c>
      <c r="V64" s="16">
        <f t="shared" si="30"/>
        <v>22.733934762301587</v>
      </c>
      <c r="W64" s="16">
        <f t="shared" si="30"/>
        <v>19.047790476190475</v>
      </c>
      <c r="X64" s="16"/>
      <c r="Y64" s="16"/>
      <c r="Z64" s="16"/>
      <c r="AA64" s="16"/>
      <c r="AB64" s="16"/>
      <c r="AC64" s="24">
        <f t="shared" si="28"/>
        <v>22.784151664466091</v>
      </c>
      <c r="AE64" s="199"/>
      <c r="AF64" s="199"/>
      <c r="AG64" s="199"/>
      <c r="AH64" s="199"/>
      <c r="AI64" s="199"/>
    </row>
    <row r="65" spans="1:35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/>
      <c r="H65" s="16"/>
      <c r="I65" s="16"/>
      <c r="J65" s="16"/>
      <c r="K65" s="16"/>
      <c r="L65" s="16"/>
      <c r="M65" s="16">
        <f t="shared" ref="M65:W65" si="31">(M51-M50)/LN(1+(M51-M50)/M46)</f>
        <v>4.0452297460413273</v>
      </c>
      <c r="N65" s="16">
        <f t="shared" si="31"/>
        <v>3.4437942870745881</v>
      </c>
      <c r="O65" s="16">
        <f t="shared" si="31"/>
        <v>3.1585482801416616</v>
      </c>
      <c r="P65" s="16">
        <f t="shared" si="31"/>
        <v>3.1585482801416629</v>
      </c>
      <c r="Q65" s="16">
        <f t="shared" si="31"/>
        <v>3.0892461728734788</v>
      </c>
      <c r="R65" s="16">
        <f t="shared" si="31"/>
        <v>3.1585482801416616</v>
      </c>
      <c r="S65" s="16">
        <f t="shared" si="31"/>
        <v>3.0892461728734788</v>
      </c>
      <c r="T65" s="16">
        <f t="shared" si="31"/>
        <v>3.1239843856768132</v>
      </c>
      <c r="U65" s="16">
        <f t="shared" si="31"/>
        <v>3.4292902140916386</v>
      </c>
      <c r="V65" s="16">
        <f t="shared" si="31"/>
        <v>3.1124234142803919</v>
      </c>
      <c r="W65" s="16">
        <f t="shared" si="31"/>
        <v>2.3293694305902859</v>
      </c>
      <c r="X65" s="16"/>
      <c r="Y65" s="16"/>
      <c r="Z65" s="16"/>
      <c r="AA65" s="16"/>
      <c r="AB65" s="16"/>
      <c r="AC65" s="24">
        <f t="shared" si="28"/>
        <v>3.1943844239933625</v>
      </c>
      <c r="AE65" s="199"/>
      <c r="AF65" s="199"/>
      <c r="AG65" s="199"/>
      <c r="AH65" s="199"/>
      <c r="AI65" s="199"/>
    </row>
    <row r="66" spans="1:35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/>
      <c r="H66" s="16"/>
      <c r="I66" s="16"/>
      <c r="J66" s="16"/>
      <c r="K66" s="16"/>
      <c r="L66" s="16"/>
      <c r="M66" s="16">
        <f t="shared" ref="M66:W66" si="32">(M48-M49)/LN(1+(M48-M49)/M47)</f>
        <v>2.6050715660667718</v>
      </c>
      <c r="N66" s="16">
        <f t="shared" si="32"/>
        <v>2.2353121960360163</v>
      </c>
      <c r="O66" s="16">
        <f t="shared" si="32"/>
        <v>1.9481449407478864</v>
      </c>
      <c r="P66" s="16">
        <f t="shared" si="32"/>
        <v>1.9254635942521867</v>
      </c>
      <c r="Q66" s="16">
        <f t="shared" si="32"/>
        <v>1.9027067439634042</v>
      </c>
      <c r="R66" s="16">
        <f t="shared" si="32"/>
        <v>1.8798726749324199</v>
      </c>
      <c r="S66" s="16">
        <f t="shared" si="32"/>
        <v>1.8798726749324199</v>
      </c>
      <c r="T66" s="16">
        <f t="shared" si="32"/>
        <v>1.902706743963404</v>
      </c>
      <c r="U66" s="16">
        <f t="shared" si="32"/>
        <v>2.1491323462834737</v>
      </c>
      <c r="V66" s="16">
        <f t="shared" si="32"/>
        <v>2.1401311712942257</v>
      </c>
      <c r="W66" s="16">
        <f t="shared" si="32"/>
        <v>0.54614353597610232</v>
      </c>
      <c r="X66" s="16"/>
      <c r="Y66" s="16"/>
      <c r="Z66" s="16"/>
      <c r="AA66" s="16"/>
      <c r="AB66" s="16"/>
      <c r="AC66" s="24">
        <f t="shared" si="28"/>
        <v>1.9195052898589375</v>
      </c>
    </row>
  </sheetData>
  <mergeCells count="32">
    <mergeCell ref="E62:AB62"/>
    <mergeCell ref="A44:A45"/>
    <mergeCell ref="B44:B45"/>
    <mergeCell ref="C44:C45"/>
    <mergeCell ref="D44:D45"/>
    <mergeCell ref="E44:AB44"/>
    <mergeCell ref="A11:A12"/>
    <mergeCell ref="B11:B12"/>
    <mergeCell ref="C11:C12"/>
    <mergeCell ref="D11:D12"/>
    <mergeCell ref="A38:D38"/>
    <mergeCell ref="E29:AB29"/>
    <mergeCell ref="A36:AC36"/>
    <mergeCell ref="E37:AC43"/>
    <mergeCell ref="A43:D43"/>
    <mergeCell ref="A7:D7"/>
    <mergeCell ref="A8:D8"/>
    <mergeCell ref="A9:D9"/>
    <mergeCell ref="A10:D10"/>
    <mergeCell ref="E11:AB11"/>
    <mergeCell ref="E4:AC10"/>
    <mergeCell ref="A39:D39"/>
    <mergeCell ref="A40:D40"/>
    <mergeCell ref="A41:D41"/>
    <mergeCell ref="A42:D42"/>
    <mergeCell ref="A35:AC35"/>
    <mergeCell ref="A37:D37"/>
    <mergeCell ref="A2:AC2"/>
    <mergeCell ref="A3:AC3"/>
    <mergeCell ref="A4:D4"/>
    <mergeCell ref="A5:D5"/>
    <mergeCell ref="A6:D6"/>
  </mergeCells>
  <conditionalFormatting sqref="E27:AB27">
    <cfRule type="cellIs" dxfId="60" priority="2" operator="greaterThan">
      <formula>90</formula>
    </cfRule>
  </conditionalFormatting>
  <conditionalFormatting sqref="E60:AB60">
    <cfRule type="cellIs" dxfId="5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F99"/>
  <sheetViews>
    <sheetView zoomScale="60" zoomScaleNormal="60" workbookViewId="0">
      <selection activeCell="AH30" sqref="AH3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131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0.6</v>
      </c>
      <c r="F13" s="8">
        <v>0.7</v>
      </c>
      <c r="G13" s="8">
        <v>0.7</v>
      </c>
      <c r="H13" s="8">
        <v>0.7</v>
      </c>
      <c r="I13" s="8">
        <v>0.7</v>
      </c>
      <c r="J13" s="8">
        <v>0.6</v>
      </c>
      <c r="K13" s="8">
        <v>0.6</v>
      </c>
      <c r="L13" s="8">
        <v>0.5</v>
      </c>
      <c r="M13" s="8">
        <v>0.4</v>
      </c>
      <c r="N13" s="8">
        <v>0.4</v>
      </c>
      <c r="O13" s="8">
        <v>0.4</v>
      </c>
      <c r="P13" s="8">
        <v>0.3</v>
      </c>
      <c r="Q13" s="8">
        <v>0.3</v>
      </c>
      <c r="R13" s="8">
        <v>0.4</v>
      </c>
      <c r="S13" s="8">
        <v>0.4</v>
      </c>
      <c r="T13" s="8">
        <v>0.4</v>
      </c>
      <c r="U13" s="8">
        <v>0.4</v>
      </c>
      <c r="V13" s="8">
        <v>0.4</v>
      </c>
      <c r="W13" s="8">
        <v>0.4</v>
      </c>
      <c r="X13" s="8">
        <v>0.4</v>
      </c>
      <c r="Y13" s="8">
        <v>0.4</v>
      </c>
      <c r="Z13" s="8">
        <v>0.4</v>
      </c>
      <c r="AA13" s="8">
        <v>0.4</v>
      </c>
      <c r="AB13" s="8">
        <v>0.4</v>
      </c>
      <c r="AC13" s="23">
        <f>AVERAGE(E13:AB13)</f>
        <v>0.47083333333333349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0.8</v>
      </c>
      <c r="G14" s="9">
        <v>0.8</v>
      </c>
      <c r="H14" s="9">
        <v>0.8</v>
      </c>
      <c r="I14" s="9">
        <v>0.8</v>
      </c>
      <c r="J14" s="9">
        <v>0.9</v>
      </c>
      <c r="K14" s="9">
        <v>0.9</v>
      </c>
      <c r="L14" s="9">
        <v>0.8</v>
      </c>
      <c r="M14" s="9">
        <v>0.8</v>
      </c>
      <c r="N14" s="9">
        <v>0.8</v>
      </c>
      <c r="O14" s="9">
        <v>0.7</v>
      </c>
      <c r="P14" s="9">
        <v>0.6</v>
      </c>
      <c r="Q14" s="9">
        <v>0.6</v>
      </c>
      <c r="R14" s="9">
        <v>0.7</v>
      </c>
      <c r="S14" s="9">
        <v>0.6</v>
      </c>
      <c r="T14" s="9">
        <v>0.6</v>
      </c>
      <c r="U14" s="9">
        <v>0.6</v>
      </c>
      <c r="V14" s="9">
        <v>0.6</v>
      </c>
      <c r="W14" s="9">
        <v>0.6</v>
      </c>
      <c r="X14" s="9">
        <v>0.6</v>
      </c>
      <c r="Y14" s="9">
        <v>0.6</v>
      </c>
      <c r="Z14" s="9">
        <v>0.6</v>
      </c>
      <c r="AA14" s="9">
        <v>0.6</v>
      </c>
      <c r="AB14" s="9">
        <v>0.6</v>
      </c>
      <c r="AC14" s="23">
        <f>AVERAGE(E14:AB14)</f>
        <v>0.69999999999999984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13.8</v>
      </c>
      <c r="F15" s="10">
        <v>14.1</v>
      </c>
      <c r="G15" s="10">
        <v>14.3</v>
      </c>
      <c r="H15" s="10">
        <v>14.2</v>
      </c>
      <c r="I15" s="10">
        <v>14.2</v>
      </c>
      <c r="J15" s="10">
        <v>14.1</v>
      </c>
      <c r="K15" s="10">
        <v>14.3</v>
      </c>
      <c r="L15" s="10">
        <v>14.8</v>
      </c>
      <c r="M15" s="10">
        <v>14.5</v>
      </c>
      <c r="N15" s="10">
        <v>13.6</v>
      </c>
      <c r="O15" s="10">
        <v>13.1</v>
      </c>
      <c r="P15" s="10">
        <v>12.7</v>
      </c>
      <c r="Q15" s="10">
        <v>12.4</v>
      </c>
      <c r="R15" s="10">
        <v>12.7</v>
      </c>
      <c r="S15" s="10">
        <v>12.6</v>
      </c>
      <c r="T15" s="10">
        <v>12.6</v>
      </c>
      <c r="U15" s="10">
        <v>12.4</v>
      </c>
      <c r="V15" s="10">
        <v>12.1</v>
      </c>
      <c r="W15" s="10">
        <v>11.6</v>
      </c>
      <c r="X15" s="10">
        <v>11.1</v>
      </c>
      <c r="Y15" s="10">
        <v>11.9</v>
      </c>
      <c r="Z15" s="10">
        <v>12.9</v>
      </c>
      <c r="AA15" s="10">
        <v>13.4</v>
      </c>
      <c r="AB15" s="10">
        <v>13.7</v>
      </c>
      <c r="AC15" s="24">
        <f t="shared" ref="AC15:AC25" si="0">AVERAGE(E15:AB15)</f>
        <v>13.212499999999997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5.7</v>
      </c>
      <c r="F16" s="10">
        <v>5.7</v>
      </c>
      <c r="G16" s="10">
        <v>5.7</v>
      </c>
      <c r="H16" s="10">
        <v>5.7</v>
      </c>
      <c r="I16" s="10">
        <v>5.7</v>
      </c>
      <c r="J16" s="10">
        <v>5.7</v>
      </c>
      <c r="K16" s="10">
        <v>6.2</v>
      </c>
      <c r="L16" s="10">
        <v>6.7</v>
      </c>
      <c r="M16" s="10">
        <v>6.3</v>
      </c>
      <c r="N16" s="10">
        <v>5.8</v>
      </c>
      <c r="O16" s="10">
        <v>5.8</v>
      </c>
      <c r="P16" s="10">
        <v>5.8</v>
      </c>
      <c r="Q16" s="10">
        <v>6.4</v>
      </c>
      <c r="R16" s="10">
        <v>6.4</v>
      </c>
      <c r="S16" s="10">
        <v>6.6</v>
      </c>
      <c r="T16" s="10">
        <v>6.4</v>
      </c>
      <c r="U16" s="10">
        <v>6.3</v>
      </c>
      <c r="V16" s="10">
        <v>5.5</v>
      </c>
      <c r="W16" s="10">
        <v>5.5</v>
      </c>
      <c r="X16" s="10">
        <v>5.5</v>
      </c>
      <c r="Y16" s="10">
        <v>5.8</v>
      </c>
      <c r="Z16" s="10">
        <v>5.8</v>
      </c>
      <c r="AA16" s="10">
        <v>5.7</v>
      </c>
      <c r="AB16" s="10">
        <v>5.7</v>
      </c>
      <c r="AC16" s="24">
        <f t="shared" si="0"/>
        <v>5.9333333333333327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20.9</v>
      </c>
      <c r="F17" s="10">
        <v>21.1</v>
      </c>
      <c r="G17" s="10">
        <v>21.9</v>
      </c>
      <c r="H17" s="10">
        <v>23.1</v>
      </c>
      <c r="I17" s="10">
        <v>24.1</v>
      </c>
      <c r="J17" s="10">
        <v>25.2</v>
      </c>
      <c r="K17" s="10">
        <v>26.6</v>
      </c>
      <c r="L17" s="10">
        <v>26.8</v>
      </c>
      <c r="M17" s="10">
        <v>25</v>
      </c>
      <c r="N17" s="10">
        <v>23.9</v>
      </c>
      <c r="O17" s="10">
        <v>23</v>
      </c>
      <c r="P17" s="10">
        <v>22.2</v>
      </c>
      <c r="Q17" s="10">
        <v>21.1</v>
      </c>
      <c r="R17" s="10">
        <v>21.3</v>
      </c>
      <c r="S17" s="10">
        <v>21.7</v>
      </c>
      <c r="T17" s="10">
        <v>21</v>
      </c>
      <c r="U17" s="10">
        <v>20.2</v>
      </c>
      <c r="V17" s="10">
        <v>19.7</v>
      </c>
      <c r="W17" s="10">
        <v>19.7</v>
      </c>
      <c r="X17" s="10">
        <v>19.600000000000001</v>
      </c>
      <c r="Y17" s="10">
        <v>19.3</v>
      </c>
      <c r="Z17" s="10">
        <v>19.7</v>
      </c>
      <c r="AA17" s="10">
        <v>19.7</v>
      </c>
      <c r="AB17" s="10">
        <v>19.600000000000001</v>
      </c>
      <c r="AC17" s="24">
        <f t="shared" si="0"/>
        <v>21.933333333333334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25.9</v>
      </c>
      <c r="F18" s="10">
        <v>26.4</v>
      </c>
      <c r="G18" s="10">
        <v>27.3</v>
      </c>
      <c r="H18" s="10">
        <v>28.5</v>
      </c>
      <c r="I18" s="10">
        <v>29.4</v>
      </c>
      <c r="J18" s="10">
        <v>30.5</v>
      </c>
      <c r="K18" s="10">
        <v>31.7</v>
      </c>
      <c r="L18" s="10">
        <v>32.1</v>
      </c>
      <c r="M18" s="10">
        <v>30.2</v>
      </c>
      <c r="N18" s="10">
        <v>28.7</v>
      </c>
      <c r="O18" s="10">
        <v>27.5</v>
      </c>
      <c r="P18" s="10">
        <v>26.4</v>
      </c>
      <c r="Q18" s="10">
        <v>24.8</v>
      </c>
      <c r="R18" s="10">
        <v>25.2</v>
      </c>
      <c r="S18" s="10">
        <v>25.4</v>
      </c>
      <c r="T18" s="10">
        <v>24.8</v>
      </c>
      <c r="U18" s="10">
        <v>23.9</v>
      </c>
      <c r="V18" s="10">
        <v>23.8</v>
      </c>
      <c r="W18" s="10">
        <v>23.4</v>
      </c>
      <c r="X18" s="10">
        <v>23</v>
      </c>
      <c r="Y18" s="10">
        <v>23.1</v>
      </c>
      <c r="Z18" s="10">
        <v>24.1</v>
      </c>
      <c r="AA18" s="10">
        <v>24.4</v>
      </c>
      <c r="AB18" s="10">
        <v>24.6</v>
      </c>
      <c r="AC18" s="24">
        <f t="shared" si="0"/>
        <v>26.462500000000002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2600.8928571428573</v>
      </c>
      <c r="F26" s="14">
        <f t="shared" si="7"/>
        <v>2697.2222222222217</v>
      </c>
      <c r="G26" s="14">
        <f t="shared" si="7"/>
        <v>2761.4417989417993</v>
      </c>
      <c r="H26" s="14">
        <f t="shared" si="7"/>
        <v>2729.3320105820108</v>
      </c>
      <c r="I26" s="14">
        <f t="shared" si="7"/>
        <v>2729.3320105820108</v>
      </c>
      <c r="J26" s="14">
        <f t="shared" si="7"/>
        <v>2697.2222222222217</v>
      </c>
      <c r="K26" s="14">
        <f t="shared" si="7"/>
        <v>2600.8928571428573</v>
      </c>
      <c r="L26" s="14">
        <f t="shared" si="7"/>
        <v>2600.8928571428573</v>
      </c>
      <c r="M26" s="14">
        <f t="shared" si="7"/>
        <v>2633.002645502645</v>
      </c>
      <c r="N26" s="14">
        <f t="shared" si="7"/>
        <v>2504.563492063492</v>
      </c>
      <c r="O26" s="14">
        <f t="shared" si="7"/>
        <v>2344.0145502645501</v>
      </c>
      <c r="P26" s="14">
        <f t="shared" si="7"/>
        <v>2215.5753968253966</v>
      </c>
      <c r="Q26" s="14">
        <f t="shared" si="7"/>
        <v>1926.5873015873017</v>
      </c>
      <c r="R26" s="14">
        <f t="shared" si="7"/>
        <v>2022.9166666666663</v>
      </c>
      <c r="S26" s="14">
        <f t="shared" si="7"/>
        <v>1926.5873015873017</v>
      </c>
      <c r="T26" s="14">
        <f t="shared" si="7"/>
        <v>1990.8068783068779</v>
      </c>
      <c r="U26" s="14">
        <f t="shared" si="7"/>
        <v>1958.6970899470903</v>
      </c>
      <c r="V26" s="14">
        <f t="shared" si="7"/>
        <v>2119.2460317460318</v>
      </c>
      <c r="W26" s="14">
        <f t="shared" si="7"/>
        <v>1958.69708994709</v>
      </c>
      <c r="X26" s="14">
        <f t="shared" ref="X26:AB26" si="8">X25*1000*1*(X15-X16)/3024</f>
        <v>1798.148148148148</v>
      </c>
      <c r="Y26" s="14">
        <f t="shared" si="8"/>
        <v>1958.6970899470903</v>
      </c>
      <c r="Z26" s="14">
        <f t="shared" si="8"/>
        <v>2279.7949735449738</v>
      </c>
      <c r="AA26" s="14">
        <f t="shared" si="8"/>
        <v>2472.4537037037039</v>
      </c>
      <c r="AB26" s="14">
        <f t="shared" si="8"/>
        <v>2568.7830687830683</v>
      </c>
      <c r="AC26" s="24">
        <f>SUM(E26:AB26)</f>
        <v>56095.800264550271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1500</v>
      </c>
      <c r="F27" s="15">
        <v>1300</v>
      </c>
      <c r="G27" s="15">
        <v>1700</v>
      </c>
      <c r="H27" s="15">
        <v>1500</v>
      </c>
      <c r="I27" s="15">
        <v>1500</v>
      </c>
      <c r="J27" s="15">
        <v>1600</v>
      </c>
      <c r="K27" s="15">
        <v>1600</v>
      </c>
      <c r="L27" s="15">
        <v>1400</v>
      </c>
      <c r="M27" s="15">
        <v>1500</v>
      </c>
      <c r="N27" s="15">
        <v>1200</v>
      </c>
      <c r="O27" s="15">
        <v>1300</v>
      </c>
      <c r="P27" s="15">
        <v>1000</v>
      </c>
      <c r="Q27" s="15">
        <v>1000</v>
      </c>
      <c r="R27" s="15">
        <v>1000</v>
      </c>
      <c r="S27" s="15">
        <v>1100</v>
      </c>
      <c r="T27" s="15">
        <v>900</v>
      </c>
      <c r="U27" s="15">
        <v>1200</v>
      </c>
      <c r="V27" s="15">
        <v>1000</v>
      </c>
      <c r="W27" s="15">
        <v>1000</v>
      </c>
      <c r="X27" s="15">
        <v>900</v>
      </c>
      <c r="Y27" s="15">
        <v>1200</v>
      </c>
      <c r="Z27" s="15">
        <v>1200</v>
      </c>
      <c r="AA27" s="15">
        <v>1300</v>
      </c>
      <c r="AB27" s="15">
        <v>1300</v>
      </c>
      <c r="AC27" s="25">
        <f>SUM(E27:AB27)</f>
        <v>30200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9">E27/E26</f>
        <v>0.57672502574665285</v>
      </c>
      <c r="F28" s="16">
        <f t="shared" si="9"/>
        <v>0.48197734294541716</v>
      </c>
      <c r="G28" s="16">
        <f t="shared" si="9"/>
        <v>0.61562043445979919</v>
      </c>
      <c r="H28" s="16">
        <f t="shared" si="9"/>
        <v>0.54958502453504565</v>
      </c>
      <c r="I28" s="16">
        <f t="shared" si="9"/>
        <v>0.54958502453504565</v>
      </c>
      <c r="J28" s="16">
        <f t="shared" si="9"/>
        <v>0.59320288362512885</v>
      </c>
      <c r="K28" s="16">
        <f t="shared" si="9"/>
        <v>0.6151733607964297</v>
      </c>
      <c r="L28" s="16">
        <f t="shared" si="9"/>
        <v>0.538276690696876</v>
      </c>
      <c r="M28" s="16">
        <f t="shared" si="9"/>
        <v>0.56969179372535239</v>
      </c>
      <c r="N28" s="16">
        <f t="shared" si="9"/>
        <v>0.47912540600491166</v>
      </c>
      <c r="O28" s="16">
        <f t="shared" si="9"/>
        <v>0.55460406585500055</v>
      </c>
      <c r="P28" s="16">
        <f t="shared" si="9"/>
        <v>0.4513500201495545</v>
      </c>
      <c r="Q28" s="16">
        <f t="shared" si="9"/>
        <v>0.51905252317198758</v>
      </c>
      <c r="R28" s="16">
        <f t="shared" si="9"/>
        <v>0.49433573635427402</v>
      </c>
      <c r="S28" s="16">
        <f t="shared" si="9"/>
        <v>0.57095777548918636</v>
      </c>
      <c r="T28" s="16">
        <f t="shared" si="9"/>
        <v>0.45207800405302156</v>
      </c>
      <c r="U28" s="16">
        <f t="shared" si="9"/>
        <v>0.61265215849808363</v>
      </c>
      <c r="V28" s="16">
        <f t="shared" si="9"/>
        <v>0.47186593015635236</v>
      </c>
      <c r="W28" s="16">
        <f t="shared" si="9"/>
        <v>0.51054346541506979</v>
      </c>
      <c r="X28" s="16">
        <f t="shared" ref="X28:AB28" si="10">X27/X26</f>
        <v>0.50051493305870243</v>
      </c>
      <c r="Y28" s="16">
        <f t="shared" si="10"/>
        <v>0.61265215849808363</v>
      </c>
      <c r="Z28" s="16">
        <f t="shared" si="10"/>
        <v>0.52636312208990288</v>
      </c>
      <c r="AA28" s="16">
        <f t="shared" si="10"/>
        <v>0.52579346503136404</v>
      </c>
      <c r="AB28" s="16">
        <f t="shared" si="10"/>
        <v>0.50607621009268799</v>
      </c>
      <c r="AC28" s="24">
        <f t="shared" ref="AC28:AC33" si="11">AVERAGE(E28:AB28)</f>
        <v>0.53657510645766382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0.53657510645766382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0.53657510645766382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2">3.516/E28</f>
        <v>6.0964928571428576</v>
      </c>
      <c r="F30" s="16">
        <f t="shared" si="12"/>
        <v>7.2949487179487171</v>
      </c>
      <c r="G30" s="16">
        <f t="shared" si="12"/>
        <v>5.7113113912231572</v>
      </c>
      <c r="H30" s="16">
        <f t="shared" si="12"/>
        <v>6.3975542328042341</v>
      </c>
      <c r="I30" s="16">
        <f t="shared" si="12"/>
        <v>6.3975542328042341</v>
      </c>
      <c r="J30" s="16">
        <f t="shared" si="12"/>
        <v>5.9271458333333324</v>
      </c>
      <c r="K30" s="16">
        <f t="shared" si="12"/>
        <v>5.7154620535714296</v>
      </c>
      <c r="L30" s="16">
        <f t="shared" si="12"/>
        <v>6.5319566326530625</v>
      </c>
      <c r="M30" s="16">
        <f t="shared" si="12"/>
        <v>6.1717582010581999</v>
      </c>
      <c r="N30" s="16">
        <f t="shared" si="12"/>
        <v>7.338371031746032</v>
      </c>
      <c r="O30" s="16">
        <f t="shared" si="12"/>
        <v>6.339657814407814</v>
      </c>
      <c r="P30" s="16">
        <f t="shared" si="12"/>
        <v>7.7899630952380949</v>
      </c>
      <c r="Q30" s="16">
        <f t="shared" si="12"/>
        <v>6.7738809523809529</v>
      </c>
      <c r="R30" s="16">
        <f t="shared" si="12"/>
        <v>7.1125749999999988</v>
      </c>
      <c r="S30" s="16">
        <f t="shared" si="12"/>
        <v>6.1580735930735937</v>
      </c>
      <c r="T30" s="16">
        <f t="shared" si="12"/>
        <v>7.7774188712522037</v>
      </c>
      <c r="U30" s="16">
        <f t="shared" si="12"/>
        <v>5.7389824735449748</v>
      </c>
      <c r="V30" s="16">
        <f t="shared" si="12"/>
        <v>7.4512690476190482</v>
      </c>
      <c r="W30" s="16">
        <f t="shared" si="12"/>
        <v>6.8867789682539691</v>
      </c>
      <c r="X30" s="16">
        <f t="shared" ref="X30:AB30" si="13">3.516/X28</f>
        <v>7.0247654320987643</v>
      </c>
      <c r="Y30" s="16">
        <f t="shared" si="13"/>
        <v>5.7389824735449748</v>
      </c>
      <c r="Z30" s="16">
        <f t="shared" si="13"/>
        <v>6.6797992724867736</v>
      </c>
      <c r="AA30" s="16">
        <f t="shared" si="13"/>
        <v>6.6870363247863258</v>
      </c>
      <c r="AB30" s="16">
        <f t="shared" si="13"/>
        <v>6.947570207570207</v>
      </c>
      <c r="AC30" s="24">
        <f t="shared" si="11"/>
        <v>6.612054529605957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4">3.413*E30</f>
        <v>20.807330121428571</v>
      </c>
      <c r="F31" s="16">
        <f t="shared" si="14"/>
        <v>24.897659974358969</v>
      </c>
      <c r="G31" s="16">
        <f t="shared" si="14"/>
        <v>19.492705778244634</v>
      </c>
      <c r="H31" s="16">
        <f t="shared" si="14"/>
        <v>21.83485259656085</v>
      </c>
      <c r="I31" s="16">
        <f t="shared" si="14"/>
        <v>21.83485259656085</v>
      </c>
      <c r="J31" s="16">
        <f t="shared" si="14"/>
        <v>20.229348729166663</v>
      </c>
      <c r="K31" s="16">
        <f t="shared" si="14"/>
        <v>19.506871988839286</v>
      </c>
      <c r="L31" s="16">
        <f t="shared" si="14"/>
        <v>22.293567987244902</v>
      </c>
      <c r="M31" s="16">
        <f t="shared" si="14"/>
        <v>21.064210740211635</v>
      </c>
      <c r="N31" s="16">
        <f t="shared" si="14"/>
        <v>25.045860331349207</v>
      </c>
      <c r="O31" s="16">
        <f t="shared" si="14"/>
        <v>21.637252120573869</v>
      </c>
      <c r="P31" s="16">
        <f t="shared" si="14"/>
        <v>26.587144044047616</v>
      </c>
      <c r="Q31" s="16">
        <f t="shared" si="14"/>
        <v>23.119255690476191</v>
      </c>
      <c r="R31" s="16">
        <f t="shared" si="14"/>
        <v>24.275218474999996</v>
      </c>
      <c r="S31" s="16">
        <f t="shared" si="14"/>
        <v>21.017505173160174</v>
      </c>
      <c r="T31" s="16">
        <f t="shared" si="14"/>
        <v>26.54433060758377</v>
      </c>
      <c r="U31" s="16">
        <f t="shared" si="14"/>
        <v>19.587147182208998</v>
      </c>
      <c r="V31" s="16">
        <f t="shared" si="14"/>
        <v>25.431181259523811</v>
      </c>
      <c r="W31" s="16">
        <f t="shared" si="14"/>
        <v>23.504576618650795</v>
      </c>
      <c r="X31" s="16">
        <f t="shared" ref="X31:AB31" si="15">3.413*X30</f>
        <v>23.975524419753082</v>
      </c>
      <c r="Y31" s="16">
        <f t="shared" si="15"/>
        <v>19.587147182208998</v>
      </c>
      <c r="Z31" s="16">
        <f t="shared" si="15"/>
        <v>22.798154916997358</v>
      </c>
      <c r="AA31" s="16">
        <f t="shared" si="15"/>
        <v>22.82285497649573</v>
      </c>
      <c r="AB31" s="16">
        <f t="shared" si="15"/>
        <v>23.712057118437116</v>
      </c>
      <c r="AC31" s="24">
        <f t="shared" si="11"/>
        <v>22.566942109545124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6">(E18-E17)/LN(1+(E18-E17)/E13)</f>
        <v>2.2385464776673962</v>
      </c>
      <c r="F32" s="16">
        <f t="shared" si="16"/>
        <v>2.4669126353211825</v>
      </c>
      <c r="G32" s="16">
        <f t="shared" si="16"/>
        <v>2.4942681312816748</v>
      </c>
      <c r="H32" s="16">
        <f t="shared" si="16"/>
        <v>2.4942681312816743</v>
      </c>
      <c r="I32" s="16">
        <f t="shared" si="16"/>
        <v>2.4669126353211825</v>
      </c>
      <c r="J32" s="16">
        <f t="shared" si="16"/>
        <v>2.3186853923322954</v>
      </c>
      <c r="K32" s="16">
        <f t="shared" si="16"/>
        <v>2.2653660459105289</v>
      </c>
      <c r="L32" s="16">
        <f t="shared" si="16"/>
        <v>2.1623782031632168</v>
      </c>
      <c r="M32" s="16">
        <f t="shared" si="16"/>
        <v>1.970400544787746</v>
      </c>
      <c r="N32" s="16">
        <f t="shared" si="16"/>
        <v>1.8713819772061446</v>
      </c>
      <c r="O32" s="16">
        <f t="shared" si="16"/>
        <v>1.7960301003328381</v>
      </c>
      <c r="P32" s="16">
        <f t="shared" si="16"/>
        <v>1.5509313668891911</v>
      </c>
      <c r="Q32" s="16">
        <f t="shared" si="16"/>
        <v>1.4284240827965595</v>
      </c>
      <c r="R32" s="16">
        <f t="shared" si="16"/>
        <v>1.6421704282324678</v>
      </c>
      <c r="S32" s="16">
        <f t="shared" si="16"/>
        <v>1.5898403491434081</v>
      </c>
      <c r="T32" s="16">
        <f t="shared" si="16"/>
        <v>1.6160755236422937</v>
      </c>
      <c r="U32" s="16">
        <f t="shared" si="16"/>
        <v>1.5898403491434081</v>
      </c>
      <c r="V32" s="16">
        <f t="shared" si="16"/>
        <v>1.6939571924896055</v>
      </c>
      <c r="W32" s="16">
        <f t="shared" si="16"/>
        <v>1.5898403491434081</v>
      </c>
      <c r="X32" s="16">
        <f t="shared" ref="X32:AB32" si="17">(X18-X17)/LN(1+(X18-X17)/X13)</f>
        <v>1.5102440306070193</v>
      </c>
      <c r="Y32" s="16">
        <f t="shared" si="17"/>
        <v>1.6160755236422937</v>
      </c>
      <c r="Z32" s="16">
        <f t="shared" si="17"/>
        <v>1.770690259280117</v>
      </c>
      <c r="AA32" s="16">
        <f t="shared" si="17"/>
        <v>1.8463729172879555</v>
      </c>
      <c r="AB32" s="16">
        <f t="shared" si="17"/>
        <v>1.9210895666750603</v>
      </c>
      <c r="AC32" s="24">
        <f t="shared" si="11"/>
        <v>1.9129459255657781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8">(E15-E16)/LN(1+(E15-E16)/E14)</f>
        <v>3.3621191219924658</v>
      </c>
      <c r="F33" s="16">
        <f t="shared" si="18"/>
        <v>3.4393146749230046</v>
      </c>
      <c r="G33" s="16">
        <f t="shared" si="18"/>
        <v>3.4904676375692079</v>
      </c>
      <c r="H33" s="16">
        <f t="shared" si="18"/>
        <v>3.4649216104877043</v>
      </c>
      <c r="I33" s="16">
        <f t="shared" si="18"/>
        <v>3.4649216104877043</v>
      </c>
      <c r="J33" s="16">
        <f t="shared" si="18"/>
        <v>3.5968528834956848</v>
      </c>
      <c r="K33" s="16">
        <f t="shared" si="18"/>
        <v>3.51778530341634</v>
      </c>
      <c r="L33" s="16">
        <f t="shared" si="18"/>
        <v>3.3621191219924658</v>
      </c>
      <c r="M33" s="16">
        <f t="shared" si="18"/>
        <v>3.3879143849792102</v>
      </c>
      <c r="N33" s="16">
        <f t="shared" si="18"/>
        <v>3.284340856464937</v>
      </c>
      <c r="O33" s="16">
        <f t="shared" si="18"/>
        <v>2.9965726364461656</v>
      </c>
      <c r="P33" s="16">
        <f t="shared" si="18"/>
        <v>2.7318849218221404</v>
      </c>
      <c r="Q33" s="16">
        <f t="shared" si="18"/>
        <v>2.5021943485454781</v>
      </c>
      <c r="R33" s="16">
        <f t="shared" si="18"/>
        <v>2.7360552359904862</v>
      </c>
      <c r="S33" s="16">
        <f t="shared" si="18"/>
        <v>2.5021943485454781</v>
      </c>
      <c r="T33" s="16">
        <f t="shared" si="18"/>
        <v>2.5538068190908843</v>
      </c>
      <c r="U33" s="16">
        <f t="shared" si="18"/>
        <v>2.5280435140062432</v>
      </c>
      <c r="V33" s="16">
        <f t="shared" si="18"/>
        <v>2.6560353889201744</v>
      </c>
      <c r="W33" s="16">
        <f t="shared" si="18"/>
        <v>2.5280435140062432</v>
      </c>
      <c r="X33" s="16">
        <f t="shared" ref="X33:AB33" si="19">(X15-X16)/LN(1+(X15-X16)/X14)</f>
        <v>2.3979019223304561</v>
      </c>
      <c r="Y33" s="16">
        <f t="shared" si="19"/>
        <v>2.5280435140062432</v>
      </c>
      <c r="Z33" s="16">
        <f t="shared" si="19"/>
        <v>2.7820815658492699</v>
      </c>
      <c r="AA33" s="16">
        <f t="shared" si="19"/>
        <v>2.9310095858689826</v>
      </c>
      <c r="AB33" s="16">
        <f t="shared" si="19"/>
        <v>3.0045957240544103</v>
      </c>
      <c r="AC33" s="24">
        <f t="shared" si="11"/>
        <v>2.9895508435538076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132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78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/>
      <c r="H46" s="8"/>
      <c r="I46" s="8"/>
      <c r="J46" s="8"/>
      <c r="K46" s="8"/>
      <c r="L46" s="8"/>
      <c r="M46" s="8">
        <v>1.4</v>
      </c>
      <c r="N46" s="8">
        <v>1.4</v>
      </c>
      <c r="O46" s="8">
        <v>1.4</v>
      </c>
      <c r="P46" s="8">
        <v>1.3</v>
      </c>
      <c r="Q46" s="8">
        <v>1.3</v>
      </c>
      <c r="R46" s="8">
        <v>1.3</v>
      </c>
      <c r="S46" s="8">
        <v>1.3</v>
      </c>
      <c r="T46" s="8">
        <v>1.3</v>
      </c>
      <c r="U46" s="8">
        <v>1.3</v>
      </c>
      <c r="V46" s="8">
        <v>1.3</v>
      </c>
      <c r="W46" s="8"/>
      <c r="X46" s="8"/>
      <c r="Y46" s="8"/>
      <c r="Z46" s="8"/>
      <c r="AA46" s="8"/>
      <c r="AB46" s="8"/>
      <c r="AC46" s="23">
        <f>AVERAGE(E46:AB46)</f>
        <v>1.3300000000000003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/>
      <c r="H47" s="9"/>
      <c r="I47" s="9"/>
      <c r="J47" s="9"/>
      <c r="K47" s="9"/>
      <c r="L47" s="9"/>
      <c r="M47" s="9">
        <v>0.5</v>
      </c>
      <c r="N47" s="9">
        <v>0.5</v>
      </c>
      <c r="O47" s="9">
        <v>0.4</v>
      </c>
      <c r="P47" s="9">
        <v>0.2</v>
      </c>
      <c r="Q47" s="9">
        <v>0.2</v>
      </c>
      <c r="R47" s="9">
        <v>0.2</v>
      </c>
      <c r="S47" s="9">
        <v>0.2</v>
      </c>
      <c r="T47" s="9">
        <v>0.2</v>
      </c>
      <c r="U47" s="9">
        <v>0.2</v>
      </c>
      <c r="V47" s="9">
        <v>0.2</v>
      </c>
      <c r="W47" s="9"/>
      <c r="X47" s="9"/>
      <c r="Y47" s="9"/>
      <c r="Z47" s="9"/>
      <c r="AA47" s="9"/>
      <c r="AB47" s="9"/>
      <c r="AC47" s="23">
        <f>AVERAGE(E47:AB47)</f>
        <v>0.28000000000000003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/>
      <c r="H48" s="10"/>
      <c r="I48" s="10"/>
      <c r="J48" s="10"/>
      <c r="K48" s="10"/>
      <c r="L48" s="10"/>
      <c r="M48" s="10">
        <v>14.6</v>
      </c>
      <c r="N48" s="10">
        <v>13.6</v>
      </c>
      <c r="O48" s="10">
        <v>13.1</v>
      </c>
      <c r="P48" s="10">
        <v>12.8</v>
      </c>
      <c r="Q48" s="10">
        <v>12.5</v>
      </c>
      <c r="R48" s="10">
        <v>12.7</v>
      </c>
      <c r="S48" s="10">
        <v>12.7</v>
      </c>
      <c r="T48" s="10">
        <v>12.6</v>
      </c>
      <c r="U48" s="10">
        <v>12.6</v>
      </c>
      <c r="V48" s="10">
        <v>12.2</v>
      </c>
      <c r="W48" s="10"/>
      <c r="X48" s="10"/>
      <c r="Y48" s="10"/>
      <c r="Z48" s="10"/>
      <c r="AA48" s="10"/>
      <c r="AB48" s="10"/>
      <c r="AC48" s="24">
        <f t="shared" ref="AC48:AC58" si="20">AVERAGE(E48:AB48)</f>
        <v>12.939999999999998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/>
      <c r="H49" s="10"/>
      <c r="I49" s="10"/>
      <c r="J49" s="10"/>
      <c r="K49" s="10"/>
      <c r="L49" s="10"/>
      <c r="M49" s="10">
        <v>6.4</v>
      </c>
      <c r="N49" s="10">
        <v>5.8</v>
      </c>
      <c r="O49" s="10">
        <v>5.8</v>
      </c>
      <c r="P49" s="10">
        <v>5.8</v>
      </c>
      <c r="Q49" s="10">
        <v>6.6</v>
      </c>
      <c r="R49" s="10">
        <v>6.6</v>
      </c>
      <c r="S49" s="10">
        <v>6.6</v>
      </c>
      <c r="T49" s="10">
        <v>6.6</v>
      </c>
      <c r="U49" s="10">
        <v>6.5</v>
      </c>
      <c r="V49" s="10">
        <v>5.7</v>
      </c>
      <c r="W49" s="10"/>
      <c r="X49" s="10"/>
      <c r="Y49" s="10"/>
      <c r="Z49" s="10"/>
      <c r="AA49" s="10"/>
      <c r="AB49" s="10"/>
      <c r="AC49" s="24">
        <f t="shared" si="20"/>
        <v>6.24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/>
      <c r="H50" s="10"/>
      <c r="I50" s="10"/>
      <c r="J50" s="10"/>
      <c r="K50" s="10"/>
      <c r="L50" s="10"/>
      <c r="M50" s="10">
        <v>25.1</v>
      </c>
      <c r="N50" s="10">
        <v>24</v>
      </c>
      <c r="O50" s="10">
        <v>23.2</v>
      </c>
      <c r="P50" s="10">
        <v>22.3</v>
      </c>
      <c r="Q50" s="10">
        <v>21.2</v>
      </c>
      <c r="R50" s="10">
        <v>21.3</v>
      </c>
      <c r="S50" s="10">
        <v>21.7</v>
      </c>
      <c r="T50" s="10">
        <v>21.2</v>
      </c>
      <c r="U50" s="10">
        <v>20.3</v>
      </c>
      <c r="V50" s="10">
        <v>20</v>
      </c>
      <c r="W50" s="10"/>
      <c r="X50" s="10"/>
      <c r="Y50" s="10"/>
      <c r="Z50" s="10"/>
      <c r="AA50" s="10"/>
      <c r="AB50" s="10"/>
      <c r="AC50" s="24">
        <f t="shared" si="20"/>
        <v>22.029999999999998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/>
      <c r="H51" s="10"/>
      <c r="I51" s="10"/>
      <c r="J51" s="10"/>
      <c r="K51" s="10"/>
      <c r="L51" s="10"/>
      <c r="M51" s="10">
        <v>30.8</v>
      </c>
      <c r="N51" s="10">
        <v>29.4</v>
      </c>
      <c r="O51" s="10">
        <v>28.3</v>
      </c>
      <c r="P51" s="10">
        <v>27.1</v>
      </c>
      <c r="Q51" s="10">
        <v>25.3</v>
      </c>
      <c r="R51" s="10">
        <v>25.5</v>
      </c>
      <c r="S51" s="10">
        <v>25.9</v>
      </c>
      <c r="T51" s="10">
        <v>25.3</v>
      </c>
      <c r="U51" s="10">
        <v>24.5</v>
      </c>
      <c r="V51" s="10">
        <v>24.4</v>
      </c>
      <c r="W51" s="10"/>
      <c r="X51" s="10"/>
      <c r="Y51" s="10"/>
      <c r="Z51" s="10"/>
      <c r="AA51" s="10"/>
      <c r="AB51" s="10"/>
      <c r="AC51" s="24">
        <f t="shared" si="20"/>
        <v>26.65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/>
      <c r="H52" s="11"/>
      <c r="I52" s="11"/>
      <c r="J52" s="11"/>
      <c r="K52" s="11"/>
      <c r="L52" s="11"/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/>
      <c r="X52" s="11"/>
      <c r="Y52" s="11"/>
      <c r="Z52" s="11"/>
      <c r="AA52" s="11"/>
      <c r="AB52" s="11"/>
      <c r="AC52" s="24">
        <f t="shared" si="20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/>
      <c r="H53" s="12"/>
      <c r="I53" s="12"/>
      <c r="J53" s="12"/>
      <c r="K53" s="12"/>
      <c r="L53" s="12"/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/>
      <c r="X53" s="12"/>
      <c r="Y53" s="12"/>
      <c r="Z53" s="12"/>
      <c r="AA53" s="12"/>
      <c r="AB53" s="12"/>
      <c r="AC53" s="24">
        <f t="shared" si="20"/>
        <v>3.7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/>
      <c r="H54" s="12"/>
      <c r="I54" s="12"/>
      <c r="J54" s="12"/>
      <c r="K54" s="12"/>
      <c r="L54" s="12"/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/>
      <c r="X54" s="12"/>
      <c r="Y54" s="12"/>
      <c r="Z54" s="12"/>
      <c r="AA54" s="12"/>
      <c r="AB54" s="12"/>
      <c r="AC54" s="24">
        <f t="shared" si="20"/>
        <v>3.8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/>
      <c r="H55" s="12"/>
      <c r="I55" s="12"/>
      <c r="J55" s="12"/>
      <c r="K55" s="12"/>
      <c r="L55" s="12"/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/>
      <c r="X55" s="12"/>
      <c r="Y55" s="12"/>
      <c r="Z55" s="12"/>
      <c r="AA55" s="12"/>
      <c r="AB55" s="12"/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/>
      <c r="H56" s="11"/>
      <c r="I56" s="11"/>
      <c r="J56" s="11"/>
      <c r="K56" s="11"/>
      <c r="L56" s="11"/>
      <c r="M56" s="11">
        <f t="shared" ref="M56:V56" si="21">M52-M53</f>
        <v>0.5</v>
      </c>
      <c r="N56" s="11">
        <f t="shared" si="21"/>
        <v>0.5</v>
      </c>
      <c r="O56" s="11">
        <f t="shared" si="21"/>
        <v>0.5</v>
      </c>
      <c r="P56" s="11">
        <f t="shared" si="21"/>
        <v>0.5</v>
      </c>
      <c r="Q56" s="11">
        <f t="shared" si="21"/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>
        <f t="shared" si="21"/>
        <v>0.5</v>
      </c>
      <c r="W56" s="11"/>
      <c r="X56" s="11"/>
      <c r="Y56" s="11"/>
      <c r="Z56" s="11"/>
      <c r="AA56" s="11"/>
      <c r="AB56" s="11"/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/>
      <c r="H57" s="11"/>
      <c r="I57" s="11"/>
      <c r="J57" s="11"/>
      <c r="K57" s="11"/>
      <c r="L57" s="11"/>
      <c r="M57" s="11">
        <f t="shared" ref="M57:V57" si="22">M54-M55</f>
        <v>0.79999999999999982</v>
      </c>
      <c r="N57" s="11">
        <f t="shared" si="22"/>
        <v>0.79999999999999982</v>
      </c>
      <c r="O57" s="11">
        <f t="shared" si="22"/>
        <v>0.79999999999999982</v>
      </c>
      <c r="P57" s="11">
        <f t="shared" si="22"/>
        <v>0.79999999999999982</v>
      </c>
      <c r="Q57" s="11">
        <f t="shared" si="22"/>
        <v>0.79999999999999982</v>
      </c>
      <c r="R57" s="11">
        <f t="shared" si="22"/>
        <v>0.79999999999999982</v>
      </c>
      <c r="S57" s="11">
        <f t="shared" si="22"/>
        <v>0.79999999999999982</v>
      </c>
      <c r="T57" s="11">
        <f t="shared" si="22"/>
        <v>0.79999999999999982</v>
      </c>
      <c r="U57" s="11">
        <f t="shared" si="22"/>
        <v>0.79999999999999982</v>
      </c>
      <c r="V57" s="11">
        <f t="shared" si="22"/>
        <v>0.79999999999999982</v>
      </c>
      <c r="W57" s="11"/>
      <c r="X57" s="11"/>
      <c r="Y57" s="11"/>
      <c r="Z57" s="11"/>
      <c r="AA57" s="11"/>
      <c r="AB57" s="11"/>
      <c r="AC57" s="24">
        <f t="shared" si="20"/>
        <v>0.79999999999999982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/>
      <c r="H58" s="14"/>
      <c r="I58" s="14"/>
      <c r="J58" s="14"/>
      <c r="K58" s="14"/>
      <c r="L58" s="14"/>
      <c r="M58" s="14">
        <f t="shared" ref="M58:V58" si="23">SQRT(M56/0.5)*971</f>
        <v>971</v>
      </c>
      <c r="N58" s="14">
        <f t="shared" si="23"/>
        <v>971</v>
      </c>
      <c r="O58" s="14">
        <f t="shared" si="23"/>
        <v>971</v>
      </c>
      <c r="P58" s="14">
        <f t="shared" si="23"/>
        <v>971</v>
      </c>
      <c r="Q58" s="14">
        <f t="shared" si="23"/>
        <v>971</v>
      </c>
      <c r="R58" s="14">
        <f t="shared" si="23"/>
        <v>971</v>
      </c>
      <c r="S58" s="14">
        <f t="shared" si="23"/>
        <v>971</v>
      </c>
      <c r="T58" s="14">
        <f t="shared" si="23"/>
        <v>971</v>
      </c>
      <c r="U58" s="14">
        <f t="shared" si="23"/>
        <v>971</v>
      </c>
      <c r="V58" s="14">
        <f t="shared" si="23"/>
        <v>971</v>
      </c>
      <c r="W58" s="14"/>
      <c r="X58" s="14"/>
      <c r="Y58" s="14"/>
      <c r="Z58" s="14"/>
      <c r="AA58" s="14"/>
      <c r="AB58" s="14"/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/>
      <c r="H59" s="14"/>
      <c r="I59" s="14"/>
      <c r="J59" s="14"/>
      <c r="K59" s="14"/>
      <c r="L59" s="14"/>
      <c r="M59" s="14">
        <f t="shared" ref="M59:V59" si="24">M58*1000*1*(M48-M49)/3024</f>
        <v>2633.002645502645</v>
      </c>
      <c r="N59" s="14">
        <f t="shared" si="24"/>
        <v>2504.563492063492</v>
      </c>
      <c r="O59" s="14">
        <f t="shared" si="24"/>
        <v>2344.0145502645501</v>
      </c>
      <c r="P59" s="14">
        <f t="shared" si="24"/>
        <v>2247.6851851851857</v>
      </c>
      <c r="Q59" s="14">
        <f t="shared" si="24"/>
        <v>1894.4775132275133</v>
      </c>
      <c r="R59" s="14">
        <f t="shared" si="24"/>
        <v>1958.69708994709</v>
      </c>
      <c r="S59" s="14">
        <f t="shared" si="24"/>
        <v>1958.69708994709</v>
      </c>
      <c r="T59" s="14">
        <f t="shared" si="24"/>
        <v>1926.5873015873017</v>
      </c>
      <c r="U59" s="14">
        <f t="shared" si="24"/>
        <v>1958.69708994709</v>
      </c>
      <c r="V59" s="14">
        <f t="shared" si="24"/>
        <v>2087.1362433862432</v>
      </c>
      <c r="W59" s="14"/>
      <c r="X59" s="14"/>
      <c r="Y59" s="14"/>
      <c r="Z59" s="14"/>
      <c r="AA59" s="14"/>
      <c r="AB59" s="14"/>
      <c r="AC59" s="24">
        <f>SUM(E59:AB59)</f>
        <v>21513.5582010582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300</v>
      </c>
      <c r="L60" s="15">
        <v>1400</v>
      </c>
      <c r="M60" s="15">
        <v>1400</v>
      </c>
      <c r="N60" s="15">
        <v>1300</v>
      </c>
      <c r="O60" s="15">
        <v>1300</v>
      </c>
      <c r="P60" s="15">
        <v>1000</v>
      </c>
      <c r="Q60" s="15">
        <v>1100</v>
      </c>
      <c r="R60" s="15">
        <v>1100</v>
      </c>
      <c r="S60" s="15">
        <v>1000</v>
      </c>
      <c r="T60" s="15">
        <v>1100</v>
      </c>
      <c r="U60" s="15">
        <v>1000</v>
      </c>
      <c r="V60" s="15">
        <v>1100</v>
      </c>
      <c r="W60" s="15">
        <v>600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25">
        <f>SUM(E60:AB60)</f>
        <v>13700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/>
      <c r="H61" s="16"/>
      <c r="I61" s="16"/>
      <c r="J61" s="16"/>
      <c r="K61" s="16"/>
      <c r="L61" s="16"/>
      <c r="M61" s="16">
        <f t="shared" ref="M61:V61" si="25">M60/M59</f>
        <v>0.53171234081032892</v>
      </c>
      <c r="N61" s="16">
        <f t="shared" si="25"/>
        <v>0.51905252317198769</v>
      </c>
      <c r="O61" s="16">
        <f t="shared" si="25"/>
        <v>0.55460406585500055</v>
      </c>
      <c r="P61" s="16">
        <f t="shared" si="25"/>
        <v>0.44490216271884647</v>
      </c>
      <c r="Q61" s="16">
        <f t="shared" si="25"/>
        <v>0.58063502592120653</v>
      </c>
      <c r="R61" s="16">
        <f t="shared" si="25"/>
        <v>0.56159781195657676</v>
      </c>
      <c r="S61" s="16">
        <f t="shared" si="25"/>
        <v>0.51054346541506979</v>
      </c>
      <c r="T61" s="16">
        <f t="shared" si="25"/>
        <v>0.57095777548918636</v>
      </c>
      <c r="U61" s="16">
        <f t="shared" si="25"/>
        <v>0.51054346541506979</v>
      </c>
      <c r="V61" s="16">
        <f t="shared" si="25"/>
        <v>0.52703794660540293</v>
      </c>
      <c r="W61" s="16"/>
      <c r="X61" s="16"/>
      <c r="Y61" s="16"/>
      <c r="Z61" s="16"/>
      <c r="AA61" s="16"/>
      <c r="AB61" s="16"/>
      <c r="AC61" s="24">
        <f t="shared" ref="AC61:AC66" si="26">AVERAGE(E61:AB61)</f>
        <v>0.53115865833586762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0.53115865833586762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6"/>
        <v>0.53115865833586762</v>
      </c>
    </row>
    <row r="63" spans="1:29" ht="33" customHeight="1">
      <c r="A63" s="4">
        <v>18</v>
      </c>
      <c r="B63" s="5" t="s">
        <v>70</v>
      </c>
      <c r="C63" s="13"/>
      <c r="D63" s="13"/>
      <c r="E63" s="16"/>
      <c r="F63" s="16"/>
      <c r="G63" s="16"/>
      <c r="H63" s="16"/>
      <c r="I63" s="16"/>
      <c r="J63" s="16"/>
      <c r="K63" s="16"/>
      <c r="L63" s="16"/>
      <c r="M63" s="16">
        <f t="shared" ref="M63:V63" si="27">3.516/M61</f>
        <v>6.6125980725623572</v>
      </c>
      <c r="N63" s="16">
        <f t="shared" si="27"/>
        <v>6.773880952380952</v>
      </c>
      <c r="O63" s="16">
        <f t="shared" si="27"/>
        <v>6.339657814407814</v>
      </c>
      <c r="P63" s="16">
        <f t="shared" si="27"/>
        <v>7.9028611111111129</v>
      </c>
      <c r="Q63" s="16">
        <f t="shared" si="27"/>
        <v>6.0554390331890326</v>
      </c>
      <c r="R63" s="16">
        <f t="shared" si="27"/>
        <v>6.260708152958153</v>
      </c>
      <c r="S63" s="16">
        <f t="shared" si="27"/>
        <v>6.8867789682539691</v>
      </c>
      <c r="T63" s="16">
        <f t="shared" si="27"/>
        <v>6.1580735930735937</v>
      </c>
      <c r="U63" s="16">
        <f t="shared" si="27"/>
        <v>6.8867789682539691</v>
      </c>
      <c r="V63" s="16">
        <f t="shared" si="27"/>
        <v>6.671246392496391</v>
      </c>
      <c r="W63" s="16"/>
      <c r="X63" s="16"/>
      <c r="Y63" s="16"/>
      <c r="Z63" s="16"/>
      <c r="AA63" s="16"/>
      <c r="AB63" s="16"/>
      <c r="AC63" s="24">
        <f t="shared" si="26"/>
        <v>6.6548023058687349</v>
      </c>
    </row>
    <row r="64" spans="1:29" ht="33" customHeight="1">
      <c r="A64" s="4">
        <v>19</v>
      </c>
      <c r="B64" s="5" t="s">
        <v>71</v>
      </c>
      <c r="C64" s="13"/>
      <c r="D64" s="13"/>
      <c r="E64" s="16"/>
      <c r="F64" s="16"/>
      <c r="G64" s="16"/>
      <c r="H64" s="16"/>
      <c r="I64" s="16"/>
      <c r="J64" s="16"/>
      <c r="K64" s="16"/>
      <c r="L64" s="16"/>
      <c r="M64" s="16">
        <f t="shared" ref="M64:V64" si="28">3.413*M63</f>
        <v>22.568797221655323</v>
      </c>
      <c r="N64" s="16">
        <f t="shared" si="28"/>
        <v>23.119255690476187</v>
      </c>
      <c r="O64" s="16">
        <f t="shared" si="28"/>
        <v>21.637252120573869</v>
      </c>
      <c r="P64" s="16">
        <f t="shared" si="28"/>
        <v>26.972464972222227</v>
      </c>
      <c r="Q64" s="16">
        <f t="shared" si="28"/>
        <v>20.667213420274166</v>
      </c>
      <c r="R64" s="16">
        <f t="shared" si="28"/>
        <v>21.367796926046175</v>
      </c>
      <c r="S64" s="16">
        <f t="shared" si="28"/>
        <v>23.504576618650795</v>
      </c>
      <c r="T64" s="16">
        <f t="shared" si="28"/>
        <v>21.017505173160174</v>
      </c>
      <c r="U64" s="16">
        <f t="shared" si="28"/>
        <v>23.504576618650795</v>
      </c>
      <c r="V64" s="16">
        <f t="shared" si="28"/>
        <v>22.768963937590183</v>
      </c>
      <c r="W64" s="16"/>
      <c r="X64" s="16"/>
      <c r="Y64" s="16"/>
      <c r="Z64" s="16"/>
      <c r="AA64" s="16"/>
      <c r="AB64" s="16"/>
      <c r="AC64" s="24">
        <f t="shared" si="26"/>
        <v>22.712840269929988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/>
      <c r="H65" s="16"/>
      <c r="I65" s="16"/>
      <c r="J65" s="16"/>
      <c r="K65" s="16"/>
      <c r="L65" s="16"/>
      <c r="M65" s="16">
        <f t="shared" ref="M65:V65" si="29">(M51-M50)/LN(1+(M51-M50)/M46)</f>
        <v>3.51066817163648</v>
      </c>
      <c r="N65" s="16">
        <f t="shared" si="29"/>
        <v>3.4167475825261029</v>
      </c>
      <c r="O65" s="16">
        <f t="shared" si="29"/>
        <v>3.3217615746284799</v>
      </c>
      <c r="P65" s="16">
        <f t="shared" si="29"/>
        <v>3.1049381642896243</v>
      </c>
      <c r="Q65" s="16">
        <f t="shared" si="29"/>
        <v>2.8791433462785569</v>
      </c>
      <c r="R65" s="16">
        <f t="shared" si="29"/>
        <v>2.9118462916286969</v>
      </c>
      <c r="S65" s="16">
        <f t="shared" si="29"/>
        <v>2.9118462916286969</v>
      </c>
      <c r="T65" s="16">
        <f t="shared" si="29"/>
        <v>2.8791433462785569</v>
      </c>
      <c r="U65" s="16">
        <f t="shared" si="29"/>
        <v>2.9118462916286969</v>
      </c>
      <c r="V65" s="16">
        <f t="shared" si="29"/>
        <v>2.9767906861642692</v>
      </c>
      <c r="W65" s="16"/>
      <c r="X65" s="16"/>
      <c r="Y65" s="16"/>
      <c r="Z65" s="16"/>
      <c r="AA65" s="16"/>
      <c r="AB65" s="16"/>
      <c r="AC65" s="24">
        <f t="shared" si="26"/>
        <v>3.0824731746688161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/>
      <c r="H66" s="16"/>
      <c r="I66" s="16"/>
      <c r="J66" s="16"/>
      <c r="K66" s="16"/>
      <c r="L66" s="16"/>
      <c r="M66" s="16">
        <f t="shared" ref="M66:V66" si="30">(M48-M49)/LN(1+(M48-M49)/M47)</f>
        <v>2.8706758369623491</v>
      </c>
      <c r="N66" s="16">
        <f t="shared" si="30"/>
        <v>2.7763908722930744</v>
      </c>
      <c r="O66" s="16">
        <f t="shared" si="30"/>
        <v>2.4682916986923402</v>
      </c>
      <c r="P66" s="16">
        <f t="shared" si="30"/>
        <v>1.9533871929293656</v>
      </c>
      <c r="Q66" s="16">
        <f t="shared" si="30"/>
        <v>1.7262936876398407</v>
      </c>
      <c r="R66" s="16">
        <f t="shared" si="30"/>
        <v>1.7681223247806397</v>
      </c>
      <c r="S66" s="16">
        <f t="shared" si="30"/>
        <v>1.7681223247806397</v>
      </c>
      <c r="T66" s="16">
        <f t="shared" si="30"/>
        <v>1.7472400573197748</v>
      </c>
      <c r="U66" s="16">
        <f t="shared" si="30"/>
        <v>1.7681223247806397</v>
      </c>
      <c r="V66" s="16">
        <f t="shared" si="30"/>
        <v>1.8510368477999315</v>
      </c>
      <c r="W66" s="16"/>
      <c r="X66" s="16"/>
      <c r="Y66" s="16"/>
      <c r="Z66" s="16"/>
      <c r="AA66" s="16"/>
      <c r="AB66" s="16"/>
      <c r="AC66" s="24">
        <f t="shared" si="26"/>
        <v>2.0697683167978598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</sheetData>
  <mergeCells count="32">
    <mergeCell ref="E62:AB62"/>
    <mergeCell ref="A44:A45"/>
    <mergeCell ref="B44:B45"/>
    <mergeCell ref="C44:C45"/>
    <mergeCell ref="D44:D45"/>
    <mergeCell ref="E44:AB44"/>
    <mergeCell ref="E29:AB29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</mergeCells>
  <conditionalFormatting sqref="E27:AB27">
    <cfRule type="cellIs" dxfId="58" priority="2" operator="greaterThan">
      <formula>90</formula>
    </cfRule>
  </conditionalFormatting>
  <conditionalFormatting sqref="E60:AB60">
    <cfRule type="cellIs" dxfId="5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99"/>
  <sheetViews>
    <sheetView zoomScale="60" zoomScaleNormal="60" workbookViewId="0">
      <selection activeCell="R17" sqref="R1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133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0.6</v>
      </c>
      <c r="F13" s="8">
        <v>0.6</v>
      </c>
      <c r="G13" s="8">
        <v>0.05</v>
      </c>
      <c r="H13" s="8">
        <v>0.4</v>
      </c>
      <c r="I13" s="8">
        <v>0.4</v>
      </c>
      <c r="J13" s="8">
        <v>0.4</v>
      </c>
      <c r="K13" s="8">
        <v>0.4</v>
      </c>
      <c r="L13" s="8">
        <v>0.4</v>
      </c>
      <c r="M13" s="8">
        <v>0.4</v>
      </c>
      <c r="N13" s="8">
        <v>0.4</v>
      </c>
      <c r="O13" s="8">
        <v>0.4</v>
      </c>
      <c r="P13" s="8">
        <v>0.4</v>
      </c>
      <c r="Q13" s="8">
        <v>0.4</v>
      </c>
      <c r="R13" s="8">
        <v>0.4</v>
      </c>
      <c r="S13" s="8">
        <v>0.4</v>
      </c>
      <c r="T13" s="8">
        <v>0.4</v>
      </c>
      <c r="U13" s="8">
        <v>0.3</v>
      </c>
      <c r="V13" s="8">
        <v>0.4</v>
      </c>
      <c r="W13" s="8">
        <v>0.4</v>
      </c>
      <c r="X13" s="8">
        <v>0.4</v>
      </c>
      <c r="Y13" s="8">
        <v>0.4</v>
      </c>
      <c r="Z13" s="8">
        <v>0.4</v>
      </c>
      <c r="AA13" s="8">
        <v>0.4</v>
      </c>
      <c r="AB13" s="8">
        <v>0.5</v>
      </c>
      <c r="AC13" s="23">
        <f>AVERAGE(E13:AB13)</f>
        <v>0.40208333333333351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0.8</v>
      </c>
      <c r="G14" s="9">
        <v>0.8</v>
      </c>
      <c r="H14" s="9">
        <v>0.7</v>
      </c>
      <c r="I14" s="9">
        <v>0.6</v>
      </c>
      <c r="J14" s="9">
        <v>0.6</v>
      </c>
      <c r="K14" s="9">
        <v>0.6</v>
      </c>
      <c r="L14" s="9">
        <v>0.6</v>
      </c>
      <c r="M14" s="9">
        <v>0.6</v>
      </c>
      <c r="N14" s="9">
        <v>0.8</v>
      </c>
      <c r="O14" s="9">
        <v>0.8</v>
      </c>
      <c r="P14" s="9">
        <v>0.7</v>
      </c>
      <c r="Q14" s="9">
        <v>0.7</v>
      </c>
      <c r="R14" s="9">
        <v>0.7</v>
      </c>
      <c r="S14" s="9">
        <v>0.6</v>
      </c>
      <c r="T14" s="9">
        <v>0.6</v>
      </c>
      <c r="U14" s="9">
        <v>0.6</v>
      </c>
      <c r="V14" s="9">
        <v>0.6</v>
      </c>
      <c r="W14" s="9">
        <v>0.6</v>
      </c>
      <c r="X14" s="9">
        <v>0.6</v>
      </c>
      <c r="Y14" s="9">
        <v>0.6</v>
      </c>
      <c r="Z14" s="9">
        <v>0.6</v>
      </c>
      <c r="AA14" s="9">
        <v>0.8</v>
      </c>
      <c r="AB14" s="9">
        <v>0.8</v>
      </c>
      <c r="AC14" s="23">
        <f>AVERAGE(E14:AB14)</f>
        <v>0.67499999999999982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13.9</v>
      </c>
      <c r="F15" s="10">
        <v>14.1</v>
      </c>
      <c r="G15" s="10">
        <v>14.4</v>
      </c>
      <c r="H15" s="10">
        <v>13.6</v>
      </c>
      <c r="I15" s="10">
        <v>12.7</v>
      </c>
      <c r="J15" s="10">
        <v>12.5</v>
      </c>
      <c r="K15" s="10">
        <v>12.7</v>
      </c>
      <c r="L15" s="10">
        <v>12.9</v>
      </c>
      <c r="M15" s="10">
        <v>13.4</v>
      </c>
      <c r="N15" s="10">
        <v>13.3</v>
      </c>
      <c r="O15" s="10">
        <v>12.9</v>
      </c>
      <c r="P15" s="10">
        <v>12.7</v>
      </c>
      <c r="Q15" s="10">
        <v>12.8</v>
      </c>
      <c r="R15" s="10">
        <v>12.6</v>
      </c>
      <c r="S15" s="10">
        <v>12.6</v>
      </c>
      <c r="T15" s="10">
        <v>12.7</v>
      </c>
      <c r="U15" s="10">
        <v>12.6</v>
      </c>
      <c r="V15" s="10">
        <v>12.2</v>
      </c>
      <c r="W15" s="10">
        <v>11.5</v>
      </c>
      <c r="X15" s="10">
        <v>11.3</v>
      </c>
      <c r="Y15" s="10">
        <v>12.1</v>
      </c>
      <c r="Z15" s="10">
        <v>13.2</v>
      </c>
      <c r="AA15" s="10">
        <v>13.7</v>
      </c>
      <c r="AB15" s="10">
        <v>13.9</v>
      </c>
      <c r="AC15" s="24">
        <f t="shared" ref="AC15:AC25" si="0">AVERAGE(E15:AB15)</f>
        <v>12.929166666666665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5.8</v>
      </c>
      <c r="F16" s="10">
        <v>5.7</v>
      </c>
      <c r="G16" s="10">
        <v>5.8</v>
      </c>
      <c r="H16" s="10">
        <v>6.8</v>
      </c>
      <c r="I16" s="10">
        <v>6.8</v>
      </c>
      <c r="J16" s="10">
        <v>7.1</v>
      </c>
      <c r="K16" s="10">
        <v>7.1</v>
      </c>
      <c r="L16" s="10">
        <v>7.1</v>
      </c>
      <c r="M16" s="10">
        <v>7.2</v>
      </c>
      <c r="N16" s="10">
        <v>6.1</v>
      </c>
      <c r="O16" s="10">
        <v>6</v>
      </c>
      <c r="P16" s="10">
        <v>6</v>
      </c>
      <c r="Q16" s="10">
        <v>5.9</v>
      </c>
      <c r="R16" s="10">
        <v>5.9</v>
      </c>
      <c r="S16" s="10">
        <v>6.6</v>
      </c>
      <c r="T16" s="10">
        <v>6.5</v>
      </c>
      <c r="U16" s="10">
        <v>6.5</v>
      </c>
      <c r="V16" s="10">
        <v>5.7</v>
      </c>
      <c r="W16" s="10">
        <v>5.4</v>
      </c>
      <c r="X16" s="10">
        <v>5.4</v>
      </c>
      <c r="Y16" s="10">
        <v>5.7</v>
      </c>
      <c r="Z16" s="10">
        <v>5.7</v>
      </c>
      <c r="AA16" s="10">
        <v>5.7</v>
      </c>
      <c r="AB16" s="10">
        <v>5.8</v>
      </c>
      <c r="AC16" s="24">
        <f t="shared" si="0"/>
        <v>6.1791666666666671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19.2</v>
      </c>
      <c r="F17" s="10">
        <v>19.600000000000001</v>
      </c>
      <c r="G17" s="10">
        <v>20.399999999999999</v>
      </c>
      <c r="H17" s="10">
        <v>21</v>
      </c>
      <c r="I17" s="10">
        <v>20.8</v>
      </c>
      <c r="J17" s="10">
        <v>20.6</v>
      </c>
      <c r="K17" s="10">
        <v>22.4</v>
      </c>
      <c r="L17" s="10">
        <v>22.6</v>
      </c>
      <c r="M17" s="10">
        <v>22.2</v>
      </c>
      <c r="N17" s="10">
        <v>22.2</v>
      </c>
      <c r="O17" s="10">
        <v>21.8</v>
      </c>
      <c r="P17" s="10">
        <v>21.2</v>
      </c>
      <c r="Q17" s="10">
        <v>21.1</v>
      </c>
      <c r="R17" s="10">
        <v>20.9</v>
      </c>
      <c r="S17" s="10">
        <v>20.399999999999999</v>
      </c>
      <c r="T17" s="10">
        <v>20.100000000000001</v>
      </c>
      <c r="U17" s="10">
        <v>19.7</v>
      </c>
      <c r="V17" s="10">
        <v>19.899999999999999</v>
      </c>
      <c r="W17" s="10">
        <v>20.100000000000001</v>
      </c>
      <c r="X17" s="10">
        <v>19.7</v>
      </c>
      <c r="Y17" s="10">
        <v>19.100000000000001</v>
      </c>
      <c r="Z17" s="10">
        <v>19.3</v>
      </c>
      <c r="AA17" s="10">
        <v>19.7</v>
      </c>
      <c r="AB17" s="10">
        <v>19.399999999999999</v>
      </c>
      <c r="AC17" s="24">
        <f t="shared" si="0"/>
        <v>20.55833333333333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24.3</v>
      </c>
      <c r="F18" s="10">
        <v>24.8</v>
      </c>
      <c r="G18" s="10">
        <v>25.8</v>
      </c>
      <c r="H18" s="10">
        <v>25.1</v>
      </c>
      <c r="I18" s="10">
        <v>24.3</v>
      </c>
      <c r="J18" s="10">
        <v>23.9</v>
      </c>
      <c r="K18" s="10">
        <v>25.9</v>
      </c>
      <c r="L18" s="10">
        <v>26.3</v>
      </c>
      <c r="M18" s="10">
        <v>26.1</v>
      </c>
      <c r="N18" s="10">
        <v>26.7</v>
      </c>
      <c r="O18" s="10">
        <v>26.1</v>
      </c>
      <c r="P18" s="10">
        <v>25.4</v>
      </c>
      <c r="Q18" s="10">
        <v>25.4</v>
      </c>
      <c r="R18" s="10">
        <v>24.9</v>
      </c>
      <c r="S18" s="10">
        <v>24.1</v>
      </c>
      <c r="T18" s="10">
        <v>23.8</v>
      </c>
      <c r="U18" s="10">
        <v>23.4</v>
      </c>
      <c r="V18" s="10">
        <v>23.9</v>
      </c>
      <c r="W18" s="10">
        <v>23.8</v>
      </c>
      <c r="X18" s="10">
        <v>23.2</v>
      </c>
      <c r="Y18" s="10">
        <v>22.9</v>
      </c>
      <c r="Z18" s="10">
        <v>23.9</v>
      </c>
      <c r="AA18" s="10">
        <v>24.6</v>
      </c>
      <c r="AB18" s="10">
        <v>24.4</v>
      </c>
      <c r="AC18" s="24">
        <f t="shared" si="0"/>
        <v>24.708333333333329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AB26" si="7">E25*1000*1*(E15-E16)/3024</f>
        <v>2600.8928571428573</v>
      </c>
      <c r="F26" s="14">
        <f t="shared" si="7"/>
        <v>2697.2222222222217</v>
      </c>
      <c r="G26" s="14">
        <f t="shared" si="7"/>
        <v>2761.4417989417993</v>
      </c>
      <c r="H26" s="14">
        <f t="shared" si="7"/>
        <v>2183.4656084656085</v>
      </c>
      <c r="I26" s="14">
        <f t="shared" si="7"/>
        <v>1894.4775132275129</v>
      </c>
      <c r="J26" s="14">
        <f t="shared" si="7"/>
        <v>1733.9285714285713</v>
      </c>
      <c r="K26" s="14">
        <f t="shared" si="7"/>
        <v>1798.148148148148</v>
      </c>
      <c r="L26" s="14">
        <f t="shared" si="7"/>
        <v>1862.3677248677252</v>
      </c>
      <c r="M26" s="14">
        <f t="shared" si="7"/>
        <v>1990.8068783068784</v>
      </c>
      <c r="N26" s="14">
        <f t="shared" si="7"/>
        <v>2311.9047619047624</v>
      </c>
      <c r="O26" s="14">
        <f t="shared" si="7"/>
        <v>2215.5753968253966</v>
      </c>
      <c r="P26" s="14">
        <f t="shared" si="7"/>
        <v>2151.3558201058199</v>
      </c>
      <c r="Q26" s="14">
        <f t="shared" si="7"/>
        <v>2215.5753968253966</v>
      </c>
      <c r="R26" s="14">
        <f t="shared" si="7"/>
        <v>2151.3558201058199</v>
      </c>
      <c r="S26" s="14">
        <f t="shared" si="7"/>
        <v>1926.5873015873017</v>
      </c>
      <c r="T26" s="14">
        <f t="shared" si="7"/>
        <v>1990.8068783068779</v>
      </c>
      <c r="U26" s="14">
        <f t="shared" si="7"/>
        <v>1958.69708994709</v>
      </c>
      <c r="V26" s="14">
        <f t="shared" si="7"/>
        <v>2087.1362433862432</v>
      </c>
      <c r="W26" s="14">
        <f t="shared" si="7"/>
        <v>1958.69708994709</v>
      </c>
      <c r="X26" s="14">
        <f t="shared" si="7"/>
        <v>1894.4775132275133</v>
      </c>
      <c r="Y26" s="14">
        <f t="shared" si="7"/>
        <v>2055.0264550264546</v>
      </c>
      <c r="Z26" s="14">
        <f t="shared" si="7"/>
        <v>2408.2341269841268</v>
      </c>
      <c r="AA26" s="14">
        <f t="shared" si="7"/>
        <v>2568.7830687830683</v>
      </c>
      <c r="AB26" s="14">
        <f t="shared" si="7"/>
        <v>2600.8928571428573</v>
      </c>
      <c r="AC26" s="24">
        <f>SUM(E26:AB26)</f>
        <v>52017.85714285713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1300</v>
      </c>
      <c r="F27" s="15">
        <v>1400</v>
      </c>
      <c r="G27" s="15">
        <v>1100</v>
      </c>
      <c r="H27" s="15">
        <v>1100</v>
      </c>
      <c r="I27" s="15">
        <v>900</v>
      </c>
      <c r="J27" s="15">
        <v>1000</v>
      </c>
      <c r="K27" s="15">
        <v>1000</v>
      </c>
      <c r="L27" s="15">
        <v>1100</v>
      </c>
      <c r="M27" s="15">
        <v>1100</v>
      </c>
      <c r="N27" s="15">
        <v>1300</v>
      </c>
      <c r="O27" s="15">
        <v>1100</v>
      </c>
      <c r="P27" s="15">
        <v>1200</v>
      </c>
      <c r="Q27" s="15">
        <v>1000</v>
      </c>
      <c r="R27" s="15">
        <v>1000</v>
      </c>
      <c r="S27" s="15">
        <v>1000</v>
      </c>
      <c r="T27" s="15">
        <v>1000</v>
      </c>
      <c r="U27" s="15">
        <v>1100</v>
      </c>
      <c r="V27" s="15">
        <v>1100</v>
      </c>
      <c r="W27" s="15">
        <v>900</v>
      </c>
      <c r="X27" s="15">
        <v>1000</v>
      </c>
      <c r="Y27" s="15">
        <v>1200</v>
      </c>
      <c r="Z27" s="15">
        <v>1300</v>
      </c>
      <c r="AA27" s="15">
        <v>1300</v>
      </c>
      <c r="AB27" s="15">
        <v>1300</v>
      </c>
      <c r="AC27" s="25">
        <f>SUM(E27:AB27)</f>
        <v>26800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8">E27/E26</f>
        <v>0.49982835564709915</v>
      </c>
      <c r="F28" s="16">
        <f t="shared" si="8"/>
        <v>0.51905252317198769</v>
      </c>
      <c r="G28" s="16">
        <f t="shared" si="8"/>
        <v>0.39834263406222303</v>
      </c>
      <c r="H28" s="16">
        <f t="shared" si="8"/>
        <v>0.5037862724904586</v>
      </c>
      <c r="I28" s="16">
        <f t="shared" si="8"/>
        <v>0.47506502120825994</v>
      </c>
      <c r="J28" s="16">
        <f t="shared" si="8"/>
        <v>0.57672502574665296</v>
      </c>
      <c r="K28" s="16">
        <f t="shared" si="8"/>
        <v>0.55612770339855822</v>
      </c>
      <c r="L28" s="16">
        <f t="shared" si="8"/>
        <v>0.59064597464398583</v>
      </c>
      <c r="M28" s="16">
        <f t="shared" si="8"/>
        <v>0.55253978273147064</v>
      </c>
      <c r="N28" s="16">
        <f t="shared" si="8"/>
        <v>0.56230690010298645</v>
      </c>
      <c r="O28" s="16">
        <f t="shared" si="8"/>
        <v>0.49648502216450996</v>
      </c>
      <c r="P28" s="16">
        <f t="shared" si="8"/>
        <v>0.55778778609527035</v>
      </c>
      <c r="Q28" s="16">
        <f t="shared" si="8"/>
        <v>0.4513500201495545</v>
      </c>
      <c r="R28" s="16">
        <f t="shared" si="8"/>
        <v>0.46482315507939198</v>
      </c>
      <c r="S28" s="16">
        <f t="shared" si="8"/>
        <v>0.51905252317198758</v>
      </c>
      <c r="T28" s="16">
        <f t="shared" si="8"/>
        <v>0.50230889339224616</v>
      </c>
      <c r="U28" s="16">
        <f t="shared" si="8"/>
        <v>0.56159781195657676</v>
      </c>
      <c r="V28" s="16">
        <f t="shared" si="8"/>
        <v>0.52703794660540293</v>
      </c>
      <c r="W28" s="16">
        <f t="shared" si="8"/>
        <v>0.45948911887356281</v>
      </c>
      <c r="X28" s="16">
        <f t="shared" si="8"/>
        <v>0.52785002356473321</v>
      </c>
      <c r="Y28" s="16">
        <f t="shared" si="8"/>
        <v>0.58393408856848616</v>
      </c>
      <c r="Z28" s="16">
        <f t="shared" si="8"/>
        <v>0.53981462409886716</v>
      </c>
      <c r="AA28" s="16">
        <f t="shared" si="8"/>
        <v>0.50607621009268799</v>
      </c>
      <c r="AB28" s="16">
        <f t="shared" si="8"/>
        <v>0.49982835564709915</v>
      </c>
      <c r="AC28" s="24">
        <f t="shared" ref="AC28:AC33" si="9">AVERAGE(E28:AB28)</f>
        <v>0.51799399052766915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0.51799399052766915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9"/>
        <v>0.51799399052766915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0">3.516/E28</f>
        <v>7.0344148351648359</v>
      </c>
      <c r="F30" s="16">
        <f t="shared" si="10"/>
        <v>6.773880952380952</v>
      </c>
      <c r="G30" s="16">
        <f t="shared" si="10"/>
        <v>8.8265721500721508</v>
      </c>
      <c r="H30" s="16">
        <f t="shared" si="10"/>
        <v>6.9791500721500723</v>
      </c>
      <c r="I30" s="16">
        <f t="shared" si="10"/>
        <v>7.401092151675484</v>
      </c>
      <c r="J30" s="16">
        <f t="shared" si="10"/>
        <v>6.0964928571428567</v>
      </c>
      <c r="K30" s="16">
        <f t="shared" si="10"/>
        <v>6.3222888888888882</v>
      </c>
      <c r="L30" s="16">
        <f t="shared" si="10"/>
        <v>5.9528044733044743</v>
      </c>
      <c r="M30" s="16">
        <f t="shared" si="10"/>
        <v>6.363342712842714</v>
      </c>
      <c r="N30" s="16">
        <f t="shared" si="10"/>
        <v>6.2528131868131887</v>
      </c>
      <c r="O30" s="16">
        <f t="shared" si="10"/>
        <v>7.0817846320346316</v>
      </c>
      <c r="P30" s="16">
        <f t="shared" si="10"/>
        <v>6.3034725529100522</v>
      </c>
      <c r="Q30" s="16">
        <f t="shared" si="10"/>
        <v>7.7899630952380949</v>
      </c>
      <c r="R30" s="16">
        <f t="shared" si="10"/>
        <v>7.5641670634920626</v>
      </c>
      <c r="S30" s="16">
        <f t="shared" si="10"/>
        <v>6.7738809523809529</v>
      </c>
      <c r="T30" s="16">
        <f t="shared" si="10"/>
        <v>6.9996769841269835</v>
      </c>
      <c r="U30" s="16">
        <f t="shared" si="10"/>
        <v>6.260708152958153</v>
      </c>
      <c r="V30" s="16">
        <f t="shared" si="10"/>
        <v>6.671246392496391</v>
      </c>
      <c r="W30" s="16">
        <f t="shared" si="10"/>
        <v>7.6519766313932989</v>
      </c>
      <c r="X30" s="16">
        <f t="shared" ref="X30:AB30" si="11">3.516/X28</f>
        <v>6.6609829365079367</v>
      </c>
      <c r="Y30" s="16">
        <f t="shared" si="11"/>
        <v>6.0212275132275126</v>
      </c>
      <c r="Z30" s="16">
        <f t="shared" si="11"/>
        <v>6.5133470695970699</v>
      </c>
      <c r="AA30" s="16">
        <f t="shared" si="11"/>
        <v>6.947570207570207</v>
      </c>
      <c r="AB30" s="16">
        <f t="shared" si="11"/>
        <v>7.0344148351648359</v>
      </c>
      <c r="AC30" s="24">
        <f t="shared" si="9"/>
        <v>6.8448863041472405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2">3.413*E30</f>
        <v>24.008457832417584</v>
      </c>
      <c r="F31" s="16">
        <f t="shared" si="12"/>
        <v>23.119255690476187</v>
      </c>
      <c r="G31" s="16">
        <f t="shared" si="12"/>
        <v>30.12509074819625</v>
      </c>
      <c r="H31" s="16">
        <f t="shared" si="12"/>
        <v>23.819839196248196</v>
      </c>
      <c r="I31" s="16">
        <f t="shared" si="12"/>
        <v>25.259927513668426</v>
      </c>
      <c r="J31" s="16">
        <f t="shared" si="12"/>
        <v>20.807330121428567</v>
      </c>
      <c r="K31" s="16">
        <f t="shared" si="12"/>
        <v>21.577971977777775</v>
      </c>
      <c r="L31" s="16">
        <f t="shared" si="12"/>
        <v>20.316921667388169</v>
      </c>
      <c r="M31" s="16">
        <f t="shared" si="12"/>
        <v>21.718088678932183</v>
      </c>
      <c r="N31" s="16">
        <f t="shared" si="12"/>
        <v>21.340851406593412</v>
      </c>
      <c r="O31" s="16">
        <f t="shared" si="12"/>
        <v>24.170130949134197</v>
      </c>
      <c r="P31" s="16">
        <f t="shared" si="12"/>
        <v>21.513751823082007</v>
      </c>
      <c r="Q31" s="16">
        <f t="shared" si="12"/>
        <v>26.587144044047616</v>
      </c>
      <c r="R31" s="16">
        <f t="shared" si="12"/>
        <v>25.816502187698408</v>
      </c>
      <c r="S31" s="16">
        <f t="shared" si="12"/>
        <v>23.119255690476191</v>
      </c>
      <c r="T31" s="16">
        <f t="shared" si="12"/>
        <v>23.889897546825392</v>
      </c>
      <c r="U31" s="16">
        <f t="shared" si="12"/>
        <v>21.367796926046175</v>
      </c>
      <c r="V31" s="16">
        <f t="shared" si="12"/>
        <v>22.768963937590183</v>
      </c>
      <c r="W31" s="16">
        <f t="shared" si="12"/>
        <v>26.116196242945328</v>
      </c>
      <c r="X31" s="16">
        <f t="shared" ref="X31:AB31" si="13">3.413*X30</f>
        <v>22.733934762301587</v>
      </c>
      <c r="Y31" s="16">
        <f t="shared" si="13"/>
        <v>20.550449502645499</v>
      </c>
      <c r="Z31" s="16">
        <f t="shared" si="13"/>
        <v>22.230053548534798</v>
      </c>
      <c r="AA31" s="16">
        <f t="shared" si="13"/>
        <v>23.712057118437116</v>
      </c>
      <c r="AB31" s="16">
        <f t="shared" si="13"/>
        <v>24.008457832417584</v>
      </c>
      <c r="AC31" s="24">
        <f t="shared" si="9"/>
        <v>23.36159695605453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4">(E18-E17)/LN(1+(E18-E17)/E13)</f>
        <v>2.2653660459105298</v>
      </c>
      <c r="F32" s="16">
        <f t="shared" si="14"/>
        <v>2.2920781613191434</v>
      </c>
      <c r="G32" s="16">
        <f t="shared" si="14"/>
        <v>1.1510551200978372</v>
      </c>
      <c r="H32" s="16">
        <f t="shared" si="14"/>
        <v>1.6939571924896055</v>
      </c>
      <c r="I32" s="16">
        <f t="shared" si="14"/>
        <v>1.5369298206841828</v>
      </c>
      <c r="J32" s="16">
        <f t="shared" si="14"/>
        <v>1.4833970438453761</v>
      </c>
      <c r="K32" s="16">
        <f t="shared" si="14"/>
        <v>1.5369298206841828</v>
      </c>
      <c r="L32" s="16">
        <f t="shared" si="14"/>
        <v>1.5898403491434081</v>
      </c>
      <c r="M32" s="16">
        <f t="shared" si="14"/>
        <v>1.6421704282324687</v>
      </c>
      <c r="N32" s="16">
        <f t="shared" si="14"/>
        <v>1.7960301003328381</v>
      </c>
      <c r="O32" s="16">
        <f t="shared" si="14"/>
        <v>1.7452338187846039</v>
      </c>
      <c r="P32" s="16">
        <f t="shared" si="14"/>
        <v>1.7196573374615023</v>
      </c>
      <c r="Q32" s="16">
        <f t="shared" si="14"/>
        <v>1.7452338187846033</v>
      </c>
      <c r="R32" s="16">
        <f t="shared" si="14"/>
        <v>1.6681295656969852</v>
      </c>
      <c r="S32" s="16">
        <f t="shared" si="14"/>
        <v>1.589840349143409</v>
      </c>
      <c r="T32" s="16">
        <f t="shared" si="14"/>
        <v>1.5898403491434081</v>
      </c>
      <c r="U32" s="16">
        <f t="shared" si="14"/>
        <v>1.4284240827965595</v>
      </c>
      <c r="V32" s="16">
        <f t="shared" si="14"/>
        <v>1.6681295656969852</v>
      </c>
      <c r="W32" s="16">
        <f t="shared" si="14"/>
        <v>1.5898403491434081</v>
      </c>
      <c r="X32" s="16">
        <f t="shared" ref="X32:AB32" si="15">(X18-X17)/LN(1+(X18-X17)/X13)</f>
        <v>1.5369298206841828</v>
      </c>
      <c r="Y32" s="16">
        <f t="shared" si="15"/>
        <v>1.6160755236422928</v>
      </c>
      <c r="Z32" s="16">
        <f t="shared" si="15"/>
        <v>1.8212566145480933</v>
      </c>
      <c r="AA32" s="16">
        <f t="shared" si="15"/>
        <v>1.8962866258862334</v>
      </c>
      <c r="AB32" s="16">
        <f t="shared" si="15"/>
        <v>2.0851619571212314</v>
      </c>
      <c r="AC32" s="24">
        <f t="shared" si="9"/>
        <v>1.6953247442197112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6">(E15-E16)/LN(1+(E15-E16)/E14)</f>
        <v>3.3621191219924658</v>
      </c>
      <c r="F33" s="16">
        <f t="shared" si="16"/>
        <v>3.4393146749230046</v>
      </c>
      <c r="G33" s="16">
        <f t="shared" si="16"/>
        <v>3.4904676375692079</v>
      </c>
      <c r="H33" s="16">
        <f t="shared" si="16"/>
        <v>2.8672892486957018</v>
      </c>
      <c r="I33" s="16">
        <f t="shared" si="16"/>
        <v>2.4762575163216409</v>
      </c>
      <c r="J33" s="16">
        <f t="shared" si="16"/>
        <v>2.3451902022775597</v>
      </c>
      <c r="K33" s="16">
        <f t="shared" si="16"/>
        <v>2.3979019223304561</v>
      </c>
      <c r="L33" s="16">
        <f t="shared" si="16"/>
        <v>2.4502311435593276</v>
      </c>
      <c r="M33" s="16">
        <f t="shared" si="16"/>
        <v>2.5538068190908847</v>
      </c>
      <c r="N33" s="16">
        <f t="shared" si="16"/>
        <v>3.1269202697034135</v>
      </c>
      <c r="O33" s="16">
        <f t="shared" si="16"/>
        <v>3.0472134184856583</v>
      </c>
      <c r="P33" s="16">
        <f t="shared" si="16"/>
        <v>2.8412043138320042</v>
      </c>
      <c r="Q33" s="16">
        <f t="shared" si="16"/>
        <v>2.8932962516346135</v>
      </c>
      <c r="R33" s="16">
        <f t="shared" si="16"/>
        <v>2.8412043138320042</v>
      </c>
      <c r="S33" s="16">
        <f t="shared" si="16"/>
        <v>2.5021943485454781</v>
      </c>
      <c r="T33" s="16">
        <f t="shared" si="16"/>
        <v>2.5538068190908843</v>
      </c>
      <c r="U33" s="16">
        <f t="shared" si="16"/>
        <v>2.5280435140062432</v>
      </c>
      <c r="V33" s="16">
        <f t="shared" si="16"/>
        <v>2.6305986949018862</v>
      </c>
      <c r="W33" s="16">
        <f t="shared" si="16"/>
        <v>2.5280435140062432</v>
      </c>
      <c r="X33" s="16">
        <f t="shared" ref="X33:AB33" si="17">(X15-X16)/LN(1+(X15-X16)/X14)</f>
        <v>2.4762575163216405</v>
      </c>
      <c r="Y33" s="16">
        <f t="shared" si="17"/>
        <v>2.6050827568852752</v>
      </c>
      <c r="Z33" s="16">
        <f t="shared" si="17"/>
        <v>2.8816343500125901</v>
      </c>
      <c r="AA33" s="16">
        <f t="shared" si="17"/>
        <v>3.3362591313939709</v>
      </c>
      <c r="AB33" s="16">
        <f t="shared" si="17"/>
        <v>3.3621191219924658</v>
      </c>
      <c r="AC33" s="24">
        <f t="shared" si="9"/>
        <v>2.8140190258918589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133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78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/>
      <c r="H46" s="8">
        <v>1.3</v>
      </c>
      <c r="I46" s="8">
        <v>1.2</v>
      </c>
      <c r="J46" s="8">
        <v>1.3</v>
      </c>
      <c r="K46" s="8">
        <v>1.1000000000000001</v>
      </c>
      <c r="L46" s="8">
        <v>1.3</v>
      </c>
      <c r="M46" s="8">
        <v>1.3</v>
      </c>
      <c r="N46" s="8">
        <v>1.4</v>
      </c>
      <c r="O46" s="8">
        <v>1.3</v>
      </c>
      <c r="P46" s="8">
        <v>1.3</v>
      </c>
      <c r="Q46" s="8">
        <v>1.4</v>
      </c>
      <c r="R46" s="8">
        <v>1.2</v>
      </c>
      <c r="S46" s="8">
        <v>1.2</v>
      </c>
      <c r="T46" s="8">
        <v>1.2</v>
      </c>
      <c r="U46" s="8">
        <v>1.2</v>
      </c>
      <c r="V46" s="8">
        <v>1.2</v>
      </c>
      <c r="W46" s="8"/>
      <c r="X46" s="8"/>
      <c r="Y46" s="8"/>
      <c r="Z46" s="8"/>
      <c r="AA46" s="8"/>
      <c r="AB46" s="8"/>
      <c r="AC46" s="23">
        <f>AVERAGE(E46:AB46)</f>
        <v>1.26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/>
      <c r="H47" s="9">
        <v>0.3</v>
      </c>
      <c r="I47" s="9">
        <v>0.2</v>
      </c>
      <c r="J47" s="9">
        <v>0.2</v>
      </c>
      <c r="K47" s="9">
        <v>0.2</v>
      </c>
      <c r="L47" s="9">
        <v>0.2</v>
      </c>
      <c r="M47" s="9">
        <v>0.2</v>
      </c>
      <c r="N47" s="9">
        <v>0.3</v>
      </c>
      <c r="O47" s="9">
        <v>0.4</v>
      </c>
      <c r="P47" s="9">
        <v>0.4</v>
      </c>
      <c r="Q47" s="9">
        <v>0.3</v>
      </c>
      <c r="R47" s="9">
        <v>0.3</v>
      </c>
      <c r="S47" s="9">
        <v>0.2</v>
      </c>
      <c r="T47" s="9">
        <v>0.3</v>
      </c>
      <c r="U47" s="9">
        <v>0.3</v>
      </c>
      <c r="V47" s="9">
        <v>0.4</v>
      </c>
      <c r="W47" s="9"/>
      <c r="X47" s="9"/>
      <c r="Y47" s="9"/>
      <c r="Z47" s="9"/>
      <c r="AA47" s="9"/>
      <c r="AB47" s="9"/>
      <c r="AC47" s="23">
        <f>AVERAGE(E47:AB47)</f>
        <v>0.27999999999999997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/>
      <c r="H48" s="10">
        <v>13.7</v>
      </c>
      <c r="I48" s="10">
        <v>12.7</v>
      </c>
      <c r="J48" s="10">
        <v>12.6</v>
      </c>
      <c r="K48" s="10">
        <v>12.8</v>
      </c>
      <c r="L48" s="10">
        <v>12.9</v>
      </c>
      <c r="M48" s="10">
        <v>13.4</v>
      </c>
      <c r="N48" s="10">
        <v>13.3</v>
      </c>
      <c r="O48" s="10">
        <v>13.1</v>
      </c>
      <c r="P48" s="10">
        <v>12.8</v>
      </c>
      <c r="Q48" s="10">
        <v>12.9</v>
      </c>
      <c r="R48" s="10">
        <v>12.7</v>
      </c>
      <c r="S48" s="10">
        <v>12.6</v>
      </c>
      <c r="T48" s="10">
        <v>12.7</v>
      </c>
      <c r="U48" s="10">
        <v>12.7</v>
      </c>
      <c r="V48" s="10">
        <v>12.3</v>
      </c>
      <c r="W48" s="10"/>
      <c r="X48" s="10"/>
      <c r="Y48" s="10"/>
      <c r="Z48" s="10"/>
      <c r="AA48" s="10"/>
      <c r="AB48" s="10"/>
      <c r="AC48" s="24">
        <f t="shared" ref="AC48:AC58" si="18">AVERAGE(E48:AB48)</f>
        <v>12.879999999999997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/>
      <c r="H49" s="10">
        <v>6.9</v>
      </c>
      <c r="I49" s="10">
        <v>6.9</v>
      </c>
      <c r="J49" s="10">
        <v>7.1</v>
      </c>
      <c r="K49" s="10">
        <v>7.1</v>
      </c>
      <c r="L49" s="10">
        <v>7.1</v>
      </c>
      <c r="M49" s="10">
        <v>7</v>
      </c>
      <c r="N49" s="10">
        <v>6.1</v>
      </c>
      <c r="O49" s="10">
        <v>6.1</v>
      </c>
      <c r="P49" s="10">
        <v>5.9</v>
      </c>
      <c r="Q49" s="10">
        <v>5.9</v>
      </c>
      <c r="R49" s="10">
        <v>6.1</v>
      </c>
      <c r="S49" s="10">
        <v>6.5</v>
      </c>
      <c r="T49" s="10">
        <v>6.6</v>
      </c>
      <c r="U49" s="10">
        <v>6.6</v>
      </c>
      <c r="V49" s="10">
        <v>5.7</v>
      </c>
      <c r="W49" s="10"/>
      <c r="X49" s="10"/>
      <c r="Y49" s="10"/>
      <c r="Z49" s="10"/>
      <c r="AA49" s="10"/>
      <c r="AB49" s="10"/>
      <c r="AC49" s="24">
        <f t="shared" si="18"/>
        <v>6.5066666666666659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/>
      <c r="H50" s="10">
        <v>21.1</v>
      </c>
      <c r="I50" s="10">
        <v>20.9</v>
      </c>
      <c r="J50" s="10">
        <v>20.8</v>
      </c>
      <c r="K50" s="10">
        <v>22.4</v>
      </c>
      <c r="L50" s="10">
        <v>22.8</v>
      </c>
      <c r="M50" s="10">
        <v>22.4</v>
      </c>
      <c r="N50" s="10">
        <v>22.3</v>
      </c>
      <c r="O50" s="10">
        <v>21.9</v>
      </c>
      <c r="P50" s="10">
        <v>21.3</v>
      </c>
      <c r="Q50" s="10">
        <v>21.3</v>
      </c>
      <c r="R50" s="10">
        <v>21</v>
      </c>
      <c r="S50" s="10">
        <v>20.6</v>
      </c>
      <c r="T50" s="10">
        <v>20.2</v>
      </c>
      <c r="U50" s="10">
        <v>19.899999999999999</v>
      </c>
      <c r="V50" s="10"/>
      <c r="W50" s="10"/>
      <c r="X50" s="10"/>
      <c r="Y50" s="10"/>
      <c r="Z50" s="10"/>
      <c r="AA50" s="10"/>
      <c r="AB50" s="10"/>
      <c r="AC50" s="24">
        <f t="shared" si="18"/>
        <v>21.349999999999998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/>
      <c r="H51" s="10">
        <v>25.8</v>
      </c>
      <c r="I51" s="10">
        <v>24.9</v>
      </c>
      <c r="J51" s="10">
        <v>24.3</v>
      </c>
      <c r="K51" s="10">
        <v>26.4</v>
      </c>
      <c r="L51" s="10">
        <v>26.7</v>
      </c>
      <c r="M51" s="10">
        <v>26.8</v>
      </c>
      <c r="N51" s="10">
        <v>27.3</v>
      </c>
      <c r="O51" s="10">
        <v>26.7</v>
      </c>
      <c r="P51" s="10">
        <v>26</v>
      </c>
      <c r="Q51" s="10">
        <v>26</v>
      </c>
      <c r="R51" s="10">
        <v>25.4</v>
      </c>
      <c r="S51" s="10">
        <v>24.6</v>
      </c>
      <c r="T51" s="10">
        <v>24.3</v>
      </c>
      <c r="U51" s="10">
        <v>23.9</v>
      </c>
      <c r="V51" s="10">
        <v>24.5</v>
      </c>
      <c r="W51" s="10"/>
      <c r="X51" s="10"/>
      <c r="Y51" s="10"/>
      <c r="Z51" s="10"/>
      <c r="AA51" s="10"/>
      <c r="AB51" s="10"/>
      <c r="AC51" s="24">
        <f t="shared" si="18"/>
        <v>25.573333333333331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/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/>
      <c r="X52" s="11"/>
      <c r="Y52" s="11"/>
      <c r="Z52" s="11"/>
      <c r="AA52" s="11"/>
      <c r="AB52" s="11"/>
      <c r="AC52" s="24">
        <f t="shared" si="18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/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/>
      <c r="X53" s="12"/>
      <c r="Y53" s="12"/>
      <c r="Z53" s="12"/>
      <c r="AA53" s="12"/>
      <c r="AB53" s="12"/>
      <c r="AC53" s="24">
        <f t="shared" si="18"/>
        <v>3.7000000000000011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/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/>
      <c r="X54" s="12"/>
      <c r="Y54" s="12"/>
      <c r="Z54" s="12"/>
      <c r="AA54" s="12"/>
      <c r="AB54" s="12"/>
      <c r="AC54" s="24">
        <f t="shared" si="18"/>
        <v>3.7999999999999989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/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/>
      <c r="X55" s="12"/>
      <c r="Y55" s="12"/>
      <c r="Z55" s="12"/>
      <c r="AA55" s="12"/>
      <c r="AB55" s="12"/>
      <c r="AC55" s="24">
        <f t="shared" si="18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/>
      <c r="H56" s="11">
        <f t="shared" ref="H56:V56" si="19">H52-H53</f>
        <v>0.5</v>
      </c>
      <c r="I56" s="11">
        <f t="shared" si="19"/>
        <v>0.5</v>
      </c>
      <c r="J56" s="11">
        <f t="shared" si="19"/>
        <v>0.5</v>
      </c>
      <c r="K56" s="11">
        <f t="shared" si="19"/>
        <v>0.5</v>
      </c>
      <c r="L56" s="11">
        <f t="shared" si="19"/>
        <v>0.5</v>
      </c>
      <c r="M56" s="11">
        <f t="shared" si="19"/>
        <v>0.5</v>
      </c>
      <c r="N56" s="11">
        <f t="shared" si="19"/>
        <v>0.5</v>
      </c>
      <c r="O56" s="11">
        <f t="shared" si="19"/>
        <v>0.5</v>
      </c>
      <c r="P56" s="11">
        <f t="shared" si="19"/>
        <v>0.5</v>
      </c>
      <c r="Q56" s="11">
        <f t="shared" si="19"/>
        <v>0.5</v>
      </c>
      <c r="R56" s="11">
        <f t="shared" si="19"/>
        <v>0.5</v>
      </c>
      <c r="S56" s="11">
        <f t="shared" si="19"/>
        <v>0.5</v>
      </c>
      <c r="T56" s="11">
        <f t="shared" si="19"/>
        <v>0.5</v>
      </c>
      <c r="U56" s="11">
        <f t="shared" si="19"/>
        <v>0.5</v>
      </c>
      <c r="V56" s="11">
        <f t="shared" si="19"/>
        <v>0.5</v>
      </c>
      <c r="W56" s="11"/>
      <c r="X56" s="11"/>
      <c r="Y56" s="11"/>
      <c r="Z56" s="11"/>
      <c r="AA56" s="11"/>
      <c r="AB56" s="11"/>
      <c r="AC56" s="24">
        <f t="shared" si="18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/>
      <c r="H57" s="11">
        <f t="shared" ref="H57:V57" si="20">H54-H55</f>
        <v>0.79999999999999982</v>
      </c>
      <c r="I57" s="11">
        <f t="shared" si="20"/>
        <v>0.79999999999999982</v>
      </c>
      <c r="J57" s="11">
        <f t="shared" si="20"/>
        <v>0.79999999999999982</v>
      </c>
      <c r="K57" s="11">
        <f t="shared" si="20"/>
        <v>0.79999999999999982</v>
      </c>
      <c r="L57" s="11">
        <f t="shared" si="20"/>
        <v>0.79999999999999982</v>
      </c>
      <c r="M57" s="11">
        <f t="shared" si="20"/>
        <v>0.79999999999999982</v>
      </c>
      <c r="N57" s="11">
        <f t="shared" si="20"/>
        <v>0.79999999999999982</v>
      </c>
      <c r="O57" s="11">
        <f t="shared" si="20"/>
        <v>0.79999999999999982</v>
      </c>
      <c r="P57" s="11">
        <f t="shared" si="20"/>
        <v>0.79999999999999982</v>
      </c>
      <c r="Q57" s="11">
        <f t="shared" si="20"/>
        <v>0.79999999999999982</v>
      </c>
      <c r="R57" s="11">
        <f t="shared" si="20"/>
        <v>0.79999999999999982</v>
      </c>
      <c r="S57" s="11">
        <f t="shared" si="20"/>
        <v>0.79999999999999982</v>
      </c>
      <c r="T57" s="11">
        <f t="shared" si="20"/>
        <v>0.79999999999999982</v>
      </c>
      <c r="U57" s="11">
        <f t="shared" si="20"/>
        <v>0.79999999999999982</v>
      </c>
      <c r="V57" s="11">
        <f t="shared" si="20"/>
        <v>0.79999999999999982</v>
      </c>
      <c r="W57" s="11"/>
      <c r="X57" s="11"/>
      <c r="Y57" s="11"/>
      <c r="Z57" s="11"/>
      <c r="AA57" s="11"/>
      <c r="AB57" s="11"/>
      <c r="AC57" s="24">
        <f t="shared" si="18"/>
        <v>0.8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/>
      <c r="H58" s="14">
        <f t="shared" ref="H58:V58" si="21">SQRT(H56/0.5)*971</f>
        <v>971</v>
      </c>
      <c r="I58" s="14">
        <f t="shared" si="21"/>
        <v>971</v>
      </c>
      <c r="J58" s="14">
        <f t="shared" si="21"/>
        <v>971</v>
      </c>
      <c r="K58" s="14">
        <f t="shared" si="21"/>
        <v>971</v>
      </c>
      <c r="L58" s="14">
        <f t="shared" si="21"/>
        <v>971</v>
      </c>
      <c r="M58" s="14">
        <f t="shared" si="21"/>
        <v>971</v>
      </c>
      <c r="N58" s="14">
        <f t="shared" si="21"/>
        <v>971</v>
      </c>
      <c r="O58" s="14">
        <f t="shared" si="21"/>
        <v>971</v>
      </c>
      <c r="P58" s="14">
        <f t="shared" si="21"/>
        <v>971</v>
      </c>
      <c r="Q58" s="14">
        <f t="shared" si="21"/>
        <v>971</v>
      </c>
      <c r="R58" s="14">
        <f t="shared" si="21"/>
        <v>971</v>
      </c>
      <c r="S58" s="14">
        <f t="shared" si="21"/>
        <v>971</v>
      </c>
      <c r="T58" s="14">
        <f t="shared" si="21"/>
        <v>971</v>
      </c>
      <c r="U58" s="14">
        <f t="shared" si="21"/>
        <v>971</v>
      </c>
      <c r="V58" s="14">
        <f t="shared" si="21"/>
        <v>971</v>
      </c>
      <c r="W58" s="14"/>
      <c r="X58" s="14"/>
      <c r="Y58" s="14"/>
      <c r="Z58" s="14"/>
      <c r="AA58" s="14"/>
      <c r="AB58" s="14"/>
      <c r="AC58" s="24">
        <f t="shared" si="18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/>
      <c r="H59" s="14">
        <f t="shared" ref="H59:V59" si="22">H58*1000*1*(H48-H49)/3024</f>
        <v>2183.4656084656081</v>
      </c>
      <c r="I59" s="14">
        <f t="shared" si="22"/>
        <v>1862.3677248677245</v>
      </c>
      <c r="J59" s="14">
        <f t="shared" si="22"/>
        <v>1766.0383597883597</v>
      </c>
      <c r="K59" s="14">
        <f t="shared" si="22"/>
        <v>1830.2579365079368</v>
      </c>
      <c r="L59" s="14">
        <f t="shared" si="22"/>
        <v>1862.3677248677252</v>
      </c>
      <c r="M59" s="14">
        <f t="shared" si="22"/>
        <v>2055.0264550264551</v>
      </c>
      <c r="N59" s="14">
        <f t="shared" si="22"/>
        <v>2311.9047619047624</v>
      </c>
      <c r="O59" s="14">
        <f t="shared" si="22"/>
        <v>2247.6851851851852</v>
      </c>
      <c r="P59" s="14">
        <f t="shared" si="22"/>
        <v>2215.5753968253966</v>
      </c>
      <c r="Q59" s="14">
        <f t="shared" si="22"/>
        <v>2247.6851851851852</v>
      </c>
      <c r="R59" s="14">
        <f t="shared" si="22"/>
        <v>2119.2460317460318</v>
      </c>
      <c r="S59" s="14">
        <f t="shared" si="22"/>
        <v>1958.69708994709</v>
      </c>
      <c r="T59" s="14">
        <f t="shared" si="22"/>
        <v>1958.69708994709</v>
      </c>
      <c r="U59" s="14">
        <f t="shared" si="22"/>
        <v>1958.69708994709</v>
      </c>
      <c r="V59" s="14">
        <f t="shared" si="22"/>
        <v>2119.2460317460323</v>
      </c>
      <c r="W59" s="14"/>
      <c r="X59" s="14"/>
      <c r="Y59" s="14"/>
      <c r="Z59" s="14"/>
      <c r="AA59" s="14"/>
      <c r="AB59" s="14"/>
      <c r="AC59" s="24">
        <f>SUM(E59:AB59)</f>
        <v>30696.957671957676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/>
      <c r="F60" s="15">
        <v>200</v>
      </c>
      <c r="G60" s="15">
        <v>1100</v>
      </c>
      <c r="H60" s="15">
        <v>1100</v>
      </c>
      <c r="I60" s="15">
        <v>1000</v>
      </c>
      <c r="J60" s="15">
        <v>1000</v>
      </c>
      <c r="K60" s="15">
        <v>1000</v>
      </c>
      <c r="L60" s="15">
        <v>1200</v>
      </c>
      <c r="M60" s="15">
        <v>1200</v>
      </c>
      <c r="N60" s="15">
        <v>1200</v>
      </c>
      <c r="O60" s="15">
        <v>1200</v>
      </c>
      <c r="P60" s="15">
        <v>1200</v>
      </c>
      <c r="Q60" s="15">
        <v>1100</v>
      </c>
      <c r="R60" s="15">
        <v>900</v>
      </c>
      <c r="S60" s="15">
        <v>1100</v>
      </c>
      <c r="T60" s="15">
        <v>1000</v>
      </c>
      <c r="U60" s="15">
        <v>1200</v>
      </c>
      <c r="V60" s="15">
        <v>900</v>
      </c>
      <c r="W60" s="15">
        <v>700</v>
      </c>
      <c r="X60" s="15"/>
      <c r="Y60" s="15"/>
      <c r="Z60" s="15"/>
      <c r="AA60" s="15"/>
      <c r="AB60" s="15"/>
      <c r="AC60" s="25">
        <f>SUM(E60:AB60)</f>
        <v>18300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/>
      <c r="H61" s="16">
        <f t="shared" ref="H61:V61" si="23">H60/H59</f>
        <v>0.50378627249045871</v>
      </c>
      <c r="I61" s="16">
        <f t="shared" si="23"/>
        <v>0.53695088603998731</v>
      </c>
      <c r="J61" s="16">
        <f t="shared" si="23"/>
        <v>0.5662391161876229</v>
      </c>
      <c r="K61" s="16">
        <f t="shared" si="23"/>
        <v>0.5463710770231448</v>
      </c>
      <c r="L61" s="16">
        <f t="shared" si="23"/>
        <v>0.64434106324798457</v>
      </c>
      <c r="M61" s="16">
        <f t="shared" si="23"/>
        <v>0.58393408856848605</v>
      </c>
      <c r="N61" s="16">
        <f t="shared" si="23"/>
        <v>0.51905252317198758</v>
      </c>
      <c r="O61" s="16">
        <f t="shared" si="23"/>
        <v>0.53388259526261583</v>
      </c>
      <c r="P61" s="16">
        <f t="shared" si="23"/>
        <v>0.54162002417946542</v>
      </c>
      <c r="Q61" s="16">
        <f t="shared" si="23"/>
        <v>0.48939237899073118</v>
      </c>
      <c r="R61" s="16">
        <f t="shared" si="23"/>
        <v>0.42467933714071715</v>
      </c>
      <c r="S61" s="16">
        <f t="shared" si="23"/>
        <v>0.56159781195657676</v>
      </c>
      <c r="T61" s="16">
        <f t="shared" si="23"/>
        <v>0.51054346541506979</v>
      </c>
      <c r="U61" s="16">
        <f t="shared" si="23"/>
        <v>0.61265215849808374</v>
      </c>
      <c r="V61" s="16">
        <f t="shared" si="23"/>
        <v>0.42467933714071704</v>
      </c>
      <c r="W61" s="16"/>
      <c r="X61" s="16"/>
      <c r="Y61" s="16"/>
      <c r="Z61" s="16"/>
      <c r="AA61" s="16"/>
      <c r="AB61" s="16"/>
      <c r="AC61" s="24">
        <f t="shared" ref="AC61:AC66" si="24">AVERAGE(E61:AB61)</f>
        <v>0.53331480902091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0.53331480902091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4"/>
        <v>0.53331480902091</v>
      </c>
    </row>
    <row r="63" spans="1:29" ht="33" customHeight="1">
      <c r="A63" s="4">
        <v>18</v>
      </c>
      <c r="B63" s="5" t="s">
        <v>70</v>
      </c>
      <c r="C63" s="13"/>
      <c r="D63" s="13"/>
      <c r="E63" s="16"/>
      <c r="F63" s="16"/>
      <c r="G63" s="16"/>
      <c r="H63" s="16">
        <f t="shared" ref="H63:V63" si="25">3.516/H61</f>
        <v>6.9791500721500705</v>
      </c>
      <c r="I63" s="16">
        <f t="shared" si="25"/>
        <v>6.5480849206349196</v>
      </c>
      <c r="J63" s="16">
        <f t="shared" si="25"/>
        <v>6.2093908730158729</v>
      </c>
      <c r="K63" s="16">
        <f t="shared" si="25"/>
        <v>6.4351869047619061</v>
      </c>
      <c r="L63" s="16">
        <f t="shared" si="25"/>
        <v>5.4567374338624344</v>
      </c>
      <c r="M63" s="16">
        <f t="shared" si="25"/>
        <v>6.0212275132275135</v>
      </c>
      <c r="N63" s="16">
        <f t="shared" si="25"/>
        <v>6.7738809523809529</v>
      </c>
      <c r="O63" s="16">
        <f t="shared" si="25"/>
        <v>6.5857175925925926</v>
      </c>
      <c r="P63" s="16">
        <f t="shared" si="25"/>
        <v>6.4916359126984124</v>
      </c>
      <c r="Q63" s="16">
        <f t="shared" si="25"/>
        <v>7.1844191919191926</v>
      </c>
      <c r="R63" s="16">
        <f t="shared" si="25"/>
        <v>8.2791878306878317</v>
      </c>
      <c r="S63" s="16">
        <f t="shared" si="25"/>
        <v>6.260708152958153</v>
      </c>
      <c r="T63" s="16">
        <f t="shared" si="25"/>
        <v>6.8867789682539691</v>
      </c>
      <c r="U63" s="16">
        <f t="shared" si="25"/>
        <v>5.7389824735449739</v>
      </c>
      <c r="V63" s="16">
        <f t="shared" si="25"/>
        <v>8.2791878306878335</v>
      </c>
      <c r="W63" s="16"/>
      <c r="X63" s="16"/>
      <c r="Y63" s="16"/>
      <c r="Z63" s="16"/>
      <c r="AA63" s="16"/>
      <c r="AB63" s="16"/>
      <c r="AC63" s="24">
        <f t="shared" si="24"/>
        <v>6.6753517748917766</v>
      </c>
    </row>
    <row r="64" spans="1:29" ht="33" customHeight="1">
      <c r="A64" s="4">
        <v>19</v>
      </c>
      <c r="B64" s="5" t="s">
        <v>71</v>
      </c>
      <c r="C64" s="13"/>
      <c r="D64" s="13"/>
      <c r="E64" s="16"/>
      <c r="F64" s="16"/>
      <c r="G64" s="16"/>
      <c r="H64" s="16">
        <f t="shared" ref="H64:V64" si="26">3.413*H63</f>
        <v>23.819839196248189</v>
      </c>
      <c r="I64" s="16">
        <f t="shared" si="26"/>
        <v>22.348613834126979</v>
      </c>
      <c r="J64" s="16">
        <f t="shared" si="26"/>
        <v>21.192651049603175</v>
      </c>
      <c r="K64" s="16">
        <f t="shared" si="26"/>
        <v>21.963292905952386</v>
      </c>
      <c r="L64" s="16">
        <f t="shared" si="26"/>
        <v>18.623844861772486</v>
      </c>
      <c r="M64" s="16">
        <f t="shared" si="26"/>
        <v>20.550449502645503</v>
      </c>
      <c r="N64" s="16">
        <f t="shared" si="26"/>
        <v>23.119255690476191</v>
      </c>
      <c r="O64" s="16">
        <f t="shared" si="26"/>
        <v>22.477054143518519</v>
      </c>
      <c r="P64" s="16">
        <f t="shared" si="26"/>
        <v>22.155953370039679</v>
      </c>
      <c r="Q64" s="16">
        <f t="shared" si="26"/>
        <v>24.520422702020202</v>
      </c>
      <c r="R64" s="16">
        <f t="shared" si="26"/>
        <v>28.256868066137567</v>
      </c>
      <c r="S64" s="16">
        <f t="shared" si="26"/>
        <v>21.367796926046175</v>
      </c>
      <c r="T64" s="16">
        <f t="shared" si="26"/>
        <v>23.504576618650795</v>
      </c>
      <c r="U64" s="16">
        <f t="shared" si="26"/>
        <v>19.587147182208994</v>
      </c>
      <c r="V64" s="16">
        <f t="shared" si="26"/>
        <v>28.256868066137574</v>
      </c>
      <c r="W64" s="16"/>
      <c r="X64" s="16"/>
      <c r="Y64" s="16"/>
      <c r="Z64" s="16"/>
      <c r="AA64" s="16"/>
      <c r="AB64" s="16"/>
      <c r="AC64" s="24">
        <f t="shared" si="24"/>
        <v>22.782975607705627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/>
      <c r="H65" s="16">
        <f t="shared" ref="H65:V65" si="27">(H51-H50)/LN(1+(H51-H50)/H46)</f>
        <v>3.0731101976586968</v>
      </c>
      <c r="I65" s="16">
        <f t="shared" si="27"/>
        <v>2.727885753642846</v>
      </c>
      <c r="J65" s="16">
        <f t="shared" si="27"/>
        <v>2.6794224457176847</v>
      </c>
      <c r="K65" s="16">
        <f t="shared" si="27"/>
        <v>2.6076803122881569</v>
      </c>
      <c r="L65" s="16">
        <f t="shared" si="27"/>
        <v>2.8132553297334781</v>
      </c>
      <c r="M65" s="16">
        <f t="shared" si="27"/>
        <v>2.9767906861642697</v>
      </c>
      <c r="N65" s="16">
        <f t="shared" si="27"/>
        <v>3.2898508185437967</v>
      </c>
      <c r="O65" s="16">
        <f t="shared" si="27"/>
        <v>3.1049381642896243</v>
      </c>
      <c r="P65" s="16">
        <f t="shared" si="27"/>
        <v>3.0731101976586968</v>
      </c>
      <c r="Q65" s="16">
        <f t="shared" si="27"/>
        <v>3.1933327895458685</v>
      </c>
      <c r="R65" s="16">
        <f t="shared" si="27"/>
        <v>2.8563174167477219</v>
      </c>
      <c r="S65" s="16">
        <f t="shared" si="27"/>
        <v>2.727885753642846</v>
      </c>
      <c r="T65" s="16">
        <f t="shared" si="27"/>
        <v>2.7602266563559219</v>
      </c>
      <c r="U65" s="16">
        <f t="shared" si="27"/>
        <v>2.727885753642846</v>
      </c>
      <c r="V65" s="16">
        <f t="shared" si="27"/>
        <v>7.9956414026245612</v>
      </c>
      <c r="W65" s="16"/>
      <c r="X65" s="16"/>
      <c r="Y65" s="16"/>
      <c r="Z65" s="16"/>
      <c r="AA65" s="16"/>
      <c r="AB65" s="16"/>
      <c r="AC65" s="24">
        <f t="shared" si="24"/>
        <v>3.2404889118838014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/>
      <c r="H66" s="16">
        <f t="shared" ref="H66:V66" si="28">(H48-H49)/LN(1+(H48-H49)/H47)</f>
        <v>2.1491323462834737</v>
      </c>
      <c r="I66" s="16">
        <f t="shared" si="28"/>
        <v>1.7052818020121949</v>
      </c>
      <c r="J66" s="16">
        <f t="shared" si="28"/>
        <v>1.6418380516902076</v>
      </c>
      <c r="K66" s="16">
        <f t="shared" si="28"/>
        <v>1.6842029306528727</v>
      </c>
      <c r="L66" s="16">
        <f t="shared" si="28"/>
        <v>1.7052818020121954</v>
      </c>
      <c r="M66" s="16">
        <f t="shared" si="28"/>
        <v>1.8303978720171159</v>
      </c>
      <c r="N66" s="16">
        <f t="shared" si="28"/>
        <v>2.2368057644146027</v>
      </c>
      <c r="O66" s="16">
        <f t="shared" si="28"/>
        <v>2.3990918556509144</v>
      </c>
      <c r="P66" s="16">
        <f t="shared" si="28"/>
        <v>2.375897998171745</v>
      </c>
      <c r="Q66" s="16">
        <f t="shared" si="28"/>
        <v>2.1930874711718342</v>
      </c>
      <c r="R66" s="16">
        <f t="shared" si="28"/>
        <v>2.1049313267650867</v>
      </c>
      <c r="S66" s="16">
        <f t="shared" si="28"/>
        <v>1.7681223247806397</v>
      </c>
      <c r="T66" s="16">
        <f t="shared" si="28"/>
        <v>1.9932876563019337</v>
      </c>
      <c r="U66" s="16">
        <f t="shared" si="28"/>
        <v>1.9932876563019337</v>
      </c>
      <c r="V66" s="16">
        <f t="shared" si="28"/>
        <v>2.3059178144955088</v>
      </c>
      <c r="W66" s="16"/>
      <c r="X66" s="16"/>
      <c r="Y66" s="16"/>
      <c r="Z66" s="16"/>
      <c r="AA66" s="16"/>
      <c r="AB66" s="16"/>
      <c r="AC66" s="24">
        <f t="shared" si="24"/>
        <v>2.0057709781814839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</sheetData>
  <mergeCells count="32"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40:D40"/>
    <mergeCell ref="A41:D41"/>
    <mergeCell ref="A42:D42"/>
    <mergeCell ref="A43:D43"/>
    <mergeCell ref="A39:D39"/>
    <mergeCell ref="E29:AB29"/>
    <mergeCell ref="A35:AC35"/>
    <mergeCell ref="A36:AC36"/>
    <mergeCell ref="A37:D37"/>
    <mergeCell ref="E37:AC43"/>
    <mergeCell ref="A38:D38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56" priority="2" operator="greaterThan">
      <formula>90</formula>
    </cfRule>
  </conditionalFormatting>
  <conditionalFormatting sqref="E60:AB60">
    <cfRule type="cellIs" dxfId="55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BBA16-F441-4406-A5DA-B85A7094DB7C}">
  <dimension ref="A1:BF99"/>
  <sheetViews>
    <sheetView zoomScale="60" zoomScaleNormal="60" workbookViewId="0">
      <selection activeCell="AG29" sqref="AG29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134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0.5</v>
      </c>
      <c r="F13" s="8">
        <v>0.5</v>
      </c>
      <c r="G13" s="8">
        <v>0.5</v>
      </c>
      <c r="H13" s="8">
        <v>0.4</v>
      </c>
      <c r="I13" s="8">
        <v>0.4</v>
      </c>
      <c r="J13" s="8">
        <v>0.5</v>
      </c>
      <c r="K13" s="8">
        <v>0.4</v>
      </c>
      <c r="L13" s="8">
        <v>0.4</v>
      </c>
      <c r="M13" s="8">
        <v>0.4</v>
      </c>
      <c r="N13" s="8">
        <v>0.5</v>
      </c>
      <c r="O13" s="8">
        <v>0.4</v>
      </c>
      <c r="P13" s="8">
        <v>0.4</v>
      </c>
      <c r="Q13" s="8">
        <v>0.5</v>
      </c>
      <c r="R13" s="8">
        <v>0.4</v>
      </c>
      <c r="S13" s="8">
        <v>0.4</v>
      </c>
      <c r="T13" s="8">
        <v>0.4</v>
      </c>
      <c r="U13" s="8">
        <v>0.4</v>
      </c>
      <c r="V13" s="8">
        <v>0.4</v>
      </c>
      <c r="W13" s="8">
        <v>0.4</v>
      </c>
      <c r="X13" s="8"/>
      <c r="Y13" s="8"/>
      <c r="Z13" s="8"/>
      <c r="AA13" s="8"/>
      <c r="AB13" s="8"/>
      <c r="AC13" s="23">
        <f>AVERAGE(E13:AB13)</f>
        <v>0.43157894736842123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0.8</v>
      </c>
      <c r="G14" s="9">
        <v>0.8</v>
      </c>
      <c r="H14" s="9">
        <v>0.8</v>
      </c>
      <c r="I14" s="9">
        <v>0.7</v>
      </c>
      <c r="J14" s="9">
        <v>0.7</v>
      </c>
      <c r="K14" s="9">
        <v>0.6</v>
      </c>
      <c r="L14" s="9">
        <v>0.6</v>
      </c>
      <c r="M14" s="9">
        <v>0.6</v>
      </c>
      <c r="N14" s="9">
        <v>0.7</v>
      </c>
      <c r="O14" s="9">
        <v>0.7</v>
      </c>
      <c r="P14" s="9">
        <v>0.7</v>
      </c>
      <c r="Q14" s="9">
        <v>0.6</v>
      </c>
      <c r="R14" s="9">
        <v>0.7</v>
      </c>
      <c r="S14" s="9">
        <v>0.6</v>
      </c>
      <c r="T14" s="9">
        <v>0.7</v>
      </c>
      <c r="U14" s="9">
        <v>0.7</v>
      </c>
      <c r="V14" s="9">
        <v>0.7</v>
      </c>
      <c r="W14" s="9">
        <v>0.6</v>
      </c>
      <c r="X14" s="9"/>
      <c r="Y14" s="9"/>
      <c r="Z14" s="9"/>
      <c r="AA14" s="9"/>
      <c r="AB14" s="9"/>
      <c r="AC14" s="23">
        <f>AVERAGE(E14:AB14)</f>
        <v>0.68947368421052613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14.2</v>
      </c>
      <c r="F15" s="10">
        <v>14.3</v>
      </c>
      <c r="G15" s="10">
        <v>14.3</v>
      </c>
      <c r="H15" s="10">
        <v>14.2</v>
      </c>
      <c r="I15" s="10">
        <v>12.9</v>
      </c>
      <c r="J15" s="10">
        <v>12.5</v>
      </c>
      <c r="K15" s="10">
        <v>12.6</v>
      </c>
      <c r="L15" s="10">
        <v>12.8</v>
      </c>
      <c r="M15" s="10">
        <v>12.8</v>
      </c>
      <c r="N15" s="10">
        <v>13.2</v>
      </c>
      <c r="O15" s="10">
        <v>13.2</v>
      </c>
      <c r="P15" s="10">
        <v>13.2</v>
      </c>
      <c r="Q15" s="10">
        <v>13.1</v>
      </c>
      <c r="R15" s="10">
        <v>13.1</v>
      </c>
      <c r="S15" s="10">
        <v>13</v>
      </c>
      <c r="T15" s="10">
        <v>13</v>
      </c>
      <c r="U15" s="10">
        <v>12.7</v>
      </c>
      <c r="V15" s="10">
        <v>12.3</v>
      </c>
      <c r="W15" s="10">
        <v>11.7</v>
      </c>
      <c r="X15" s="10"/>
      <c r="Y15" s="10"/>
      <c r="Z15" s="10"/>
      <c r="AA15" s="10"/>
      <c r="AB15" s="10"/>
      <c r="AC15" s="24">
        <f t="shared" ref="AC15:AC25" si="0">AVERAGE(E15:AB15)</f>
        <v>13.110526315789471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5.8</v>
      </c>
      <c r="F16" s="10">
        <v>5.7</v>
      </c>
      <c r="G16" s="10">
        <v>5.7</v>
      </c>
      <c r="H16" s="10">
        <v>6.3</v>
      </c>
      <c r="I16" s="10">
        <v>6.4</v>
      </c>
      <c r="J16" s="10">
        <v>6.4</v>
      </c>
      <c r="K16" s="10">
        <v>6.5</v>
      </c>
      <c r="L16" s="10">
        <v>6.6</v>
      </c>
      <c r="M16" s="10">
        <v>6.6</v>
      </c>
      <c r="N16" s="10">
        <v>6.6</v>
      </c>
      <c r="O16" s="10">
        <v>6.6</v>
      </c>
      <c r="P16" s="10">
        <v>6.6</v>
      </c>
      <c r="Q16" s="10">
        <v>6.5</v>
      </c>
      <c r="R16" s="10">
        <v>6.5</v>
      </c>
      <c r="S16" s="10">
        <v>6.5</v>
      </c>
      <c r="T16" s="10">
        <v>6.6</v>
      </c>
      <c r="U16" s="10">
        <v>5.9</v>
      </c>
      <c r="V16" s="10">
        <v>5.6</v>
      </c>
      <c r="W16" s="10">
        <v>5.5</v>
      </c>
      <c r="X16" s="10"/>
      <c r="Y16" s="10"/>
      <c r="Z16" s="10"/>
      <c r="AA16" s="10"/>
      <c r="AB16" s="10"/>
      <c r="AC16" s="24">
        <f t="shared" si="0"/>
        <v>6.257894736842105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19.399999999999999</v>
      </c>
      <c r="F17" s="10">
        <v>19.8</v>
      </c>
      <c r="G17" s="10">
        <v>20.5</v>
      </c>
      <c r="H17" s="10">
        <v>21.4</v>
      </c>
      <c r="I17" s="10">
        <v>21.7</v>
      </c>
      <c r="J17" s="10">
        <v>22.4</v>
      </c>
      <c r="K17" s="10">
        <v>23.1</v>
      </c>
      <c r="L17" s="10">
        <v>22.7</v>
      </c>
      <c r="M17" s="10">
        <v>22.9</v>
      </c>
      <c r="N17" s="10">
        <v>22.6</v>
      </c>
      <c r="O17" s="10">
        <v>22.3</v>
      </c>
      <c r="P17" s="10">
        <v>21.9</v>
      </c>
      <c r="Q17" s="10">
        <v>21.9</v>
      </c>
      <c r="R17" s="10">
        <v>21.9</v>
      </c>
      <c r="S17" s="10">
        <v>21.4</v>
      </c>
      <c r="T17" s="10">
        <v>21</v>
      </c>
      <c r="U17" s="10">
        <v>20.7</v>
      </c>
      <c r="V17" s="10">
        <v>20.9</v>
      </c>
      <c r="W17" s="10">
        <v>21.1</v>
      </c>
      <c r="X17" s="10"/>
      <c r="Y17" s="10"/>
      <c r="Z17" s="10"/>
      <c r="AA17" s="10"/>
      <c r="AB17" s="10"/>
      <c r="AC17" s="24">
        <f t="shared" si="0"/>
        <v>21.557894736842101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24.7</v>
      </c>
      <c r="F18" s="10">
        <v>25.1</v>
      </c>
      <c r="G18" s="10">
        <v>25.9</v>
      </c>
      <c r="H18" s="10">
        <v>26.2</v>
      </c>
      <c r="I18" s="10">
        <v>25.7</v>
      </c>
      <c r="J18" s="10">
        <v>26.5</v>
      </c>
      <c r="K18" s="10">
        <v>27.1</v>
      </c>
      <c r="L18" s="10">
        <v>26.5</v>
      </c>
      <c r="M18" s="10">
        <v>26.9</v>
      </c>
      <c r="N18" s="10">
        <v>26.8</v>
      </c>
      <c r="O18" s="10">
        <v>26.3</v>
      </c>
      <c r="P18" s="10">
        <v>26</v>
      </c>
      <c r="Q18" s="10">
        <v>26</v>
      </c>
      <c r="R18" s="10">
        <v>25.9</v>
      </c>
      <c r="S18" s="10">
        <v>25.4</v>
      </c>
      <c r="T18" s="10">
        <v>25.1</v>
      </c>
      <c r="U18" s="10">
        <v>24.8</v>
      </c>
      <c r="V18" s="10">
        <v>25.1</v>
      </c>
      <c r="W18" s="10">
        <v>24.9</v>
      </c>
      <c r="X18" s="10"/>
      <c r="Y18" s="10"/>
      <c r="Z18" s="10"/>
      <c r="AA18" s="10"/>
      <c r="AB18" s="10"/>
      <c r="AC18" s="24">
        <f t="shared" si="0"/>
        <v>25.836842105263155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/>
      <c r="Y19" s="11"/>
      <c r="Z19" s="11"/>
      <c r="AA19" s="11"/>
      <c r="AB19" s="11"/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/>
      <c r="Y20" s="12"/>
      <c r="Z20" s="12"/>
      <c r="AA20" s="12"/>
      <c r="AB20" s="12"/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/>
      <c r="Y21" s="12"/>
      <c r="Z21" s="12"/>
      <c r="AA21" s="12"/>
      <c r="AB21" s="12"/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/>
      <c r="Y22" s="12"/>
      <c r="Z22" s="12"/>
      <c r="AA22" s="12"/>
      <c r="AB22" s="12"/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/>
      <c r="Y23" s="11"/>
      <c r="Z23" s="11"/>
      <c r="AA23" s="11"/>
      <c r="AB23" s="11"/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2">E21-E22</f>
        <v>0.79999999999999982</v>
      </c>
      <c r="F24" s="11">
        <f t="shared" si="2"/>
        <v>0.79999999999999982</v>
      </c>
      <c r="G24" s="11">
        <f t="shared" si="2"/>
        <v>0.79999999999999982</v>
      </c>
      <c r="H24" s="11">
        <f t="shared" si="2"/>
        <v>0.79999999999999982</v>
      </c>
      <c r="I24" s="11">
        <f t="shared" si="2"/>
        <v>0.79999999999999982</v>
      </c>
      <c r="J24" s="11">
        <f t="shared" si="2"/>
        <v>0.79999999999999982</v>
      </c>
      <c r="K24" s="11">
        <f t="shared" si="2"/>
        <v>0.79999999999999982</v>
      </c>
      <c r="L24" s="11">
        <f t="shared" si="2"/>
        <v>0.79999999999999982</v>
      </c>
      <c r="M24" s="11">
        <f t="shared" si="2"/>
        <v>0.79999999999999982</v>
      </c>
      <c r="N24" s="11">
        <f t="shared" si="2"/>
        <v>0.79999999999999982</v>
      </c>
      <c r="O24" s="11">
        <f t="shared" si="2"/>
        <v>0.79999999999999982</v>
      </c>
      <c r="P24" s="11">
        <f t="shared" si="2"/>
        <v>0.79999999999999982</v>
      </c>
      <c r="Q24" s="11">
        <f t="shared" si="2"/>
        <v>0.79999999999999982</v>
      </c>
      <c r="R24" s="11">
        <f t="shared" si="2"/>
        <v>0.79999999999999982</v>
      </c>
      <c r="S24" s="11">
        <f t="shared" si="2"/>
        <v>0.79999999999999982</v>
      </c>
      <c r="T24" s="11">
        <f t="shared" si="2"/>
        <v>0.79999999999999982</v>
      </c>
      <c r="U24" s="11">
        <f t="shared" si="2"/>
        <v>0.79999999999999982</v>
      </c>
      <c r="V24" s="11">
        <f t="shared" si="2"/>
        <v>0.79999999999999982</v>
      </c>
      <c r="W24" s="11">
        <f t="shared" si="2"/>
        <v>0.79999999999999982</v>
      </c>
      <c r="X24" s="11"/>
      <c r="Y24" s="11"/>
      <c r="Z24" s="11"/>
      <c r="AA24" s="11"/>
      <c r="AB24" s="11"/>
      <c r="AC24" s="24">
        <f t="shared" si="0"/>
        <v>0.80000000000000016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3">SQRT(E23/0.5)*971</f>
        <v>971</v>
      </c>
      <c r="F25" s="14">
        <f t="shared" si="3"/>
        <v>971</v>
      </c>
      <c r="G25" s="14">
        <f t="shared" si="3"/>
        <v>971</v>
      </c>
      <c r="H25" s="14">
        <f t="shared" si="3"/>
        <v>971</v>
      </c>
      <c r="I25" s="14">
        <f t="shared" si="3"/>
        <v>971</v>
      </c>
      <c r="J25" s="14">
        <f t="shared" si="3"/>
        <v>971</v>
      </c>
      <c r="K25" s="14">
        <f t="shared" si="3"/>
        <v>971</v>
      </c>
      <c r="L25" s="14">
        <f t="shared" si="3"/>
        <v>971</v>
      </c>
      <c r="M25" s="14">
        <f t="shared" si="3"/>
        <v>971</v>
      </c>
      <c r="N25" s="14">
        <f t="shared" si="3"/>
        <v>971</v>
      </c>
      <c r="O25" s="14">
        <f t="shared" si="3"/>
        <v>971</v>
      </c>
      <c r="P25" s="14">
        <f t="shared" si="3"/>
        <v>971</v>
      </c>
      <c r="Q25" s="14">
        <f t="shared" si="3"/>
        <v>971</v>
      </c>
      <c r="R25" s="14">
        <f t="shared" si="3"/>
        <v>971</v>
      </c>
      <c r="S25" s="14">
        <f t="shared" si="3"/>
        <v>971</v>
      </c>
      <c r="T25" s="14">
        <f t="shared" si="3"/>
        <v>971</v>
      </c>
      <c r="U25" s="14">
        <f t="shared" si="3"/>
        <v>971</v>
      </c>
      <c r="V25" s="14">
        <f t="shared" si="3"/>
        <v>971</v>
      </c>
      <c r="W25" s="14">
        <f t="shared" si="3"/>
        <v>971</v>
      </c>
      <c r="X25" s="14"/>
      <c r="Y25" s="14"/>
      <c r="Z25" s="14"/>
      <c r="AA25" s="14"/>
      <c r="AB25" s="14"/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4">E25*1000*1*(E15-E16)/3024</f>
        <v>2697.2222222222217</v>
      </c>
      <c r="F26" s="14">
        <f t="shared" si="4"/>
        <v>2761.4417989417993</v>
      </c>
      <c r="G26" s="14">
        <f t="shared" si="4"/>
        <v>2761.4417989417993</v>
      </c>
      <c r="H26" s="14">
        <f t="shared" si="4"/>
        <v>2536.6732804232802</v>
      </c>
      <c r="I26" s="14">
        <f t="shared" si="4"/>
        <v>2087.1362433862432</v>
      </c>
      <c r="J26" s="14">
        <f t="shared" si="4"/>
        <v>1958.69708994709</v>
      </c>
      <c r="K26" s="14">
        <f t="shared" si="4"/>
        <v>1958.69708994709</v>
      </c>
      <c r="L26" s="14">
        <f t="shared" si="4"/>
        <v>1990.8068783068786</v>
      </c>
      <c r="M26" s="14">
        <f t="shared" si="4"/>
        <v>1990.8068783068786</v>
      </c>
      <c r="N26" s="14">
        <f t="shared" si="4"/>
        <v>2119.2460317460318</v>
      </c>
      <c r="O26" s="14">
        <f t="shared" si="4"/>
        <v>2119.2460317460318</v>
      </c>
      <c r="P26" s="14">
        <f t="shared" si="4"/>
        <v>2119.2460317460318</v>
      </c>
      <c r="Q26" s="14">
        <f t="shared" si="4"/>
        <v>2119.2460317460318</v>
      </c>
      <c r="R26" s="14">
        <f t="shared" si="4"/>
        <v>2119.2460317460318</v>
      </c>
      <c r="S26" s="14">
        <f t="shared" si="4"/>
        <v>2087.1362433862432</v>
      </c>
      <c r="T26" s="14">
        <f t="shared" si="4"/>
        <v>2055.0264550264551</v>
      </c>
      <c r="U26" s="14">
        <f t="shared" si="4"/>
        <v>2183.4656084656081</v>
      </c>
      <c r="V26" s="14">
        <f t="shared" si="4"/>
        <v>2151.3558201058204</v>
      </c>
      <c r="W26" s="14">
        <f t="shared" si="4"/>
        <v>1990.8068783068779</v>
      </c>
      <c r="X26" s="14"/>
      <c r="Y26" s="14"/>
      <c r="Z26" s="14"/>
      <c r="AA26" s="14"/>
      <c r="AB26" s="14"/>
      <c r="AC26" s="24">
        <f>SUM(E26:AB26)</f>
        <v>41806.944444444445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1300</v>
      </c>
      <c r="F27" s="15">
        <v>1400</v>
      </c>
      <c r="G27" s="15">
        <v>1300</v>
      </c>
      <c r="H27" s="15">
        <v>1200</v>
      </c>
      <c r="I27" s="15">
        <v>1000</v>
      </c>
      <c r="J27" s="15">
        <v>1200</v>
      </c>
      <c r="K27" s="15">
        <v>1100</v>
      </c>
      <c r="L27" s="15">
        <v>1100</v>
      </c>
      <c r="M27" s="15">
        <v>1100</v>
      </c>
      <c r="N27" s="15">
        <v>1200</v>
      </c>
      <c r="O27" s="15">
        <v>1100</v>
      </c>
      <c r="P27" s="15">
        <v>1100</v>
      </c>
      <c r="Q27" s="15">
        <v>1100</v>
      </c>
      <c r="R27" s="15">
        <v>1100</v>
      </c>
      <c r="S27" s="15">
        <v>1000</v>
      </c>
      <c r="T27" s="15">
        <v>1200</v>
      </c>
      <c r="U27" s="15">
        <v>1100</v>
      </c>
      <c r="V27" s="15">
        <v>1100</v>
      </c>
      <c r="W27" s="15">
        <v>600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25">
        <f>SUM(E27:AB27)</f>
        <v>21300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5">E27/E26</f>
        <v>0.48197734294541716</v>
      </c>
      <c r="F28" s="16">
        <f t="shared" si="5"/>
        <v>0.50698153426101111</v>
      </c>
      <c r="G28" s="16">
        <f t="shared" si="5"/>
        <v>0.47076856752808177</v>
      </c>
      <c r="H28" s="16">
        <f t="shared" si="5"/>
        <v>0.47306052744788751</v>
      </c>
      <c r="I28" s="16">
        <f t="shared" si="5"/>
        <v>0.47912540600491171</v>
      </c>
      <c r="J28" s="16">
        <f t="shared" si="5"/>
        <v>0.61265215849808374</v>
      </c>
      <c r="K28" s="16">
        <f t="shared" si="5"/>
        <v>0.56159781195657676</v>
      </c>
      <c r="L28" s="16">
        <f t="shared" si="5"/>
        <v>0.55253978273147064</v>
      </c>
      <c r="M28" s="16">
        <f t="shared" si="5"/>
        <v>0.55253978273147064</v>
      </c>
      <c r="N28" s="16">
        <f t="shared" si="5"/>
        <v>0.5662391161876229</v>
      </c>
      <c r="O28" s="16">
        <f t="shared" si="5"/>
        <v>0.51905252317198758</v>
      </c>
      <c r="P28" s="16">
        <f t="shared" si="5"/>
        <v>0.51905252317198758</v>
      </c>
      <c r="Q28" s="16">
        <f t="shared" si="5"/>
        <v>0.51905252317198758</v>
      </c>
      <c r="R28" s="16">
        <f t="shared" si="5"/>
        <v>0.51905252317198758</v>
      </c>
      <c r="S28" s="16">
        <f t="shared" si="5"/>
        <v>0.47912540600491171</v>
      </c>
      <c r="T28" s="16">
        <f t="shared" si="5"/>
        <v>0.58393408856848605</v>
      </c>
      <c r="U28" s="16">
        <f t="shared" si="5"/>
        <v>0.50378627249045871</v>
      </c>
      <c r="V28" s="16">
        <f t="shared" si="5"/>
        <v>0.511305470587331</v>
      </c>
      <c r="W28" s="16">
        <f t="shared" si="5"/>
        <v>0.30138533603534773</v>
      </c>
      <c r="X28" s="16"/>
      <c r="Y28" s="16"/>
      <c r="Z28" s="16"/>
      <c r="AA28" s="16"/>
      <c r="AB28" s="16"/>
      <c r="AC28" s="24">
        <f t="shared" ref="AC28:AC33" si="6">AVERAGE(E28:AB28)</f>
        <v>0.51122256298247459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0.51122256298247459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6"/>
        <v>0.51122256298247459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7">3.516/E28</f>
        <v>7.2949487179487171</v>
      </c>
      <c r="F30" s="16">
        <f t="shared" si="7"/>
        <v>6.9351638321995477</v>
      </c>
      <c r="G30" s="16">
        <f t="shared" si="7"/>
        <v>7.468637973137974</v>
      </c>
      <c r="H30" s="16">
        <f t="shared" si="7"/>
        <v>7.4324527116402113</v>
      </c>
      <c r="I30" s="16">
        <f t="shared" si="7"/>
        <v>7.3383710317460311</v>
      </c>
      <c r="J30" s="16">
        <f t="shared" si="7"/>
        <v>5.7389824735449739</v>
      </c>
      <c r="K30" s="16">
        <f t="shared" si="7"/>
        <v>6.260708152958153</v>
      </c>
      <c r="L30" s="16">
        <f t="shared" si="7"/>
        <v>6.363342712842714</v>
      </c>
      <c r="M30" s="16">
        <f t="shared" si="7"/>
        <v>6.363342712842714</v>
      </c>
      <c r="N30" s="16">
        <f t="shared" si="7"/>
        <v>6.2093908730158729</v>
      </c>
      <c r="O30" s="16">
        <f t="shared" si="7"/>
        <v>6.7738809523809529</v>
      </c>
      <c r="P30" s="16">
        <f t="shared" si="7"/>
        <v>6.7738809523809529</v>
      </c>
      <c r="Q30" s="16">
        <f t="shared" si="7"/>
        <v>6.7738809523809529</v>
      </c>
      <c r="R30" s="16">
        <f t="shared" si="7"/>
        <v>6.7738809523809529</v>
      </c>
      <c r="S30" s="16">
        <f t="shared" si="7"/>
        <v>7.3383710317460311</v>
      </c>
      <c r="T30" s="16">
        <f t="shared" si="7"/>
        <v>6.0212275132275135</v>
      </c>
      <c r="U30" s="16">
        <f t="shared" si="7"/>
        <v>6.9791500721500705</v>
      </c>
      <c r="V30" s="16">
        <f t="shared" si="7"/>
        <v>6.8765155122655139</v>
      </c>
      <c r="W30" s="16">
        <f t="shared" si="7"/>
        <v>11.666128306878305</v>
      </c>
      <c r="X30" s="16"/>
      <c r="Y30" s="16"/>
      <c r="Z30" s="16"/>
      <c r="AA30" s="16"/>
      <c r="AB30" s="16"/>
      <c r="AC30" s="24">
        <f t="shared" si="6"/>
        <v>7.0201188125088505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8">3.413*E30</f>
        <v>24.897659974358969</v>
      </c>
      <c r="F31" s="16">
        <f t="shared" si="8"/>
        <v>23.669714159297055</v>
      </c>
      <c r="G31" s="16">
        <f t="shared" si="8"/>
        <v>25.490461402319905</v>
      </c>
      <c r="H31" s="16">
        <f t="shared" si="8"/>
        <v>25.366961104828039</v>
      </c>
      <c r="I31" s="16">
        <f t="shared" si="8"/>
        <v>25.045860331349203</v>
      </c>
      <c r="J31" s="16">
        <f t="shared" si="8"/>
        <v>19.587147182208994</v>
      </c>
      <c r="K31" s="16">
        <f t="shared" si="8"/>
        <v>21.367796926046175</v>
      </c>
      <c r="L31" s="16">
        <f t="shared" si="8"/>
        <v>21.718088678932183</v>
      </c>
      <c r="M31" s="16">
        <f t="shared" si="8"/>
        <v>21.718088678932183</v>
      </c>
      <c r="N31" s="16">
        <f t="shared" si="8"/>
        <v>21.192651049603175</v>
      </c>
      <c r="O31" s="16">
        <f t="shared" si="8"/>
        <v>23.119255690476191</v>
      </c>
      <c r="P31" s="16">
        <f t="shared" si="8"/>
        <v>23.119255690476191</v>
      </c>
      <c r="Q31" s="16">
        <f t="shared" si="8"/>
        <v>23.119255690476191</v>
      </c>
      <c r="R31" s="16">
        <f t="shared" si="8"/>
        <v>23.119255690476191</v>
      </c>
      <c r="S31" s="16">
        <f t="shared" si="8"/>
        <v>25.045860331349203</v>
      </c>
      <c r="T31" s="16">
        <f t="shared" si="8"/>
        <v>20.550449502645503</v>
      </c>
      <c r="U31" s="16">
        <f t="shared" si="8"/>
        <v>23.819839196248189</v>
      </c>
      <c r="V31" s="16">
        <f t="shared" si="8"/>
        <v>23.469547443362199</v>
      </c>
      <c r="W31" s="16">
        <f t="shared" si="8"/>
        <v>39.816495911375654</v>
      </c>
      <c r="X31" s="16"/>
      <c r="Y31" s="16"/>
      <c r="Z31" s="16"/>
      <c r="AA31" s="16"/>
      <c r="AB31" s="16"/>
      <c r="AC31" s="24">
        <f t="shared" si="6"/>
        <v>23.959665507092705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9">(E18-E17)/LN(1+(E18-E17)/E13)</f>
        <v>2.1623782031632168</v>
      </c>
      <c r="F32" s="16">
        <f t="shared" si="9"/>
        <v>2.1623782031632168</v>
      </c>
      <c r="G32" s="16">
        <f t="shared" si="9"/>
        <v>2.1879182468707885</v>
      </c>
      <c r="H32" s="16">
        <f t="shared" si="9"/>
        <v>1.8713819772061446</v>
      </c>
      <c r="I32" s="16">
        <f t="shared" si="9"/>
        <v>1.6681295656969852</v>
      </c>
      <c r="J32" s="16">
        <f t="shared" si="9"/>
        <v>1.84750971664318</v>
      </c>
      <c r="K32" s="16">
        <f t="shared" si="9"/>
        <v>1.6681295656969852</v>
      </c>
      <c r="L32" s="16">
        <f t="shared" si="9"/>
        <v>1.6160755236422937</v>
      </c>
      <c r="M32" s="16">
        <f t="shared" si="9"/>
        <v>1.6681295656969852</v>
      </c>
      <c r="N32" s="16">
        <f t="shared" si="9"/>
        <v>1.8744061402069219</v>
      </c>
      <c r="O32" s="16">
        <f t="shared" si="9"/>
        <v>1.6681295656969852</v>
      </c>
      <c r="P32" s="16">
        <f t="shared" si="9"/>
        <v>1.6939571924896055</v>
      </c>
      <c r="Q32" s="16">
        <f t="shared" si="9"/>
        <v>1.84750971664318</v>
      </c>
      <c r="R32" s="16">
        <f t="shared" si="9"/>
        <v>1.6681295656969852</v>
      </c>
      <c r="S32" s="16">
        <f t="shared" si="9"/>
        <v>1.6681295656969852</v>
      </c>
      <c r="T32" s="16">
        <f t="shared" si="9"/>
        <v>1.6939571924896055</v>
      </c>
      <c r="U32" s="16">
        <f t="shared" si="9"/>
        <v>1.6939571924896055</v>
      </c>
      <c r="V32" s="16">
        <f t="shared" si="9"/>
        <v>1.7196573374615032</v>
      </c>
      <c r="W32" s="16">
        <f t="shared" si="9"/>
        <v>1.6160755236422928</v>
      </c>
      <c r="X32" s="16"/>
      <c r="Y32" s="16"/>
      <c r="Z32" s="16"/>
      <c r="AA32" s="16"/>
      <c r="AB32" s="16"/>
      <c r="AC32" s="24">
        <f t="shared" si="6"/>
        <v>1.7892599768575512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0">(E15-E16)/LN(1+(E15-E16)/E14)</f>
        <v>3.4393146749230046</v>
      </c>
      <c r="F33" s="16">
        <f t="shared" si="10"/>
        <v>3.4904676375692079</v>
      </c>
      <c r="G33" s="16">
        <f t="shared" si="10"/>
        <v>3.4904676375692079</v>
      </c>
      <c r="H33" s="16">
        <f t="shared" si="10"/>
        <v>3.310333392565084</v>
      </c>
      <c r="I33" s="16">
        <f t="shared" si="10"/>
        <v>2.7887947446121881</v>
      </c>
      <c r="J33" s="16">
        <f t="shared" si="10"/>
        <v>2.6829726235314064</v>
      </c>
      <c r="K33" s="16">
        <f t="shared" si="10"/>
        <v>2.5280435140062432</v>
      </c>
      <c r="L33" s="16">
        <f t="shared" si="10"/>
        <v>2.5538068190908847</v>
      </c>
      <c r="M33" s="16">
        <f t="shared" si="10"/>
        <v>2.5538068190908847</v>
      </c>
      <c r="N33" s="16">
        <f t="shared" si="10"/>
        <v>2.8150399832745259</v>
      </c>
      <c r="O33" s="16">
        <f t="shared" si="10"/>
        <v>2.8150399832745259</v>
      </c>
      <c r="P33" s="16">
        <f t="shared" si="10"/>
        <v>2.8150399832745259</v>
      </c>
      <c r="Q33" s="16">
        <f t="shared" si="10"/>
        <v>2.6560353889201744</v>
      </c>
      <c r="R33" s="16">
        <f t="shared" si="10"/>
        <v>2.8150399832745259</v>
      </c>
      <c r="S33" s="16">
        <f t="shared" si="10"/>
        <v>2.6305986949018862</v>
      </c>
      <c r="T33" s="16">
        <f t="shared" si="10"/>
        <v>2.7624670344616433</v>
      </c>
      <c r="U33" s="16">
        <f t="shared" si="10"/>
        <v>2.8672892486957013</v>
      </c>
      <c r="V33" s="16">
        <f t="shared" si="10"/>
        <v>2.8412043138320042</v>
      </c>
      <c r="W33" s="16">
        <f t="shared" si="10"/>
        <v>2.5538068190908843</v>
      </c>
      <c r="X33" s="16"/>
      <c r="Y33" s="16"/>
      <c r="Z33" s="16"/>
      <c r="AA33" s="16"/>
      <c r="AB33" s="16"/>
      <c r="AC33" s="24">
        <f t="shared" si="6"/>
        <v>2.8636615418925526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134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78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/>
      <c r="H46" s="8">
        <v>1.4</v>
      </c>
      <c r="I46" s="8">
        <v>1.1000000000000001</v>
      </c>
      <c r="J46" s="8">
        <v>1.3</v>
      </c>
      <c r="K46" s="8">
        <v>1.1000000000000001</v>
      </c>
      <c r="L46" s="8">
        <v>1.1000000000000001</v>
      </c>
      <c r="M46" s="8">
        <v>1.1000000000000001</v>
      </c>
      <c r="N46" s="8">
        <v>1.2</v>
      </c>
      <c r="O46" s="8">
        <v>1.2</v>
      </c>
      <c r="P46" s="8">
        <v>1.1000000000000001</v>
      </c>
      <c r="Q46" s="8">
        <v>1.2</v>
      </c>
      <c r="R46" s="8">
        <v>1.1000000000000001</v>
      </c>
      <c r="S46" s="8">
        <v>1.1000000000000001</v>
      </c>
      <c r="T46" s="8">
        <v>1.2</v>
      </c>
      <c r="U46" s="8">
        <v>1.1000000000000001</v>
      </c>
      <c r="V46" s="8">
        <v>1.1000000000000001</v>
      </c>
      <c r="W46" s="8">
        <v>1.2</v>
      </c>
      <c r="X46" s="8">
        <v>1.2</v>
      </c>
      <c r="Y46" s="8">
        <v>1.2</v>
      </c>
      <c r="Z46" s="8">
        <v>1.3</v>
      </c>
      <c r="AA46" s="8">
        <v>1.2</v>
      </c>
      <c r="AB46" s="8">
        <v>1.4</v>
      </c>
      <c r="AC46" s="23">
        <f>AVERAGE(E46:AB46)</f>
        <v>1.1857142857142855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/>
      <c r="H47" s="9">
        <v>0.4</v>
      </c>
      <c r="I47" s="9">
        <v>0.3</v>
      </c>
      <c r="J47" s="9">
        <v>0.3</v>
      </c>
      <c r="K47" s="9">
        <v>0.3</v>
      </c>
      <c r="L47" s="9">
        <v>0.3</v>
      </c>
      <c r="M47" s="9">
        <v>0.3</v>
      </c>
      <c r="N47" s="9">
        <v>0.3</v>
      </c>
      <c r="O47" s="9">
        <v>0.3</v>
      </c>
      <c r="P47" s="9">
        <v>0.3</v>
      </c>
      <c r="Q47" s="9">
        <v>0.4</v>
      </c>
      <c r="R47" s="9">
        <v>0.3</v>
      </c>
      <c r="S47" s="9">
        <v>0.4</v>
      </c>
      <c r="T47" s="9">
        <v>0.3</v>
      </c>
      <c r="U47" s="9">
        <v>0.3</v>
      </c>
      <c r="V47" s="9">
        <v>0.3</v>
      </c>
      <c r="W47" s="9">
        <v>0.3</v>
      </c>
      <c r="X47" s="9">
        <v>0.3</v>
      </c>
      <c r="Y47" s="9">
        <v>0.3</v>
      </c>
      <c r="Z47" s="9">
        <v>0.4</v>
      </c>
      <c r="AA47" s="9">
        <v>0.3</v>
      </c>
      <c r="AB47" s="9">
        <v>0.5</v>
      </c>
      <c r="AC47" s="23">
        <f>AVERAGE(E47:AB47)</f>
        <v>0.32857142857142851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/>
      <c r="H48" s="10">
        <v>14.2</v>
      </c>
      <c r="I48" s="10">
        <v>13.1</v>
      </c>
      <c r="J48" s="10">
        <v>12.5</v>
      </c>
      <c r="K48" s="10">
        <v>12.8</v>
      </c>
      <c r="L48" s="10">
        <v>12.8</v>
      </c>
      <c r="M48" s="10">
        <v>13</v>
      </c>
      <c r="N48" s="10">
        <v>13.2</v>
      </c>
      <c r="O48" s="10">
        <v>13.3</v>
      </c>
      <c r="P48" s="10">
        <v>13.3</v>
      </c>
      <c r="Q48" s="10">
        <v>13.2</v>
      </c>
      <c r="R48" s="10">
        <v>13.2</v>
      </c>
      <c r="S48" s="10">
        <v>13.1</v>
      </c>
      <c r="T48" s="10">
        <v>13.1</v>
      </c>
      <c r="U48" s="10">
        <v>12.8</v>
      </c>
      <c r="V48" s="10">
        <v>12.4</v>
      </c>
      <c r="W48" s="10">
        <v>11.8</v>
      </c>
      <c r="X48" s="10">
        <v>11.6</v>
      </c>
      <c r="Y48" s="10">
        <v>12.3</v>
      </c>
      <c r="Z48" s="10">
        <v>13.4</v>
      </c>
      <c r="AA48" s="10">
        <v>13.8</v>
      </c>
      <c r="AB48" s="10">
        <v>14.2</v>
      </c>
      <c r="AC48" s="24">
        <f t="shared" ref="AC48:AC58" si="11">AVERAGE(E48:AB48)</f>
        <v>13.004761904761903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/>
      <c r="H49" s="10">
        <v>6.6</v>
      </c>
      <c r="I49" s="10">
        <v>6.3</v>
      </c>
      <c r="J49" s="10">
        <v>6.5</v>
      </c>
      <c r="K49" s="10">
        <v>6.5</v>
      </c>
      <c r="L49" s="10">
        <v>6.6</v>
      </c>
      <c r="M49" s="10">
        <v>6.6</v>
      </c>
      <c r="N49" s="10">
        <v>6.6</v>
      </c>
      <c r="O49" s="10">
        <v>6.6</v>
      </c>
      <c r="P49" s="10">
        <v>6.6</v>
      </c>
      <c r="Q49" s="10">
        <v>6.6</v>
      </c>
      <c r="R49" s="10">
        <v>6.6</v>
      </c>
      <c r="S49" s="10">
        <v>6.6</v>
      </c>
      <c r="T49" s="10">
        <v>6.6</v>
      </c>
      <c r="U49" s="10">
        <v>5.9</v>
      </c>
      <c r="V49" s="10">
        <v>5.5</v>
      </c>
      <c r="W49" s="10">
        <v>5.5</v>
      </c>
      <c r="X49" s="10">
        <v>5.5</v>
      </c>
      <c r="Y49" s="10">
        <v>5.7</v>
      </c>
      <c r="Z49" s="10">
        <v>5.7</v>
      </c>
      <c r="AA49" s="10">
        <v>5.8</v>
      </c>
      <c r="AB49" s="10">
        <v>5.7</v>
      </c>
      <c r="AC49" s="24">
        <f t="shared" si="11"/>
        <v>6.2190476190476192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/>
      <c r="H50" s="10">
        <v>21.4</v>
      </c>
      <c r="I50" s="10">
        <v>21.7</v>
      </c>
      <c r="J50" s="10">
        <v>22.3</v>
      </c>
      <c r="K50" s="10">
        <v>23.4</v>
      </c>
      <c r="L50" s="10">
        <v>22.8</v>
      </c>
      <c r="M50" s="10">
        <v>23.2</v>
      </c>
      <c r="N50" s="10">
        <v>22.8</v>
      </c>
      <c r="O50" s="10">
        <v>22.4</v>
      </c>
      <c r="P50" s="10">
        <v>22.1</v>
      </c>
      <c r="Q50" s="10">
        <v>22</v>
      </c>
      <c r="R50" s="10">
        <v>22</v>
      </c>
      <c r="S50" s="10">
        <v>21.5</v>
      </c>
      <c r="T50" s="10">
        <v>21.2</v>
      </c>
      <c r="U50" s="10">
        <v>20.8</v>
      </c>
      <c r="V50" s="10">
        <v>21</v>
      </c>
      <c r="W50" s="10">
        <v>21.2</v>
      </c>
      <c r="X50" s="10">
        <v>20.9</v>
      </c>
      <c r="Y50" s="10">
        <v>19.899999999999999</v>
      </c>
      <c r="Z50" s="10">
        <v>19.5</v>
      </c>
      <c r="AA50" s="10">
        <v>19.600000000000001</v>
      </c>
      <c r="AB50" s="10">
        <v>19.899999999999999</v>
      </c>
      <c r="AC50" s="24">
        <f t="shared" si="11"/>
        <v>21.504761904761903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/>
      <c r="H51" s="10">
        <v>26.7</v>
      </c>
      <c r="I51" s="10">
        <v>26.4</v>
      </c>
      <c r="J51" s="10">
        <v>26.5</v>
      </c>
      <c r="K51" s="10">
        <v>27.7</v>
      </c>
      <c r="L51" s="10">
        <v>27.2</v>
      </c>
      <c r="M51" s="10">
        <v>27.6</v>
      </c>
      <c r="N51" s="10">
        <v>27.3</v>
      </c>
      <c r="O51" s="10">
        <v>27</v>
      </c>
      <c r="P51" s="10">
        <v>26.8</v>
      </c>
      <c r="Q51" s="10">
        <v>26.7</v>
      </c>
      <c r="R51" s="10">
        <v>26.5</v>
      </c>
      <c r="S51" s="10">
        <v>26</v>
      </c>
      <c r="T51" s="10">
        <v>25.7</v>
      </c>
      <c r="U51" s="10">
        <v>25.2</v>
      </c>
      <c r="V51" s="10">
        <v>25.7</v>
      </c>
      <c r="W51" s="10">
        <v>25.5</v>
      </c>
      <c r="X51" s="10">
        <v>25.1</v>
      </c>
      <c r="Y51" s="10">
        <v>24.4</v>
      </c>
      <c r="Z51" s="10">
        <v>24.6</v>
      </c>
      <c r="AA51" s="10">
        <v>25</v>
      </c>
      <c r="AB51" s="10">
        <v>25.6</v>
      </c>
      <c r="AC51" s="24">
        <f t="shared" si="11"/>
        <v>26.152380952380955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/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1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/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1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/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1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/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1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/>
      <c r="H56" s="11">
        <f t="shared" ref="H56:V56" si="12">H52-H53</f>
        <v>0.5</v>
      </c>
      <c r="I56" s="11">
        <f t="shared" si="12"/>
        <v>0.5</v>
      </c>
      <c r="J56" s="11">
        <f t="shared" si="12"/>
        <v>0.5</v>
      </c>
      <c r="K56" s="11">
        <f t="shared" si="12"/>
        <v>0.5</v>
      </c>
      <c r="L56" s="11">
        <f t="shared" si="12"/>
        <v>0.5</v>
      </c>
      <c r="M56" s="11">
        <f t="shared" si="12"/>
        <v>0.5</v>
      </c>
      <c r="N56" s="11">
        <f t="shared" si="12"/>
        <v>0.5</v>
      </c>
      <c r="O56" s="11">
        <f t="shared" si="12"/>
        <v>0.5</v>
      </c>
      <c r="P56" s="11">
        <f t="shared" si="12"/>
        <v>0.5</v>
      </c>
      <c r="Q56" s="11">
        <f t="shared" si="12"/>
        <v>0.5</v>
      </c>
      <c r="R56" s="11">
        <f t="shared" si="12"/>
        <v>0.5</v>
      </c>
      <c r="S56" s="11">
        <f t="shared" si="12"/>
        <v>0.5</v>
      </c>
      <c r="T56" s="11">
        <f t="shared" si="12"/>
        <v>0.5</v>
      </c>
      <c r="U56" s="11">
        <f t="shared" si="12"/>
        <v>0.5</v>
      </c>
      <c r="V56" s="11">
        <f t="shared" si="12"/>
        <v>0.5</v>
      </c>
      <c r="W56" s="11">
        <f t="shared" ref="W56:AB56" si="13">W52-W53</f>
        <v>0.5</v>
      </c>
      <c r="X56" s="11">
        <f t="shared" si="13"/>
        <v>0.5</v>
      </c>
      <c r="Y56" s="11">
        <f t="shared" si="13"/>
        <v>0.5</v>
      </c>
      <c r="Z56" s="11">
        <f t="shared" si="13"/>
        <v>0.5</v>
      </c>
      <c r="AA56" s="11">
        <f t="shared" si="13"/>
        <v>0.5</v>
      </c>
      <c r="AB56" s="11">
        <f t="shared" si="13"/>
        <v>0.5</v>
      </c>
      <c r="AC56" s="24">
        <f t="shared" si="11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/>
      <c r="H57" s="11">
        <f t="shared" ref="H57:V57" si="14">H54-H55</f>
        <v>0.79999999999999982</v>
      </c>
      <c r="I57" s="11">
        <f t="shared" si="14"/>
        <v>0.79999999999999982</v>
      </c>
      <c r="J57" s="11">
        <f t="shared" si="14"/>
        <v>0.79999999999999982</v>
      </c>
      <c r="K57" s="11">
        <f t="shared" si="14"/>
        <v>0.79999999999999982</v>
      </c>
      <c r="L57" s="11">
        <f t="shared" si="14"/>
        <v>0.79999999999999982</v>
      </c>
      <c r="M57" s="11">
        <f t="shared" si="14"/>
        <v>0.79999999999999982</v>
      </c>
      <c r="N57" s="11">
        <f t="shared" si="14"/>
        <v>0.79999999999999982</v>
      </c>
      <c r="O57" s="11">
        <f t="shared" si="14"/>
        <v>0.79999999999999982</v>
      </c>
      <c r="P57" s="11">
        <f t="shared" si="14"/>
        <v>0.79999999999999982</v>
      </c>
      <c r="Q57" s="11">
        <f t="shared" si="14"/>
        <v>0.79999999999999982</v>
      </c>
      <c r="R57" s="11">
        <f t="shared" si="14"/>
        <v>0.79999999999999982</v>
      </c>
      <c r="S57" s="11">
        <f t="shared" si="14"/>
        <v>0.79999999999999982</v>
      </c>
      <c r="T57" s="11">
        <f t="shared" si="14"/>
        <v>0.79999999999999982</v>
      </c>
      <c r="U57" s="11">
        <f t="shared" si="14"/>
        <v>0.79999999999999982</v>
      </c>
      <c r="V57" s="11">
        <f t="shared" si="14"/>
        <v>0.79999999999999982</v>
      </c>
      <c r="W57" s="11">
        <f t="shared" ref="W57:AB57" si="15">W54-W55</f>
        <v>0.79999999999999982</v>
      </c>
      <c r="X57" s="11">
        <f t="shared" si="15"/>
        <v>0.79999999999999982</v>
      </c>
      <c r="Y57" s="11">
        <f t="shared" si="15"/>
        <v>0.79999999999999982</v>
      </c>
      <c r="Z57" s="11">
        <f t="shared" si="15"/>
        <v>0.79999999999999982</v>
      </c>
      <c r="AA57" s="11">
        <f t="shared" si="15"/>
        <v>0.79999999999999982</v>
      </c>
      <c r="AB57" s="11">
        <f t="shared" si="15"/>
        <v>0.79999999999999982</v>
      </c>
      <c r="AC57" s="24">
        <f t="shared" si="11"/>
        <v>0.80000000000000016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/>
      <c r="H58" s="14">
        <f t="shared" ref="H58:V58" si="16">SQRT(H56/0.5)*971</f>
        <v>971</v>
      </c>
      <c r="I58" s="14">
        <f t="shared" si="16"/>
        <v>971</v>
      </c>
      <c r="J58" s="14">
        <f t="shared" si="16"/>
        <v>971</v>
      </c>
      <c r="K58" s="14">
        <f t="shared" si="16"/>
        <v>971</v>
      </c>
      <c r="L58" s="14">
        <f t="shared" si="16"/>
        <v>971</v>
      </c>
      <c r="M58" s="14">
        <f t="shared" si="16"/>
        <v>971</v>
      </c>
      <c r="N58" s="14">
        <f t="shared" si="16"/>
        <v>971</v>
      </c>
      <c r="O58" s="14">
        <f t="shared" si="16"/>
        <v>971</v>
      </c>
      <c r="P58" s="14">
        <f t="shared" si="16"/>
        <v>971</v>
      </c>
      <c r="Q58" s="14">
        <f t="shared" si="16"/>
        <v>971</v>
      </c>
      <c r="R58" s="14">
        <f t="shared" si="16"/>
        <v>971</v>
      </c>
      <c r="S58" s="14">
        <f t="shared" si="16"/>
        <v>971</v>
      </c>
      <c r="T58" s="14">
        <f t="shared" si="16"/>
        <v>971</v>
      </c>
      <c r="U58" s="14">
        <f t="shared" si="16"/>
        <v>971</v>
      </c>
      <c r="V58" s="14">
        <f t="shared" si="16"/>
        <v>971</v>
      </c>
      <c r="W58" s="14">
        <f t="shared" ref="W58:AB58" si="17">SQRT(W56/0.5)*971</f>
        <v>971</v>
      </c>
      <c r="X58" s="14">
        <f t="shared" si="17"/>
        <v>971</v>
      </c>
      <c r="Y58" s="14">
        <f t="shared" si="17"/>
        <v>971</v>
      </c>
      <c r="Z58" s="14">
        <f t="shared" si="17"/>
        <v>971</v>
      </c>
      <c r="AA58" s="14">
        <f t="shared" si="17"/>
        <v>971</v>
      </c>
      <c r="AB58" s="14">
        <f t="shared" si="17"/>
        <v>971</v>
      </c>
      <c r="AC58" s="24">
        <f t="shared" si="11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/>
      <c r="H59" s="14">
        <f t="shared" ref="H59:V59" si="18">H58*1000*1*(H48-H49)/3024</f>
        <v>2440.3439153439153</v>
      </c>
      <c r="I59" s="14">
        <f t="shared" si="18"/>
        <v>2183.4656084656085</v>
      </c>
      <c r="J59" s="14">
        <f t="shared" si="18"/>
        <v>1926.5873015873017</v>
      </c>
      <c r="K59" s="14">
        <f t="shared" si="18"/>
        <v>2022.916666666667</v>
      </c>
      <c r="L59" s="14">
        <f t="shared" si="18"/>
        <v>1990.8068783068786</v>
      </c>
      <c r="M59" s="14">
        <f t="shared" si="18"/>
        <v>2055.0264550264551</v>
      </c>
      <c r="N59" s="14">
        <f t="shared" si="18"/>
        <v>2119.2460317460318</v>
      </c>
      <c r="O59" s="14">
        <f t="shared" si="18"/>
        <v>2151.3558201058204</v>
      </c>
      <c r="P59" s="14">
        <f t="shared" si="18"/>
        <v>2151.3558201058204</v>
      </c>
      <c r="Q59" s="14">
        <f t="shared" si="18"/>
        <v>2119.2460317460318</v>
      </c>
      <c r="R59" s="14">
        <f t="shared" si="18"/>
        <v>2119.2460317460318</v>
      </c>
      <c r="S59" s="14">
        <f t="shared" si="18"/>
        <v>2087.1362433862432</v>
      </c>
      <c r="T59" s="14">
        <f t="shared" si="18"/>
        <v>2087.1362433862432</v>
      </c>
      <c r="U59" s="14">
        <f t="shared" si="18"/>
        <v>2215.5753968253966</v>
      </c>
      <c r="V59" s="14">
        <f t="shared" si="18"/>
        <v>2215.5753968253966</v>
      </c>
      <c r="W59" s="14">
        <f t="shared" ref="W59:AB59" si="19">W58*1000*1*(W48-W49)/3024</f>
        <v>2022.916666666667</v>
      </c>
      <c r="X59" s="14">
        <f t="shared" si="19"/>
        <v>1958.69708994709</v>
      </c>
      <c r="Y59" s="14">
        <f t="shared" si="19"/>
        <v>2119.2460317460323</v>
      </c>
      <c r="Z59" s="14">
        <f t="shared" si="19"/>
        <v>2472.4537037037039</v>
      </c>
      <c r="AA59" s="14">
        <f t="shared" si="19"/>
        <v>2568.7830687830688</v>
      </c>
      <c r="AB59" s="14">
        <f t="shared" si="19"/>
        <v>2729.3320105820108</v>
      </c>
      <c r="AC59" s="24">
        <f>SUM(E59:AB59)</f>
        <v>45756.448412698417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0</v>
      </c>
      <c r="F60" s="15">
        <v>0</v>
      </c>
      <c r="G60" s="15">
        <v>1000</v>
      </c>
      <c r="H60" s="15">
        <v>1200</v>
      </c>
      <c r="I60" s="15">
        <v>1100</v>
      </c>
      <c r="J60" s="15">
        <v>1100</v>
      </c>
      <c r="K60" s="15">
        <v>1200</v>
      </c>
      <c r="L60" s="15">
        <v>1100</v>
      </c>
      <c r="M60" s="15">
        <v>1200</v>
      </c>
      <c r="N60" s="15">
        <v>1200</v>
      </c>
      <c r="O60" s="15">
        <v>1100</v>
      </c>
      <c r="P60" s="15">
        <v>1100</v>
      </c>
      <c r="Q60" s="15">
        <v>1200</v>
      </c>
      <c r="R60" s="15">
        <v>1100</v>
      </c>
      <c r="S60" s="15">
        <v>1200</v>
      </c>
      <c r="T60" s="15">
        <v>1100</v>
      </c>
      <c r="U60" s="15">
        <v>1100</v>
      </c>
      <c r="V60" s="15">
        <v>1200</v>
      </c>
      <c r="W60" s="15">
        <v>1100</v>
      </c>
      <c r="X60" s="15">
        <v>1000</v>
      </c>
      <c r="Y60" s="15">
        <v>1200</v>
      </c>
      <c r="Z60" s="15">
        <v>1400</v>
      </c>
      <c r="AA60" s="15">
        <v>1200</v>
      </c>
      <c r="AB60" s="15">
        <v>1500</v>
      </c>
      <c r="AC60" s="25">
        <f>SUM(E60:AB60)</f>
        <v>25600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/>
      <c r="H61" s="16">
        <f t="shared" ref="H61:AB61" si="20">H60/H59</f>
        <v>0.49173396932083041</v>
      </c>
      <c r="I61" s="16">
        <f t="shared" si="20"/>
        <v>0.5037862724904586</v>
      </c>
      <c r="J61" s="16">
        <f t="shared" si="20"/>
        <v>0.57095777548918636</v>
      </c>
      <c r="K61" s="16">
        <f t="shared" si="20"/>
        <v>0.59320288362512863</v>
      </c>
      <c r="L61" s="16">
        <f t="shared" si="20"/>
        <v>0.55253978273147064</v>
      </c>
      <c r="M61" s="16">
        <f t="shared" si="20"/>
        <v>0.58393408856848605</v>
      </c>
      <c r="N61" s="16">
        <f t="shared" si="20"/>
        <v>0.5662391161876229</v>
      </c>
      <c r="O61" s="16">
        <f t="shared" si="20"/>
        <v>0.511305470587331</v>
      </c>
      <c r="P61" s="16">
        <f t="shared" si="20"/>
        <v>0.511305470587331</v>
      </c>
      <c r="Q61" s="16">
        <f t="shared" si="20"/>
        <v>0.5662391161876229</v>
      </c>
      <c r="R61" s="16">
        <f t="shared" si="20"/>
        <v>0.51905252317198758</v>
      </c>
      <c r="S61" s="16">
        <f t="shared" si="20"/>
        <v>0.57495048720589403</v>
      </c>
      <c r="T61" s="16">
        <f t="shared" si="20"/>
        <v>0.52703794660540293</v>
      </c>
      <c r="U61" s="16">
        <f t="shared" si="20"/>
        <v>0.49648502216450996</v>
      </c>
      <c r="V61" s="16">
        <f t="shared" si="20"/>
        <v>0.54162002417946542</v>
      </c>
      <c r="W61" s="16">
        <f t="shared" si="20"/>
        <v>0.5437693099897013</v>
      </c>
      <c r="X61" s="16">
        <f t="shared" si="20"/>
        <v>0.51054346541506979</v>
      </c>
      <c r="Y61" s="16">
        <f t="shared" si="20"/>
        <v>0.56623911618762279</v>
      </c>
      <c r="Z61" s="16">
        <f t="shared" si="20"/>
        <v>0.56623911618762279</v>
      </c>
      <c r="AA61" s="16">
        <f t="shared" si="20"/>
        <v>0.46714727085478891</v>
      </c>
      <c r="AB61" s="16">
        <f t="shared" si="20"/>
        <v>0.54958502453504565</v>
      </c>
      <c r="AC61" s="24">
        <f t="shared" ref="AC61:AC66" si="21">AVERAGE(E61:AB61)</f>
        <v>0.53875777391774182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0.53875777391774182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1"/>
        <v>0.53875777391774182</v>
      </c>
    </row>
    <row r="63" spans="1:29" ht="33" customHeight="1">
      <c r="A63" s="4">
        <v>18</v>
      </c>
      <c r="B63" s="5" t="s">
        <v>70</v>
      </c>
      <c r="C63" s="13"/>
      <c r="D63" s="13"/>
      <c r="E63" s="16"/>
      <c r="F63" s="16"/>
      <c r="G63" s="16"/>
      <c r="H63" s="16">
        <f t="shared" ref="H63:V63" si="22">3.516/H61</f>
        <v>7.1502076719576717</v>
      </c>
      <c r="I63" s="16">
        <f t="shared" si="22"/>
        <v>6.9791500721500723</v>
      </c>
      <c r="J63" s="16">
        <f t="shared" si="22"/>
        <v>6.1580735930735937</v>
      </c>
      <c r="K63" s="16">
        <f t="shared" si="22"/>
        <v>5.9271458333333342</v>
      </c>
      <c r="L63" s="16">
        <f t="shared" si="22"/>
        <v>6.363342712842714</v>
      </c>
      <c r="M63" s="16">
        <f t="shared" si="22"/>
        <v>6.0212275132275135</v>
      </c>
      <c r="N63" s="16">
        <f t="shared" si="22"/>
        <v>6.2093908730158729</v>
      </c>
      <c r="O63" s="16">
        <f t="shared" si="22"/>
        <v>6.8765155122655139</v>
      </c>
      <c r="P63" s="16">
        <f t="shared" si="22"/>
        <v>6.8765155122655139</v>
      </c>
      <c r="Q63" s="16">
        <f t="shared" si="22"/>
        <v>6.2093908730158729</v>
      </c>
      <c r="R63" s="16">
        <f t="shared" si="22"/>
        <v>6.7738809523809529</v>
      </c>
      <c r="S63" s="16">
        <f t="shared" si="22"/>
        <v>6.1153091931216927</v>
      </c>
      <c r="T63" s="16">
        <f t="shared" si="22"/>
        <v>6.671246392496391</v>
      </c>
      <c r="U63" s="16">
        <f t="shared" si="22"/>
        <v>7.0817846320346316</v>
      </c>
      <c r="V63" s="16">
        <f t="shared" si="22"/>
        <v>6.4916359126984124</v>
      </c>
      <c r="W63" s="16">
        <f t="shared" ref="W63:AB63" si="23">3.516/W61</f>
        <v>6.4659772727272733</v>
      </c>
      <c r="X63" s="16">
        <f t="shared" si="23"/>
        <v>6.8867789682539691</v>
      </c>
      <c r="Y63" s="16">
        <f t="shared" si="23"/>
        <v>6.2093908730158738</v>
      </c>
      <c r="Z63" s="16">
        <f t="shared" si="23"/>
        <v>6.2093908730158738</v>
      </c>
      <c r="AA63" s="16">
        <f t="shared" si="23"/>
        <v>7.5265343915343914</v>
      </c>
      <c r="AB63" s="16">
        <f t="shared" si="23"/>
        <v>6.3975542328042341</v>
      </c>
      <c r="AC63" s="24">
        <f t="shared" si="21"/>
        <v>6.5524020886300649</v>
      </c>
    </row>
    <row r="64" spans="1:29" ht="33" customHeight="1">
      <c r="A64" s="4">
        <v>19</v>
      </c>
      <c r="B64" s="5" t="s">
        <v>71</v>
      </c>
      <c r="C64" s="13"/>
      <c r="D64" s="13"/>
      <c r="E64" s="16"/>
      <c r="F64" s="16"/>
      <c r="G64" s="16"/>
      <c r="H64" s="16">
        <f t="shared" ref="H64:V64" si="24">3.413*H63</f>
        <v>24.403658784391531</v>
      </c>
      <c r="I64" s="16">
        <f t="shared" si="24"/>
        <v>23.819839196248196</v>
      </c>
      <c r="J64" s="16">
        <f t="shared" si="24"/>
        <v>21.017505173160174</v>
      </c>
      <c r="K64" s="16">
        <f t="shared" si="24"/>
        <v>20.22934872916667</v>
      </c>
      <c r="L64" s="16">
        <f t="shared" si="24"/>
        <v>21.718088678932183</v>
      </c>
      <c r="M64" s="16">
        <f t="shared" si="24"/>
        <v>20.550449502645503</v>
      </c>
      <c r="N64" s="16">
        <f t="shared" si="24"/>
        <v>21.192651049603175</v>
      </c>
      <c r="O64" s="16">
        <f t="shared" si="24"/>
        <v>23.469547443362199</v>
      </c>
      <c r="P64" s="16">
        <f t="shared" si="24"/>
        <v>23.469547443362199</v>
      </c>
      <c r="Q64" s="16">
        <f t="shared" si="24"/>
        <v>21.192651049603175</v>
      </c>
      <c r="R64" s="16">
        <f t="shared" si="24"/>
        <v>23.119255690476191</v>
      </c>
      <c r="S64" s="16">
        <f t="shared" si="24"/>
        <v>20.871550276124335</v>
      </c>
      <c r="T64" s="16">
        <f t="shared" si="24"/>
        <v>22.768963937590183</v>
      </c>
      <c r="U64" s="16">
        <f t="shared" si="24"/>
        <v>24.170130949134197</v>
      </c>
      <c r="V64" s="16">
        <f t="shared" si="24"/>
        <v>22.155953370039679</v>
      </c>
      <c r="W64" s="16">
        <f t="shared" ref="W64:AB64" si="25">3.413*W63</f>
        <v>22.068380431818184</v>
      </c>
      <c r="X64" s="16">
        <f t="shared" si="25"/>
        <v>23.504576618650795</v>
      </c>
      <c r="Y64" s="16">
        <f t="shared" si="25"/>
        <v>21.192651049603175</v>
      </c>
      <c r="Z64" s="16">
        <f t="shared" si="25"/>
        <v>21.192651049603175</v>
      </c>
      <c r="AA64" s="16">
        <f t="shared" si="25"/>
        <v>25.688061878306875</v>
      </c>
      <c r="AB64" s="16">
        <f t="shared" si="25"/>
        <v>21.83485259656085</v>
      </c>
      <c r="AC64" s="24">
        <f t="shared" si="21"/>
        <v>22.363348328494411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/>
      <c r="H65" s="16">
        <f t="shared" ref="H65:V65" si="26">(H51-H50)/LN(1+(H51-H50)/H46)</f>
        <v>3.3852072922802328</v>
      </c>
      <c r="I65" s="16">
        <f t="shared" si="26"/>
        <v>2.8269864938532443</v>
      </c>
      <c r="J65" s="16">
        <f t="shared" si="26"/>
        <v>2.9118462916286969</v>
      </c>
      <c r="K65" s="16">
        <f t="shared" si="26"/>
        <v>2.7025519071588002</v>
      </c>
      <c r="L65" s="16">
        <f t="shared" si="26"/>
        <v>2.7338737120622918</v>
      </c>
      <c r="M65" s="16">
        <f t="shared" si="26"/>
        <v>2.7338737120622927</v>
      </c>
      <c r="N65" s="16">
        <f t="shared" si="26"/>
        <v>2.8880502797241387</v>
      </c>
      <c r="O65" s="16">
        <f t="shared" si="26"/>
        <v>2.9196406471924834</v>
      </c>
      <c r="P65" s="16">
        <f t="shared" si="26"/>
        <v>2.8269864938532443</v>
      </c>
      <c r="Q65" s="16">
        <f t="shared" si="26"/>
        <v>2.9510920028415573</v>
      </c>
      <c r="R65" s="16">
        <f t="shared" si="26"/>
        <v>2.7650510025361612</v>
      </c>
      <c r="S65" s="16">
        <f t="shared" si="26"/>
        <v>2.7650510025361612</v>
      </c>
      <c r="T65" s="16">
        <f t="shared" si="26"/>
        <v>2.8880502797241387</v>
      </c>
      <c r="U65" s="16">
        <f t="shared" si="26"/>
        <v>2.7338737120622918</v>
      </c>
      <c r="V65" s="16">
        <f t="shared" si="26"/>
        <v>2.8269864938532443</v>
      </c>
      <c r="W65" s="16">
        <f t="shared" ref="W65:AB65" si="27">(W51-W50)/LN(1+(W51-W50)/W46)</f>
        <v>2.8244384210924309</v>
      </c>
      <c r="X65" s="16">
        <f t="shared" si="27"/>
        <v>2.7924094923585479</v>
      </c>
      <c r="Y65" s="16">
        <f t="shared" si="27"/>
        <v>2.8880502797241387</v>
      </c>
      <c r="Z65" s="16">
        <f t="shared" si="27"/>
        <v>3.1996311497369812</v>
      </c>
      <c r="AA65" s="16">
        <f t="shared" si="27"/>
        <v>3.1676234304562327</v>
      </c>
      <c r="AB65" s="16">
        <f t="shared" si="27"/>
        <v>3.5106681716364814</v>
      </c>
      <c r="AC65" s="24">
        <f t="shared" si="21"/>
        <v>2.916282965160657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/>
      <c r="H66" s="16">
        <f t="shared" ref="H66:V66" si="28">(H48-H49)/LN(1+(H48-H49)/H47)</f>
        <v>2.5369423252845387</v>
      </c>
      <c r="I66" s="16">
        <f t="shared" si="28"/>
        <v>2.1491323462834737</v>
      </c>
      <c r="J66" s="16">
        <f t="shared" si="28"/>
        <v>1.9707524325183063</v>
      </c>
      <c r="K66" s="16">
        <f t="shared" si="28"/>
        <v>2.0381473548366369</v>
      </c>
      <c r="L66" s="16">
        <f t="shared" si="28"/>
        <v>2.0157521398153806</v>
      </c>
      <c r="M66" s="16">
        <f t="shared" si="28"/>
        <v>2.0604747200825204</v>
      </c>
      <c r="N66" s="16">
        <f t="shared" si="28"/>
        <v>2.1049313267650867</v>
      </c>
      <c r="O66" s="16">
        <f t="shared" si="28"/>
        <v>2.1270631636670405</v>
      </c>
      <c r="P66" s="16">
        <f t="shared" si="28"/>
        <v>2.1270631636670405</v>
      </c>
      <c r="Q66" s="16">
        <f t="shared" si="28"/>
        <v>2.3059178144955088</v>
      </c>
      <c r="R66" s="16">
        <f t="shared" si="28"/>
        <v>2.1049313267650867</v>
      </c>
      <c r="S66" s="16">
        <f t="shared" si="28"/>
        <v>2.2824539234048866</v>
      </c>
      <c r="T66" s="16">
        <f t="shared" si="28"/>
        <v>2.082735603896948</v>
      </c>
      <c r="U66" s="16">
        <f t="shared" si="28"/>
        <v>2.1711400650644617</v>
      </c>
      <c r="V66" s="16">
        <f t="shared" si="28"/>
        <v>2.1711400650644617</v>
      </c>
      <c r="W66" s="16">
        <f t="shared" ref="W66:AB66" si="29">(W48-W49)/LN(1+(W48-W49)/W47)</f>
        <v>2.0381473548366369</v>
      </c>
      <c r="X66" s="16">
        <f t="shared" si="29"/>
        <v>1.9932876563019337</v>
      </c>
      <c r="Y66" s="16">
        <f t="shared" si="29"/>
        <v>2.1049313267650867</v>
      </c>
      <c r="Z66" s="16">
        <f t="shared" si="29"/>
        <v>2.5597087013286677</v>
      </c>
      <c r="AA66" s="16">
        <f t="shared" si="29"/>
        <v>2.4094728527885949</v>
      </c>
      <c r="AB66" s="16">
        <f t="shared" si="29"/>
        <v>2.9407981782201453</v>
      </c>
      <c r="AC66" s="24">
        <f t="shared" si="21"/>
        <v>2.204520182945354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</sheetData>
  <mergeCells count="32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2:AB62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A44:A45"/>
    <mergeCell ref="B44:B45"/>
    <mergeCell ref="C44:C45"/>
    <mergeCell ref="D44:D45"/>
    <mergeCell ref="E44:AB44"/>
  </mergeCells>
  <conditionalFormatting sqref="E27:AB27">
    <cfRule type="cellIs" dxfId="54" priority="2" operator="greaterThan">
      <formula>90</formula>
    </cfRule>
  </conditionalFormatting>
  <conditionalFormatting sqref="E60:AB60">
    <cfRule type="cellIs" dxfId="5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8477-A3E4-4932-AF77-6257C06B92F2}">
  <dimension ref="A1:BF99"/>
  <sheetViews>
    <sheetView zoomScale="60" zoomScaleNormal="60" workbookViewId="0">
      <selection activeCell="AI59" sqref="AI59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135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/>
      <c r="F13" s="8"/>
      <c r="G13" s="8"/>
      <c r="H13" s="8"/>
      <c r="I13" s="8">
        <v>0.4</v>
      </c>
      <c r="J13" s="8">
        <v>0.4</v>
      </c>
      <c r="K13" s="8">
        <v>0.4</v>
      </c>
      <c r="L13" s="8">
        <v>0.4</v>
      </c>
      <c r="M13" s="8">
        <v>0.4</v>
      </c>
      <c r="N13" s="8">
        <v>0.5</v>
      </c>
      <c r="O13" s="8">
        <v>0.4</v>
      </c>
      <c r="P13" s="8">
        <v>0.4</v>
      </c>
      <c r="Q13" s="8">
        <v>0.4</v>
      </c>
      <c r="R13" s="8">
        <v>0.4</v>
      </c>
      <c r="S13" s="8">
        <v>0.5</v>
      </c>
      <c r="T13" s="8">
        <v>0.4</v>
      </c>
      <c r="U13" s="8">
        <v>0.4</v>
      </c>
      <c r="V13" s="8">
        <v>0.5</v>
      </c>
      <c r="W13" s="8">
        <v>0.4</v>
      </c>
      <c r="X13" s="8">
        <v>0.4</v>
      </c>
      <c r="Y13" s="8">
        <v>0.4</v>
      </c>
      <c r="Z13" s="8">
        <v>0.4</v>
      </c>
      <c r="AA13" s="8">
        <v>0.5</v>
      </c>
      <c r="AB13" s="8">
        <v>0.5</v>
      </c>
      <c r="AC13" s="23">
        <f>AVERAGE(E13:AB13)</f>
        <v>0.4250000000000001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/>
      <c r="F14" s="9"/>
      <c r="G14" s="9"/>
      <c r="H14" s="9"/>
      <c r="I14" s="9">
        <v>0.7</v>
      </c>
      <c r="J14" s="9">
        <v>0.7</v>
      </c>
      <c r="K14" s="9">
        <v>0.6</v>
      </c>
      <c r="L14" s="9">
        <v>0.6</v>
      </c>
      <c r="M14" s="9">
        <v>0.6</v>
      </c>
      <c r="N14" s="9">
        <v>0.7</v>
      </c>
      <c r="O14" s="9">
        <v>0.7</v>
      </c>
      <c r="P14" s="9">
        <v>0.7</v>
      </c>
      <c r="Q14" s="9">
        <v>0.7</v>
      </c>
      <c r="R14" s="9">
        <v>0.7</v>
      </c>
      <c r="S14" s="9">
        <v>0.6</v>
      </c>
      <c r="T14" s="9">
        <v>0.7</v>
      </c>
      <c r="U14" s="9">
        <v>0.7</v>
      </c>
      <c r="V14" s="9">
        <v>0.7</v>
      </c>
      <c r="W14" s="9">
        <v>0.7</v>
      </c>
      <c r="X14" s="9">
        <v>0.7</v>
      </c>
      <c r="Y14" s="9">
        <v>0.7</v>
      </c>
      <c r="Z14" s="9">
        <v>0.6</v>
      </c>
      <c r="AA14" s="9">
        <v>0.7</v>
      </c>
      <c r="AB14" s="9">
        <v>0.8</v>
      </c>
      <c r="AC14" s="23">
        <f>AVERAGE(E14:AB14)</f>
        <v>0.67999999999999983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/>
      <c r="F15" s="10"/>
      <c r="G15" s="10"/>
      <c r="H15" s="10"/>
      <c r="I15" s="10">
        <v>13.4</v>
      </c>
      <c r="J15" s="10">
        <v>12.6</v>
      </c>
      <c r="K15" s="10">
        <v>12.4</v>
      </c>
      <c r="L15" s="10">
        <v>12.6</v>
      </c>
      <c r="M15" s="10">
        <v>12.8</v>
      </c>
      <c r="N15" s="10">
        <v>12.8</v>
      </c>
      <c r="O15" s="10">
        <v>12.8</v>
      </c>
      <c r="P15" s="10">
        <v>12.9</v>
      </c>
      <c r="Q15" s="10">
        <v>12.9</v>
      </c>
      <c r="R15" s="10">
        <v>12.9</v>
      </c>
      <c r="S15" s="10">
        <v>12.7</v>
      </c>
      <c r="T15" s="10">
        <v>12.7</v>
      </c>
      <c r="U15" s="10">
        <v>12.7</v>
      </c>
      <c r="V15" s="10">
        <v>12.6</v>
      </c>
      <c r="W15" s="10">
        <v>12.2</v>
      </c>
      <c r="X15" s="10">
        <v>11.8</v>
      </c>
      <c r="Y15" s="10">
        <v>12.6</v>
      </c>
      <c r="Z15" s="10">
        <v>13.6</v>
      </c>
      <c r="AA15" s="10">
        <v>14</v>
      </c>
      <c r="AB15" s="10">
        <v>14.2</v>
      </c>
      <c r="AC15" s="24">
        <f t="shared" ref="AC15:AC25" si="0">AVERAGE(E15:AB15)</f>
        <v>12.859999999999996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/>
      <c r="F16" s="10"/>
      <c r="G16" s="10"/>
      <c r="H16" s="10"/>
      <c r="I16" s="10">
        <v>6.3</v>
      </c>
      <c r="J16" s="10">
        <v>6.4</v>
      </c>
      <c r="K16" s="10">
        <v>6.4</v>
      </c>
      <c r="L16" s="10">
        <v>6.6</v>
      </c>
      <c r="M16" s="10">
        <v>6.4</v>
      </c>
      <c r="N16" s="10">
        <v>6.6</v>
      </c>
      <c r="O16" s="10">
        <v>6.4</v>
      </c>
      <c r="P16" s="10">
        <v>6.6</v>
      </c>
      <c r="Q16" s="10">
        <v>6.4</v>
      </c>
      <c r="R16" s="10">
        <v>6.4</v>
      </c>
      <c r="S16" s="10">
        <v>6.4</v>
      </c>
      <c r="T16" s="10">
        <v>6.4</v>
      </c>
      <c r="U16" s="10">
        <v>6.6</v>
      </c>
      <c r="V16" s="10">
        <v>5.8</v>
      </c>
      <c r="W16" s="10">
        <v>5.6</v>
      </c>
      <c r="X16" s="10">
        <v>5.4</v>
      </c>
      <c r="Y16" s="10">
        <v>5.7</v>
      </c>
      <c r="Z16" s="10">
        <v>5.8</v>
      </c>
      <c r="AA16" s="10">
        <v>5.7</v>
      </c>
      <c r="AB16" s="10">
        <v>5.7</v>
      </c>
      <c r="AC16" s="24">
        <f t="shared" si="0"/>
        <v>6.1800000000000006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/>
      <c r="F17" s="10"/>
      <c r="G17" s="10"/>
      <c r="H17" s="10"/>
      <c r="I17" s="10">
        <v>21.3</v>
      </c>
      <c r="J17" s="10">
        <v>20.9</v>
      </c>
      <c r="K17" s="10">
        <v>22.3</v>
      </c>
      <c r="L17" s="10">
        <v>23.2</v>
      </c>
      <c r="M17" s="10">
        <v>22.6</v>
      </c>
      <c r="N17" s="10">
        <v>22.3</v>
      </c>
      <c r="O17" s="10">
        <v>21.7</v>
      </c>
      <c r="P17" s="10">
        <v>21.7</v>
      </c>
      <c r="Q17" s="10">
        <v>21.9</v>
      </c>
      <c r="R17" s="10">
        <v>22.4</v>
      </c>
      <c r="S17" s="10">
        <v>22.5</v>
      </c>
      <c r="T17" s="10">
        <v>22.6</v>
      </c>
      <c r="U17" s="10">
        <v>22.4</v>
      </c>
      <c r="V17" s="10">
        <v>22.4</v>
      </c>
      <c r="W17" s="10">
        <v>22.2</v>
      </c>
      <c r="X17" s="10">
        <v>21.8</v>
      </c>
      <c r="Y17" s="10">
        <v>21.3</v>
      </c>
      <c r="Z17" s="10">
        <v>20.100000000000001</v>
      </c>
      <c r="AA17" s="10">
        <v>19.2</v>
      </c>
      <c r="AB17" s="10">
        <v>19.100000000000001</v>
      </c>
      <c r="AC17" s="24">
        <f t="shared" si="0"/>
        <v>21.695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/>
      <c r="F18" s="10"/>
      <c r="G18" s="10"/>
      <c r="H18" s="10"/>
      <c r="I18" s="10">
        <v>25.7</v>
      </c>
      <c r="J18" s="10">
        <v>24.7</v>
      </c>
      <c r="K18" s="10">
        <v>26</v>
      </c>
      <c r="L18" s="10">
        <v>27</v>
      </c>
      <c r="M18" s="10">
        <v>26.7</v>
      </c>
      <c r="N18" s="10">
        <v>26.2</v>
      </c>
      <c r="O18" s="10">
        <v>25.8</v>
      </c>
      <c r="P18" s="10">
        <v>25.7</v>
      </c>
      <c r="Q18" s="10">
        <v>25.9</v>
      </c>
      <c r="R18" s="10">
        <v>26.4</v>
      </c>
      <c r="S18" s="10">
        <v>26.5</v>
      </c>
      <c r="T18" s="10">
        <v>26.5</v>
      </c>
      <c r="U18" s="10">
        <v>26.3</v>
      </c>
      <c r="V18" s="10">
        <v>26.7</v>
      </c>
      <c r="W18" s="10">
        <v>26.3</v>
      </c>
      <c r="X18" s="10">
        <v>26</v>
      </c>
      <c r="Y18" s="10">
        <v>25.6</v>
      </c>
      <c r="Z18" s="10">
        <v>25</v>
      </c>
      <c r="AA18" s="10">
        <v>24.4</v>
      </c>
      <c r="AB18" s="10">
        <v>24.4</v>
      </c>
      <c r="AC18" s="24">
        <f t="shared" si="0"/>
        <v>25.889999999999997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/>
      <c r="F19" s="11"/>
      <c r="G19" s="11"/>
      <c r="H19" s="11"/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/>
      <c r="F20" s="12"/>
      <c r="G20" s="12"/>
      <c r="H20" s="12"/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/>
      <c r="F21" s="12"/>
      <c r="G21" s="12"/>
      <c r="H21" s="12"/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/>
      <c r="F22" s="12"/>
      <c r="G22" s="12"/>
      <c r="H22" s="12"/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/>
      <c r="F23" s="11"/>
      <c r="G23" s="11"/>
      <c r="H23" s="11"/>
      <c r="I23" s="11">
        <f t="shared" ref="I23:W23" si="1">I19-I20</f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/>
      <c r="F24" s="11"/>
      <c r="G24" s="11"/>
      <c r="H24" s="11"/>
      <c r="I24" s="11">
        <f t="shared" ref="I24:W24" si="3">I21-I22</f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0.80000000000000016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/>
      <c r="F25" s="14"/>
      <c r="G25" s="14"/>
      <c r="H25" s="14"/>
      <c r="I25" s="14">
        <f t="shared" ref="I25:W25" si="5">SQRT(I23/0.5)*971</f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/>
      <c r="F26" s="14"/>
      <c r="G26" s="14"/>
      <c r="H26" s="14"/>
      <c r="I26" s="14">
        <f t="shared" ref="I26:W26" si="7">I25*1000*1*(I15-I16)/3024</f>
        <v>2279.7949735449738</v>
      </c>
      <c r="J26" s="14">
        <f t="shared" si="7"/>
        <v>1990.8068783068779</v>
      </c>
      <c r="K26" s="14">
        <f t="shared" si="7"/>
        <v>1926.5873015873017</v>
      </c>
      <c r="L26" s="14">
        <f t="shared" si="7"/>
        <v>1926.5873015873017</v>
      </c>
      <c r="M26" s="14">
        <f t="shared" si="7"/>
        <v>2055.0264550264551</v>
      </c>
      <c r="N26" s="14">
        <f t="shared" si="7"/>
        <v>1990.8068783068786</v>
      </c>
      <c r="O26" s="14">
        <f t="shared" si="7"/>
        <v>2055.0264550264551</v>
      </c>
      <c r="P26" s="14">
        <f t="shared" si="7"/>
        <v>2022.916666666667</v>
      </c>
      <c r="Q26" s="14">
        <f t="shared" si="7"/>
        <v>2087.1362433862432</v>
      </c>
      <c r="R26" s="14">
        <f t="shared" si="7"/>
        <v>2087.1362433862432</v>
      </c>
      <c r="S26" s="14">
        <f t="shared" si="7"/>
        <v>2022.9166666666663</v>
      </c>
      <c r="T26" s="14">
        <f t="shared" si="7"/>
        <v>2022.9166666666663</v>
      </c>
      <c r="U26" s="14">
        <f t="shared" si="7"/>
        <v>1958.69708994709</v>
      </c>
      <c r="V26" s="14">
        <f t="shared" si="7"/>
        <v>2183.4656084656085</v>
      </c>
      <c r="W26" s="14">
        <f t="shared" si="7"/>
        <v>2119.2460317460318</v>
      </c>
      <c r="X26" s="14">
        <f t="shared" ref="X26:AB26" si="8">X25*1000*1*(X15-X16)/3024</f>
        <v>2055.0264550264551</v>
      </c>
      <c r="Y26" s="14">
        <f t="shared" si="8"/>
        <v>2215.5753968253966</v>
      </c>
      <c r="Z26" s="14">
        <f t="shared" si="8"/>
        <v>2504.563492063492</v>
      </c>
      <c r="AA26" s="14">
        <f t="shared" si="8"/>
        <v>2665.112433862434</v>
      </c>
      <c r="AB26" s="14">
        <f t="shared" si="8"/>
        <v>2729.3320105820108</v>
      </c>
      <c r="AC26" s="24">
        <f>SUM(E26:AB26)</f>
        <v>42898.677248677261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0</v>
      </c>
      <c r="F27" s="15">
        <v>0</v>
      </c>
      <c r="G27" s="15">
        <v>500</v>
      </c>
      <c r="H27" s="15">
        <v>1000</v>
      </c>
      <c r="I27" s="15">
        <v>1100</v>
      </c>
      <c r="J27" s="15">
        <v>1000</v>
      </c>
      <c r="K27" s="15">
        <v>1200</v>
      </c>
      <c r="L27" s="15">
        <v>1000</v>
      </c>
      <c r="M27" s="15">
        <v>1200</v>
      </c>
      <c r="N27" s="15">
        <v>1100</v>
      </c>
      <c r="O27" s="15">
        <v>1000</v>
      </c>
      <c r="P27" s="15">
        <v>1200</v>
      </c>
      <c r="Q27" s="15">
        <v>1100</v>
      </c>
      <c r="R27" s="15">
        <v>1100</v>
      </c>
      <c r="S27" s="15">
        <v>1200</v>
      </c>
      <c r="T27" s="15">
        <v>1100</v>
      </c>
      <c r="U27" s="15">
        <v>1200</v>
      </c>
      <c r="V27" s="15">
        <v>1200</v>
      </c>
      <c r="W27" s="15">
        <v>1100</v>
      </c>
      <c r="X27" s="15">
        <v>1200</v>
      </c>
      <c r="Y27" s="15">
        <v>1200</v>
      </c>
      <c r="Z27" s="15">
        <v>1400</v>
      </c>
      <c r="AA27" s="15">
        <v>1300</v>
      </c>
      <c r="AB27" s="15">
        <v>1400</v>
      </c>
      <c r="AC27" s="25">
        <f>SUM(E27:AB27)</f>
        <v>24800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/>
      <c r="F28" s="16"/>
      <c r="G28" s="16"/>
      <c r="H28" s="16"/>
      <c r="I28" s="16">
        <f t="shared" ref="I28:W28" si="9">I27/I26</f>
        <v>0.48249952858241102</v>
      </c>
      <c r="J28" s="16">
        <f t="shared" si="9"/>
        <v>0.50230889339224616</v>
      </c>
      <c r="K28" s="16">
        <f t="shared" si="9"/>
        <v>0.62286302780638514</v>
      </c>
      <c r="L28" s="16">
        <f t="shared" si="9"/>
        <v>0.51905252317198758</v>
      </c>
      <c r="M28" s="16">
        <f t="shared" si="9"/>
        <v>0.58393408856848605</v>
      </c>
      <c r="N28" s="16">
        <f t="shared" si="9"/>
        <v>0.55253978273147064</v>
      </c>
      <c r="O28" s="16">
        <f t="shared" si="9"/>
        <v>0.4866117404737384</v>
      </c>
      <c r="P28" s="16">
        <f t="shared" si="9"/>
        <v>0.59320288362512863</v>
      </c>
      <c r="Q28" s="16">
        <f t="shared" si="9"/>
        <v>0.52703794660540293</v>
      </c>
      <c r="R28" s="16">
        <f t="shared" si="9"/>
        <v>0.52703794660540293</v>
      </c>
      <c r="S28" s="16">
        <f t="shared" si="9"/>
        <v>0.59320288362512885</v>
      </c>
      <c r="T28" s="16">
        <f t="shared" si="9"/>
        <v>0.54376930998970141</v>
      </c>
      <c r="U28" s="16">
        <f t="shared" si="9"/>
        <v>0.61265215849808374</v>
      </c>
      <c r="V28" s="16">
        <f t="shared" si="9"/>
        <v>0.54958502453504576</v>
      </c>
      <c r="W28" s="16">
        <f t="shared" si="9"/>
        <v>0.51905252317198758</v>
      </c>
      <c r="X28" s="16">
        <f t="shared" ref="X28:AB28" si="10">X27/X26</f>
        <v>0.58393408856848605</v>
      </c>
      <c r="Y28" s="16">
        <f t="shared" si="10"/>
        <v>0.54162002417946542</v>
      </c>
      <c r="Z28" s="16">
        <f t="shared" si="10"/>
        <v>0.55897964033906367</v>
      </c>
      <c r="AA28" s="16">
        <f t="shared" si="10"/>
        <v>0.48778429888451846</v>
      </c>
      <c r="AB28" s="16">
        <f t="shared" si="10"/>
        <v>0.51294602289937596</v>
      </c>
      <c r="AC28" s="24">
        <f t="shared" ref="AC28:AC33" si="11">AVERAGE(E28:AB28)</f>
        <v>0.54503071681267579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0.54503071681267579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0.54503071681267579</v>
      </c>
    </row>
    <row r="30" spans="1:58" ht="30" customHeight="1">
      <c r="A30" s="4">
        <v>18</v>
      </c>
      <c r="B30" s="5" t="s">
        <v>70</v>
      </c>
      <c r="C30" s="13"/>
      <c r="D30" s="13"/>
      <c r="E30" s="16"/>
      <c r="F30" s="16"/>
      <c r="G30" s="16"/>
      <c r="H30" s="16"/>
      <c r="I30" s="16">
        <f t="shared" ref="I30:W30" si="12">3.516/I28</f>
        <v>7.2870537518037519</v>
      </c>
      <c r="J30" s="16">
        <f t="shared" si="12"/>
        <v>6.9996769841269835</v>
      </c>
      <c r="K30" s="16">
        <f t="shared" si="12"/>
        <v>5.6449007936507938</v>
      </c>
      <c r="L30" s="16">
        <f t="shared" si="12"/>
        <v>6.7738809523809529</v>
      </c>
      <c r="M30" s="16">
        <f t="shared" si="12"/>
        <v>6.0212275132275135</v>
      </c>
      <c r="N30" s="16">
        <f t="shared" si="12"/>
        <v>6.363342712842714</v>
      </c>
      <c r="O30" s="16">
        <f t="shared" si="12"/>
        <v>7.2254730158730158</v>
      </c>
      <c r="P30" s="16">
        <f t="shared" si="12"/>
        <v>5.9271458333333342</v>
      </c>
      <c r="Q30" s="16">
        <f t="shared" si="12"/>
        <v>6.671246392496391</v>
      </c>
      <c r="R30" s="16">
        <f t="shared" si="12"/>
        <v>6.671246392496391</v>
      </c>
      <c r="S30" s="16">
        <f t="shared" si="12"/>
        <v>5.9271458333333324</v>
      </c>
      <c r="T30" s="16">
        <f t="shared" si="12"/>
        <v>6.4659772727272715</v>
      </c>
      <c r="U30" s="16">
        <f t="shared" si="12"/>
        <v>5.7389824735449739</v>
      </c>
      <c r="V30" s="16">
        <f t="shared" si="12"/>
        <v>6.3975542328042323</v>
      </c>
      <c r="W30" s="16">
        <f t="shared" si="12"/>
        <v>6.7738809523809529</v>
      </c>
      <c r="X30" s="16">
        <f t="shared" ref="X30:AB30" si="13">3.516/X28</f>
        <v>6.0212275132275135</v>
      </c>
      <c r="Y30" s="16">
        <f t="shared" si="13"/>
        <v>6.4916359126984124</v>
      </c>
      <c r="Z30" s="16">
        <f t="shared" si="13"/>
        <v>6.2900323129251694</v>
      </c>
      <c r="AA30" s="16">
        <f t="shared" si="13"/>
        <v>7.2081040903540909</v>
      </c>
      <c r="AB30" s="16">
        <f t="shared" si="13"/>
        <v>6.8545223922902503</v>
      </c>
      <c r="AC30" s="24">
        <f t="shared" si="11"/>
        <v>6.4877128664259018</v>
      </c>
    </row>
    <row r="31" spans="1:58" ht="30" customHeight="1">
      <c r="A31" s="4">
        <v>19</v>
      </c>
      <c r="B31" s="5" t="s">
        <v>71</v>
      </c>
      <c r="C31" s="13"/>
      <c r="D31" s="13"/>
      <c r="E31" s="16"/>
      <c r="F31" s="16"/>
      <c r="G31" s="16"/>
      <c r="H31" s="16"/>
      <c r="I31" s="16">
        <f t="shared" ref="I31:W31" si="14">3.413*I30</f>
        <v>24.870714454906203</v>
      </c>
      <c r="J31" s="16">
        <f t="shared" si="14"/>
        <v>23.889897546825392</v>
      </c>
      <c r="K31" s="16">
        <f t="shared" si="14"/>
        <v>19.266046408730158</v>
      </c>
      <c r="L31" s="16">
        <f t="shared" si="14"/>
        <v>23.119255690476191</v>
      </c>
      <c r="M31" s="16">
        <f t="shared" si="14"/>
        <v>20.550449502645503</v>
      </c>
      <c r="N31" s="16">
        <f t="shared" si="14"/>
        <v>21.718088678932183</v>
      </c>
      <c r="O31" s="16">
        <f t="shared" si="14"/>
        <v>24.660539403174603</v>
      </c>
      <c r="P31" s="16">
        <f t="shared" si="14"/>
        <v>20.22934872916667</v>
      </c>
      <c r="Q31" s="16">
        <f t="shared" si="14"/>
        <v>22.768963937590183</v>
      </c>
      <c r="R31" s="16">
        <f t="shared" si="14"/>
        <v>22.768963937590183</v>
      </c>
      <c r="S31" s="16">
        <f t="shared" si="14"/>
        <v>20.229348729166663</v>
      </c>
      <c r="T31" s="16">
        <f t="shared" si="14"/>
        <v>22.068380431818177</v>
      </c>
      <c r="U31" s="16">
        <f t="shared" si="14"/>
        <v>19.587147182208994</v>
      </c>
      <c r="V31" s="16">
        <f t="shared" si="14"/>
        <v>21.834852596560843</v>
      </c>
      <c r="W31" s="16">
        <f t="shared" si="14"/>
        <v>23.119255690476191</v>
      </c>
      <c r="X31" s="16">
        <f t="shared" ref="X31:AB31" si="15">3.413*X30</f>
        <v>20.550449502645503</v>
      </c>
      <c r="Y31" s="16">
        <f t="shared" si="15"/>
        <v>22.155953370039679</v>
      </c>
      <c r="Z31" s="16">
        <f t="shared" si="15"/>
        <v>21.467880284013603</v>
      </c>
      <c r="AA31" s="16">
        <f t="shared" si="15"/>
        <v>24.601259260378512</v>
      </c>
      <c r="AB31" s="16">
        <f t="shared" si="15"/>
        <v>23.394484924886623</v>
      </c>
      <c r="AC31" s="24">
        <f t="shared" si="11"/>
        <v>22.142564013111603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/>
      <c r="F32" s="16"/>
      <c r="G32" s="16"/>
      <c r="H32" s="16"/>
      <c r="I32" s="16">
        <f t="shared" ref="I32:W32" si="16">(I18-I17)/LN(1+(I18-I17)/I13)</f>
        <v>1.7706902592801161</v>
      </c>
      <c r="J32" s="16">
        <f t="shared" si="16"/>
        <v>1.6160755236422937</v>
      </c>
      <c r="K32" s="16">
        <f t="shared" si="16"/>
        <v>1.5898403491434081</v>
      </c>
      <c r="L32" s="16">
        <f t="shared" si="16"/>
        <v>1.6160755236422937</v>
      </c>
      <c r="M32" s="16">
        <f t="shared" si="16"/>
        <v>1.6939571924896044</v>
      </c>
      <c r="N32" s="16">
        <f t="shared" si="16"/>
        <v>1.7933081562701059</v>
      </c>
      <c r="O32" s="16">
        <f t="shared" si="16"/>
        <v>1.6939571924896055</v>
      </c>
      <c r="P32" s="16">
        <f t="shared" si="16"/>
        <v>1.6681295656969852</v>
      </c>
      <c r="Q32" s="16">
        <f t="shared" si="16"/>
        <v>1.6681295656969852</v>
      </c>
      <c r="R32" s="16">
        <f t="shared" si="16"/>
        <v>1.6681295656969852</v>
      </c>
      <c r="S32" s="16">
        <f t="shared" si="16"/>
        <v>1.8204784532536746</v>
      </c>
      <c r="T32" s="16">
        <f t="shared" si="16"/>
        <v>1.6421704282324678</v>
      </c>
      <c r="U32" s="16">
        <f t="shared" si="16"/>
        <v>1.6421704282324687</v>
      </c>
      <c r="V32" s="16">
        <f t="shared" si="16"/>
        <v>1.9011717022448491</v>
      </c>
      <c r="W32" s="16">
        <f t="shared" si="16"/>
        <v>1.6939571924896055</v>
      </c>
      <c r="X32" s="16">
        <f t="shared" ref="X32:AB32" si="17">(X18-X17)/LN(1+(X18-X17)/X13)</f>
        <v>1.7196573374615023</v>
      </c>
      <c r="Y32" s="16">
        <f t="shared" si="17"/>
        <v>1.7452338187846039</v>
      </c>
      <c r="Z32" s="16">
        <f t="shared" si="17"/>
        <v>1.8962866258862328</v>
      </c>
      <c r="AA32" s="16">
        <f t="shared" si="17"/>
        <v>2.1367404104931622</v>
      </c>
      <c r="AB32" s="16">
        <f t="shared" si="17"/>
        <v>2.1623782031632159</v>
      </c>
      <c r="AC32" s="24">
        <f t="shared" si="11"/>
        <v>1.7569268747145084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/>
      <c r="F33" s="16"/>
      <c r="G33" s="16"/>
      <c r="H33" s="16"/>
      <c r="I33" s="16">
        <f t="shared" ref="I33:W33" si="18">(I15-I16)/LN(1+(I15-I16)/I14)</f>
        <v>2.9450820866416119</v>
      </c>
      <c r="J33" s="16">
        <f t="shared" si="18"/>
        <v>2.7095576762823601</v>
      </c>
      <c r="K33" s="16">
        <f t="shared" si="18"/>
        <v>2.5021943485454781</v>
      </c>
      <c r="L33" s="16">
        <f t="shared" si="18"/>
        <v>2.5021943485454781</v>
      </c>
      <c r="M33" s="16">
        <f t="shared" si="18"/>
        <v>2.6050827568852757</v>
      </c>
      <c r="N33" s="16">
        <f t="shared" si="18"/>
        <v>2.7095576762823601</v>
      </c>
      <c r="O33" s="16">
        <f t="shared" si="18"/>
        <v>2.7624670344616433</v>
      </c>
      <c r="P33" s="16">
        <f t="shared" si="18"/>
        <v>2.7360552359904866</v>
      </c>
      <c r="Q33" s="16">
        <f t="shared" si="18"/>
        <v>2.7887947446121881</v>
      </c>
      <c r="R33" s="16">
        <f t="shared" si="18"/>
        <v>2.7887947446121881</v>
      </c>
      <c r="S33" s="16">
        <f t="shared" si="18"/>
        <v>2.5794860061922535</v>
      </c>
      <c r="T33" s="16">
        <f t="shared" si="18"/>
        <v>2.7360552359904862</v>
      </c>
      <c r="U33" s="16">
        <f t="shared" si="18"/>
        <v>2.6829726235314064</v>
      </c>
      <c r="V33" s="16">
        <f t="shared" si="18"/>
        <v>2.8672892486957018</v>
      </c>
      <c r="W33" s="16">
        <f t="shared" si="18"/>
        <v>2.8150399832745259</v>
      </c>
      <c r="X33" s="16">
        <f t="shared" ref="X33:AB33" si="19">(X15-X16)/LN(1+(X15-X16)/X14)</f>
        <v>2.7624670344616433</v>
      </c>
      <c r="Y33" s="16">
        <f t="shared" si="19"/>
        <v>2.893296251634613</v>
      </c>
      <c r="Z33" s="16">
        <f t="shared" si="19"/>
        <v>2.9556008171816193</v>
      </c>
      <c r="AA33" s="16">
        <f t="shared" si="19"/>
        <v>3.249932086543676</v>
      </c>
      <c r="AB33" s="16">
        <f t="shared" si="19"/>
        <v>3.4649216104877043</v>
      </c>
      <c r="AC33" s="24">
        <f t="shared" si="11"/>
        <v>2.8028420775426346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134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78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1.3</v>
      </c>
      <c r="F46" s="8">
        <v>1.3</v>
      </c>
      <c r="G46" s="8">
        <v>1.4</v>
      </c>
      <c r="H46" s="8">
        <v>1.3</v>
      </c>
      <c r="I46" s="8">
        <v>1.1000000000000001</v>
      </c>
      <c r="J46" s="8">
        <v>1.2</v>
      </c>
      <c r="K46" s="8">
        <v>1.1000000000000001</v>
      </c>
      <c r="L46" s="8">
        <v>1</v>
      </c>
      <c r="M46" s="8">
        <v>1</v>
      </c>
      <c r="N46" s="8">
        <v>1.1000000000000001</v>
      </c>
      <c r="O46" s="8">
        <v>1.1000000000000001</v>
      </c>
      <c r="P46" s="8">
        <v>1.1000000000000001</v>
      </c>
      <c r="Q46" s="8">
        <v>1.1000000000000001</v>
      </c>
      <c r="R46" s="8">
        <v>1.1000000000000001</v>
      </c>
      <c r="S46" s="8">
        <v>1.1000000000000001</v>
      </c>
      <c r="T46" s="8">
        <v>1.1000000000000001</v>
      </c>
      <c r="U46" s="8">
        <v>1.1000000000000001</v>
      </c>
      <c r="V46" s="8">
        <v>1.1000000000000001</v>
      </c>
      <c r="W46" s="8"/>
      <c r="X46" s="8"/>
      <c r="Y46" s="8"/>
      <c r="Z46" s="8"/>
      <c r="AA46" s="8"/>
      <c r="AB46" s="8"/>
      <c r="AC46" s="23">
        <f>AVERAGE(E46:AB46)</f>
        <v>1.1444444444444448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0.5</v>
      </c>
      <c r="F47" s="9">
        <v>0.5</v>
      </c>
      <c r="G47" s="9">
        <v>0.5</v>
      </c>
      <c r="H47" s="9">
        <v>0.6</v>
      </c>
      <c r="I47" s="9">
        <v>0.3</v>
      </c>
      <c r="J47" s="9">
        <v>0.3</v>
      </c>
      <c r="K47" s="9">
        <v>0.2</v>
      </c>
      <c r="L47" s="9">
        <v>0.2</v>
      </c>
      <c r="M47" s="9">
        <v>0.2</v>
      </c>
      <c r="N47" s="9">
        <v>0.3</v>
      </c>
      <c r="O47" s="9">
        <v>0.3</v>
      </c>
      <c r="P47" s="9">
        <v>0.3</v>
      </c>
      <c r="Q47" s="9">
        <v>0.3</v>
      </c>
      <c r="R47" s="9">
        <v>0.2</v>
      </c>
      <c r="S47" s="9">
        <v>0.2</v>
      </c>
      <c r="T47" s="9">
        <v>0.2</v>
      </c>
      <c r="U47" s="9">
        <v>0.2</v>
      </c>
      <c r="V47" s="9">
        <v>0.2</v>
      </c>
      <c r="W47" s="9"/>
      <c r="X47" s="9"/>
      <c r="Y47" s="9"/>
      <c r="Z47" s="9"/>
      <c r="AA47" s="9"/>
      <c r="AB47" s="9"/>
      <c r="AC47" s="23">
        <f>AVERAGE(E47:AB47)</f>
        <v>0.30555555555555558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14.3</v>
      </c>
      <c r="F48" s="10">
        <v>14.3</v>
      </c>
      <c r="G48" s="10">
        <v>14.3</v>
      </c>
      <c r="H48" s="10">
        <v>14.4</v>
      </c>
      <c r="I48" s="10">
        <v>13.6</v>
      </c>
      <c r="J48" s="10">
        <v>12.7</v>
      </c>
      <c r="K48" s="10">
        <v>12.6</v>
      </c>
      <c r="L48" s="10">
        <v>12.7</v>
      </c>
      <c r="M48" s="10">
        <v>12.9</v>
      </c>
      <c r="N48" s="10">
        <v>12.9</v>
      </c>
      <c r="O48" s="10">
        <v>13</v>
      </c>
      <c r="P48" s="10">
        <v>12.9</v>
      </c>
      <c r="Q48" s="10">
        <v>12.9</v>
      </c>
      <c r="R48" s="10">
        <v>12.9</v>
      </c>
      <c r="S48" s="10">
        <v>12.9</v>
      </c>
      <c r="T48" s="10">
        <v>12.8</v>
      </c>
      <c r="U48" s="10">
        <v>12.9</v>
      </c>
      <c r="V48" s="10">
        <v>12.8</v>
      </c>
      <c r="W48" s="10"/>
      <c r="X48" s="10"/>
      <c r="Y48" s="10"/>
      <c r="Z48" s="10"/>
      <c r="AA48" s="10"/>
      <c r="AB48" s="10"/>
      <c r="AC48" s="24">
        <f t="shared" ref="AC48:AC58" si="20">AVERAGE(E48:AB48)</f>
        <v>13.211111111111116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5.7</v>
      </c>
      <c r="F49" s="10">
        <v>5.6</v>
      </c>
      <c r="G49" s="10">
        <v>5.6</v>
      </c>
      <c r="H49" s="10">
        <v>5.6</v>
      </c>
      <c r="I49" s="10">
        <v>6.3</v>
      </c>
      <c r="J49" s="10">
        <v>6.3</v>
      </c>
      <c r="K49" s="10">
        <v>6.5</v>
      </c>
      <c r="L49" s="10">
        <v>6.6</v>
      </c>
      <c r="M49" s="10">
        <v>6.5</v>
      </c>
      <c r="N49" s="10">
        <v>6.5</v>
      </c>
      <c r="O49" s="10">
        <v>6.6</v>
      </c>
      <c r="P49" s="10">
        <v>6.6</v>
      </c>
      <c r="Q49" s="10">
        <v>6.5</v>
      </c>
      <c r="R49" s="10">
        <v>6.6</v>
      </c>
      <c r="S49" s="10">
        <v>6.6</v>
      </c>
      <c r="T49" s="10">
        <v>6.5</v>
      </c>
      <c r="U49" s="10">
        <v>6.6</v>
      </c>
      <c r="V49" s="10">
        <v>5.6</v>
      </c>
      <c r="W49" s="10"/>
      <c r="X49" s="10"/>
      <c r="Y49" s="10"/>
      <c r="Z49" s="10"/>
      <c r="AA49" s="10"/>
      <c r="AB49" s="10"/>
      <c r="AC49" s="24">
        <f t="shared" si="20"/>
        <v>6.2666666666666648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19.8</v>
      </c>
      <c r="F50" s="10">
        <v>20.399999999999999</v>
      </c>
      <c r="G50" s="10">
        <v>20.6</v>
      </c>
      <c r="H50" s="10">
        <v>20.399999999999999</v>
      </c>
      <c r="I50" s="10">
        <v>21.3</v>
      </c>
      <c r="J50" s="10">
        <v>21.1</v>
      </c>
      <c r="K50" s="10">
        <v>22.2</v>
      </c>
      <c r="L50" s="10">
        <v>23.3</v>
      </c>
      <c r="M50" s="10">
        <v>22.8</v>
      </c>
      <c r="N50" s="10">
        <v>22.3</v>
      </c>
      <c r="O50" s="10">
        <v>22</v>
      </c>
      <c r="P50" s="10">
        <v>21.9</v>
      </c>
      <c r="Q50" s="10">
        <v>22</v>
      </c>
      <c r="R50" s="10">
        <v>22.4</v>
      </c>
      <c r="S50" s="10">
        <v>22.6</v>
      </c>
      <c r="T50" s="10">
        <v>22.6</v>
      </c>
      <c r="U50" s="10">
        <v>22.5</v>
      </c>
      <c r="V50" s="10">
        <v>22.5</v>
      </c>
      <c r="W50" s="10"/>
      <c r="X50" s="10"/>
      <c r="Y50" s="10"/>
      <c r="Z50" s="10"/>
      <c r="AA50" s="10"/>
      <c r="AB50" s="10"/>
      <c r="AC50" s="24">
        <f t="shared" si="20"/>
        <v>21.81666666666667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25.8</v>
      </c>
      <c r="F51" s="10">
        <v>26.2</v>
      </c>
      <c r="G51" s="10">
        <v>26.5</v>
      </c>
      <c r="H51" s="10">
        <v>26.5</v>
      </c>
      <c r="I51" s="10">
        <v>26.4</v>
      </c>
      <c r="J51" s="10">
        <v>25.3</v>
      </c>
      <c r="K51" s="10">
        <v>26.3</v>
      </c>
      <c r="L51" s="10">
        <v>27.4</v>
      </c>
      <c r="M51" s="10">
        <v>27.2</v>
      </c>
      <c r="N51" s="10">
        <v>26.8</v>
      </c>
      <c r="O51" s="10">
        <v>26.3</v>
      </c>
      <c r="P51" s="10">
        <v>26.2</v>
      </c>
      <c r="Q51" s="10">
        <v>26.4</v>
      </c>
      <c r="R51" s="10">
        <v>26.8</v>
      </c>
      <c r="S51" s="10">
        <v>26.8</v>
      </c>
      <c r="T51" s="10">
        <v>26.9</v>
      </c>
      <c r="U51" s="10">
        <v>26.7</v>
      </c>
      <c r="V51" s="10">
        <v>27.4</v>
      </c>
      <c r="W51" s="10"/>
      <c r="X51" s="10"/>
      <c r="Y51" s="10"/>
      <c r="Z51" s="10"/>
      <c r="AA51" s="10"/>
      <c r="AB51" s="10"/>
      <c r="AC51" s="24">
        <f t="shared" si="20"/>
        <v>26.549999999999997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/>
      <c r="X52" s="11"/>
      <c r="Y52" s="11"/>
      <c r="Z52" s="11"/>
      <c r="AA52" s="11"/>
      <c r="AB52" s="11"/>
      <c r="AC52" s="24">
        <f t="shared" si="20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/>
      <c r="X53" s="12"/>
      <c r="Y53" s="12"/>
      <c r="Z53" s="12"/>
      <c r="AA53" s="12"/>
      <c r="AB53" s="12"/>
      <c r="AC53" s="24">
        <f t="shared" si="20"/>
        <v>3.7000000000000011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/>
      <c r="X54" s="12"/>
      <c r="Y54" s="12"/>
      <c r="Z54" s="12"/>
      <c r="AA54" s="12"/>
      <c r="AB54" s="12"/>
      <c r="AC54" s="24">
        <f t="shared" si="20"/>
        <v>3.7999999999999989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/>
      <c r="X55" s="12"/>
      <c r="Y55" s="12"/>
      <c r="Z55" s="12"/>
      <c r="AA55" s="12"/>
      <c r="AB55" s="12"/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G56" si="21">E52-E53</f>
        <v>0.5</v>
      </c>
      <c r="F56" s="11">
        <f t="shared" si="21"/>
        <v>0.5</v>
      </c>
      <c r="G56" s="11">
        <f t="shared" si="21"/>
        <v>0.5</v>
      </c>
      <c r="H56" s="11">
        <f t="shared" ref="H56:V56" si="22">H52-H53</f>
        <v>0.5</v>
      </c>
      <c r="I56" s="11">
        <f t="shared" si="22"/>
        <v>0.5</v>
      </c>
      <c r="J56" s="11">
        <f t="shared" si="22"/>
        <v>0.5</v>
      </c>
      <c r="K56" s="11">
        <f t="shared" si="22"/>
        <v>0.5</v>
      </c>
      <c r="L56" s="11">
        <f t="shared" si="22"/>
        <v>0.5</v>
      </c>
      <c r="M56" s="11">
        <f t="shared" si="22"/>
        <v>0.5</v>
      </c>
      <c r="N56" s="11">
        <f t="shared" si="22"/>
        <v>0.5</v>
      </c>
      <c r="O56" s="11">
        <f t="shared" si="22"/>
        <v>0.5</v>
      </c>
      <c r="P56" s="11">
        <f t="shared" si="22"/>
        <v>0.5</v>
      </c>
      <c r="Q56" s="11">
        <f t="shared" si="22"/>
        <v>0.5</v>
      </c>
      <c r="R56" s="11">
        <f t="shared" si="22"/>
        <v>0.5</v>
      </c>
      <c r="S56" s="11">
        <f t="shared" si="22"/>
        <v>0.5</v>
      </c>
      <c r="T56" s="11">
        <f t="shared" si="22"/>
        <v>0.5</v>
      </c>
      <c r="U56" s="11">
        <f t="shared" si="22"/>
        <v>0.5</v>
      </c>
      <c r="V56" s="11">
        <f t="shared" si="22"/>
        <v>0.5</v>
      </c>
      <c r="W56" s="11"/>
      <c r="X56" s="11"/>
      <c r="Y56" s="11"/>
      <c r="Z56" s="11"/>
      <c r="AA56" s="11"/>
      <c r="AB56" s="11"/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G57" si="23">E54-E55</f>
        <v>0.79999999999999982</v>
      </c>
      <c r="F57" s="11">
        <f t="shared" si="23"/>
        <v>0.79999999999999982</v>
      </c>
      <c r="G57" s="11">
        <f t="shared" si="23"/>
        <v>0.79999999999999982</v>
      </c>
      <c r="H57" s="11">
        <f t="shared" ref="H57:V57" si="24">H54-H55</f>
        <v>0.79999999999999982</v>
      </c>
      <c r="I57" s="11">
        <f t="shared" si="24"/>
        <v>0.79999999999999982</v>
      </c>
      <c r="J57" s="11">
        <f t="shared" si="24"/>
        <v>0.79999999999999982</v>
      </c>
      <c r="K57" s="11">
        <f t="shared" si="24"/>
        <v>0.79999999999999982</v>
      </c>
      <c r="L57" s="11">
        <f t="shared" si="24"/>
        <v>0.79999999999999982</v>
      </c>
      <c r="M57" s="11">
        <f t="shared" si="24"/>
        <v>0.79999999999999982</v>
      </c>
      <c r="N57" s="11">
        <f t="shared" si="24"/>
        <v>0.79999999999999982</v>
      </c>
      <c r="O57" s="11">
        <f t="shared" si="24"/>
        <v>0.79999999999999982</v>
      </c>
      <c r="P57" s="11">
        <f t="shared" si="24"/>
        <v>0.79999999999999982</v>
      </c>
      <c r="Q57" s="11">
        <f t="shared" si="24"/>
        <v>0.79999999999999982</v>
      </c>
      <c r="R57" s="11">
        <f t="shared" si="24"/>
        <v>0.79999999999999982</v>
      </c>
      <c r="S57" s="11">
        <f t="shared" si="24"/>
        <v>0.79999999999999982</v>
      </c>
      <c r="T57" s="11">
        <f t="shared" si="24"/>
        <v>0.79999999999999982</v>
      </c>
      <c r="U57" s="11">
        <f t="shared" si="24"/>
        <v>0.79999999999999982</v>
      </c>
      <c r="V57" s="11">
        <f t="shared" si="24"/>
        <v>0.79999999999999982</v>
      </c>
      <c r="W57" s="11"/>
      <c r="X57" s="11"/>
      <c r="Y57" s="11"/>
      <c r="Z57" s="11"/>
      <c r="AA57" s="11"/>
      <c r="AB57" s="11"/>
      <c r="AC57" s="24">
        <f t="shared" si="20"/>
        <v>0.80000000000000016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G58" si="25">SQRT(E56/0.5)*971</f>
        <v>971</v>
      </c>
      <c r="F58" s="14">
        <f t="shared" si="25"/>
        <v>971</v>
      </c>
      <c r="G58" s="14">
        <f t="shared" si="25"/>
        <v>971</v>
      </c>
      <c r="H58" s="14">
        <f t="shared" ref="H58:V58" si="26">SQRT(H56/0.5)*971</f>
        <v>971</v>
      </c>
      <c r="I58" s="14">
        <f t="shared" si="26"/>
        <v>971</v>
      </c>
      <c r="J58" s="14">
        <f t="shared" si="26"/>
        <v>971</v>
      </c>
      <c r="K58" s="14">
        <f t="shared" si="26"/>
        <v>971</v>
      </c>
      <c r="L58" s="14">
        <f t="shared" si="26"/>
        <v>971</v>
      </c>
      <c r="M58" s="14">
        <f t="shared" si="26"/>
        <v>971</v>
      </c>
      <c r="N58" s="14">
        <f t="shared" si="26"/>
        <v>971</v>
      </c>
      <c r="O58" s="14">
        <f t="shared" si="26"/>
        <v>971</v>
      </c>
      <c r="P58" s="14">
        <f t="shared" si="26"/>
        <v>971</v>
      </c>
      <c r="Q58" s="14">
        <f t="shared" si="26"/>
        <v>971</v>
      </c>
      <c r="R58" s="14">
        <f t="shared" si="26"/>
        <v>971</v>
      </c>
      <c r="S58" s="14">
        <f t="shared" si="26"/>
        <v>971</v>
      </c>
      <c r="T58" s="14">
        <f t="shared" si="26"/>
        <v>971</v>
      </c>
      <c r="U58" s="14">
        <f t="shared" si="26"/>
        <v>971</v>
      </c>
      <c r="V58" s="14">
        <f t="shared" si="26"/>
        <v>971</v>
      </c>
      <c r="W58" s="14"/>
      <c r="X58" s="14"/>
      <c r="Y58" s="14"/>
      <c r="Z58" s="14"/>
      <c r="AA58" s="14"/>
      <c r="AB58" s="14"/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G59" si="27">E58*1000*1*(E48-E49)/3024</f>
        <v>2761.4417989417993</v>
      </c>
      <c r="F59" s="14">
        <f t="shared" si="27"/>
        <v>2793.5515873015879</v>
      </c>
      <c r="G59" s="14">
        <f t="shared" si="27"/>
        <v>2793.5515873015879</v>
      </c>
      <c r="H59" s="14">
        <f t="shared" ref="H59:V59" si="28">H58*1000*1*(H48-H49)/3024</f>
        <v>2825.6613756613756</v>
      </c>
      <c r="I59" s="14">
        <f t="shared" si="28"/>
        <v>2344.0145502645501</v>
      </c>
      <c r="J59" s="14">
        <f t="shared" si="28"/>
        <v>2055.0264550264546</v>
      </c>
      <c r="K59" s="14">
        <f t="shared" si="28"/>
        <v>1958.69708994709</v>
      </c>
      <c r="L59" s="14">
        <f t="shared" si="28"/>
        <v>1958.69708994709</v>
      </c>
      <c r="M59" s="14">
        <f t="shared" si="28"/>
        <v>2055.0264550264551</v>
      </c>
      <c r="N59" s="14">
        <f t="shared" si="28"/>
        <v>2055.0264550264551</v>
      </c>
      <c r="O59" s="14">
        <f t="shared" si="28"/>
        <v>2055.0264550264551</v>
      </c>
      <c r="P59" s="14">
        <f t="shared" si="28"/>
        <v>2022.916666666667</v>
      </c>
      <c r="Q59" s="14">
        <f t="shared" si="28"/>
        <v>2055.0264550264551</v>
      </c>
      <c r="R59" s="14">
        <f t="shared" si="28"/>
        <v>2022.916666666667</v>
      </c>
      <c r="S59" s="14">
        <f t="shared" si="28"/>
        <v>2022.916666666667</v>
      </c>
      <c r="T59" s="14">
        <f t="shared" si="28"/>
        <v>2022.916666666667</v>
      </c>
      <c r="U59" s="14">
        <f t="shared" si="28"/>
        <v>2022.916666666667</v>
      </c>
      <c r="V59" s="14">
        <f t="shared" si="28"/>
        <v>2311.9047619047624</v>
      </c>
      <c r="W59" s="14"/>
      <c r="X59" s="14"/>
      <c r="Y59" s="14"/>
      <c r="Z59" s="14"/>
      <c r="AA59" s="14"/>
      <c r="AB59" s="14"/>
      <c r="AC59" s="24">
        <f>SUM(E59:AB59)</f>
        <v>40137.235449735446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1400</v>
      </c>
      <c r="F60" s="15">
        <v>1400</v>
      </c>
      <c r="G60" s="15">
        <v>1400</v>
      </c>
      <c r="H60" s="15">
        <v>1200</v>
      </c>
      <c r="I60" s="15">
        <v>1100</v>
      </c>
      <c r="J60" s="15">
        <v>1100</v>
      </c>
      <c r="K60" s="15">
        <v>1100</v>
      </c>
      <c r="L60" s="15">
        <v>1200</v>
      </c>
      <c r="M60" s="15">
        <v>1000</v>
      </c>
      <c r="N60" s="15">
        <v>1100</v>
      </c>
      <c r="O60" s="15">
        <v>1200</v>
      </c>
      <c r="P60" s="15">
        <v>1100</v>
      </c>
      <c r="Q60" s="15">
        <v>1100</v>
      </c>
      <c r="R60" s="15">
        <v>1200</v>
      </c>
      <c r="S60" s="15">
        <v>1000</v>
      </c>
      <c r="T60" s="15">
        <v>1100</v>
      </c>
      <c r="U60" s="15">
        <v>1300</v>
      </c>
      <c r="V60" s="15">
        <v>1200</v>
      </c>
      <c r="W60" s="15">
        <v>600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25">
        <f>SUM(E60:AB60)</f>
        <v>21800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G61" si="29">E60/E59</f>
        <v>0.50698153426101111</v>
      </c>
      <c r="F61" s="16">
        <f t="shared" si="29"/>
        <v>0.50115416030398796</v>
      </c>
      <c r="G61" s="16">
        <f t="shared" si="29"/>
        <v>0.50115416030398796</v>
      </c>
      <c r="H61" s="16">
        <f t="shared" ref="H61:V61" si="30">H60/H59</f>
        <v>0.42467933714071715</v>
      </c>
      <c r="I61" s="16">
        <f t="shared" si="30"/>
        <v>0.46928036341576967</v>
      </c>
      <c r="J61" s="16">
        <f t="shared" si="30"/>
        <v>0.53527291452111236</v>
      </c>
      <c r="K61" s="16">
        <f t="shared" si="30"/>
        <v>0.56159781195657676</v>
      </c>
      <c r="L61" s="16">
        <f t="shared" si="30"/>
        <v>0.61265215849808374</v>
      </c>
      <c r="M61" s="16">
        <f t="shared" si="30"/>
        <v>0.4866117404737384</v>
      </c>
      <c r="N61" s="16">
        <f t="shared" si="30"/>
        <v>0.53527291452111225</v>
      </c>
      <c r="O61" s="16">
        <f t="shared" si="30"/>
        <v>0.58393408856848605</v>
      </c>
      <c r="P61" s="16">
        <f t="shared" si="30"/>
        <v>0.5437693099897013</v>
      </c>
      <c r="Q61" s="16">
        <f t="shared" si="30"/>
        <v>0.53527291452111225</v>
      </c>
      <c r="R61" s="16">
        <f t="shared" si="30"/>
        <v>0.59320288362512863</v>
      </c>
      <c r="S61" s="16">
        <f t="shared" si="30"/>
        <v>0.49433573635427386</v>
      </c>
      <c r="T61" s="16">
        <f t="shared" si="30"/>
        <v>0.5437693099897013</v>
      </c>
      <c r="U61" s="16">
        <f t="shared" si="30"/>
        <v>0.64263645726055607</v>
      </c>
      <c r="V61" s="16">
        <f t="shared" si="30"/>
        <v>0.51905252317198758</v>
      </c>
      <c r="W61" s="16"/>
      <c r="X61" s="16"/>
      <c r="Y61" s="16"/>
      <c r="Z61" s="16"/>
      <c r="AA61" s="16"/>
      <c r="AB61" s="16"/>
      <c r="AC61" s="24">
        <f t="shared" ref="AC61:AC66" si="31">AVERAGE(E61:AB61)</f>
        <v>0.53281279549316918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0.53281279549316918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31"/>
        <v>0.53281279549316918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G63" si="32">3.516/E61</f>
        <v>6.9351638321995477</v>
      </c>
      <c r="F63" s="16">
        <f t="shared" si="32"/>
        <v>7.0158052721088451</v>
      </c>
      <c r="G63" s="16">
        <f t="shared" si="32"/>
        <v>7.0158052721088451</v>
      </c>
      <c r="H63" s="16">
        <f t="shared" ref="H63:V63" si="33">3.516/H61</f>
        <v>8.2791878306878317</v>
      </c>
      <c r="I63" s="16">
        <f t="shared" si="33"/>
        <v>7.4923228715728714</v>
      </c>
      <c r="J63" s="16">
        <f t="shared" si="33"/>
        <v>6.5686118326118317</v>
      </c>
      <c r="K63" s="16">
        <f t="shared" si="33"/>
        <v>6.260708152958153</v>
      </c>
      <c r="L63" s="16">
        <f t="shared" si="33"/>
        <v>5.7389824735449739</v>
      </c>
      <c r="M63" s="16">
        <f t="shared" si="33"/>
        <v>7.2254730158730158</v>
      </c>
      <c r="N63" s="16">
        <f t="shared" si="33"/>
        <v>6.5686118326118326</v>
      </c>
      <c r="O63" s="16">
        <f t="shared" si="33"/>
        <v>6.0212275132275135</v>
      </c>
      <c r="P63" s="16">
        <f t="shared" si="33"/>
        <v>6.4659772727272733</v>
      </c>
      <c r="Q63" s="16">
        <f t="shared" si="33"/>
        <v>6.5686118326118326</v>
      </c>
      <c r="R63" s="16">
        <f t="shared" si="33"/>
        <v>5.9271458333333342</v>
      </c>
      <c r="S63" s="16">
        <f t="shared" si="33"/>
        <v>7.1125750000000014</v>
      </c>
      <c r="T63" s="16">
        <f t="shared" si="33"/>
        <v>6.4659772727272733</v>
      </c>
      <c r="U63" s="16">
        <f t="shared" si="33"/>
        <v>5.4712115384615387</v>
      </c>
      <c r="V63" s="16">
        <f t="shared" si="33"/>
        <v>6.7738809523809529</v>
      </c>
      <c r="W63" s="16"/>
      <c r="X63" s="16"/>
      <c r="Y63" s="16"/>
      <c r="Z63" s="16"/>
      <c r="AA63" s="16"/>
      <c r="AB63" s="16"/>
      <c r="AC63" s="24">
        <f t="shared" si="31"/>
        <v>6.6615155334304141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G64" si="34">3.413*E63</f>
        <v>23.669714159297055</v>
      </c>
      <c r="F64" s="16">
        <f t="shared" si="34"/>
        <v>23.944943393707486</v>
      </c>
      <c r="G64" s="16">
        <f t="shared" si="34"/>
        <v>23.944943393707486</v>
      </c>
      <c r="H64" s="16">
        <f t="shared" ref="H64:V64" si="35">3.413*H63</f>
        <v>28.256868066137567</v>
      </c>
      <c r="I64" s="16">
        <f t="shared" si="35"/>
        <v>25.571297960678208</v>
      </c>
      <c r="J64" s="16">
        <f t="shared" si="35"/>
        <v>22.418672184704182</v>
      </c>
      <c r="K64" s="16">
        <f t="shared" si="35"/>
        <v>21.367796926046175</v>
      </c>
      <c r="L64" s="16">
        <f t="shared" si="35"/>
        <v>19.587147182208994</v>
      </c>
      <c r="M64" s="16">
        <f t="shared" si="35"/>
        <v>24.660539403174603</v>
      </c>
      <c r="N64" s="16">
        <f t="shared" si="35"/>
        <v>22.418672184704182</v>
      </c>
      <c r="O64" s="16">
        <f t="shared" si="35"/>
        <v>20.550449502645503</v>
      </c>
      <c r="P64" s="16">
        <f t="shared" si="35"/>
        <v>22.068380431818184</v>
      </c>
      <c r="Q64" s="16">
        <f t="shared" si="35"/>
        <v>22.418672184704182</v>
      </c>
      <c r="R64" s="16">
        <f t="shared" si="35"/>
        <v>20.22934872916667</v>
      </c>
      <c r="S64" s="16">
        <f t="shared" si="35"/>
        <v>24.275218475000003</v>
      </c>
      <c r="T64" s="16">
        <f t="shared" si="35"/>
        <v>22.068380431818184</v>
      </c>
      <c r="U64" s="16">
        <f t="shared" si="35"/>
        <v>18.67324498076923</v>
      </c>
      <c r="V64" s="16">
        <f t="shared" si="35"/>
        <v>23.119255690476191</v>
      </c>
      <c r="W64" s="16"/>
      <c r="X64" s="16"/>
      <c r="Y64" s="16"/>
      <c r="Z64" s="16"/>
      <c r="AA64" s="16"/>
      <c r="AB64" s="16"/>
      <c r="AC64" s="24">
        <f t="shared" si="31"/>
        <v>22.735752515598005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G65" si="36">(E51-E50)/LN(1+(E51-E50)/E46)</f>
        <v>3.4772326494783212</v>
      </c>
      <c r="F65" s="16">
        <f t="shared" si="36"/>
        <v>3.4163254610252358</v>
      </c>
      <c r="G65" s="16">
        <f t="shared" si="36"/>
        <v>3.5727216035363694</v>
      </c>
      <c r="H65" s="16">
        <f t="shared" ref="H65:V65" si="37">(H51-H50)/LN(1+(H51-H50)/H46)</f>
        <v>3.5075296454581233</v>
      </c>
      <c r="I65" s="16">
        <f t="shared" si="37"/>
        <v>2.9492740268717399</v>
      </c>
      <c r="J65" s="16">
        <f t="shared" si="37"/>
        <v>2.7924094923585461</v>
      </c>
      <c r="K65" s="16">
        <f t="shared" si="37"/>
        <v>2.6394592991227759</v>
      </c>
      <c r="L65" s="16">
        <f t="shared" si="37"/>
        <v>2.5165099320931161</v>
      </c>
      <c r="M65" s="16">
        <f t="shared" si="37"/>
        <v>2.609109778374139</v>
      </c>
      <c r="N65" s="16">
        <f t="shared" si="37"/>
        <v>2.7650510025361612</v>
      </c>
      <c r="O65" s="16">
        <f t="shared" si="37"/>
        <v>2.7025519071588002</v>
      </c>
      <c r="P65" s="16">
        <f t="shared" si="37"/>
        <v>2.7025519071588002</v>
      </c>
      <c r="Q65" s="16">
        <f t="shared" si="37"/>
        <v>2.7338737120622918</v>
      </c>
      <c r="R65" s="16">
        <f t="shared" si="37"/>
        <v>2.7338737120622927</v>
      </c>
      <c r="S65" s="16">
        <f t="shared" si="37"/>
        <v>2.6710817685203585</v>
      </c>
      <c r="T65" s="16">
        <f t="shared" si="37"/>
        <v>2.7025519071587989</v>
      </c>
      <c r="U65" s="16">
        <f t="shared" si="37"/>
        <v>2.6710817685203585</v>
      </c>
      <c r="V65" s="16">
        <f t="shared" si="37"/>
        <v>2.8883857776052291</v>
      </c>
      <c r="W65" s="16"/>
      <c r="X65" s="16"/>
      <c r="Y65" s="16"/>
      <c r="Z65" s="16"/>
      <c r="AA65" s="16"/>
      <c r="AB65" s="16"/>
      <c r="AC65" s="24">
        <f t="shared" si="31"/>
        <v>2.8917541861723031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G66" si="38">(E48-E49)/LN(1+(E48-E49)/E47)</f>
        <v>2.9640642426936892</v>
      </c>
      <c r="F66" s="16">
        <f t="shared" si="38"/>
        <v>2.9872776330491377</v>
      </c>
      <c r="G66" s="16">
        <f t="shared" si="38"/>
        <v>2.9872776330491377</v>
      </c>
      <c r="H66" s="16">
        <f t="shared" ref="H66:V66" si="39">(H48-H49)/LN(1+(H48-H49)/H47)</f>
        <v>3.1982144507791892</v>
      </c>
      <c r="I66" s="16">
        <f t="shared" si="39"/>
        <v>2.2585787733244458</v>
      </c>
      <c r="J66" s="16">
        <f t="shared" si="39"/>
        <v>2.0604747200825204</v>
      </c>
      <c r="K66" s="16">
        <f t="shared" si="39"/>
        <v>1.7681223247806397</v>
      </c>
      <c r="L66" s="16">
        <f t="shared" si="39"/>
        <v>1.7681223247806397</v>
      </c>
      <c r="M66" s="16">
        <f t="shared" si="39"/>
        <v>1.8303978720171159</v>
      </c>
      <c r="N66" s="16">
        <f t="shared" si="39"/>
        <v>2.0604747200825204</v>
      </c>
      <c r="O66" s="16">
        <f t="shared" si="39"/>
        <v>2.0604747200825204</v>
      </c>
      <c r="P66" s="16">
        <f t="shared" si="39"/>
        <v>2.0381473548366369</v>
      </c>
      <c r="Q66" s="16">
        <f t="shared" si="39"/>
        <v>2.0604747200825204</v>
      </c>
      <c r="R66" s="16">
        <f t="shared" si="39"/>
        <v>1.8096999455163114</v>
      </c>
      <c r="S66" s="16">
        <f t="shared" si="39"/>
        <v>1.8096999455163114</v>
      </c>
      <c r="T66" s="16">
        <f t="shared" si="39"/>
        <v>1.8096999455163114</v>
      </c>
      <c r="U66" s="16">
        <f t="shared" si="39"/>
        <v>1.8096999455163114</v>
      </c>
      <c r="V66" s="16">
        <f t="shared" si="39"/>
        <v>1.9939528325437734</v>
      </c>
      <c r="W66" s="16"/>
      <c r="X66" s="16"/>
      <c r="Y66" s="16"/>
      <c r="Z66" s="16"/>
      <c r="AA66" s="16"/>
      <c r="AB66" s="16"/>
      <c r="AC66" s="24">
        <f t="shared" si="31"/>
        <v>2.1819363391249862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</sheetData>
  <mergeCells count="32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2:AB62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A44:A45"/>
    <mergeCell ref="B44:B45"/>
    <mergeCell ref="C44:C45"/>
    <mergeCell ref="D44:D45"/>
    <mergeCell ref="E44:AB44"/>
  </mergeCells>
  <conditionalFormatting sqref="E27:AB27">
    <cfRule type="cellIs" dxfId="52" priority="2" operator="greaterThan">
      <formula>90</formula>
    </cfRule>
  </conditionalFormatting>
  <conditionalFormatting sqref="E60:AB60">
    <cfRule type="cellIs" dxfId="5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F104"/>
  <sheetViews>
    <sheetView zoomScale="60" zoomScaleNormal="60" workbookViewId="0">
      <selection activeCell="AJ60" sqref="AJ6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137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80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0.6</v>
      </c>
      <c r="F13" s="8">
        <v>0.6</v>
      </c>
      <c r="G13" s="8">
        <v>0.4</v>
      </c>
      <c r="H13" s="8">
        <v>0.4</v>
      </c>
      <c r="I13" s="8">
        <v>0.4</v>
      </c>
      <c r="J13" s="8">
        <v>0.5</v>
      </c>
      <c r="K13" s="8">
        <v>0.5</v>
      </c>
      <c r="L13" s="8">
        <v>0.4</v>
      </c>
      <c r="M13" s="8">
        <v>0.4</v>
      </c>
      <c r="N13" s="8">
        <v>0.5</v>
      </c>
      <c r="O13" s="8">
        <v>0.5</v>
      </c>
      <c r="P13" s="8">
        <v>0.5</v>
      </c>
      <c r="Q13" s="8">
        <v>0.6</v>
      </c>
      <c r="R13" s="8">
        <v>0.6</v>
      </c>
      <c r="S13" s="8">
        <v>0.6</v>
      </c>
      <c r="T13" s="8">
        <v>0.6</v>
      </c>
      <c r="U13" s="8">
        <v>0.6</v>
      </c>
      <c r="V13" s="8"/>
      <c r="W13" s="8"/>
      <c r="X13" s="8"/>
      <c r="Y13" s="8"/>
      <c r="Z13" s="8"/>
      <c r="AA13" s="8"/>
      <c r="AB13" s="8"/>
      <c r="AC13" s="23">
        <f>AVERAGE(E13:AB13)</f>
        <v>0.5117647058823529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0.8</v>
      </c>
      <c r="F14" s="9">
        <v>0.9</v>
      </c>
      <c r="G14" s="9">
        <v>0.7</v>
      </c>
      <c r="H14" s="9">
        <v>0.7</v>
      </c>
      <c r="I14" s="9">
        <v>0.6</v>
      </c>
      <c r="J14" s="9">
        <v>0.6</v>
      </c>
      <c r="K14" s="9">
        <v>0.6</v>
      </c>
      <c r="L14" s="9">
        <v>0.7</v>
      </c>
      <c r="M14" s="9">
        <v>0.6</v>
      </c>
      <c r="N14" s="9">
        <v>0.7</v>
      </c>
      <c r="O14" s="9">
        <v>0.6</v>
      </c>
      <c r="P14" s="9">
        <v>0.7</v>
      </c>
      <c r="Q14" s="9">
        <v>0.7</v>
      </c>
      <c r="R14" s="9">
        <v>0.8</v>
      </c>
      <c r="S14" s="9">
        <v>0.8</v>
      </c>
      <c r="T14" s="9">
        <v>0.7</v>
      </c>
      <c r="U14" s="9">
        <v>0.7</v>
      </c>
      <c r="V14" s="9"/>
      <c r="W14" s="9"/>
      <c r="X14" s="9"/>
      <c r="Y14" s="9"/>
      <c r="Z14" s="9"/>
      <c r="AA14" s="9"/>
      <c r="AB14" s="9"/>
      <c r="AC14" s="23">
        <f>AVERAGE(E14:AB14)</f>
        <v>0.7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14.4</v>
      </c>
      <c r="F15" s="10">
        <v>14.4</v>
      </c>
      <c r="G15" s="10">
        <v>13.4</v>
      </c>
      <c r="H15" s="10">
        <v>12.5</v>
      </c>
      <c r="I15" s="10">
        <v>12.3</v>
      </c>
      <c r="J15" s="10">
        <v>12.2</v>
      </c>
      <c r="K15" s="10">
        <v>12.5</v>
      </c>
      <c r="L15" s="10">
        <v>12.9</v>
      </c>
      <c r="M15" s="10">
        <v>13.2</v>
      </c>
      <c r="N15" s="10">
        <v>13.3</v>
      </c>
      <c r="O15" s="10">
        <v>13.4</v>
      </c>
      <c r="P15" s="10">
        <v>13.5</v>
      </c>
      <c r="Q15" s="10">
        <v>13.4</v>
      </c>
      <c r="R15" s="10">
        <v>13.2</v>
      </c>
      <c r="S15" s="10">
        <v>12.9</v>
      </c>
      <c r="T15" s="10">
        <v>12.6</v>
      </c>
      <c r="U15" s="10">
        <v>12.2</v>
      </c>
      <c r="V15" s="10"/>
      <c r="W15" s="10"/>
      <c r="X15" s="10"/>
      <c r="Y15" s="10"/>
      <c r="Z15" s="10"/>
      <c r="AA15" s="10"/>
      <c r="AB15" s="10"/>
      <c r="AC15" s="24">
        <f t="shared" ref="AC15:AC25" si="0">AVERAGE(E15:AB15)</f>
        <v>13.076470588235296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5.7</v>
      </c>
      <c r="F16" s="10">
        <v>5.8</v>
      </c>
      <c r="G16" s="10">
        <v>6.3</v>
      </c>
      <c r="H16" s="10">
        <v>6.4</v>
      </c>
      <c r="I16" s="10">
        <v>6.4</v>
      </c>
      <c r="J16" s="10">
        <v>6.4</v>
      </c>
      <c r="K16" s="10">
        <v>6.6</v>
      </c>
      <c r="L16" s="10">
        <v>6.7</v>
      </c>
      <c r="M16" s="10">
        <v>6.7</v>
      </c>
      <c r="N16" s="10">
        <v>6.6</v>
      </c>
      <c r="O16" s="10">
        <v>6.6</v>
      </c>
      <c r="P16" s="10">
        <v>6.2</v>
      </c>
      <c r="Q16" s="10">
        <v>6.1</v>
      </c>
      <c r="R16" s="10">
        <v>6</v>
      </c>
      <c r="S16" s="10">
        <v>5.9</v>
      </c>
      <c r="T16" s="10">
        <v>5.9</v>
      </c>
      <c r="U16" s="10">
        <v>6</v>
      </c>
      <c r="V16" s="10"/>
      <c r="W16" s="10"/>
      <c r="X16" s="10"/>
      <c r="Y16" s="10"/>
      <c r="Z16" s="10"/>
      <c r="AA16" s="10"/>
      <c r="AB16" s="10"/>
      <c r="AC16" s="24">
        <f t="shared" si="0"/>
        <v>6.2529411764705891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19.3</v>
      </c>
      <c r="F17" s="10">
        <v>20</v>
      </c>
      <c r="G17" s="10">
        <v>20.8</v>
      </c>
      <c r="H17" s="10">
        <v>20.399999999999999</v>
      </c>
      <c r="I17" s="10">
        <v>20.8</v>
      </c>
      <c r="J17" s="10">
        <v>21.1</v>
      </c>
      <c r="K17" s="10">
        <v>23.1</v>
      </c>
      <c r="L17" s="10">
        <v>24.1</v>
      </c>
      <c r="M17" s="10">
        <v>23.8</v>
      </c>
      <c r="N17" s="10">
        <v>23.4</v>
      </c>
      <c r="O17" s="10">
        <v>23.5</v>
      </c>
      <c r="P17" s="10">
        <v>23.4</v>
      </c>
      <c r="Q17" s="10">
        <v>23</v>
      </c>
      <c r="R17" s="10">
        <v>22.6</v>
      </c>
      <c r="S17" s="10">
        <v>22</v>
      </c>
      <c r="T17" s="10">
        <v>21.6</v>
      </c>
      <c r="U17" s="10">
        <v>21</v>
      </c>
      <c r="V17" s="10"/>
      <c r="W17" s="10"/>
      <c r="X17" s="10"/>
      <c r="Y17" s="10"/>
      <c r="Z17" s="10"/>
      <c r="AA17" s="10"/>
      <c r="AB17" s="10"/>
      <c r="AC17" s="24">
        <f t="shared" si="0"/>
        <v>21.994117647058825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24.7</v>
      </c>
      <c r="F18" s="10">
        <v>25.8</v>
      </c>
      <c r="G18" s="10">
        <v>25.1</v>
      </c>
      <c r="H18" s="10">
        <v>24.3</v>
      </c>
      <c r="I18" s="10">
        <v>24.3</v>
      </c>
      <c r="J18" s="10">
        <v>24.7</v>
      </c>
      <c r="K18" s="10">
        <v>26.8</v>
      </c>
      <c r="L18" s="10">
        <v>28.1</v>
      </c>
      <c r="M18" s="10">
        <v>28</v>
      </c>
      <c r="N18" s="10">
        <v>27.7</v>
      </c>
      <c r="O18" s="10">
        <v>27.8</v>
      </c>
      <c r="P18" s="10">
        <v>28</v>
      </c>
      <c r="Q18" s="10">
        <v>27.6</v>
      </c>
      <c r="R18" s="10">
        <v>27</v>
      </c>
      <c r="S18" s="10">
        <v>26.3</v>
      </c>
      <c r="T18" s="10">
        <v>25.7</v>
      </c>
      <c r="U18" s="10">
        <v>24.9</v>
      </c>
      <c r="V18" s="10"/>
      <c r="W18" s="10"/>
      <c r="X18" s="10"/>
      <c r="Y18" s="10"/>
      <c r="Z18" s="10"/>
      <c r="AA18" s="10"/>
      <c r="AB18" s="10"/>
      <c r="AC18" s="24">
        <f t="shared" si="0"/>
        <v>26.28235294117647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/>
      <c r="W19" s="11"/>
      <c r="X19" s="11"/>
      <c r="Y19" s="11"/>
      <c r="Z19" s="11"/>
      <c r="AA19" s="11"/>
      <c r="AB19" s="11"/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/>
      <c r="W20" s="12"/>
      <c r="X20" s="12"/>
      <c r="Y20" s="12"/>
      <c r="Z20" s="12"/>
      <c r="AA20" s="12"/>
      <c r="AB20" s="12"/>
      <c r="AC20" s="24">
        <f t="shared" si="0"/>
        <v>3.7000000000000011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/>
      <c r="W21" s="12"/>
      <c r="X21" s="12"/>
      <c r="Y21" s="12"/>
      <c r="Z21" s="12"/>
      <c r="AA21" s="12"/>
      <c r="AB21" s="12"/>
      <c r="AC21" s="24">
        <f t="shared" si="0"/>
        <v>3.7999999999999989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/>
      <c r="W22" s="12"/>
      <c r="X22" s="12"/>
      <c r="Y22" s="12"/>
      <c r="Z22" s="12"/>
      <c r="AA22" s="12"/>
      <c r="AB22" s="12"/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U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/>
      <c r="W23" s="11"/>
      <c r="X23" s="11"/>
      <c r="Y23" s="11"/>
      <c r="Z23" s="11"/>
      <c r="AA23" s="11"/>
      <c r="AB23" s="11"/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U24" si="2">E21-E22</f>
        <v>0.79999999999999982</v>
      </c>
      <c r="F24" s="11">
        <f t="shared" si="2"/>
        <v>0.79999999999999982</v>
      </c>
      <c r="G24" s="11">
        <f t="shared" si="2"/>
        <v>0.79999999999999982</v>
      </c>
      <c r="H24" s="11">
        <f t="shared" si="2"/>
        <v>0.79999999999999982</v>
      </c>
      <c r="I24" s="11">
        <f t="shared" si="2"/>
        <v>0.79999999999999982</v>
      </c>
      <c r="J24" s="11">
        <f t="shared" si="2"/>
        <v>0.79999999999999982</v>
      </c>
      <c r="K24" s="11">
        <f t="shared" si="2"/>
        <v>0.79999999999999982</v>
      </c>
      <c r="L24" s="11">
        <f t="shared" si="2"/>
        <v>0.79999999999999982</v>
      </c>
      <c r="M24" s="11">
        <f t="shared" si="2"/>
        <v>0.79999999999999982</v>
      </c>
      <c r="N24" s="11">
        <f t="shared" si="2"/>
        <v>0.79999999999999982</v>
      </c>
      <c r="O24" s="11">
        <f t="shared" si="2"/>
        <v>0.79999999999999982</v>
      </c>
      <c r="P24" s="11">
        <f t="shared" si="2"/>
        <v>0.79999999999999982</v>
      </c>
      <c r="Q24" s="11">
        <f t="shared" si="2"/>
        <v>0.79999999999999982</v>
      </c>
      <c r="R24" s="11">
        <f t="shared" si="2"/>
        <v>0.79999999999999982</v>
      </c>
      <c r="S24" s="11">
        <f t="shared" si="2"/>
        <v>0.79999999999999982</v>
      </c>
      <c r="T24" s="11">
        <f t="shared" si="2"/>
        <v>0.79999999999999982</v>
      </c>
      <c r="U24" s="11">
        <f t="shared" si="2"/>
        <v>0.79999999999999982</v>
      </c>
      <c r="V24" s="11"/>
      <c r="W24" s="11"/>
      <c r="X24" s="11"/>
      <c r="Y24" s="11"/>
      <c r="Z24" s="11"/>
      <c r="AA24" s="11"/>
      <c r="AB24" s="11"/>
      <c r="AC24" s="24">
        <f t="shared" si="0"/>
        <v>0.8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U25" si="3">SQRT(E23/0.5)*971</f>
        <v>971</v>
      </c>
      <c r="F25" s="14">
        <f t="shared" si="3"/>
        <v>971</v>
      </c>
      <c r="G25" s="14">
        <f t="shared" si="3"/>
        <v>971</v>
      </c>
      <c r="H25" s="14">
        <f t="shared" si="3"/>
        <v>971</v>
      </c>
      <c r="I25" s="14">
        <f t="shared" si="3"/>
        <v>971</v>
      </c>
      <c r="J25" s="14">
        <f t="shared" si="3"/>
        <v>971</v>
      </c>
      <c r="K25" s="14">
        <f t="shared" si="3"/>
        <v>971</v>
      </c>
      <c r="L25" s="14">
        <f t="shared" si="3"/>
        <v>971</v>
      </c>
      <c r="M25" s="14">
        <f t="shared" si="3"/>
        <v>971</v>
      </c>
      <c r="N25" s="14">
        <f t="shared" si="3"/>
        <v>971</v>
      </c>
      <c r="O25" s="14">
        <f t="shared" si="3"/>
        <v>971</v>
      </c>
      <c r="P25" s="14">
        <f t="shared" si="3"/>
        <v>971</v>
      </c>
      <c r="Q25" s="14">
        <f t="shared" si="3"/>
        <v>971</v>
      </c>
      <c r="R25" s="14">
        <f t="shared" si="3"/>
        <v>971</v>
      </c>
      <c r="S25" s="14">
        <f t="shared" si="3"/>
        <v>971</v>
      </c>
      <c r="T25" s="14">
        <f t="shared" si="3"/>
        <v>971</v>
      </c>
      <c r="U25" s="14">
        <f t="shared" si="3"/>
        <v>971</v>
      </c>
      <c r="V25" s="14"/>
      <c r="W25" s="14"/>
      <c r="X25" s="14"/>
      <c r="Y25" s="14"/>
      <c r="Z25" s="14"/>
      <c r="AA25" s="14"/>
      <c r="AB25" s="14"/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U26" si="4">E25*1000*1*(E15-E16)/3024</f>
        <v>2793.5515873015875</v>
      </c>
      <c r="F26" s="14">
        <f t="shared" si="4"/>
        <v>2761.4417989417993</v>
      </c>
      <c r="G26" s="14">
        <f t="shared" si="4"/>
        <v>2279.7949735449738</v>
      </c>
      <c r="H26" s="14">
        <f t="shared" si="4"/>
        <v>1958.69708994709</v>
      </c>
      <c r="I26" s="14">
        <f t="shared" si="4"/>
        <v>1894.4775132275133</v>
      </c>
      <c r="J26" s="14">
        <f t="shared" si="4"/>
        <v>1862.3677248677245</v>
      </c>
      <c r="K26" s="14">
        <f t="shared" si="4"/>
        <v>1894.4775132275133</v>
      </c>
      <c r="L26" s="14">
        <f t="shared" si="4"/>
        <v>1990.8068783068784</v>
      </c>
      <c r="M26" s="14">
        <f t="shared" si="4"/>
        <v>2087.1362433862432</v>
      </c>
      <c r="N26" s="14">
        <f t="shared" si="4"/>
        <v>2151.3558201058204</v>
      </c>
      <c r="O26" s="14">
        <f t="shared" si="4"/>
        <v>2183.465608465609</v>
      </c>
      <c r="P26" s="14">
        <f t="shared" si="4"/>
        <v>2344.0145502645501</v>
      </c>
      <c r="Q26" s="14">
        <f t="shared" si="4"/>
        <v>2344.0145502645505</v>
      </c>
      <c r="R26" s="14">
        <f t="shared" si="4"/>
        <v>2311.9047619047615</v>
      </c>
      <c r="S26" s="14">
        <f t="shared" si="4"/>
        <v>2247.6851851851852</v>
      </c>
      <c r="T26" s="14">
        <f t="shared" si="4"/>
        <v>2151.3558201058199</v>
      </c>
      <c r="U26" s="14">
        <f t="shared" si="4"/>
        <v>1990.8068783068779</v>
      </c>
      <c r="V26" s="14"/>
      <c r="W26" s="14"/>
      <c r="X26" s="14"/>
      <c r="Y26" s="14"/>
      <c r="Z26" s="14"/>
      <c r="AA26" s="14"/>
      <c r="AB26" s="14"/>
      <c r="AC26" s="24">
        <f>SUM(E26:AB26)</f>
        <v>37247.354497354499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1400</v>
      </c>
      <c r="F27" s="15">
        <v>1200</v>
      </c>
      <c r="G27" s="15">
        <v>1100</v>
      </c>
      <c r="H27" s="15">
        <v>900</v>
      </c>
      <c r="I27" s="15">
        <v>1100</v>
      </c>
      <c r="J27" s="15">
        <v>1100</v>
      </c>
      <c r="K27" s="15">
        <v>1200</v>
      </c>
      <c r="L27" s="15">
        <v>1200</v>
      </c>
      <c r="M27" s="15">
        <v>1100</v>
      </c>
      <c r="N27" s="15">
        <v>1300</v>
      </c>
      <c r="O27" s="15">
        <v>1300</v>
      </c>
      <c r="P27" s="15">
        <v>1300</v>
      </c>
      <c r="Q27" s="15">
        <v>1200</v>
      </c>
      <c r="R27" s="15">
        <v>1100</v>
      </c>
      <c r="S27" s="15">
        <v>1300</v>
      </c>
      <c r="T27" s="15">
        <v>1000</v>
      </c>
      <c r="U27" s="15">
        <v>1100</v>
      </c>
      <c r="V27" s="15">
        <v>600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25">
        <f>SUM(E27:AB27)</f>
        <v>20500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U28" si="5">E27/E26</f>
        <v>0.50115416030398807</v>
      </c>
      <c r="F28" s="16">
        <f t="shared" si="5"/>
        <v>0.43455560079515237</v>
      </c>
      <c r="G28" s="16">
        <f t="shared" si="5"/>
        <v>0.48249952858241102</v>
      </c>
      <c r="H28" s="16">
        <f t="shared" si="5"/>
        <v>0.45948911887356281</v>
      </c>
      <c r="I28" s="16">
        <f t="shared" si="5"/>
        <v>0.58063502592120653</v>
      </c>
      <c r="J28" s="16">
        <f t="shared" si="5"/>
        <v>0.59064597464398605</v>
      </c>
      <c r="K28" s="16">
        <f t="shared" si="5"/>
        <v>0.63342002827767985</v>
      </c>
      <c r="L28" s="16">
        <f t="shared" si="5"/>
        <v>0.60277067207069535</v>
      </c>
      <c r="M28" s="16">
        <f t="shared" si="5"/>
        <v>0.52703794660540293</v>
      </c>
      <c r="N28" s="16">
        <f t="shared" si="5"/>
        <v>0.60427010160320938</v>
      </c>
      <c r="O28" s="16">
        <f t="shared" si="5"/>
        <v>0.59538377657963271</v>
      </c>
      <c r="P28" s="16">
        <f t="shared" si="5"/>
        <v>0.55460406585500055</v>
      </c>
      <c r="Q28" s="16">
        <f t="shared" si="5"/>
        <v>0.51194221463538503</v>
      </c>
      <c r="R28" s="16">
        <f t="shared" si="5"/>
        <v>0.47579814624098876</v>
      </c>
      <c r="S28" s="16">
        <f t="shared" si="5"/>
        <v>0.57837281153450049</v>
      </c>
      <c r="T28" s="16">
        <f t="shared" si="5"/>
        <v>0.46482315507939198</v>
      </c>
      <c r="U28" s="16">
        <f t="shared" si="5"/>
        <v>0.55253978273147086</v>
      </c>
      <c r="V28" s="16"/>
      <c r="W28" s="16"/>
      <c r="X28" s="16"/>
      <c r="Y28" s="16"/>
      <c r="Z28" s="16"/>
      <c r="AA28" s="16"/>
      <c r="AB28" s="16"/>
      <c r="AC28" s="24">
        <f t="shared" ref="AC28:AC33" si="6">AVERAGE(E28:AB28)</f>
        <v>0.53823188884315665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0.53823188884315665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6"/>
        <v>0.53823188884315665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U30" si="7">3.516/E28</f>
        <v>7.0158052721088433</v>
      </c>
      <c r="F30" s="16">
        <f t="shared" si="7"/>
        <v>8.0910244708994714</v>
      </c>
      <c r="G30" s="16">
        <f t="shared" si="7"/>
        <v>7.2870537518037519</v>
      </c>
      <c r="H30" s="16">
        <f t="shared" si="7"/>
        <v>7.6519766313932989</v>
      </c>
      <c r="I30" s="16">
        <f t="shared" si="7"/>
        <v>6.0554390331890326</v>
      </c>
      <c r="J30" s="16">
        <f t="shared" si="7"/>
        <v>5.9528044733044725</v>
      </c>
      <c r="K30" s="16">
        <f t="shared" si="7"/>
        <v>5.5508191137566136</v>
      </c>
      <c r="L30" s="16">
        <f t="shared" si="7"/>
        <v>5.8330641534391532</v>
      </c>
      <c r="M30" s="16">
        <f t="shared" si="7"/>
        <v>6.671246392496391</v>
      </c>
      <c r="N30" s="16">
        <f t="shared" si="7"/>
        <v>5.8185900488400497</v>
      </c>
      <c r="O30" s="16">
        <f t="shared" si="7"/>
        <v>5.9054346764346786</v>
      </c>
      <c r="P30" s="16">
        <f t="shared" si="7"/>
        <v>6.339657814407814</v>
      </c>
      <c r="Q30" s="16">
        <f t="shared" si="7"/>
        <v>6.867962632275133</v>
      </c>
      <c r="R30" s="16">
        <f t="shared" si="7"/>
        <v>7.3896883116883103</v>
      </c>
      <c r="S30" s="16">
        <f t="shared" si="7"/>
        <v>6.0791239316239318</v>
      </c>
      <c r="T30" s="16">
        <f t="shared" si="7"/>
        <v>7.5641670634920626</v>
      </c>
      <c r="U30" s="16">
        <f t="shared" si="7"/>
        <v>6.3633427128427114</v>
      </c>
      <c r="V30" s="16"/>
      <c r="W30" s="16"/>
      <c r="X30" s="16"/>
      <c r="Y30" s="16"/>
      <c r="Z30" s="16"/>
      <c r="AA30" s="16"/>
      <c r="AB30" s="16"/>
      <c r="AC30" s="24">
        <f t="shared" si="6"/>
        <v>6.6139529696468067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U31" si="8">3.413*E30</f>
        <v>23.944943393707479</v>
      </c>
      <c r="F31" s="16">
        <f t="shared" si="8"/>
        <v>27.614666519179895</v>
      </c>
      <c r="G31" s="16">
        <f t="shared" si="8"/>
        <v>24.870714454906203</v>
      </c>
      <c r="H31" s="16">
        <f t="shared" si="8"/>
        <v>26.116196242945328</v>
      </c>
      <c r="I31" s="16">
        <f t="shared" si="8"/>
        <v>20.667213420274166</v>
      </c>
      <c r="J31" s="16">
        <f t="shared" si="8"/>
        <v>20.316921667388165</v>
      </c>
      <c r="K31" s="16">
        <f t="shared" si="8"/>
        <v>18.944945635251322</v>
      </c>
      <c r="L31" s="16">
        <f t="shared" si="8"/>
        <v>19.90824795568783</v>
      </c>
      <c r="M31" s="16">
        <f t="shared" si="8"/>
        <v>22.768963937590183</v>
      </c>
      <c r="N31" s="16">
        <f t="shared" si="8"/>
        <v>19.858847836691087</v>
      </c>
      <c r="O31" s="16">
        <f t="shared" si="8"/>
        <v>20.155248550671558</v>
      </c>
      <c r="P31" s="16">
        <f t="shared" si="8"/>
        <v>21.637252120573869</v>
      </c>
      <c r="Q31" s="16">
        <f t="shared" si="8"/>
        <v>23.440356463955027</v>
      </c>
      <c r="R31" s="16">
        <f t="shared" si="8"/>
        <v>25.2210062077922</v>
      </c>
      <c r="S31" s="16">
        <f t="shared" si="8"/>
        <v>20.74804997863248</v>
      </c>
      <c r="T31" s="16">
        <f t="shared" si="8"/>
        <v>25.816502187698408</v>
      </c>
      <c r="U31" s="16">
        <f t="shared" si="8"/>
        <v>21.718088678932173</v>
      </c>
      <c r="V31" s="16"/>
      <c r="W31" s="16"/>
      <c r="X31" s="16"/>
      <c r="Y31" s="16"/>
      <c r="Z31" s="16"/>
      <c r="AA31" s="16"/>
      <c r="AB31" s="16"/>
      <c r="AC31" s="24">
        <f t="shared" si="6"/>
        <v>22.573421485404552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U32" si="9">(E18-E17)/LN(1+(E18-E17)/E13)</f>
        <v>2.3451902022775597</v>
      </c>
      <c r="F32" s="16">
        <f t="shared" si="9"/>
        <v>2.4502311435593276</v>
      </c>
      <c r="G32" s="16">
        <f t="shared" si="9"/>
        <v>1.7452338187846039</v>
      </c>
      <c r="H32" s="16">
        <f t="shared" si="9"/>
        <v>1.6421704282324687</v>
      </c>
      <c r="I32" s="16">
        <f t="shared" si="9"/>
        <v>1.5369298206841828</v>
      </c>
      <c r="J32" s="16">
        <f t="shared" si="9"/>
        <v>1.7109175252414519</v>
      </c>
      <c r="K32" s="16">
        <f t="shared" si="9"/>
        <v>1.7385325055682879</v>
      </c>
      <c r="L32" s="16">
        <f t="shared" si="9"/>
        <v>1.6681295656969852</v>
      </c>
      <c r="M32" s="16">
        <f t="shared" si="9"/>
        <v>1.7196573374615023</v>
      </c>
      <c r="N32" s="16">
        <f t="shared" si="9"/>
        <v>1.9011717022448491</v>
      </c>
      <c r="O32" s="16">
        <f t="shared" si="9"/>
        <v>1.9011717022448491</v>
      </c>
      <c r="P32" s="16">
        <f t="shared" si="9"/>
        <v>1.9807200838218115</v>
      </c>
      <c r="Q32" s="16">
        <f t="shared" si="9"/>
        <v>2.1301382500832813</v>
      </c>
      <c r="R32" s="16">
        <f t="shared" si="9"/>
        <v>2.0752137292733064</v>
      </c>
      <c r="S32" s="16">
        <f t="shared" si="9"/>
        <v>2.0475597377281693</v>
      </c>
      <c r="T32" s="16">
        <f t="shared" si="9"/>
        <v>1.991849804854938</v>
      </c>
      <c r="U32" s="16">
        <f t="shared" si="9"/>
        <v>1.935577027896064</v>
      </c>
      <c r="V32" s="16"/>
      <c r="W32" s="16"/>
      <c r="X32" s="16"/>
      <c r="Y32" s="16"/>
      <c r="Z32" s="16"/>
      <c r="AA32" s="16"/>
      <c r="AB32" s="16"/>
      <c r="AC32" s="24">
        <f t="shared" si="6"/>
        <v>1.9129643756266841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U33" si="10">(E15-E16)/LN(1+(E15-E16)/E14)</f>
        <v>3.5159536499019053</v>
      </c>
      <c r="F33" s="16">
        <f t="shared" si="10"/>
        <v>3.6492442894295469</v>
      </c>
      <c r="G33" s="16">
        <f t="shared" si="10"/>
        <v>2.9450820866416119</v>
      </c>
      <c r="H33" s="16">
        <f t="shared" si="10"/>
        <v>2.6829726235314064</v>
      </c>
      <c r="I33" s="16">
        <f t="shared" si="10"/>
        <v>2.4762575163216405</v>
      </c>
      <c r="J33" s="16">
        <f t="shared" si="10"/>
        <v>2.4502311435593271</v>
      </c>
      <c r="K33" s="16">
        <f t="shared" si="10"/>
        <v>2.4762575163216405</v>
      </c>
      <c r="L33" s="16">
        <f t="shared" si="10"/>
        <v>2.7095576762823597</v>
      </c>
      <c r="M33" s="16">
        <f t="shared" si="10"/>
        <v>2.6305986949018862</v>
      </c>
      <c r="N33" s="16">
        <f t="shared" si="10"/>
        <v>2.8412043138320042</v>
      </c>
      <c r="O33" s="16">
        <f t="shared" si="10"/>
        <v>2.706677059950191</v>
      </c>
      <c r="P33" s="16">
        <f t="shared" si="10"/>
        <v>2.9965726364461656</v>
      </c>
      <c r="Q33" s="16">
        <f t="shared" si="10"/>
        <v>2.9965726364461651</v>
      </c>
      <c r="R33" s="16">
        <f t="shared" si="10"/>
        <v>3.1269202697034131</v>
      </c>
      <c r="S33" s="16">
        <f t="shared" si="10"/>
        <v>3.0738596413683656</v>
      </c>
      <c r="T33" s="16">
        <f t="shared" si="10"/>
        <v>2.8412043138320042</v>
      </c>
      <c r="U33" s="16">
        <f t="shared" si="10"/>
        <v>2.7095576762823601</v>
      </c>
      <c r="V33" s="16"/>
      <c r="W33" s="16"/>
      <c r="X33" s="16"/>
      <c r="Y33" s="16"/>
      <c r="Z33" s="16"/>
      <c r="AA33" s="16"/>
      <c r="AB33" s="16"/>
      <c r="AC33" s="24">
        <f t="shared" si="6"/>
        <v>2.8722778673383522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136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>
        <v>1.7</v>
      </c>
      <c r="H46" s="8">
        <v>1.7</v>
      </c>
      <c r="I46" s="8">
        <v>1.6</v>
      </c>
      <c r="J46" s="8">
        <v>1.5</v>
      </c>
      <c r="K46" s="8">
        <v>1.3</v>
      </c>
      <c r="L46" s="8">
        <v>1.4</v>
      </c>
      <c r="M46" s="8">
        <v>1.4</v>
      </c>
      <c r="N46" s="8">
        <v>1.4</v>
      </c>
      <c r="O46" s="8">
        <v>1.5</v>
      </c>
      <c r="P46" s="8">
        <v>1.5</v>
      </c>
      <c r="Q46" s="8">
        <v>1.6</v>
      </c>
      <c r="R46" s="8">
        <v>1.6</v>
      </c>
      <c r="S46" s="8">
        <v>1.5</v>
      </c>
      <c r="T46" s="8">
        <v>1.7</v>
      </c>
      <c r="U46" s="8">
        <v>1.4</v>
      </c>
      <c r="V46" s="8">
        <v>1.7</v>
      </c>
      <c r="W46" s="8">
        <v>1.6</v>
      </c>
      <c r="X46" s="8">
        <v>1.6</v>
      </c>
      <c r="Y46" s="8">
        <v>1.7</v>
      </c>
      <c r="Z46" s="8">
        <v>1.9</v>
      </c>
      <c r="AA46" s="8">
        <v>1.8</v>
      </c>
      <c r="AB46" s="8">
        <v>1.9</v>
      </c>
      <c r="AC46" s="23">
        <f>AVERAGE(E46:AB46)</f>
        <v>1.5909090909090908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>
        <v>0.8</v>
      </c>
      <c r="H47" s="9">
        <v>0.8</v>
      </c>
      <c r="I47" s="9">
        <v>0.7</v>
      </c>
      <c r="J47" s="9">
        <v>0.6</v>
      </c>
      <c r="K47" s="9">
        <v>0.6</v>
      </c>
      <c r="L47" s="9">
        <v>0.6</v>
      </c>
      <c r="M47" s="9">
        <v>0.6</v>
      </c>
      <c r="N47" s="9">
        <v>0.6</v>
      </c>
      <c r="O47" s="9">
        <v>0.7</v>
      </c>
      <c r="P47" s="9">
        <v>0.7</v>
      </c>
      <c r="Q47" s="9">
        <v>0.7</v>
      </c>
      <c r="R47" s="9">
        <v>0.7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>
        <v>0.6</v>
      </c>
      <c r="Y47" s="9">
        <v>0.4</v>
      </c>
      <c r="Z47" s="9">
        <v>0.9</v>
      </c>
      <c r="AA47" s="9">
        <v>1.1000000000000001</v>
      </c>
      <c r="AB47" s="9">
        <v>1.2</v>
      </c>
      <c r="AC47" s="23">
        <f>AVERAGE(E47:AB47)</f>
        <v>0.69545454545454533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>
        <v>13.7</v>
      </c>
      <c r="H48" s="10">
        <v>12.8</v>
      </c>
      <c r="I48" s="10">
        <v>12.4</v>
      </c>
      <c r="J48" s="10">
        <v>12.3</v>
      </c>
      <c r="K48" s="10">
        <v>12.7</v>
      </c>
      <c r="L48" s="10">
        <v>13.1</v>
      </c>
      <c r="M48" s="10">
        <v>13.3</v>
      </c>
      <c r="N48" s="10">
        <v>13.4</v>
      </c>
      <c r="O48" s="10">
        <v>13.6</v>
      </c>
      <c r="P48" s="10">
        <v>13.7</v>
      </c>
      <c r="Q48" s="10">
        <v>13.7</v>
      </c>
      <c r="R48" s="10">
        <v>13.3</v>
      </c>
      <c r="S48" s="10">
        <v>13.1</v>
      </c>
      <c r="T48" s="10">
        <v>12.8</v>
      </c>
      <c r="U48" s="10">
        <v>12.4</v>
      </c>
      <c r="V48" s="10">
        <v>12</v>
      </c>
      <c r="W48" s="10">
        <v>11.8</v>
      </c>
      <c r="X48" s="10">
        <v>12.4</v>
      </c>
      <c r="Y48" s="10">
        <v>13.6</v>
      </c>
      <c r="Z48" s="10">
        <v>14.4</v>
      </c>
      <c r="AA48" s="10">
        <v>14.8</v>
      </c>
      <c r="AB48" s="10">
        <v>15</v>
      </c>
      <c r="AC48" s="24">
        <f t="shared" ref="AC48:AC58" si="11">AVERAGE(E48:AB48)</f>
        <v>13.195454545454545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>
        <v>6.3</v>
      </c>
      <c r="H49" s="10">
        <v>6.3</v>
      </c>
      <c r="I49" s="10">
        <v>6.5</v>
      </c>
      <c r="J49" s="10">
        <v>6.4</v>
      </c>
      <c r="K49" s="10">
        <v>6.6</v>
      </c>
      <c r="L49" s="10">
        <v>6.7</v>
      </c>
      <c r="M49" s="10">
        <v>6.7</v>
      </c>
      <c r="N49" s="10">
        <v>6.6</v>
      </c>
      <c r="O49" s="10">
        <v>6.6</v>
      </c>
      <c r="P49" s="10">
        <v>6.4</v>
      </c>
      <c r="Q49" s="10">
        <v>6.1</v>
      </c>
      <c r="R49" s="10">
        <v>6.1</v>
      </c>
      <c r="S49" s="10">
        <v>5.9</v>
      </c>
      <c r="T49" s="10">
        <v>5.8</v>
      </c>
      <c r="U49" s="10">
        <v>5.9</v>
      </c>
      <c r="V49" s="10">
        <v>5.6</v>
      </c>
      <c r="W49" s="10">
        <v>5.4</v>
      </c>
      <c r="X49" s="10">
        <v>5.7</v>
      </c>
      <c r="Y49" s="10">
        <v>5.8</v>
      </c>
      <c r="Z49" s="10">
        <v>5.8</v>
      </c>
      <c r="AA49" s="10">
        <v>5.8</v>
      </c>
      <c r="AB49" s="10">
        <v>5.7</v>
      </c>
      <c r="AC49" s="24">
        <f t="shared" si="11"/>
        <v>6.1227272727272721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>
        <v>21.2</v>
      </c>
      <c r="H50" s="10">
        <v>20.8</v>
      </c>
      <c r="I50" s="10">
        <v>21.1</v>
      </c>
      <c r="J50" s="10">
        <v>21.3</v>
      </c>
      <c r="K50" s="10">
        <v>23.4</v>
      </c>
      <c r="L50" s="10">
        <v>24.5</v>
      </c>
      <c r="M50" s="10">
        <v>24.2</v>
      </c>
      <c r="N50" s="10">
        <v>23.7</v>
      </c>
      <c r="O50" s="10">
        <v>23.8</v>
      </c>
      <c r="P50" s="10">
        <v>23.7</v>
      </c>
      <c r="Q50" s="10">
        <v>23.3</v>
      </c>
      <c r="R50" s="10">
        <v>22.8</v>
      </c>
      <c r="S50" s="10">
        <v>22.4</v>
      </c>
      <c r="T50" s="10">
        <v>21.8</v>
      </c>
      <c r="U50" s="10">
        <v>21.3</v>
      </c>
      <c r="V50" s="10">
        <v>20.9</v>
      </c>
      <c r="W50" s="10">
        <v>20.9</v>
      </c>
      <c r="X50" s="10">
        <v>20.9</v>
      </c>
      <c r="Y50" s="10">
        <v>22.2</v>
      </c>
      <c r="Z50" s="10">
        <v>22.5</v>
      </c>
      <c r="AA50" s="10">
        <v>22.3</v>
      </c>
      <c r="AB50" s="10">
        <v>21.3</v>
      </c>
      <c r="AC50" s="24">
        <f t="shared" si="11"/>
        <v>22.286363636363635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>
        <v>25.7</v>
      </c>
      <c r="H51" s="10">
        <v>24.8</v>
      </c>
      <c r="I51" s="10">
        <v>24.8</v>
      </c>
      <c r="J51" s="10">
        <v>25</v>
      </c>
      <c r="K51" s="10">
        <v>27.2</v>
      </c>
      <c r="L51" s="10">
        <v>28.5</v>
      </c>
      <c r="M51" s="10">
        <v>28.4</v>
      </c>
      <c r="N51" s="10">
        <v>27.9</v>
      </c>
      <c r="O51" s="10">
        <v>28.2</v>
      </c>
      <c r="P51" s="10">
        <v>28.4</v>
      </c>
      <c r="Q51" s="10">
        <v>28.1</v>
      </c>
      <c r="R51" s="10">
        <v>27.5</v>
      </c>
      <c r="S51" s="10">
        <v>26.8</v>
      </c>
      <c r="T51" s="10">
        <v>26.2</v>
      </c>
      <c r="U51" s="10">
        <v>25.3</v>
      </c>
      <c r="V51" s="10">
        <v>25</v>
      </c>
      <c r="W51" s="10">
        <v>24.9</v>
      </c>
      <c r="X51" s="10">
        <v>25.1</v>
      </c>
      <c r="Y51" s="10">
        <v>27.1</v>
      </c>
      <c r="Z51" s="10">
        <v>28</v>
      </c>
      <c r="AA51" s="10">
        <v>28</v>
      </c>
      <c r="AB51" s="10">
        <v>27.2</v>
      </c>
      <c r="AC51" s="24">
        <f t="shared" si="11"/>
        <v>26.731818181818188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1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1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1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1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>
        <f t="shared" ref="G56:AB56" si="12">G52-G53</f>
        <v>0.5</v>
      </c>
      <c r="H56" s="11">
        <f t="shared" si="12"/>
        <v>0.5</v>
      </c>
      <c r="I56" s="11">
        <f t="shared" si="12"/>
        <v>0.5</v>
      </c>
      <c r="J56" s="11">
        <f t="shared" si="12"/>
        <v>0.5</v>
      </c>
      <c r="K56" s="11">
        <f t="shared" si="12"/>
        <v>0.5</v>
      </c>
      <c r="L56" s="11">
        <f t="shared" si="12"/>
        <v>0.5</v>
      </c>
      <c r="M56" s="11">
        <f t="shared" si="12"/>
        <v>0.5</v>
      </c>
      <c r="N56" s="11">
        <f t="shared" si="12"/>
        <v>0.5</v>
      </c>
      <c r="O56" s="11">
        <f t="shared" si="12"/>
        <v>0.5</v>
      </c>
      <c r="P56" s="11">
        <f t="shared" si="12"/>
        <v>0.5</v>
      </c>
      <c r="Q56" s="11">
        <f t="shared" si="12"/>
        <v>0.5</v>
      </c>
      <c r="R56" s="11">
        <f t="shared" si="12"/>
        <v>0.5</v>
      </c>
      <c r="S56" s="11">
        <f t="shared" si="12"/>
        <v>0.5</v>
      </c>
      <c r="T56" s="11">
        <f t="shared" si="12"/>
        <v>0.5</v>
      </c>
      <c r="U56" s="11">
        <f t="shared" si="12"/>
        <v>0.5</v>
      </c>
      <c r="V56" s="11">
        <f t="shared" si="12"/>
        <v>0.5</v>
      </c>
      <c r="W56" s="11">
        <f t="shared" si="12"/>
        <v>0.5</v>
      </c>
      <c r="X56" s="11">
        <f t="shared" si="12"/>
        <v>0.5</v>
      </c>
      <c r="Y56" s="11">
        <f t="shared" si="12"/>
        <v>0.5</v>
      </c>
      <c r="Z56" s="11">
        <f t="shared" si="12"/>
        <v>0.5</v>
      </c>
      <c r="AA56" s="11">
        <f t="shared" si="12"/>
        <v>0.5</v>
      </c>
      <c r="AB56" s="11">
        <f t="shared" si="12"/>
        <v>0.5</v>
      </c>
      <c r="AC56" s="24">
        <f t="shared" si="11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>
        <f t="shared" ref="G57:AB57" si="13">G54-G55</f>
        <v>0.79999999999999982</v>
      </c>
      <c r="H57" s="11">
        <f t="shared" si="13"/>
        <v>0.79999999999999982</v>
      </c>
      <c r="I57" s="11">
        <f t="shared" si="13"/>
        <v>0.79999999999999982</v>
      </c>
      <c r="J57" s="11">
        <f t="shared" si="13"/>
        <v>0.79999999999999982</v>
      </c>
      <c r="K57" s="11">
        <f t="shared" si="13"/>
        <v>0.79999999999999982</v>
      </c>
      <c r="L57" s="11">
        <f t="shared" si="13"/>
        <v>0.79999999999999982</v>
      </c>
      <c r="M57" s="11">
        <f t="shared" si="13"/>
        <v>0.79999999999999982</v>
      </c>
      <c r="N57" s="11">
        <f t="shared" si="13"/>
        <v>0.79999999999999982</v>
      </c>
      <c r="O57" s="11">
        <f t="shared" si="13"/>
        <v>0.79999999999999982</v>
      </c>
      <c r="P57" s="11">
        <f t="shared" si="13"/>
        <v>0.79999999999999982</v>
      </c>
      <c r="Q57" s="11">
        <f t="shared" si="13"/>
        <v>0.79999999999999982</v>
      </c>
      <c r="R57" s="11">
        <f t="shared" si="13"/>
        <v>0.79999999999999982</v>
      </c>
      <c r="S57" s="11">
        <f t="shared" si="13"/>
        <v>0.79999999999999982</v>
      </c>
      <c r="T57" s="11">
        <f t="shared" si="13"/>
        <v>0.79999999999999982</v>
      </c>
      <c r="U57" s="11">
        <f t="shared" si="13"/>
        <v>0.79999999999999982</v>
      </c>
      <c r="V57" s="11">
        <f t="shared" si="13"/>
        <v>0.79999999999999982</v>
      </c>
      <c r="W57" s="11">
        <f t="shared" si="13"/>
        <v>0.79999999999999982</v>
      </c>
      <c r="X57" s="11">
        <f t="shared" si="13"/>
        <v>0.79999999999999982</v>
      </c>
      <c r="Y57" s="11">
        <f t="shared" si="13"/>
        <v>0.79999999999999982</v>
      </c>
      <c r="Z57" s="11">
        <f t="shared" si="13"/>
        <v>0.79999999999999982</v>
      </c>
      <c r="AA57" s="11">
        <f t="shared" si="13"/>
        <v>0.79999999999999982</v>
      </c>
      <c r="AB57" s="11">
        <f t="shared" si="13"/>
        <v>0.79999999999999982</v>
      </c>
      <c r="AC57" s="24">
        <f t="shared" si="11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>
        <f t="shared" ref="G58:AB58" si="14">SQRT(G56/0.5)*971</f>
        <v>971</v>
      </c>
      <c r="H58" s="14">
        <f t="shared" si="14"/>
        <v>971</v>
      </c>
      <c r="I58" s="14">
        <f t="shared" si="14"/>
        <v>971</v>
      </c>
      <c r="J58" s="14">
        <f t="shared" si="14"/>
        <v>971</v>
      </c>
      <c r="K58" s="14">
        <f t="shared" si="14"/>
        <v>971</v>
      </c>
      <c r="L58" s="14">
        <f t="shared" si="14"/>
        <v>971</v>
      </c>
      <c r="M58" s="14">
        <f t="shared" si="14"/>
        <v>971</v>
      </c>
      <c r="N58" s="14">
        <f t="shared" si="14"/>
        <v>971</v>
      </c>
      <c r="O58" s="14">
        <f t="shared" si="14"/>
        <v>971</v>
      </c>
      <c r="P58" s="14">
        <f t="shared" si="14"/>
        <v>971</v>
      </c>
      <c r="Q58" s="14">
        <f t="shared" si="14"/>
        <v>971</v>
      </c>
      <c r="R58" s="14">
        <f t="shared" si="14"/>
        <v>971</v>
      </c>
      <c r="S58" s="14">
        <f t="shared" si="14"/>
        <v>971</v>
      </c>
      <c r="T58" s="14">
        <f t="shared" si="14"/>
        <v>971</v>
      </c>
      <c r="U58" s="14">
        <f t="shared" si="14"/>
        <v>971</v>
      </c>
      <c r="V58" s="14">
        <f t="shared" si="14"/>
        <v>971</v>
      </c>
      <c r="W58" s="14">
        <f t="shared" si="14"/>
        <v>971</v>
      </c>
      <c r="X58" s="14">
        <f t="shared" si="14"/>
        <v>971</v>
      </c>
      <c r="Y58" s="14">
        <f t="shared" si="14"/>
        <v>971</v>
      </c>
      <c r="Z58" s="14">
        <f t="shared" si="14"/>
        <v>971</v>
      </c>
      <c r="AA58" s="14">
        <f t="shared" si="14"/>
        <v>971</v>
      </c>
      <c r="AB58" s="14">
        <f t="shared" si="14"/>
        <v>971</v>
      </c>
      <c r="AC58" s="24">
        <f t="shared" si="11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>
        <f t="shared" ref="G59:AB59" si="15">G58*1000*1*(G48-G49)/3024</f>
        <v>2376.1243386243382</v>
      </c>
      <c r="H59" s="14">
        <f t="shared" si="15"/>
        <v>2087.1362433862437</v>
      </c>
      <c r="I59" s="14">
        <f t="shared" si="15"/>
        <v>1894.4775132275133</v>
      </c>
      <c r="J59" s="14">
        <f t="shared" si="15"/>
        <v>1894.4775132275133</v>
      </c>
      <c r="K59" s="14">
        <f t="shared" si="15"/>
        <v>1958.69708994709</v>
      </c>
      <c r="L59" s="14">
        <f t="shared" si="15"/>
        <v>2055.0264550264546</v>
      </c>
      <c r="M59" s="14">
        <f t="shared" si="15"/>
        <v>2119.2460317460323</v>
      </c>
      <c r="N59" s="14">
        <f t="shared" si="15"/>
        <v>2183.465608465609</v>
      </c>
      <c r="O59" s="14">
        <f t="shared" si="15"/>
        <v>2247.6851851851852</v>
      </c>
      <c r="P59" s="14">
        <f t="shared" si="15"/>
        <v>2344.0145502645501</v>
      </c>
      <c r="Q59" s="14">
        <f t="shared" si="15"/>
        <v>2440.3439153439153</v>
      </c>
      <c r="R59" s="14">
        <f t="shared" si="15"/>
        <v>2311.9047619047624</v>
      </c>
      <c r="S59" s="14">
        <f t="shared" si="15"/>
        <v>2311.9047619047615</v>
      </c>
      <c r="T59" s="14">
        <f t="shared" si="15"/>
        <v>2247.6851851851857</v>
      </c>
      <c r="U59" s="14">
        <f t="shared" si="15"/>
        <v>2087.1362433862432</v>
      </c>
      <c r="V59" s="14">
        <f t="shared" si="15"/>
        <v>2055.0264550264551</v>
      </c>
      <c r="W59" s="14">
        <f t="shared" si="15"/>
        <v>2055.0264550264551</v>
      </c>
      <c r="X59" s="14">
        <f t="shared" si="15"/>
        <v>2151.3558201058199</v>
      </c>
      <c r="Y59" s="14">
        <f t="shared" si="15"/>
        <v>2504.563492063492</v>
      </c>
      <c r="Z59" s="14">
        <f t="shared" si="15"/>
        <v>2761.4417989417993</v>
      </c>
      <c r="AA59" s="14">
        <f t="shared" si="15"/>
        <v>2889.8809523809523</v>
      </c>
      <c r="AB59" s="14">
        <f t="shared" si="15"/>
        <v>2986.2103174603176</v>
      </c>
      <c r="AC59" s="24">
        <f>SUM(E59:AB59)</f>
        <v>49962.83068783069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400</v>
      </c>
      <c r="F60" s="15">
        <v>1400</v>
      </c>
      <c r="G60" s="15">
        <v>1100</v>
      </c>
      <c r="H60" s="15">
        <v>1000</v>
      </c>
      <c r="I60" s="15">
        <v>1100</v>
      </c>
      <c r="J60" s="15">
        <v>1000</v>
      </c>
      <c r="K60" s="15">
        <v>1300</v>
      </c>
      <c r="L60" s="15">
        <v>1300</v>
      </c>
      <c r="M60" s="15">
        <v>1200</v>
      </c>
      <c r="N60" s="15">
        <v>1200</v>
      </c>
      <c r="O60" s="15">
        <v>1400</v>
      </c>
      <c r="P60" s="15">
        <v>1300</v>
      </c>
      <c r="Q60" s="15">
        <v>1300</v>
      </c>
      <c r="R60" s="15">
        <v>1200</v>
      </c>
      <c r="S60" s="15">
        <v>1200</v>
      </c>
      <c r="T60" s="15">
        <v>1200</v>
      </c>
      <c r="U60" s="15">
        <v>1000</v>
      </c>
      <c r="V60" s="15">
        <v>1100</v>
      </c>
      <c r="W60" s="15">
        <v>1100</v>
      </c>
      <c r="X60" s="15">
        <v>1500</v>
      </c>
      <c r="Y60" s="15">
        <v>1400</v>
      </c>
      <c r="Z60" s="15">
        <v>1600</v>
      </c>
      <c r="AA60" s="15">
        <v>1600</v>
      </c>
      <c r="AB60" s="15">
        <v>1800</v>
      </c>
      <c r="AC60" s="25">
        <f>SUM(E60:AB60)</f>
        <v>29700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>
        <f t="shared" ref="G61:AB61" si="16">G60/G59</f>
        <v>0.4629387368831242</v>
      </c>
      <c r="H61" s="16">
        <f t="shared" si="16"/>
        <v>0.4791254060049116</v>
      </c>
      <c r="I61" s="16">
        <f t="shared" si="16"/>
        <v>0.58063502592120653</v>
      </c>
      <c r="J61" s="16">
        <f t="shared" si="16"/>
        <v>0.52785002356473321</v>
      </c>
      <c r="K61" s="16">
        <f t="shared" si="16"/>
        <v>0.66370650503959072</v>
      </c>
      <c r="L61" s="16">
        <f t="shared" si="16"/>
        <v>0.63259526261586008</v>
      </c>
      <c r="M61" s="16">
        <f t="shared" si="16"/>
        <v>0.56623911618762279</v>
      </c>
      <c r="N61" s="16">
        <f t="shared" si="16"/>
        <v>0.54958502453504565</v>
      </c>
      <c r="O61" s="16">
        <f t="shared" si="16"/>
        <v>0.62286302780638514</v>
      </c>
      <c r="P61" s="16">
        <f t="shared" si="16"/>
        <v>0.55460406585500055</v>
      </c>
      <c r="Q61" s="16">
        <f t="shared" si="16"/>
        <v>0.53271180009756625</v>
      </c>
      <c r="R61" s="16">
        <f t="shared" si="16"/>
        <v>0.51905252317198758</v>
      </c>
      <c r="S61" s="16">
        <f t="shared" si="16"/>
        <v>0.51905252317198769</v>
      </c>
      <c r="T61" s="16">
        <f t="shared" si="16"/>
        <v>0.53388259526261572</v>
      </c>
      <c r="U61" s="16">
        <f t="shared" si="16"/>
        <v>0.47912540600491171</v>
      </c>
      <c r="V61" s="16">
        <f t="shared" si="16"/>
        <v>0.53527291452111225</v>
      </c>
      <c r="W61" s="16">
        <f t="shared" si="16"/>
        <v>0.53527291452111225</v>
      </c>
      <c r="X61" s="16">
        <f t="shared" si="16"/>
        <v>0.69723473261908797</v>
      </c>
      <c r="Y61" s="16">
        <f t="shared" si="16"/>
        <v>0.55897964033906367</v>
      </c>
      <c r="Z61" s="16">
        <f t="shared" si="16"/>
        <v>0.5794074677268698</v>
      </c>
      <c r="AA61" s="16">
        <f t="shared" si="16"/>
        <v>0.55365602471678688</v>
      </c>
      <c r="AB61" s="16">
        <f t="shared" si="16"/>
        <v>0.60277067207069535</v>
      </c>
      <c r="AC61" s="24">
        <f t="shared" ref="AC61:AC66" si="17">AVERAGE(E61:AB61)</f>
        <v>0.55848006402896722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0.55848006402896722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17"/>
        <v>0.55848006402896722</v>
      </c>
    </row>
    <row r="63" spans="1:29" ht="33" customHeight="1">
      <c r="A63" s="4">
        <v>18</v>
      </c>
      <c r="B63" s="5" t="s">
        <v>70</v>
      </c>
      <c r="C63" s="13"/>
      <c r="D63" s="13"/>
      <c r="E63" s="16"/>
      <c r="F63" s="16"/>
      <c r="G63" s="16">
        <f t="shared" ref="G63:AB63" si="18">3.516/G61</f>
        <v>7.5949574314574297</v>
      </c>
      <c r="H63" s="16">
        <f t="shared" si="18"/>
        <v>7.3383710317460329</v>
      </c>
      <c r="I63" s="16">
        <f t="shared" si="18"/>
        <v>6.0554390331890326</v>
      </c>
      <c r="J63" s="16">
        <f t="shared" si="18"/>
        <v>6.6609829365079367</v>
      </c>
      <c r="K63" s="16">
        <f t="shared" si="18"/>
        <v>5.2975222832722837</v>
      </c>
      <c r="L63" s="16">
        <f t="shared" si="18"/>
        <v>5.5580561660561649</v>
      </c>
      <c r="M63" s="16">
        <f t="shared" si="18"/>
        <v>6.2093908730158738</v>
      </c>
      <c r="N63" s="16">
        <f t="shared" si="18"/>
        <v>6.3975542328042341</v>
      </c>
      <c r="O63" s="16">
        <f t="shared" si="18"/>
        <v>5.6449007936507938</v>
      </c>
      <c r="P63" s="16">
        <f t="shared" si="18"/>
        <v>6.339657814407814</v>
      </c>
      <c r="Q63" s="16">
        <f t="shared" si="18"/>
        <v>6.6001916971916978</v>
      </c>
      <c r="R63" s="16">
        <f t="shared" si="18"/>
        <v>6.7738809523809529</v>
      </c>
      <c r="S63" s="16">
        <f t="shared" si="18"/>
        <v>6.773880952380952</v>
      </c>
      <c r="T63" s="16">
        <f t="shared" si="18"/>
        <v>6.5857175925925944</v>
      </c>
      <c r="U63" s="16">
        <f t="shared" si="18"/>
        <v>7.3383710317460311</v>
      </c>
      <c r="V63" s="16">
        <f t="shared" si="18"/>
        <v>6.5686118326118326</v>
      </c>
      <c r="W63" s="16">
        <f t="shared" si="18"/>
        <v>6.5686118326118326</v>
      </c>
      <c r="X63" s="16">
        <f t="shared" si="18"/>
        <v>5.0427780423280417</v>
      </c>
      <c r="Y63" s="16">
        <f t="shared" si="18"/>
        <v>6.2900323129251694</v>
      </c>
      <c r="Z63" s="16">
        <f t="shared" si="18"/>
        <v>6.0682683531746049</v>
      </c>
      <c r="AA63" s="16">
        <f t="shared" si="18"/>
        <v>6.3505133928571418</v>
      </c>
      <c r="AB63" s="16">
        <f t="shared" si="18"/>
        <v>5.8330641534391532</v>
      </c>
      <c r="AC63" s="24">
        <f t="shared" si="17"/>
        <v>6.3586706701067079</v>
      </c>
    </row>
    <row r="64" spans="1:29" ht="33" customHeight="1">
      <c r="A64" s="4">
        <v>19</v>
      </c>
      <c r="B64" s="5" t="s">
        <v>71</v>
      </c>
      <c r="C64" s="13"/>
      <c r="D64" s="13"/>
      <c r="E64" s="16"/>
      <c r="F64" s="16"/>
      <c r="G64" s="16">
        <f t="shared" ref="G64:AB64" si="19">3.413*G63</f>
        <v>25.921589713564206</v>
      </c>
      <c r="H64" s="16">
        <f t="shared" si="19"/>
        <v>25.045860331349211</v>
      </c>
      <c r="I64" s="16">
        <f t="shared" si="19"/>
        <v>20.667213420274166</v>
      </c>
      <c r="J64" s="16">
        <f t="shared" si="19"/>
        <v>22.733934762301587</v>
      </c>
      <c r="K64" s="16">
        <f t="shared" si="19"/>
        <v>18.080443552808305</v>
      </c>
      <c r="L64" s="16">
        <f t="shared" si="19"/>
        <v>18.969645694749691</v>
      </c>
      <c r="M64" s="16">
        <f t="shared" si="19"/>
        <v>21.192651049603175</v>
      </c>
      <c r="N64" s="16">
        <f t="shared" si="19"/>
        <v>21.83485259656085</v>
      </c>
      <c r="O64" s="16">
        <f t="shared" si="19"/>
        <v>19.266046408730158</v>
      </c>
      <c r="P64" s="16">
        <f t="shared" si="19"/>
        <v>21.637252120573869</v>
      </c>
      <c r="Q64" s="16">
        <f t="shared" si="19"/>
        <v>22.526454262515262</v>
      </c>
      <c r="R64" s="16">
        <f t="shared" si="19"/>
        <v>23.119255690476191</v>
      </c>
      <c r="S64" s="16">
        <f t="shared" si="19"/>
        <v>23.119255690476187</v>
      </c>
      <c r="T64" s="16">
        <f t="shared" si="19"/>
        <v>22.477054143518522</v>
      </c>
      <c r="U64" s="16">
        <f t="shared" si="19"/>
        <v>25.045860331349203</v>
      </c>
      <c r="V64" s="16">
        <f t="shared" si="19"/>
        <v>22.418672184704182</v>
      </c>
      <c r="W64" s="16">
        <f t="shared" si="19"/>
        <v>22.418672184704182</v>
      </c>
      <c r="X64" s="16">
        <f t="shared" si="19"/>
        <v>17.211001458465606</v>
      </c>
      <c r="Y64" s="16">
        <f t="shared" si="19"/>
        <v>21.467880284013603</v>
      </c>
      <c r="Z64" s="16">
        <f t="shared" si="19"/>
        <v>20.710999889384926</v>
      </c>
      <c r="AA64" s="16">
        <f t="shared" si="19"/>
        <v>21.674302209821423</v>
      </c>
      <c r="AB64" s="16">
        <f t="shared" si="19"/>
        <v>19.90824795568783</v>
      </c>
      <c r="AC64" s="24">
        <f t="shared" si="17"/>
        <v>21.702142997074194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>
        <f t="shared" ref="G65:AB65" si="20">(G51-G50)/LN(1+(G51-G50)/G46)</f>
        <v>3.477801084802584</v>
      </c>
      <c r="H65" s="16">
        <f t="shared" si="20"/>
        <v>3.3062279842476472</v>
      </c>
      <c r="I65" s="16">
        <f t="shared" si="20"/>
        <v>3.0892461728734788</v>
      </c>
      <c r="J65" s="16">
        <f t="shared" si="20"/>
        <v>2.9762059952680322</v>
      </c>
      <c r="K65" s="16">
        <f t="shared" si="20"/>
        <v>2.7800614208988526</v>
      </c>
      <c r="L65" s="16">
        <f t="shared" si="20"/>
        <v>2.9631238124099384</v>
      </c>
      <c r="M65" s="16">
        <f t="shared" si="20"/>
        <v>3.0296595858668227</v>
      </c>
      <c r="N65" s="16">
        <f t="shared" si="20"/>
        <v>3.0296595858668227</v>
      </c>
      <c r="O65" s="16">
        <f t="shared" si="20"/>
        <v>3.2128813343252882</v>
      </c>
      <c r="P65" s="16">
        <f t="shared" si="20"/>
        <v>3.3119951960434055</v>
      </c>
      <c r="Q65" s="16">
        <f t="shared" si="20"/>
        <v>3.4624680981335128</v>
      </c>
      <c r="R65" s="16">
        <f t="shared" si="20"/>
        <v>3.4292902140916386</v>
      </c>
      <c r="S65" s="16">
        <f t="shared" si="20"/>
        <v>3.2128813343252891</v>
      </c>
      <c r="T65" s="16">
        <f t="shared" si="20"/>
        <v>3.4437942870745881</v>
      </c>
      <c r="U65" s="16">
        <f t="shared" si="20"/>
        <v>2.9631238124099384</v>
      </c>
      <c r="V65" s="16">
        <f t="shared" si="20"/>
        <v>3.3408579599658257</v>
      </c>
      <c r="W65" s="16">
        <f t="shared" si="20"/>
        <v>3.1929424005917122</v>
      </c>
      <c r="X65" s="16">
        <f t="shared" si="20"/>
        <v>3.2612385097715193</v>
      </c>
      <c r="Y65" s="16">
        <f t="shared" si="20"/>
        <v>3.6123934342702917</v>
      </c>
      <c r="Z65" s="16">
        <f t="shared" si="20"/>
        <v>4.0452297460413273</v>
      </c>
      <c r="AA65" s="16">
        <f t="shared" si="20"/>
        <v>3.9940681623280914</v>
      </c>
      <c r="AB65" s="16">
        <f t="shared" si="20"/>
        <v>4.1776718594873774</v>
      </c>
      <c r="AC65" s="24">
        <f t="shared" si="17"/>
        <v>3.3324009995951811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>
        <f t="shared" ref="G66:AB66" si="21">(G48-G49)/LN(1+(G48-G49)/G47)</f>
        <v>3.1796806982868162</v>
      </c>
      <c r="H66" s="16">
        <f t="shared" si="21"/>
        <v>2.9398224236729851</v>
      </c>
      <c r="I66" s="16">
        <f t="shared" si="21"/>
        <v>2.6295327990907214</v>
      </c>
      <c r="J66" s="16">
        <f t="shared" si="21"/>
        <v>2.4762575163216405</v>
      </c>
      <c r="K66" s="16">
        <f t="shared" si="21"/>
        <v>2.5280435140062432</v>
      </c>
      <c r="L66" s="16">
        <f t="shared" si="21"/>
        <v>2.6050827568852752</v>
      </c>
      <c r="M66" s="16">
        <f t="shared" si="21"/>
        <v>2.6560353889201749</v>
      </c>
      <c r="N66" s="16">
        <f t="shared" si="21"/>
        <v>2.706677059950191</v>
      </c>
      <c r="O66" s="16">
        <f t="shared" si="21"/>
        <v>2.9192267399697243</v>
      </c>
      <c r="P66" s="16">
        <f t="shared" si="21"/>
        <v>2.9965726364461651</v>
      </c>
      <c r="Q66" s="16">
        <f t="shared" si="21"/>
        <v>3.0732768781004784</v>
      </c>
      <c r="R66" s="16">
        <f t="shared" si="21"/>
        <v>2.9708636221603983</v>
      </c>
      <c r="S66" s="16">
        <f t="shared" si="21"/>
        <v>2.8070729658092159</v>
      </c>
      <c r="T66" s="16">
        <f t="shared" si="21"/>
        <v>2.7570193139019241</v>
      </c>
      <c r="U66" s="16">
        <f t="shared" si="21"/>
        <v>2.6305986949018862</v>
      </c>
      <c r="V66" s="16">
        <f t="shared" si="21"/>
        <v>2.6050827568852757</v>
      </c>
      <c r="W66" s="16">
        <f t="shared" si="21"/>
        <v>2.6050827568852757</v>
      </c>
      <c r="X66" s="16">
        <f t="shared" si="21"/>
        <v>2.6813943551817552</v>
      </c>
      <c r="Y66" s="16">
        <f t="shared" si="21"/>
        <v>2.5824181345416166</v>
      </c>
      <c r="Z66" s="16">
        <f t="shared" si="21"/>
        <v>3.6492442894295469</v>
      </c>
      <c r="AA66" s="16">
        <f t="shared" si="21"/>
        <v>4.0591275172338372</v>
      </c>
      <c r="AB66" s="16">
        <f t="shared" si="21"/>
        <v>4.287584027272187</v>
      </c>
      <c r="AC66" s="24">
        <f t="shared" si="17"/>
        <v>2.9248044020842419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</sheetData>
  <mergeCells count="32">
    <mergeCell ref="E62:AB62"/>
    <mergeCell ref="A44:A45"/>
    <mergeCell ref="B44:B45"/>
    <mergeCell ref="C44:C45"/>
    <mergeCell ref="D44:D45"/>
    <mergeCell ref="E44:AB44"/>
    <mergeCell ref="A11:A12"/>
    <mergeCell ref="B11:B12"/>
    <mergeCell ref="C11:C12"/>
    <mergeCell ref="D11:D12"/>
    <mergeCell ref="A38:D38"/>
    <mergeCell ref="E29:AB29"/>
    <mergeCell ref="A36:AC36"/>
    <mergeCell ref="E37:AC43"/>
    <mergeCell ref="A43:D43"/>
    <mergeCell ref="A7:D7"/>
    <mergeCell ref="A8:D8"/>
    <mergeCell ref="A9:D9"/>
    <mergeCell ref="A10:D10"/>
    <mergeCell ref="E11:AB11"/>
    <mergeCell ref="E4:AC10"/>
    <mergeCell ref="A39:D39"/>
    <mergeCell ref="A40:D40"/>
    <mergeCell ref="A41:D41"/>
    <mergeCell ref="A42:D42"/>
    <mergeCell ref="A35:AC35"/>
    <mergeCell ref="A37:D37"/>
    <mergeCell ref="A2:AC2"/>
    <mergeCell ref="A3:AC3"/>
    <mergeCell ref="A4:D4"/>
    <mergeCell ref="A5:D5"/>
    <mergeCell ref="A6:D6"/>
  </mergeCells>
  <conditionalFormatting sqref="E27:AB27">
    <cfRule type="cellIs" dxfId="50" priority="2" operator="greaterThan">
      <formula>90</formula>
    </cfRule>
  </conditionalFormatting>
  <conditionalFormatting sqref="E60:AB60">
    <cfRule type="cellIs" dxfId="4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F1EC-CBD6-4BE4-B1FD-85774A6E9880}">
  <dimension ref="A1:BF104"/>
  <sheetViews>
    <sheetView zoomScale="60" zoomScaleNormal="60" workbookViewId="0">
      <selection activeCell="AH66" sqref="AH6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6" width="10.7109375" style="1" customWidth="1"/>
    <col min="27" max="27" width="10.5703125" style="1" bestFit="1" customWidth="1"/>
    <col min="28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138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/>
      <c r="F13" s="8">
        <v>0.9</v>
      </c>
      <c r="G13" s="8">
        <v>0.7</v>
      </c>
      <c r="H13" s="8">
        <v>0.9</v>
      </c>
      <c r="I13" s="8">
        <v>0.8</v>
      </c>
      <c r="J13" s="8">
        <v>0.8</v>
      </c>
      <c r="K13" s="8">
        <v>0.8</v>
      </c>
      <c r="L13" s="8">
        <v>0.8</v>
      </c>
      <c r="M13" s="8">
        <v>0.8</v>
      </c>
      <c r="N13" s="8">
        <v>0.7</v>
      </c>
      <c r="O13" s="8">
        <v>0.8</v>
      </c>
      <c r="P13" s="8">
        <v>0.6</v>
      </c>
      <c r="Q13" s="8">
        <v>0.6</v>
      </c>
      <c r="R13" s="8">
        <v>0.7</v>
      </c>
      <c r="S13" s="8">
        <v>0.8</v>
      </c>
      <c r="T13" s="8">
        <v>0.8</v>
      </c>
      <c r="U13" s="8">
        <v>0.7</v>
      </c>
      <c r="V13" s="8">
        <v>0.8</v>
      </c>
      <c r="W13" s="8">
        <v>0.8</v>
      </c>
      <c r="X13" s="8">
        <v>0.7</v>
      </c>
      <c r="Y13" s="8">
        <v>0.7</v>
      </c>
      <c r="Z13" s="8">
        <v>0.7</v>
      </c>
      <c r="AA13" s="8">
        <v>0.7</v>
      </c>
      <c r="AB13" s="8">
        <v>0.7</v>
      </c>
      <c r="AC13" s="23">
        <f>AVERAGE(E13:AB13)</f>
        <v>0.75217391304347814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/>
      <c r="F14" s="9">
        <v>0.6</v>
      </c>
      <c r="G14" s="9">
        <v>2.2999999999999998</v>
      </c>
      <c r="H14" s="9">
        <v>2.2000000000000002</v>
      </c>
      <c r="I14" s="9">
        <v>1.9</v>
      </c>
      <c r="J14" s="9">
        <v>3.2</v>
      </c>
      <c r="K14" s="9">
        <v>1.3</v>
      </c>
      <c r="L14" s="9">
        <v>1.7</v>
      </c>
      <c r="M14" s="9">
        <v>1.6</v>
      </c>
      <c r="N14" s="9">
        <v>2.2000000000000002</v>
      </c>
      <c r="O14" s="9">
        <v>0.9</v>
      </c>
      <c r="P14" s="9">
        <v>0.9</v>
      </c>
      <c r="Q14" s="9">
        <v>1</v>
      </c>
      <c r="R14" s="9">
        <v>1.2</v>
      </c>
      <c r="S14" s="9">
        <v>1.8</v>
      </c>
      <c r="T14" s="9">
        <v>1</v>
      </c>
      <c r="U14" s="9">
        <v>1.1200000000000001</v>
      </c>
      <c r="V14" s="9">
        <v>1.7</v>
      </c>
      <c r="W14" s="9">
        <v>1.6</v>
      </c>
      <c r="X14" s="9">
        <v>1.6</v>
      </c>
      <c r="Y14" s="9">
        <v>1.6</v>
      </c>
      <c r="Z14" s="9">
        <v>1.4</v>
      </c>
      <c r="AA14" s="9">
        <v>1</v>
      </c>
      <c r="AB14" s="9">
        <v>0.8</v>
      </c>
      <c r="AC14" s="23">
        <f>AVERAGE(E14:AB14)</f>
        <v>1.5052173913043476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/>
      <c r="F15" s="10">
        <v>13.8</v>
      </c>
      <c r="G15" s="10">
        <v>12.6</v>
      </c>
      <c r="H15" s="10">
        <v>12.2</v>
      </c>
      <c r="I15" s="10">
        <v>12.7</v>
      </c>
      <c r="J15" s="10">
        <v>12.8</v>
      </c>
      <c r="K15" s="10">
        <v>12.9</v>
      </c>
      <c r="L15" s="10">
        <v>13.4</v>
      </c>
      <c r="M15" s="10">
        <v>13.4</v>
      </c>
      <c r="N15" s="10">
        <v>13.4</v>
      </c>
      <c r="O15" s="10">
        <v>13.6</v>
      </c>
      <c r="P15" s="10">
        <v>13.7</v>
      </c>
      <c r="Q15" s="10">
        <v>13.7</v>
      </c>
      <c r="R15" s="10">
        <v>13.5</v>
      </c>
      <c r="S15" s="10">
        <v>13.3</v>
      </c>
      <c r="T15" s="10">
        <v>13.1</v>
      </c>
      <c r="U15" s="10">
        <v>12.9</v>
      </c>
      <c r="V15" s="10">
        <v>12.5</v>
      </c>
      <c r="W15" s="10">
        <v>12.4</v>
      </c>
      <c r="X15" s="10">
        <v>12.6</v>
      </c>
      <c r="Y15" s="10">
        <v>13.5</v>
      </c>
      <c r="Z15" s="10">
        <v>14.7</v>
      </c>
      <c r="AA15" s="10">
        <v>15.6</v>
      </c>
      <c r="AB15" s="10">
        <v>14.3</v>
      </c>
      <c r="AC15" s="24">
        <f t="shared" ref="AC15:AC25" si="0">AVERAGE(E15:AB15)</f>
        <v>13.330434782608696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/>
      <c r="F16" s="10">
        <v>5.4</v>
      </c>
      <c r="G16" s="10">
        <v>6.4</v>
      </c>
      <c r="H16" s="10">
        <v>6.7</v>
      </c>
      <c r="I16" s="10">
        <v>6.9</v>
      </c>
      <c r="J16" s="10">
        <v>7.1</v>
      </c>
      <c r="K16" s="10">
        <v>7.4</v>
      </c>
      <c r="L16" s="10">
        <v>6.5</v>
      </c>
      <c r="M16" s="10">
        <v>6.6</v>
      </c>
      <c r="N16" s="10">
        <v>5.9</v>
      </c>
      <c r="O16" s="10">
        <v>5.9</v>
      </c>
      <c r="P16" s="10">
        <v>6.1</v>
      </c>
      <c r="Q16" s="10">
        <v>6.1</v>
      </c>
      <c r="R16" s="10">
        <v>6.2</v>
      </c>
      <c r="S16" s="10">
        <v>6</v>
      </c>
      <c r="T16" s="10">
        <v>6</v>
      </c>
      <c r="U16" s="10">
        <v>6.1</v>
      </c>
      <c r="V16" s="10">
        <v>5.7</v>
      </c>
      <c r="W16" s="10">
        <v>5.5</v>
      </c>
      <c r="X16" s="10">
        <v>5.6</v>
      </c>
      <c r="Y16" s="10">
        <v>5.6</v>
      </c>
      <c r="Z16" s="10">
        <v>5.7</v>
      </c>
      <c r="AA16" s="10">
        <v>5.8</v>
      </c>
      <c r="AB16" s="10">
        <v>5.3</v>
      </c>
      <c r="AC16" s="24">
        <f t="shared" si="0"/>
        <v>6.1086956521739131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/>
      <c r="F17" s="10">
        <v>21.4</v>
      </c>
      <c r="G17" s="10">
        <v>20.9</v>
      </c>
      <c r="H17" s="10">
        <v>21.1</v>
      </c>
      <c r="I17" s="10">
        <v>21.5</v>
      </c>
      <c r="J17" s="10">
        <v>21.6</v>
      </c>
      <c r="K17" s="10">
        <v>23.8</v>
      </c>
      <c r="L17" s="10">
        <v>24.2</v>
      </c>
      <c r="M17" s="10">
        <v>24.1</v>
      </c>
      <c r="N17" s="10">
        <v>24.6</v>
      </c>
      <c r="O17" s="10">
        <v>24.5</v>
      </c>
      <c r="P17" s="10">
        <v>25.2</v>
      </c>
      <c r="Q17" s="10">
        <v>24.6</v>
      </c>
      <c r="R17" s="10">
        <v>23</v>
      </c>
      <c r="S17" s="10">
        <v>23.2</v>
      </c>
      <c r="T17" s="10">
        <v>22.4</v>
      </c>
      <c r="U17" s="10">
        <v>21.8</v>
      </c>
      <c r="V17" s="10">
        <v>22.9</v>
      </c>
      <c r="W17" s="10">
        <v>24.7</v>
      </c>
      <c r="X17" s="10">
        <v>25.2</v>
      </c>
      <c r="Y17" s="10">
        <v>25.1</v>
      </c>
      <c r="Z17" s="10">
        <v>25.1</v>
      </c>
      <c r="AA17" s="10">
        <v>25.6</v>
      </c>
      <c r="AB17" s="10">
        <v>25.1</v>
      </c>
      <c r="AC17" s="24">
        <f t="shared" si="0"/>
        <v>23.547826086956523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/>
      <c r="F18" s="10">
        <v>26.4</v>
      </c>
      <c r="G18" s="10">
        <v>24.7</v>
      </c>
      <c r="H18" s="10">
        <v>25</v>
      </c>
      <c r="I18" s="10">
        <v>25.3</v>
      </c>
      <c r="J18" s="10">
        <v>25.4</v>
      </c>
      <c r="K18" s="10">
        <v>27.8</v>
      </c>
      <c r="L18" s="10">
        <v>28.5</v>
      </c>
      <c r="M18" s="10">
        <v>28.6</v>
      </c>
      <c r="N18" s="10">
        <v>29.2</v>
      </c>
      <c r="O18" s="10">
        <v>29.2</v>
      </c>
      <c r="P18" s="10">
        <v>29.7</v>
      </c>
      <c r="Q18" s="10">
        <v>29</v>
      </c>
      <c r="R18" s="10">
        <v>27.7</v>
      </c>
      <c r="S18" s="10">
        <v>27.7</v>
      </c>
      <c r="T18" s="10">
        <v>26.9</v>
      </c>
      <c r="U18" s="10">
        <v>26.3</v>
      </c>
      <c r="V18" s="10">
        <v>27.1</v>
      </c>
      <c r="W18" s="10">
        <v>29.1</v>
      </c>
      <c r="X18" s="10">
        <v>29.6</v>
      </c>
      <c r="Y18" s="10">
        <v>29.8</v>
      </c>
      <c r="Z18" s="10">
        <v>30.8</v>
      </c>
      <c r="AA18" s="10">
        <v>31.4</v>
      </c>
      <c r="AB18" s="10">
        <v>30.4</v>
      </c>
      <c r="AC18" s="24">
        <f t="shared" si="0"/>
        <v>28.069565217391297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/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/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/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/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/>
      <c r="F23" s="11">
        <f t="shared" ref="F23:U23" si="1">F19-F20</f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ref="V23:AB23" si="2">V19-V20</f>
        <v>0.5</v>
      </c>
      <c r="W23" s="11">
        <f t="shared" si="2"/>
        <v>0.5</v>
      </c>
      <c r="X23" s="11">
        <f t="shared" si="2"/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/>
      <c r="F24" s="11">
        <f t="shared" ref="F24:U24" si="3">F21-F22</f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ref="V24:AB24" si="4">V21-V22</f>
        <v>0.79999999999999982</v>
      </c>
      <c r="W24" s="11">
        <f t="shared" si="4"/>
        <v>0.79999999999999982</v>
      </c>
      <c r="X24" s="11">
        <f t="shared" si="4"/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/>
      <c r="F25" s="14">
        <f t="shared" ref="F25:U25" si="5">SQRT(F23/0.5)*971</f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ref="V25:AB25" si="6">SQRT(V23/0.5)*971</f>
        <v>971</v>
      </c>
      <c r="W25" s="14">
        <f t="shared" si="6"/>
        <v>971</v>
      </c>
      <c r="X25" s="14">
        <f t="shared" si="6"/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/>
      <c r="F26" s="14">
        <f t="shared" ref="F26:U26" si="7">F25*1000*1*(F15-F16)/3024</f>
        <v>2697.2222222222222</v>
      </c>
      <c r="G26" s="14">
        <f t="shared" si="7"/>
        <v>1990.8068783068779</v>
      </c>
      <c r="H26" s="14">
        <f t="shared" si="7"/>
        <v>1766.0383597883595</v>
      </c>
      <c r="I26" s="14">
        <f t="shared" si="7"/>
        <v>1862.3677248677245</v>
      </c>
      <c r="J26" s="14">
        <f t="shared" si="7"/>
        <v>1830.2579365079368</v>
      </c>
      <c r="K26" s="14">
        <f t="shared" si="7"/>
        <v>1766.0383597883597</v>
      </c>
      <c r="L26" s="14">
        <f t="shared" si="7"/>
        <v>2215.5753968253966</v>
      </c>
      <c r="M26" s="14">
        <f t="shared" si="7"/>
        <v>2183.465608465609</v>
      </c>
      <c r="N26" s="14">
        <f t="shared" si="7"/>
        <v>2408.2341269841268</v>
      </c>
      <c r="O26" s="14">
        <f t="shared" si="7"/>
        <v>2472.4537037037035</v>
      </c>
      <c r="P26" s="14">
        <f t="shared" si="7"/>
        <v>2440.3439153439153</v>
      </c>
      <c r="Q26" s="14">
        <f t="shared" si="7"/>
        <v>2440.3439153439153</v>
      </c>
      <c r="R26" s="14">
        <f t="shared" si="7"/>
        <v>2344.0145502645501</v>
      </c>
      <c r="S26" s="14">
        <f t="shared" si="7"/>
        <v>2344.0145502645505</v>
      </c>
      <c r="T26" s="14">
        <f t="shared" si="7"/>
        <v>2279.7949735449733</v>
      </c>
      <c r="U26" s="14">
        <f t="shared" si="7"/>
        <v>2183.465608465609</v>
      </c>
      <c r="V26" s="14">
        <f t="shared" ref="V26:AB26" si="8">V25*1000*1*(V15-V16)/3024</f>
        <v>2183.4656084656085</v>
      </c>
      <c r="W26" s="14">
        <f t="shared" si="8"/>
        <v>2215.5753968253966</v>
      </c>
      <c r="X26" s="14">
        <f t="shared" si="8"/>
        <v>2247.6851851851852</v>
      </c>
      <c r="Y26" s="14">
        <f t="shared" si="8"/>
        <v>2536.6732804232806</v>
      </c>
      <c r="Z26" s="14">
        <f t="shared" si="8"/>
        <v>2889.8809523809523</v>
      </c>
      <c r="AA26" s="14">
        <f t="shared" si="8"/>
        <v>3146.7592592592591</v>
      </c>
      <c r="AB26" s="14">
        <f t="shared" si="8"/>
        <v>2889.8809523809523</v>
      </c>
      <c r="AC26" s="24">
        <f>SUM(E26:AB26)</f>
        <v>53334.358465608464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1300</v>
      </c>
      <c r="F27" s="15">
        <v>800</v>
      </c>
      <c r="G27" s="15">
        <v>900</v>
      </c>
      <c r="H27" s="15">
        <v>1000</v>
      </c>
      <c r="I27" s="15">
        <v>900</v>
      </c>
      <c r="J27" s="15">
        <v>1100</v>
      </c>
      <c r="K27" s="15">
        <v>1000</v>
      </c>
      <c r="L27" s="15">
        <v>1200</v>
      </c>
      <c r="M27" s="15">
        <v>1000</v>
      </c>
      <c r="N27" s="15">
        <v>1300</v>
      </c>
      <c r="O27" s="15">
        <v>1300</v>
      </c>
      <c r="P27" s="15">
        <v>1200</v>
      </c>
      <c r="Q27" s="15">
        <v>1200</v>
      </c>
      <c r="R27" s="15">
        <v>1100</v>
      </c>
      <c r="S27" s="15">
        <v>1000</v>
      </c>
      <c r="T27" s="15">
        <v>1100</v>
      </c>
      <c r="U27" s="15">
        <v>1100</v>
      </c>
      <c r="V27" s="15">
        <v>1200</v>
      </c>
      <c r="W27" s="15">
        <v>1100</v>
      </c>
      <c r="X27" s="15">
        <v>1200</v>
      </c>
      <c r="Y27" s="15">
        <v>1500</v>
      </c>
      <c r="Z27" s="15">
        <v>1600</v>
      </c>
      <c r="AA27" s="15">
        <v>1500</v>
      </c>
      <c r="AB27" s="15">
        <v>1400</v>
      </c>
      <c r="AC27" s="25">
        <f>SUM(E27:AB27)</f>
        <v>28000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/>
      <c r="F28" s="16">
        <f t="shared" ref="F28:U28" si="9">F27/F26</f>
        <v>0.29660144181256437</v>
      </c>
      <c r="G28" s="16">
        <f t="shared" si="9"/>
        <v>0.45207800405302156</v>
      </c>
      <c r="H28" s="16">
        <f t="shared" si="9"/>
        <v>0.56623911618762302</v>
      </c>
      <c r="I28" s="16">
        <f t="shared" si="9"/>
        <v>0.48325579743598857</v>
      </c>
      <c r="J28" s="16">
        <f t="shared" si="9"/>
        <v>0.60100818472545925</v>
      </c>
      <c r="K28" s="16">
        <f t="shared" si="9"/>
        <v>0.5662391161876229</v>
      </c>
      <c r="L28" s="16">
        <f t="shared" si="9"/>
        <v>0.54162002417946542</v>
      </c>
      <c r="M28" s="16">
        <f t="shared" si="9"/>
        <v>0.45798752044587132</v>
      </c>
      <c r="N28" s="16">
        <f t="shared" si="9"/>
        <v>0.53981462409886716</v>
      </c>
      <c r="O28" s="16">
        <f t="shared" si="9"/>
        <v>0.52579346503136415</v>
      </c>
      <c r="P28" s="16">
        <f t="shared" si="9"/>
        <v>0.49173396932083041</v>
      </c>
      <c r="Q28" s="16">
        <f t="shared" si="9"/>
        <v>0.49173396932083041</v>
      </c>
      <c r="R28" s="16">
        <f t="shared" si="9"/>
        <v>0.46928036341576967</v>
      </c>
      <c r="S28" s="16">
        <f t="shared" si="9"/>
        <v>0.42661851219615421</v>
      </c>
      <c r="T28" s="16">
        <f t="shared" si="9"/>
        <v>0.48249952858241107</v>
      </c>
      <c r="U28" s="16">
        <f t="shared" si="9"/>
        <v>0.50378627249045849</v>
      </c>
      <c r="V28" s="16">
        <f t="shared" ref="V28:AB28" si="10">V27/V26</f>
        <v>0.54958502453504576</v>
      </c>
      <c r="W28" s="16">
        <f t="shared" si="10"/>
        <v>0.49648502216450996</v>
      </c>
      <c r="X28" s="16">
        <f t="shared" si="10"/>
        <v>0.53388259526261583</v>
      </c>
      <c r="Y28" s="16">
        <f t="shared" si="10"/>
        <v>0.59132565930985925</v>
      </c>
      <c r="Z28" s="16">
        <f t="shared" si="10"/>
        <v>0.55365602471678688</v>
      </c>
      <c r="AA28" s="16">
        <f t="shared" si="10"/>
        <v>0.4766808886273356</v>
      </c>
      <c r="AB28" s="16">
        <f t="shared" si="10"/>
        <v>0.4844490216271885</v>
      </c>
      <c r="AC28" s="24">
        <f t="shared" ref="AC28:AC33" si="11">AVERAGE(E28:AB28)</f>
        <v>0.50358061503163676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0.50358061503163676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0.50358061503163676</v>
      </c>
    </row>
    <row r="30" spans="1:58" ht="30" customHeight="1">
      <c r="A30" s="4">
        <v>18</v>
      </c>
      <c r="B30" s="5" t="s">
        <v>70</v>
      </c>
      <c r="C30" s="13"/>
      <c r="D30" s="13"/>
      <c r="E30" s="16"/>
      <c r="F30" s="16">
        <f t="shared" ref="F30:U30" si="12">3.516/F28</f>
        <v>11.854291666666667</v>
      </c>
      <c r="G30" s="16">
        <f t="shared" si="12"/>
        <v>7.7774188712522037</v>
      </c>
      <c r="H30" s="16">
        <f t="shared" si="12"/>
        <v>6.209390873015872</v>
      </c>
      <c r="I30" s="16">
        <f t="shared" si="12"/>
        <v>7.2756499118165774</v>
      </c>
      <c r="J30" s="16">
        <f t="shared" si="12"/>
        <v>5.850169913419915</v>
      </c>
      <c r="K30" s="16">
        <f t="shared" si="12"/>
        <v>6.2093908730158729</v>
      </c>
      <c r="L30" s="16">
        <f t="shared" si="12"/>
        <v>6.4916359126984124</v>
      </c>
      <c r="M30" s="16">
        <f t="shared" si="12"/>
        <v>7.6770650793650814</v>
      </c>
      <c r="N30" s="16">
        <f t="shared" si="12"/>
        <v>6.5133470695970699</v>
      </c>
      <c r="O30" s="16">
        <f t="shared" si="12"/>
        <v>6.687036324786324</v>
      </c>
      <c r="P30" s="16">
        <f t="shared" si="12"/>
        <v>7.1502076719576717</v>
      </c>
      <c r="Q30" s="16">
        <f t="shared" si="12"/>
        <v>7.1502076719576717</v>
      </c>
      <c r="R30" s="16">
        <f t="shared" si="12"/>
        <v>7.4923228715728714</v>
      </c>
      <c r="S30" s="16">
        <f t="shared" si="12"/>
        <v>8.2415551587301596</v>
      </c>
      <c r="T30" s="16">
        <f t="shared" si="12"/>
        <v>7.287053751803751</v>
      </c>
      <c r="U30" s="16">
        <f t="shared" si="12"/>
        <v>6.9791500721500732</v>
      </c>
      <c r="V30" s="16">
        <f t="shared" ref="V30:AB30" si="13">3.516/V28</f>
        <v>6.3975542328042323</v>
      </c>
      <c r="W30" s="16">
        <f t="shared" si="13"/>
        <v>7.0817846320346316</v>
      </c>
      <c r="X30" s="16">
        <f t="shared" si="13"/>
        <v>6.5857175925925926</v>
      </c>
      <c r="Y30" s="16">
        <f t="shared" si="13"/>
        <v>5.9459621693121703</v>
      </c>
      <c r="Z30" s="16">
        <f t="shared" si="13"/>
        <v>6.3505133928571418</v>
      </c>
      <c r="AA30" s="16">
        <f t="shared" si="13"/>
        <v>7.3760037037037032</v>
      </c>
      <c r="AB30" s="16">
        <f t="shared" si="13"/>
        <v>7.2577295918367337</v>
      </c>
      <c r="AC30" s="24">
        <f t="shared" si="11"/>
        <v>7.1235286525629311</v>
      </c>
    </row>
    <row r="31" spans="1:58" ht="30" customHeight="1">
      <c r="A31" s="4">
        <v>19</v>
      </c>
      <c r="B31" s="5" t="s">
        <v>71</v>
      </c>
      <c r="C31" s="13"/>
      <c r="D31" s="13"/>
      <c r="E31" s="16"/>
      <c r="F31" s="16">
        <f t="shared" ref="F31:U31" si="14">3.413*F30</f>
        <v>40.458697458333333</v>
      </c>
      <c r="G31" s="16">
        <f t="shared" si="14"/>
        <v>26.54433060758377</v>
      </c>
      <c r="H31" s="16">
        <f t="shared" si="14"/>
        <v>21.192651049603171</v>
      </c>
      <c r="I31" s="16">
        <f t="shared" si="14"/>
        <v>24.831793149029977</v>
      </c>
      <c r="J31" s="16">
        <f t="shared" si="14"/>
        <v>19.966629914502168</v>
      </c>
      <c r="K31" s="16">
        <f t="shared" si="14"/>
        <v>21.192651049603175</v>
      </c>
      <c r="L31" s="16">
        <f t="shared" si="14"/>
        <v>22.155953370039679</v>
      </c>
      <c r="M31" s="16">
        <f t="shared" si="14"/>
        <v>26.201823115873022</v>
      </c>
      <c r="N31" s="16">
        <f t="shared" si="14"/>
        <v>22.230053548534798</v>
      </c>
      <c r="O31" s="16">
        <f t="shared" si="14"/>
        <v>22.822854976495723</v>
      </c>
      <c r="P31" s="16">
        <f t="shared" si="14"/>
        <v>24.403658784391531</v>
      </c>
      <c r="Q31" s="16">
        <f t="shared" si="14"/>
        <v>24.403658784391531</v>
      </c>
      <c r="R31" s="16">
        <f t="shared" si="14"/>
        <v>25.571297960678208</v>
      </c>
      <c r="S31" s="16">
        <f t="shared" si="14"/>
        <v>28.128427756746035</v>
      </c>
      <c r="T31" s="16">
        <f t="shared" si="14"/>
        <v>24.870714454906199</v>
      </c>
      <c r="U31" s="16">
        <f t="shared" si="14"/>
        <v>23.8198391962482</v>
      </c>
      <c r="V31" s="16">
        <f t="shared" ref="V31:AB31" si="15">3.413*V30</f>
        <v>21.834852596560843</v>
      </c>
      <c r="W31" s="16">
        <f t="shared" si="15"/>
        <v>24.170130949134197</v>
      </c>
      <c r="X31" s="16">
        <f t="shared" si="15"/>
        <v>22.477054143518519</v>
      </c>
      <c r="Y31" s="16">
        <f t="shared" si="15"/>
        <v>20.293568883862434</v>
      </c>
      <c r="Z31" s="16">
        <f t="shared" si="15"/>
        <v>21.674302209821423</v>
      </c>
      <c r="AA31" s="16">
        <f t="shared" si="15"/>
        <v>25.174300640740739</v>
      </c>
      <c r="AB31" s="16">
        <f t="shared" si="15"/>
        <v>24.770631096938772</v>
      </c>
      <c r="AC31" s="24">
        <f t="shared" si="11"/>
        <v>24.312603291197281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/>
      <c r="F32" s="16">
        <f t="shared" ref="F32:U32" si="16">(F18-F17)/LN(1+(F18-F17)/F13)</f>
        <v>2.6591319396341482</v>
      </c>
      <c r="G32" s="16">
        <f t="shared" si="16"/>
        <v>2.0421847211219011</v>
      </c>
      <c r="H32" s="16">
        <f t="shared" si="16"/>
        <v>2.3297819024123201</v>
      </c>
      <c r="I32" s="16">
        <f t="shared" si="16"/>
        <v>2.1724218588014748</v>
      </c>
      <c r="J32" s="16">
        <f t="shared" si="16"/>
        <v>2.1724218588014739</v>
      </c>
      <c r="K32" s="16">
        <f t="shared" si="16"/>
        <v>2.2324425062049889</v>
      </c>
      <c r="L32" s="16">
        <f t="shared" si="16"/>
        <v>2.3213328276725762</v>
      </c>
      <c r="M32" s="16">
        <f t="shared" si="16"/>
        <v>2.3798815955723569</v>
      </c>
      <c r="N32" s="16">
        <f t="shared" si="16"/>
        <v>2.2722986744268567</v>
      </c>
      <c r="O32" s="16">
        <f t="shared" si="16"/>
        <v>2.4378963494748302</v>
      </c>
      <c r="P32" s="16">
        <f t="shared" si="16"/>
        <v>2.1027387268477047</v>
      </c>
      <c r="Q32" s="16">
        <f t="shared" si="16"/>
        <v>2.0752137292733064</v>
      </c>
      <c r="R32" s="16">
        <f t="shared" si="16"/>
        <v>2.3004552139452827</v>
      </c>
      <c r="S32" s="16">
        <f t="shared" si="16"/>
        <v>2.3798815955723569</v>
      </c>
      <c r="T32" s="16">
        <f t="shared" si="16"/>
        <v>2.3798815955723569</v>
      </c>
      <c r="U32" s="16">
        <f t="shared" si="16"/>
        <v>2.2440156931414696</v>
      </c>
      <c r="V32" s="16">
        <f t="shared" ref="V32:AB32" si="17">(V18-V17)/LN(1+(V18-V17)/V13)</f>
        <v>2.2918490026683127</v>
      </c>
      <c r="W32" s="16">
        <f t="shared" si="17"/>
        <v>2.3506757574581707</v>
      </c>
      <c r="X32" s="16">
        <f t="shared" si="17"/>
        <v>2.2156028472424851</v>
      </c>
      <c r="Y32" s="16">
        <f t="shared" si="17"/>
        <v>2.3004552139452827</v>
      </c>
      <c r="Z32" s="16">
        <f t="shared" si="17"/>
        <v>2.5757206116900737</v>
      </c>
      <c r="AA32" s="16">
        <f t="shared" si="17"/>
        <v>2.6026742414177937</v>
      </c>
      <c r="AB32" s="16">
        <f t="shared" si="17"/>
        <v>2.4669126353211825</v>
      </c>
      <c r="AC32" s="24">
        <f t="shared" si="11"/>
        <v>2.3176465694877697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/>
      <c r="F33" s="16">
        <f t="shared" ref="F33:U33" si="18">(F15-F16)/LN(1+(F15-F16)/F14)</f>
        <v>3.1018627337783826</v>
      </c>
      <c r="G33" s="16">
        <f t="shared" si="18"/>
        <v>4.7431179327453412</v>
      </c>
      <c r="H33" s="16">
        <f t="shared" si="18"/>
        <v>4.3902958008136039</v>
      </c>
      <c r="I33" s="16">
        <f t="shared" si="18"/>
        <v>4.1447328041267681</v>
      </c>
      <c r="J33" s="16">
        <f t="shared" si="18"/>
        <v>5.5723896745240422</v>
      </c>
      <c r="K33" s="16">
        <f t="shared" si="18"/>
        <v>3.3241499204891216</v>
      </c>
      <c r="L33" s="16">
        <f t="shared" si="18"/>
        <v>4.2562799888607055</v>
      </c>
      <c r="M33" s="16">
        <f t="shared" si="18"/>
        <v>4.1007627936972995</v>
      </c>
      <c r="N33" s="16">
        <f t="shared" si="18"/>
        <v>5.0550374783118635</v>
      </c>
      <c r="O33" s="16">
        <f t="shared" si="18"/>
        <v>3.411422841773347</v>
      </c>
      <c r="P33" s="16">
        <f t="shared" si="18"/>
        <v>3.3846573885294227</v>
      </c>
      <c r="Q33" s="16">
        <f t="shared" si="18"/>
        <v>3.5319887989888552</v>
      </c>
      <c r="R33" s="16">
        <f t="shared" si="18"/>
        <v>3.7287805442081332</v>
      </c>
      <c r="S33" s="16">
        <f t="shared" si="18"/>
        <v>4.5048165320679283</v>
      </c>
      <c r="T33" s="16">
        <f t="shared" si="18"/>
        <v>3.3941020021651704</v>
      </c>
      <c r="U33" s="16">
        <f t="shared" si="18"/>
        <v>3.4763715007404836</v>
      </c>
      <c r="V33" s="16">
        <f t="shared" ref="V33:AB33" si="19">(V15-V16)/LN(1+(V15-V16)/V14)</f>
        <v>4.2250775550053605</v>
      </c>
      <c r="W33" s="16">
        <f t="shared" si="19"/>
        <v>4.1315818171422398</v>
      </c>
      <c r="X33" s="16">
        <f t="shared" si="19"/>
        <v>4.1623096847329446</v>
      </c>
      <c r="Y33" s="16">
        <f t="shared" si="19"/>
        <v>4.4349926844430945</v>
      </c>
      <c r="Z33" s="16">
        <f t="shared" si="19"/>
        <v>4.4880313862829393</v>
      </c>
      <c r="AA33" s="16">
        <f t="shared" si="19"/>
        <v>4.1184324436652791</v>
      </c>
      <c r="AB33" s="16">
        <f t="shared" si="19"/>
        <v>3.5920602006656761</v>
      </c>
      <c r="AC33" s="24">
        <f t="shared" si="11"/>
        <v>4.0553588916416512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139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1.9</v>
      </c>
      <c r="F46" s="8">
        <v>1.9</v>
      </c>
      <c r="G46" s="8">
        <v>1.6</v>
      </c>
      <c r="H46" s="8">
        <v>1.6</v>
      </c>
      <c r="I46" s="8">
        <v>1.3</v>
      </c>
      <c r="J46" s="8">
        <v>1.4</v>
      </c>
      <c r="K46" s="8">
        <v>1.4</v>
      </c>
      <c r="L46" s="8">
        <v>1.6</v>
      </c>
      <c r="M46" s="8">
        <v>1.5</v>
      </c>
      <c r="N46" s="8">
        <v>1.5</v>
      </c>
      <c r="O46" s="8">
        <v>1.6</v>
      </c>
      <c r="P46" s="8">
        <v>1.6</v>
      </c>
      <c r="Q46" s="8">
        <v>1.5</v>
      </c>
      <c r="R46" s="8">
        <v>1.6</v>
      </c>
      <c r="S46" s="8">
        <v>1.7</v>
      </c>
      <c r="T46" s="8">
        <v>1.4</v>
      </c>
      <c r="U46" s="8">
        <v>1.4</v>
      </c>
      <c r="V46" s="8">
        <v>1.5</v>
      </c>
      <c r="W46" s="8">
        <v>1.4</v>
      </c>
      <c r="X46" s="8"/>
      <c r="Y46" s="8"/>
      <c r="Z46" s="8"/>
      <c r="AA46" s="8"/>
      <c r="AB46" s="8"/>
      <c r="AC46" s="23">
        <f>AVERAGE(E46:AB46)</f>
        <v>1.5473684210526315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1.1000000000000001</v>
      </c>
      <c r="F47" s="9">
        <v>0.9</v>
      </c>
      <c r="G47" s="9">
        <v>0.6</v>
      </c>
      <c r="H47" s="9">
        <v>0.6</v>
      </c>
      <c r="I47" s="9">
        <v>0.5</v>
      </c>
      <c r="J47" s="9">
        <v>0.5</v>
      </c>
      <c r="K47" s="9">
        <v>0.4</v>
      </c>
      <c r="L47" s="9">
        <v>0.6</v>
      </c>
      <c r="M47" s="9">
        <v>0.6</v>
      </c>
      <c r="N47" s="9">
        <v>0.4</v>
      </c>
      <c r="O47" s="9">
        <v>0.7</v>
      </c>
      <c r="P47" s="9">
        <v>0.7</v>
      </c>
      <c r="Q47" s="9">
        <v>0.7</v>
      </c>
      <c r="R47" s="9">
        <v>0.6</v>
      </c>
      <c r="S47" s="9">
        <v>0.7</v>
      </c>
      <c r="T47" s="9">
        <v>0.6</v>
      </c>
      <c r="U47" s="9">
        <v>0.6</v>
      </c>
      <c r="V47" s="9">
        <v>0.6</v>
      </c>
      <c r="W47" s="9">
        <v>0.6</v>
      </c>
      <c r="X47" s="9"/>
      <c r="Y47" s="9"/>
      <c r="Z47" s="9"/>
      <c r="AA47" s="9"/>
      <c r="AB47" s="9"/>
      <c r="AC47" s="23">
        <f>AVERAGE(E47:AB47)</f>
        <v>0.63157894736842091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15</v>
      </c>
      <c r="F48" s="10">
        <v>13.9</v>
      </c>
      <c r="G48" s="10">
        <v>12.3</v>
      </c>
      <c r="H48" s="10">
        <v>12.3</v>
      </c>
      <c r="I48" s="10">
        <v>12.5</v>
      </c>
      <c r="J48" s="10">
        <v>12.8</v>
      </c>
      <c r="K48" s="10">
        <v>12.9</v>
      </c>
      <c r="L48" s="10">
        <v>13.3</v>
      </c>
      <c r="M48" s="10">
        <v>13.3</v>
      </c>
      <c r="N48" s="10">
        <v>13.4</v>
      </c>
      <c r="O48" s="10">
        <v>13.6</v>
      </c>
      <c r="P48" s="10">
        <v>13.6</v>
      </c>
      <c r="Q48" s="10">
        <v>13.6</v>
      </c>
      <c r="R48" s="10">
        <v>13.5</v>
      </c>
      <c r="S48" s="10">
        <v>13.3</v>
      </c>
      <c r="T48" s="10">
        <v>13.1</v>
      </c>
      <c r="U48" s="10">
        <v>12.9</v>
      </c>
      <c r="V48" s="10">
        <v>12.6</v>
      </c>
      <c r="W48" s="10">
        <v>12.4</v>
      </c>
      <c r="X48" s="10"/>
      <c r="Y48" s="10"/>
      <c r="Z48" s="10"/>
      <c r="AA48" s="10">
        <v>15.4</v>
      </c>
      <c r="AB48" s="10">
        <v>14.4</v>
      </c>
      <c r="AC48" s="24">
        <f t="shared" ref="AC48:AC58" si="20">AVERAGE(E48:AB48)</f>
        <v>13.338095238095237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5.7</v>
      </c>
      <c r="F49" s="10">
        <v>5.8</v>
      </c>
      <c r="G49" s="10">
        <v>6.3</v>
      </c>
      <c r="H49" s="10">
        <v>6.4</v>
      </c>
      <c r="I49" s="10">
        <v>7.1</v>
      </c>
      <c r="J49" s="10">
        <v>7.1</v>
      </c>
      <c r="K49" s="10">
        <v>7.1</v>
      </c>
      <c r="L49" s="10">
        <v>6.7</v>
      </c>
      <c r="M49" s="10">
        <v>6.7</v>
      </c>
      <c r="N49" s="10">
        <v>6.4</v>
      </c>
      <c r="O49" s="10">
        <v>6.2</v>
      </c>
      <c r="P49" s="10">
        <v>6.2</v>
      </c>
      <c r="Q49" s="10">
        <v>6.2</v>
      </c>
      <c r="R49" s="10">
        <v>5.9</v>
      </c>
      <c r="S49" s="10">
        <v>5.9</v>
      </c>
      <c r="T49" s="10">
        <v>6.1</v>
      </c>
      <c r="U49" s="10">
        <v>5.9</v>
      </c>
      <c r="V49" s="10">
        <v>5.6</v>
      </c>
      <c r="W49" s="10">
        <v>5.7</v>
      </c>
      <c r="X49" s="10"/>
      <c r="Y49" s="10"/>
      <c r="Z49" s="10"/>
      <c r="AA49" s="10">
        <v>6.6</v>
      </c>
      <c r="AB49" s="10">
        <v>6.1</v>
      </c>
      <c r="AC49" s="24">
        <f t="shared" si="20"/>
        <v>6.2714285714285722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20.9</v>
      </c>
      <c r="F50" s="10">
        <v>21.9</v>
      </c>
      <c r="G50" s="10">
        <v>21.4</v>
      </c>
      <c r="H50" s="10">
        <v>21.4</v>
      </c>
      <c r="I50" s="10">
        <v>21.9</v>
      </c>
      <c r="J50" s="10">
        <v>22.1</v>
      </c>
      <c r="K50" s="10">
        <v>24.1</v>
      </c>
      <c r="L50" s="10">
        <v>24.7</v>
      </c>
      <c r="M50" s="10">
        <v>24.7</v>
      </c>
      <c r="N50" s="10">
        <v>25</v>
      </c>
      <c r="O50" s="10">
        <v>24.9</v>
      </c>
      <c r="P50" s="10">
        <v>25.7</v>
      </c>
      <c r="Q50" s="10">
        <v>25.1</v>
      </c>
      <c r="R50" s="10">
        <v>23.7</v>
      </c>
      <c r="S50" s="10">
        <v>23.7</v>
      </c>
      <c r="T50" s="10">
        <v>23</v>
      </c>
      <c r="U50" s="10">
        <v>22.2</v>
      </c>
      <c r="V50" s="10">
        <v>23</v>
      </c>
      <c r="W50" s="10">
        <v>25</v>
      </c>
      <c r="X50" s="10"/>
      <c r="Y50" s="10"/>
      <c r="Z50" s="10"/>
      <c r="AA50" s="10">
        <v>26.1</v>
      </c>
      <c r="AB50" s="10">
        <v>25.6</v>
      </c>
      <c r="AC50" s="24">
        <f t="shared" si="20"/>
        <v>23.623809523809523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26.4</v>
      </c>
      <c r="F51" s="10">
        <v>26.9</v>
      </c>
      <c r="G51" s="10">
        <v>24.9</v>
      </c>
      <c r="H51" s="10">
        <v>25.1</v>
      </c>
      <c r="I51" s="10">
        <v>25.2</v>
      </c>
      <c r="J51" s="10">
        <v>25.6</v>
      </c>
      <c r="K51" s="10">
        <v>27.7</v>
      </c>
      <c r="L51" s="10">
        <v>28.7</v>
      </c>
      <c r="M51" s="10">
        <v>28.7</v>
      </c>
      <c r="N51" s="10">
        <v>29.4</v>
      </c>
      <c r="O51" s="10">
        <v>29.6</v>
      </c>
      <c r="P51" s="10">
        <v>30.3</v>
      </c>
      <c r="Q51" s="10">
        <v>29.8</v>
      </c>
      <c r="R51" s="10">
        <v>28.3</v>
      </c>
      <c r="S51" s="10">
        <v>28.2</v>
      </c>
      <c r="T51" s="10">
        <v>27.4</v>
      </c>
      <c r="U51" s="10">
        <v>26.6</v>
      </c>
      <c r="V51" s="10">
        <v>27.4</v>
      </c>
      <c r="W51" s="10">
        <v>29.3</v>
      </c>
      <c r="X51" s="10"/>
      <c r="Y51" s="10"/>
      <c r="Z51" s="10"/>
      <c r="AA51" s="10">
        <v>31.9</v>
      </c>
      <c r="AB51" s="10">
        <v>30.8</v>
      </c>
      <c r="AC51" s="24">
        <f t="shared" si="20"/>
        <v>28.009523809523802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/>
      <c r="Y52" s="11"/>
      <c r="Z52" s="11"/>
      <c r="AA52" s="11">
        <v>4.2</v>
      </c>
      <c r="AB52" s="11">
        <v>4.2</v>
      </c>
      <c r="AC52" s="24">
        <f t="shared" si="20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/>
      <c r="Y53" s="12"/>
      <c r="Z53" s="12"/>
      <c r="AA53" s="12">
        <v>3.7</v>
      </c>
      <c r="AB53" s="12">
        <v>3.7</v>
      </c>
      <c r="AC53" s="24">
        <f t="shared" si="20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/>
      <c r="Y54" s="12"/>
      <c r="Z54" s="12"/>
      <c r="AA54" s="12">
        <v>3.8</v>
      </c>
      <c r="AB54" s="12">
        <v>3.8</v>
      </c>
      <c r="AC54" s="24">
        <f t="shared" si="20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/>
      <c r="Y55" s="12"/>
      <c r="Z55" s="12"/>
      <c r="AA55" s="12">
        <v>3</v>
      </c>
      <c r="AB55" s="12">
        <v>3</v>
      </c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F56" si="21">E52-E53</f>
        <v>0.5</v>
      </c>
      <c r="F56" s="11">
        <f t="shared" si="21"/>
        <v>0.5</v>
      </c>
      <c r="G56" s="11">
        <f t="shared" ref="G56:AB56" si="22">G52-G53</f>
        <v>0.5</v>
      </c>
      <c r="H56" s="11">
        <f t="shared" si="22"/>
        <v>0.5</v>
      </c>
      <c r="I56" s="11">
        <f t="shared" si="22"/>
        <v>0.5</v>
      </c>
      <c r="J56" s="11">
        <f t="shared" si="22"/>
        <v>0.5</v>
      </c>
      <c r="K56" s="11">
        <f t="shared" si="22"/>
        <v>0.5</v>
      </c>
      <c r="L56" s="11">
        <f t="shared" si="22"/>
        <v>0.5</v>
      </c>
      <c r="M56" s="11">
        <f t="shared" si="22"/>
        <v>0.5</v>
      </c>
      <c r="N56" s="11">
        <f t="shared" si="22"/>
        <v>0.5</v>
      </c>
      <c r="O56" s="11">
        <f t="shared" si="22"/>
        <v>0.5</v>
      </c>
      <c r="P56" s="11">
        <f t="shared" si="22"/>
        <v>0.5</v>
      </c>
      <c r="Q56" s="11">
        <f t="shared" si="22"/>
        <v>0.5</v>
      </c>
      <c r="R56" s="11">
        <f t="shared" si="22"/>
        <v>0.5</v>
      </c>
      <c r="S56" s="11">
        <f t="shared" si="22"/>
        <v>0.5</v>
      </c>
      <c r="T56" s="11">
        <f t="shared" si="22"/>
        <v>0.5</v>
      </c>
      <c r="U56" s="11">
        <f t="shared" si="22"/>
        <v>0.5</v>
      </c>
      <c r="V56" s="11">
        <f t="shared" si="22"/>
        <v>0.5</v>
      </c>
      <c r="W56" s="11">
        <f t="shared" si="22"/>
        <v>0.5</v>
      </c>
      <c r="X56" s="11"/>
      <c r="Y56" s="11"/>
      <c r="Z56" s="11"/>
      <c r="AA56" s="11">
        <f t="shared" si="22"/>
        <v>0.5</v>
      </c>
      <c r="AB56" s="11">
        <f t="shared" si="22"/>
        <v>0.5</v>
      </c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F57" si="23">E54-E55</f>
        <v>0.79999999999999982</v>
      </c>
      <c r="F57" s="11">
        <f t="shared" si="23"/>
        <v>0.79999999999999982</v>
      </c>
      <c r="G57" s="11">
        <f t="shared" ref="G57:AB57" si="24">G54-G55</f>
        <v>0.79999999999999982</v>
      </c>
      <c r="H57" s="11">
        <f t="shared" si="24"/>
        <v>0.79999999999999982</v>
      </c>
      <c r="I57" s="11">
        <f t="shared" si="24"/>
        <v>0.79999999999999982</v>
      </c>
      <c r="J57" s="11">
        <f t="shared" si="24"/>
        <v>0.79999999999999982</v>
      </c>
      <c r="K57" s="11">
        <f t="shared" si="24"/>
        <v>0.79999999999999982</v>
      </c>
      <c r="L57" s="11">
        <f t="shared" si="24"/>
        <v>0.79999999999999982</v>
      </c>
      <c r="M57" s="11">
        <f t="shared" si="24"/>
        <v>0.79999999999999982</v>
      </c>
      <c r="N57" s="11">
        <f t="shared" si="24"/>
        <v>0.79999999999999982</v>
      </c>
      <c r="O57" s="11">
        <f t="shared" si="24"/>
        <v>0.79999999999999982</v>
      </c>
      <c r="P57" s="11">
        <f t="shared" si="24"/>
        <v>0.79999999999999982</v>
      </c>
      <c r="Q57" s="11">
        <f t="shared" si="24"/>
        <v>0.79999999999999982</v>
      </c>
      <c r="R57" s="11">
        <f t="shared" si="24"/>
        <v>0.79999999999999982</v>
      </c>
      <c r="S57" s="11">
        <f t="shared" si="24"/>
        <v>0.79999999999999982</v>
      </c>
      <c r="T57" s="11">
        <f t="shared" si="24"/>
        <v>0.79999999999999982</v>
      </c>
      <c r="U57" s="11">
        <f t="shared" si="24"/>
        <v>0.79999999999999982</v>
      </c>
      <c r="V57" s="11">
        <f t="shared" si="24"/>
        <v>0.79999999999999982</v>
      </c>
      <c r="W57" s="11">
        <f t="shared" si="24"/>
        <v>0.79999999999999982</v>
      </c>
      <c r="X57" s="11"/>
      <c r="Y57" s="11"/>
      <c r="Z57" s="11"/>
      <c r="AA57" s="11">
        <f t="shared" si="24"/>
        <v>0.79999999999999982</v>
      </c>
      <c r="AB57" s="11">
        <f t="shared" si="24"/>
        <v>0.79999999999999982</v>
      </c>
      <c r="AC57" s="24">
        <f t="shared" si="20"/>
        <v>0.80000000000000016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F58" si="25">SQRT(E56/0.5)*971</f>
        <v>971</v>
      </c>
      <c r="F58" s="14">
        <f t="shared" si="25"/>
        <v>971</v>
      </c>
      <c r="G58" s="14">
        <f t="shared" ref="G58:AB58" si="26">SQRT(G56/0.5)*971</f>
        <v>971</v>
      </c>
      <c r="H58" s="14">
        <f t="shared" si="26"/>
        <v>971</v>
      </c>
      <c r="I58" s="14">
        <f t="shared" si="26"/>
        <v>971</v>
      </c>
      <c r="J58" s="14">
        <f t="shared" si="26"/>
        <v>971</v>
      </c>
      <c r="K58" s="14">
        <f t="shared" si="26"/>
        <v>971</v>
      </c>
      <c r="L58" s="14">
        <f t="shared" si="26"/>
        <v>971</v>
      </c>
      <c r="M58" s="14">
        <f t="shared" si="26"/>
        <v>971</v>
      </c>
      <c r="N58" s="14">
        <f t="shared" si="26"/>
        <v>971</v>
      </c>
      <c r="O58" s="14">
        <f t="shared" si="26"/>
        <v>971</v>
      </c>
      <c r="P58" s="14">
        <f t="shared" si="26"/>
        <v>971</v>
      </c>
      <c r="Q58" s="14">
        <f t="shared" si="26"/>
        <v>971</v>
      </c>
      <c r="R58" s="14">
        <f t="shared" si="26"/>
        <v>971</v>
      </c>
      <c r="S58" s="14">
        <f t="shared" si="26"/>
        <v>971</v>
      </c>
      <c r="T58" s="14">
        <f t="shared" si="26"/>
        <v>971</v>
      </c>
      <c r="U58" s="14">
        <f t="shared" si="26"/>
        <v>971</v>
      </c>
      <c r="V58" s="14">
        <f t="shared" si="26"/>
        <v>971</v>
      </c>
      <c r="W58" s="14">
        <f t="shared" si="26"/>
        <v>971</v>
      </c>
      <c r="X58" s="14"/>
      <c r="Y58" s="14"/>
      <c r="Z58" s="14"/>
      <c r="AA58" s="14">
        <f t="shared" si="26"/>
        <v>971</v>
      </c>
      <c r="AB58" s="14">
        <f t="shared" si="26"/>
        <v>971</v>
      </c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F59" si="27">E58*1000*1*(E48-E49)/3024</f>
        <v>2986.2103174603176</v>
      </c>
      <c r="F59" s="14">
        <f t="shared" si="27"/>
        <v>2600.8928571428573</v>
      </c>
      <c r="G59" s="14">
        <f t="shared" ref="G59:AB59" si="28">G58*1000*1*(G48-G49)/3024</f>
        <v>1926.5873015873019</v>
      </c>
      <c r="H59" s="14">
        <f t="shared" si="28"/>
        <v>1894.4775132275133</v>
      </c>
      <c r="I59" s="14">
        <f t="shared" si="28"/>
        <v>1733.9285714285713</v>
      </c>
      <c r="J59" s="14">
        <f t="shared" si="28"/>
        <v>1830.2579365079368</v>
      </c>
      <c r="K59" s="14">
        <f t="shared" si="28"/>
        <v>1862.3677248677252</v>
      </c>
      <c r="L59" s="14">
        <f t="shared" si="28"/>
        <v>2119.2460317460323</v>
      </c>
      <c r="M59" s="14">
        <f t="shared" si="28"/>
        <v>2119.2460317460323</v>
      </c>
      <c r="N59" s="14">
        <f t="shared" si="28"/>
        <v>2247.6851851851852</v>
      </c>
      <c r="O59" s="14">
        <f t="shared" si="28"/>
        <v>2376.1243386243382</v>
      </c>
      <c r="P59" s="14">
        <f t="shared" si="28"/>
        <v>2376.1243386243382</v>
      </c>
      <c r="Q59" s="14">
        <f t="shared" si="28"/>
        <v>2376.1243386243382</v>
      </c>
      <c r="R59" s="14">
        <f t="shared" si="28"/>
        <v>2440.3439153439153</v>
      </c>
      <c r="S59" s="14">
        <f t="shared" si="28"/>
        <v>2376.1243386243386</v>
      </c>
      <c r="T59" s="14">
        <f t="shared" si="28"/>
        <v>2247.6851851851852</v>
      </c>
      <c r="U59" s="14">
        <f t="shared" si="28"/>
        <v>2247.6851851851852</v>
      </c>
      <c r="V59" s="14">
        <f t="shared" si="28"/>
        <v>2247.6851851851852</v>
      </c>
      <c r="W59" s="14">
        <f t="shared" si="28"/>
        <v>2151.3558201058199</v>
      </c>
      <c r="X59" s="14"/>
      <c r="Y59" s="14"/>
      <c r="Z59" s="14"/>
      <c r="AA59" s="14">
        <f t="shared" si="28"/>
        <v>2825.6613756613756</v>
      </c>
      <c r="AB59" s="14">
        <f t="shared" si="28"/>
        <v>2665.112433862434</v>
      </c>
      <c r="AC59" s="24">
        <f>SUM(E59:AB59)</f>
        <v>47650.925925925912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1400</v>
      </c>
      <c r="F60" s="15">
        <v>1000</v>
      </c>
      <c r="G60" s="15">
        <v>1100</v>
      </c>
      <c r="H60" s="15">
        <v>900</v>
      </c>
      <c r="I60" s="15">
        <v>1100</v>
      </c>
      <c r="J60" s="15">
        <v>1000</v>
      </c>
      <c r="K60" s="15">
        <v>1300</v>
      </c>
      <c r="L60" s="15">
        <v>1200</v>
      </c>
      <c r="M60" s="15">
        <v>1300</v>
      </c>
      <c r="N60" s="15">
        <v>1400</v>
      </c>
      <c r="O60" s="15">
        <v>1400</v>
      </c>
      <c r="P60" s="15">
        <v>1400</v>
      </c>
      <c r="Q60" s="15">
        <v>1200</v>
      </c>
      <c r="R60" s="15">
        <v>1400</v>
      </c>
      <c r="S60" s="15">
        <v>1200</v>
      </c>
      <c r="T60" s="15">
        <v>1200</v>
      </c>
      <c r="U60" s="15">
        <v>1300</v>
      </c>
      <c r="V60" s="15">
        <v>1400</v>
      </c>
      <c r="W60" s="15">
        <v>900</v>
      </c>
      <c r="X60" s="15">
        <v>0</v>
      </c>
      <c r="Y60" s="15">
        <v>0</v>
      </c>
      <c r="Z60" s="15">
        <v>900</v>
      </c>
      <c r="AA60" s="15">
        <v>1400</v>
      </c>
      <c r="AB60" s="15">
        <v>1600</v>
      </c>
      <c r="AC60" s="25">
        <f>SUM(E60:AB60)</f>
        <v>27000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F61" si="29">E60/E59</f>
        <v>0.46882163383276299</v>
      </c>
      <c r="F61" s="16">
        <f t="shared" si="29"/>
        <v>0.38448335049776861</v>
      </c>
      <c r="G61" s="16">
        <f t="shared" ref="G61:AB61" si="30">G60/G59</f>
        <v>0.57095777548918636</v>
      </c>
      <c r="H61" s="16">
        <f t="shared" si="30"/>
        <v>0.47506502120825983</v>
      </c>
      <c r="I61" s="16">
        <f t="shared" si="30"/>
        <v>0.63439752832131824</v>
      </c>
      <c r="J61" s="16">
        <f t="shared" si="30"/>
        <v>0.5463710770231448</v>
      </c>
      <c r="K61" s="16">
        <f t="shared" si="30"/>
        <v>0.6980361518519832</v>
      </c>
      <c r="L61" s="16">
        <f t="shared" si="30"/>
        <v>0.56623911618762279</v>
      </c>
      <c r="M61" s="16">
        <f t="shared" si="30"/>
        <v>0.61342570920325801</v>
      </c>
      <c r="N61" s="16">
        <f t="shared" si="30"/>
        <v>0.62286302780638514</v>
      </c>
      <c r="O61" s="16">
        <f t="shared" si="30"/>
        <v>0.58919475603306715</v>
      </c>
      <c r="P61" s="16">
        <f t="shared" si="30"/>
        <v>0.58919475603306715</v>
      </c>
      <c r="Q61" s="16">
        <f t="shared" si="30"/>
        <v>0.50502407659977189</v>
      </c>
      <c r="R61" s="16">
        <f t="shared" si="30"/>
        <v>0.57368963087430214</v>
      </c>
      <c r="S61" s="16">
        <f t="shared" si="30"/>
        <v>0.50502407659977178</v>
      </c>
      <c r="T61" s="16">
        <f t="shared" si="30"/>
        <v>0.53388259526261583</v>
      </c>
      <c r="U61" s="16">
        <f t="shared" si="30"/>
        <v>0.57837281153450049</v>
      </c>
      <c r="V61" s="16">
        <f t="shared" si="30"/>
        <v>0.62286302780638514</v>
      </c>
      <c r="W61" s="16">
        <f t="shared" si="30"/>
        <v>0.41834083957145274</v>
      </c>
      <c r="X61" s="16"/>
      <c r="Y61" s="16"/>
      <c r="Z61" s="16"/>
      <c r="AA61" s="16">
        <f t="shared" si="30"/>
        <v>0.49545922666417003</v>
      </c>
      <c r="AB61" s="16">
        <f t="shared" si="30"/>
        <v>0.60034990631940732</v>
      </c>
      <c r="AC61" s="24">
        <f t="shared" ref="AC61:AC66" si="31">AVERAGE(E61:AB61)</f>
        <v>0.55200267117715252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0.55200267117715252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31"/>
        <v>0.55200267117715252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F63" si="32">3.516/E61</f>
        <v>7.4996539115646268</v>
      </c>
      <c r="F63" s="16">
        <f t="shared" si="32"/>
        <v>9.1447392857142855</v>
      </c>
      <c r="G63" s="16">
        <f t="shared" ref="G63:AB63" si="33">3.516/G61</f>
        <v>6.1580735930735937</v>
      </c>
      <c r="H63" s="16">
        <f t="shared" si="33"/>
        <v>7.4010921516754857</v>
      </c>
      <c r="I63" s="16">
        <f t="shared" si="33"/>
        <v>5.5422662337662336</v>
      </c>
      <c r="J63" s="16">
        <f t="shared" si="33"/>
        <v>6.4351869047619061</v>
      </c>
      <c r="K63" s="16">
        <f t="shared" si="33"/>
        <v>5.0369884004884016</v>
      </c>
      <c r="L63" s="16">
        <f t="shared" si="33"/>
        <v>6.2093908730158738</v>
      </c>
      <c r="M63" s="16">
        <f t="shared" si="33"/>
        <v>5.7317454212454226</v>
      </c>
      <c r="N63" s="16">
        <f t="shared" si="33"/>
        <v>5.6449007936507938</v>
      </c>
      <c r="O63" s="16">
        <f t="shared" si="33"/>
        <v>5.9674665532879807</v>
      </c>
      <c r="P63" s="16">
        <f t="shared" si="33"/>
        <v>5.9674665532879807</v>
      </c>
      <c r="Q63" s="16">
        <f t="shared" si="33"/>
        <v>6.9620443121693105</v>
      </c>
      <c r="R63" s="16">
        <f t="shared" si="33"/>
        <v>6.1287494331065755</v>
      </c>
      <c r="S63" s="16">
        <f t="shared" si="33"/>
        <v>6.9620443121693123</v>
      </c>
      <c r="T63" s="16">
        <f t="shared" si="33"/>
        <v>6.5857175925925926</v>
      </c>
      <c r="U63" s="16">
        <f t="shared" si="33"/>
        <v>6.0791239316239318</v>
      </c>
      <c r="V63" s="16">
        <f t="shared" si="33"/>
        <v>5.6449007936507938</v>
      </c>
      <c r="W63" s="16">
        <f t="shared" si="33"/>
        <v>8.4046300705467374</v>
      </c>
      <c r="X63" s="16"/>
      <c r="Y63" s="16"/>
      <c r="Z63" s="16"/>
      <c r="AA63" s="16">
        <f t="shared" si="33"/>
        <v>7.0964467120181407</v>
      </c>
      <c r="AB63" s="16">
        <f t="shared" si="33"/>
        <v>5.8565845734126993</v>
      </c>
      <c r="AC63" s="24">
        <f t="shared" si="31"/>
        <v>6.4980577336582224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F64" si="34">3.413*E63</f>
        <v>25.596318800170071</v>
      </c>
      <c r="F64" s="16">
        <f t="shared" si="34"/>
        <v>31.210995182142856</v>
      </c>
      <c r="G64" s="16">
        <f t="shared" ref="G64:AB64" si="35">3.413*G63</f>
        <v>21.017505173160174</v>
      </c>
      <c r="H64" s="16">
        <f t="shared" si="35"/>
        <v>25.25992751366843</v>
      </c>
      <c r="I64" s="16">
        <f t="shared" si="35"/>
        <v>18.915754655844154</v>
      </c>
      <c r="J64" s="16">
        <f t="shared" si="35"/>
        <v>21.963292905952386</v>
      </c>
      <c r="K64" s="16">
        <f t="shared" si="35"/>
        <v>17.191241410866915</v>
      </c>
      <c r="L64" s="16">
        <f t="shared" si="35"/>
        <v>21.192651049603175</v>
      </c>
      <c r="M64" s="16">
        <f t="shared" si="35"/>
        <v>19.562447122710626</v>
      </c>
      <c r="N64" s="16">
        <f t="shared" si="35"/>
        <v>19.266046408730158</v>
      </c>
      <c r="O64" s="16">
        <f t="shared" si="35"/>
        <v>20.366963346371875</v>
      </c>
      <c r="P64" s="16">
        <f t="shared" si="35"/>
        <v>20.366963346371875</v>
      </c>
      <c r="Q64" s="16">
        <f t="shared" si="35"/>
        <v>23.761457237433856</v>
      </c>
      <c r="R64" s="16">
        <f t="shared" si="35"/>
        <v>20.917421815192743</v>
      </c>
      <c r="S64" s="16">
        <f t="shared" si="35"/>
        <v>23.761457237433863</v>
      </c>
      <c r="T64" s="16">
        <f t="shared" si="35"/>
        <v>22.477054143518519</v>
      </c>
      <c r="U64" s="16">
        <f t="shared" si="35"/>
        <v>20.74804997863248</v>
      </c>
      <c r="V64" s="16">
        <f t="shared" si="35"/>
        <v>19.266046408730158</v>
      </c>
      <c r="W64" s="16">
        <f t="shared" si="35"/>
        <v>28.685002430776013</v>
      </c>
      <c r="X64" s="16"/>
      <c r="Y64" s="16"/>
      <c r="Z64" s="16"/>
      <c r="AA64" s="16">
        <f t="shared" si="35"/>
        <v>24.220172628117911</v>
      </c>
      <c r="AB64" s="16">
        <f t="shared" si="35"/>
        <v>19.988523149057542</v>
      </c>
      <c r="AC64" s="24">
        <f t="shared" si="31"/>
        <v>22.177871044975511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F65" si="36">(E51-E50)/LN(1+(E51-E50)/E46)</f>
        <v>4.0452297460413273</v>
      </c>
      <c r="F65" s="16">
        <f t="shared" si="36"/>
        <v>3.8769682118883537</v>
      </c>
      <c r="G65" s="16">
        <f t="shared" ref="G65:W65" si="37">(G51-G50)/LN(1+(G51-G50)/G46)</f>
        <v>3.0192275352387199</v>
      </c>
      <c r="H65" s="16">
        <f t="shared" si="37"/>
        <v>3.0892461728734797</v>
      </c>
      <c r="I65" s="16">
        <f t="shared" si="37"/>
        <v>2.6113957341532599</v>
      </c>
      <c r="J65" s="16">
        <f t="shared" si="37"/>
        <v>2.7938246005177483</v>
      </c>
      <c r="K65" s="16">
        <f t="shared" si="37"/>
        <v>2.8280416891061257</v>
      </c>
      <c r="L65" s="16">
        <f t="shared" si="37"/>
        <v>3.1929424005917122</v>
      </c>
      <c r="M65" s="16">
        <f t="shared" si="37"/>
        <v>3.0786210924463058</v>
      </c>
      <c r="N65" s="16">
        <f t="shared" si="37"/>
        <v>3.2128813343252882</v>
      </c>
      <c r="O65" s="16">
        <f t="shared" si="37"/>
        <v>3.4292902140916399</v>
      </c>
      <c r="P65" s="16">
        <f t="shared" si="37"/>
        <v>3.3959726322354049</v>
      </c>
      <c r="Q65" s="16">
        <f t="shared" si="37"/>
        <v>3.3119951960434055</v>
      </c>
      <c r="R65" s="16">
        <f t="shared" si="37"/>
        <v>3.3959726322354049</v>
      </c>
      <c r="S65" s="16">
        <f t="shared" si="37"/>
        <v>3.477801084802584</v>
      </c>
      <c r="T65" s="16">
        <f t="shared" si="37"/>
        <v>3.0955707933666003</v>
      </c>
      <c r="U65" s="16">
        <f t="shared" si="37"/>
        <v>3.0955707933666017</v>
      </c>
      <c r="V65" s="16">
        <f t="shared" si="37"/>
        <v>3.2128813343252882</v>
      </c>
      <c r="W65" s="16">
        <f t="shared" si="37"/>
        <v>3.0626912858710491</v>
      </c>
      <c r="X65" s="16"/>
      <c r="Y65" s="16"/>
      <c r="Z65" s="16"/>
      <c r="AA65" s="16">
        <v>3.2128813343252882</v>
      </c>
      <c r="AB65" s="16">
        <v>3.0626912858710491</v>
      </c>
      <c r="AC65" s="24">
        <f t="shared" si="31"/>
        <v>3.2143665287484113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F66" si="38">(E48-E49)/LN(1+(E48-E49)/E47)</f>
        <v>4.1397810398318784</v>
      </c>
      <c r="F66" s="16">
        <f t="shared" si="38"/>
        <v>3.51778530341634</v>
      </c>
      <c r="G66" s="16">
        <f t="shared" ref="G66:W66" si="39">(G48-G49)/LN(1+(G48-G49)/G47)</f>
        <v>2.5021943485454781</v>
      </c>
      <c r="H66" s="16">
        <f t="shared" si="39"/>
        <v>2.4762575163216405</v>
      </c>
      <c r="I66" s="16">
        <f t="shared" si="39"/>
        <v>2.187918246870789</v>
      </c>
      <c r="J66" s="16">
        <f t="shared" si="39"/>
        <v>2.2639742566302221</v>
      </c>
      <c r="K66" s="16">
        <f t="shared" si="39"/>
        <v>2.1161395591756311</v>
      </c>
      <c r="L66" s="16">
        <f t="shared" si="39"/>
        <v>2.6560353889201749</v>
      </c>
      <c r="M66" s="16">
        <f t="shared" si="39"/>
        <v>2.6560353889201749</v>
      </c>
      <c r="N66" s="16">
        <f t="shared" si="39"/>
        <v>2.3990918556509144</v>
      </c>
      <c r="O66" s="16">
        <f t="shared" si="39"/>
        <v>3.0222103805672957</v>
      </c>
      <c r="P66" s="16">
        <f t="shared" si="39"/>
        <v>3.0222103805672957</v>
      </c>
      <c r="Q66" s="16">
        <f t="shared" si="39"/>
        <v>3.0222103805672957</v>
      </c>
      <c r="R66" s="16">
        <f t="shared" si="39"/>
        <v>2.9063544547929929</v>
      </c>
      <c r="S66" s="16">
        <f t="shared" si="39"/>
        <v>3.0222103805672953</v>
      </c>
      <c r="T66" s="16">
        <f t="shared" si="39"/>
        <v>2.7570193139019237</v>
      </c>
      <c r="U66" s="16">
        <f t="shared" si="39"/>
        <v>2.7570193139019237</v>
      </c>
      <c r="V66" s="16">
        <f t="shared" si="39"/>
        <v>2.7570193139019237</v>
      </c>
      <c r="W66" s="16">
        <f t="shared" si="39"/>
        <v>2.6813943551817552</v>
      </c>
      <c r="X66" s="16"/>
      <c r="Y66" s="16"/>
      <c r="Z66" s="16"/>
      <c r="AA66" s="16">
        <v>2.7570193139019237</v>
      </c>
      <c r="AB66" s="16">
        <v>2.6813943551817552</v>
      </c>
      <c r="AC66" s="24">
        <f t="shared" si="31"/>
        <v>2.7762511832055528</v>
      </c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</sheetData>
  <mergeCells count="32">
    <mergeCell ref="E29:AB29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2:AB62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  <mergeCell ref="A44:A45"/>
    <mergeCell ref="B44:B45"/>
    <mergeCell ref="C44:C45"/>
    <mergeCell ref="D44:D45"/>
    <mergeCell ref="E44:AB44"/>
  </mergeCells>
  <conditionalFormatting sqref="E27:AB27">
    <cfRule type="cellIs" dxfId="48" priority="2" operator="greaterThan">
      <formula>90</formula>
    </cfRule>
  </conditionalFormatting>
  <conditionalFormatting sqref="E60:AB60">
    <cfRule type="cellIs" dxfId="4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F66"/>
  <sheetViews>
    <sheetView zoomScale="60" zoomScaleNormal="60" workbookViewId="0">
      <selection activeCell="AI55" sqref="AI5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140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0.9</v>
      </c>
      <c r="F13" s="8">
        <v>0.9</v>
      </c>
      <c r="G13" s="8">
        <v>0.7</v>
      </c>
      <c r="H13" s="8">
        <v>0.9</v>
      </c>
      <c r="I13" s="8">
        <v>0.8</v>
      </c>
      <c r="J13" s="8">
        <v>0.5</v>
      </c>
      <c r="K13" s="8">
        <v>0.6</v>
      </c>
      <c r="L13" s="8">
        <v>0.7</v>
      </c>
      <c r="M13" s="8">
        <v>0.7</v>
      </c>
      <c r="N13" s="8">
        <v>0.6</v>
      </c>
      <c r="O13" s="8">
        <v>0.6</v>
      </c>
      <c r="P13" s="8">
        <v>0.7</v>
      </c>
      <c r="Q13" s="8">
        <v>0.7</v>
      </c>
      <c r="R13" s="8">
        <v>0.7</v>
      </c>
      <c r="S13" s="8">
        <v>0.6</v>
      </c>
      <c r="T13" s="8">
        <v>0.7</v>
      </c>
      <c r="U13" s="8">
        <v>0.6</v>
      </c>
      <c r="V13" s="8">
        <v>0.5</v>
      </c>
      <c r="W13" s="8">
        <v>0.6</v>
      </c>
      <c r="X13" s="8">
        <v>0.6</v>
      </c>
      <c r="Y13" s="8">
        <v>0.6</v>
      </c>
      <c r="Z13" s="8">
        <v>0.5</v>
      </c>
      <c r="AA13" s="8">
        <v>0.7</v>
      </c>
      <c r="AB13" s="8">
        <v>0.7</v>
      </c>
      <c r="AC13" s="23">
        <f>AVERAGE(E13:AB13)</f>
        <v>0.67083333333333306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0.7</v>
      </c>
      <c r="F14" s="9">
        <v>0.7</v>
      </c>
      <c r="G14" s="9">
        <v>1.9</v>
      </c>
      <c r="H14" s="9">
        <v>2.8</v>
      </c>
      <c r="I14" s="9">
        <v>1.6</v>
      </c>
      <c r="J14" s="9">
        <v>2.5</v>
      </c>
      <c r="K14" s="9">
        <v>2.7</v>
      </c>
      <c r="L14" s="9">
        <v>1.4</v>
      </c>
      <c r="M14" s="9">
        <v>1.5</v>
      </c>
      <c r="N14" s="9">
        <v>0.9</v>
      </c>
      <c r="O14" s="9">
        <v>1.6</v>
      </c>
      <c r="P14" s="9">
        <v>1.6</v>
      </c>
      <c r="Q14" s="9">
        <v>1.6</v>
      </c>
      <c r="R14" s="9">
        <v>1.4</v>
      </c>
      <c r="S14" s="9">
        <v>1.4</v>
      </c>
      <c r="T14" s="9">
        <v>2.2999999999999998</v>
      </c>
      <c r="U14" s="9">
        <v>1.9</v>
      </c>
      <c r="V14" s="9">
        <v>1.2</v>
      </c>
      <c r="W14" s="9">
        <v>1.2</v>
      </c>
      <c r="X14" s="9">
        <v>1.9</v>
      </c>
      <c r="Y14" s="9">
        <v>1.8</v>
      </c>
      <c r="Z14" s="9">
        <v>0.8</v>
      </c>
      <c r="AA14" s="9">
        <v>1.9</v>
      </c>
      <c r="AB14" s="9">
        <v>1.8</v>
      </c>
      <c r="AC14" s="23">
        <f>AVERAGE(E14:AB14)</f>
        <v>1.6291666666666662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13.6</v>
      </c>
      <c r="F15" s="10">
        <v>12.7</v>
      </c>
      <c r="G15" s="10">
        <v>12.8</v>
      </c>
      <c r="H15" s="10">
        <v>13.1</v>
      </c>
      <c r="I15" s="10">
        <v>13.1</v>
      </c>
      <c r="J15" s="10">
        <v>13</v>
      </c>
      <c r="K15" s="10">
        <v>13.1</v>
      </c>
      <c r="L15" s="10">
        <v>13.3</v>
      </c>
      <c r="M15" s="10">
        <v>13.3</v>
      </c>
      <c r="N15" s="10">
        <v>13.4</v>
      </c>
      <c r="O15" s="10">
        <v>13.4</v>
      </c>
      <c r="P15" s="10">
        <v>13.5</v>
      </c>
      <c r="Q15" s="10">
        <v>13.3</v>
      </c>
      <c r="R15" s="10">
        <v>12.9</v>
      </c>
      <c r="S15" s="10">
        <v>12.8</v>
      </c>
      <c r="T15" s="10">
        <v>12.7</v>
      </c>
      <c r="U15" s="10">
        <v>12.6</v>
      </c>
      <c r="V15" s="10">
        <v>12.7</v>
      </c>
      <c r="W15" s="10">
        <v>12.7</v>
      </c>
      <c r="X15" s="10">
        <v>12.2</v>
      </c>
      <c r="Y15" s="10">
        <v>12.3</v>
      </c>
      <c r="Z15" s="10">
        <v>12.1</v>
      </c>
      <c r="AA15" s="10">
        <v>11.9</v>
      </c>
      <c r="AB15" s="10">
        <v>11.8</v>
      </c>
      <c r="AC15" s="24">
        <f t="shared" ref="AC15:AC25" si="0">AVERAGE(E15:AB15)</f>
        <v>12.845833333333333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5.5</v>
      </c>
      <c r="F16" s="10">
        <v>5.4</v>
      </c>
      <c r="G16" s="10">
        <v>6.4</v>
      </c>
      <c r="H16" s="10">
        <v>6.4</v>
      </c>
      <c r="I16" s="10">
        <v>6.6</v>
      </c>
      <c r="J16" s="10">
        <v>6.4</v>
      </c>
      <c r="K16" s="10">
        <v>6.6</v>
      </c>
      <c r="L16" s="10">
        <v>5.9</v>
      </c>
      <c r="M16" s="10">
        <v>6</v>
      </c>
      <c r="N16" s="10">
        <v>6.1</v>
      </c>
      <c r="O16" s="10">
        <v>6.1</v>
      </c>
      <c r="P16" s="10">
        <v>5.9</v>
      </c>
      <c r="Q16" s="10">
        <v>5.7</v>
      </c>
      <c r="R16" s="10">
        <v>5.9</v>
      </c>
      <c r="S16" s="10">
        <v>6.1</v>
      </c>
      <c r="T16" s="10">
        <v>6.2</v>
      </c>
      <c r="U16" s="10">
        <v>5.9</v>
      </c>
      <c r="V16" s="10">
        <v>5.9</v>
      </c>
      <c r="W16" s="10">
        <v>5.6</v>
      </c>
      <c r="X16" s="10">
        <v>5.7</v>
      </c>
      <c r="Y16" s="10">
        <v>5.4</v>
      </c>
      <c r="Z16" s="10">
        <v>5.5</v>
      </c>
      <c r="AA16" s="10">
        <v>5.3</v>
      </c>
      <c r="AB16" s="10">
        <v>6.6</v>
      </c>
      <c r="AC16" s="24">
        <f t="shared" si="0"/>
        <v>5.9625000000000021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25.2</v>
      </c>
      <c r="F17" s="10">
        <v>25.2</v>
      </c>
      <c r="G17" s="10">
        <v>24.4</v>
      </c>
      <c r="H17" s="10">
        <v>23.4</v>
      </c>
      <c r="I17" s="10">
        <v>23.8</v>
      </c>
      <c r="J17" s="10">
        <v>24.6</v>
      </c>
      <c r="K17" s="10">
        <v>24.3</v>
      </c>
      <c r="L17" s="10">
        <v>24.8</v>
      </c>
      <c r="M17" s="10">
        <v>25.6</v>
      </c>
      <c r="N17" s="10">
        <v>25.6</v>
      </c>
      <c r="O17" s="10">
        <v>23.9</v>
      </c>
      <c r="P17" s="10">
        <v>23.1</v>
      </c>
      <c r="Q17" s="10">
        <v>22.2</v>
      </c>
      <c r="R17" s="10">
        <v>22.2</v>
      </c>
      <c r="S17" s="10">
        <v>22.1</v>
      </c>
      <c r="T17" s="10">
        <v>21.9</v>
      </c>
      <c r="U17" s="10">
        <v>22.8</v>
      </c>
      <c r="V17" s="10">
        <v>23.9</v>
      </c>
      <c r="W17" s="10">
        <v>23.8</v>
      </c>
      <c r="X17" s="10">
        <v>24.2</v>
      </c>
      <c r="Y17" s="10">
        <v>23.6</v>
      </c>
      <c r="Z17" s="10">
        <v>22.7</v>
      </c>
      <c r="AA17" s="10">
        <v>22.1</v>
      </c>
      <c r="AB17" s="10">
        <v>22.6</v>
      </c>
      <c r="AC17" s="24">
        <f t="shared" si="0"/>
        <v>23.666666666666671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30.2</v>
      </c>
      <c r="F18" s="10">
        <v>29.6</v>
      </c>
      <c r="G18" s="10">
        <v>28.3</v>
      </c>
      <c r="H18" s="10">
        <v>27.4</v>
      </c>
      <c r="I18" s="10">
        <v>27.8</v>
      </c>
      <c r="J18" s="10">
        <v>28.6</v>
      </c>
      <c r="K18" s="10">
        <v>28.4</v>
      </c>
      <c r="L18" s="10">
        <v>29.1</v>
      </c>
      <c r="M18" s="10">
        <v>30.1</v>
      </c>
      <c r="N18" s="10">
        <v>30</v>
      </c>
      <c r="O18" s="10">
        <v>28.3</v>
      </c>
      <c r="P18" s="10">
        <v>27.7</v>
      </c>
      <c r="Q18" s="10">
        <v>27</v>
      </c>
      <c r="R18" s="10">
        <v>26.8</v>
      </c>
      <c r="S18" s="10">
        <v>26.3</v>
      </c>
      <c r="T18" s="10">
        <v>26</v>
      </c>
      <c r="U18" s="10">
        <v>26.8</v>
      </c>
      <c r="V18" s="10">
        <v>28.3</v>
      </c>
      <c r="W18" s="10">
        <v>28.2</v>
      </c>
      <c r="X18" s="10">
        <v>28.3</v>
      </c>
      <c r="Y18" s="10">
        <v>27.8</v>
      </c>
      <c r="Z18" s="10">
        <v>26.7</v>
      </c>
      <c r="AA18" s="10">
        <v>26.1</v>
      </c>
      <c r="AB18" s="10">
        <v>25.9</v>
      </c>
      <c r="AC18" s="24">
        <f t="shared" si="0"/>
        <v>27.904166666666669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AB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si="5"/>
        <v>971</v>
      </c>
      <c r="Y25" s="14">
        <f t="shared" si="5"/>
        <v>971</v>
      </c>
      <c r="Z25" s="14">
        <f t="shared" si="5"/>
        <v>971</v>
      </c>
      <c r="AA25" s="14">
        <f t="shared" si="5"/>
        <v>971</v>
      </c>
      <c r="AB25" s="14">
        <f t="shared" si="5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AB26" si="6">E25*1000*1*(E15-E16)/3024</f>
        <v>2600.8928571428573</v>
      </c>
      <c r="F26" s="14">
        <f t="shared" si="6"/>
        <v>2344.0145502645501</v>
      </c>
      <c r="G26" s="14">
        <f t="shared" si="6"/>
        <v>2055.0264550264551</v>
      </c>
      <c r="H26" s="14">
        <f t="shared" si="6"/>
        <v>2151.3558201058199</v>
      </c>
      <c r="I26" s="14">
        <f t="shared" si="6"/>
        <v>2087.1362433862432</v>
      </c>
      <c r="J26" s="14">
        <f t="shared" si="6"/>
        <v>2119.2460317460318</v>
      </c>
      <c r="K26" s="14">
        <f t="shared" si="6"/>
        <v>2087.1362433862432</v>
      </c>
      <c r="L26" s="14">
        <f t="shared" si="6"/>
        <v>2376.1243386243386</v>
      </c>
      <c r="M26" s="14">
        <f t="shared" si="6"/>
        <v>2344.0145502645505</v>
      </c>
      <c r="N26" s="14">
        <f t="shared" si="6"/>
        <v>2344.0145502645505</v>
      </c>
      <c r="O26" s="14">
        <f t="shared" si="6"/>
        <v>2344.0145502645505</v>
      </c>
      <c r="P26" s="14">
        <f t="shared" si="6"/>
        <v>2440.3439153439153</v>
      </c>
      <c r="Q26" s="14">
        <f t="shared" si="6"/>
        <v>2440.3439153439158</v>
      </c>
      <c r="R26" s="14">
        <f t="shared" si="6"/>
        <v>2247.6851851851852</v>
      </c>
      <c r="S26" s="14">
        <f t="shared" si="6"/>
        <v>2151.3558201058204</v>
      </c>
      <c r="T26" s="14">
        <f t="shared" si="6"/>
        <v>2087.1362433862432</v>
      </c>
      <c r="U26" s="14">
        <f t="shared" si="6"/>
        <v>2151.3558201058199</v>
      </c>
      <c r="V26" s="14">
        <f t="shared" si="6"/>
        <v>2183.4656084656081</v>
      </c>
      <c r="W26" s="14">
        <f t="shared" si="6"/>
        <v>2279.7949735449733</v>
      </c>
      <c r="X26" s="14">
        <f t="shared" si="6"/>
        <v>2087.1362433862432</v>
      </c>
      <c r="Y26" s="14">
        <f t="shared" si="6"/>
        <v>2215.5753968253966</v>
      </c>
      <c r="Z26" s="14">
        <f t="shared" si="6"/>
        <v>2119.2460317460318</v>
      </c>
      <c r="AA26" s="14">
        <f t="shared" si="6"/>
        <v>2119.2460317460323</v>
      </c>
      <c r="AB26" s="14">
        <f t="shared" si="6"/>
        <v>1669.7089947089951</v>
      </c>
      <c r="AC26" s="24">
        <f>SUM(E26:AB26)</f>
        <v>53045.370370370372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1100</v>
      </c>
      <c r="F27" s="15">
        <v>1000</v>
      </c>
      <c r="G27" s="15">
        <v>1100</v>
      </c>
      <c r="H27" s="15">
        <v>1000</v>
      </c>
      <c r="I27" s="15">
        <v>1200</v>
      </c>
      <c r="J27" s="15">
        <v>1000</v>
      </c>
      <c r="K27" s="15">
        <v>1200</v>
      </c>
      <c r="L27" s="15">
        <v>1200</v>
      </c>
      <c r="M27" s="15">
        <v>1200</v>
      </c>
      <c r="N27" s="15">
        <v>1200</v>
      </c>
      <c r="O27" s="15">
        <v>1200</v>
      </c>
      <c r="P27" s="15">
        <v>1100</v>
      </c>
      <c r="Q27" s="15">
        <v>1100</v>
      </c>
      <c r="R27" s="15">
        <v>1000</v>
      </c>
      <c r="S27" s="15">
        <v>1100</v>
      </c>
      <c r="T27" s="15">
        <v>1100</v>
      </c>
      <c r="U27" s="15">
        <v>1000</v>
      </c>
      <c r="V27" s="15">
        <v>1100</v>
      </c>
      <c r="W27" s="15">
        <v>1200</v>
      </c>
      <c r="X27" s="15">
        <v>1000</v>
      </c>
      <c r="Y27" s="15">
        <v>1100</v>
      </c>
      <c r="Z27" s="15">
        <v>1000</v>
      </c>
      <c r="AA27" s="15">
        <v>1000</v>
      </c>
      <c r="AB27" s="15">
        <v>900</v>
      </c>
      <c r="AC27" s="25">
        <f>SUM(E27:AB27)</f>
        <v>26100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7">E27/E26</f>
        <v>0.42293168554754546</v>
      </c>
      <c r="F28" s="16">
        <f t="shared" si="7"/>
        <v>0.42661851219615426</v>
      </c>
      <c r="G28" s="16">
        <f t="shared" si="7"/>
        <v>0.53527291452111225</v>
      </c>
      <c r="H28" s="16">
        <f t="shared" si="7"/>
        <v>0.46482315507939198</v>
      </c>
      <c r="I28" s="16">
        <f t="shared" si="7"/>
        <v>0.57495048720589403</v>
      </c>
      <c r="J28" s="16">
        <f t="shared" si="7"/>
        <v>0.47186593015635236</v>
      </c>
      <c r="K28" s="16">
        <f t="shared" si="7"/>
        <v>0.57495048720589403</v>
      </c>
      <c r="L28" s="16">
        <f t="shared" si="7"/>
        <v>0.50502407659977178</v>
      </c>
      <c r="M28" s="16">
        <f t="shared" si="7"/>
        <v>0.51194221463538503</v>
      </c>
      <c r="N28" s="16">
        <f t="shared" si="7"/>
        <v>0.51194221463538503</v>
      </c>
      <c r="O28" s="16">
        <f t="shared" si="7"/>
        <v>0.51194221463538503</v>
      </c>
      <c r="P28" s="16">
        <f t="shared" si="7"/>
        <v>0.45075613854409452</v>
      </c>
      <c r="Q28" s="16">
        <f t="shared" si="7"/>
        <v>0.45075613854409446</v>
      </c>
      <c r="R28" s="16">
        <f t="shared" si="7"/>
        <v>0.44490216271884653</v>
      </c>
      <c r="S28" s="16">
        <f t="shared" si="7"/>
        <v>0.511305470587331</v>
      </c>
      <c r="T28" s="16">
        <f t="shared" si="7"/>
        <v>0.52703794660540293</v>
      </c>
      <c r="U28" s="16">
        <f t="shared" si="7"/>
        <v>0.46482315507939198</v>
      </c>
      <c r="V28" s="16">
        <f t="shared" si="7"/>
        <v>0.50378627249045871</v>
      </c>
      <c r="W28" s="16">
        <f t="shared" si="7"/>
        <v>0.52636312208990299</v>
      </c>
      <c r="X28" s="16">
        <f t="shared" si="7"/>
        <v>0.47912540600491171</v>
      </c>
      <c r="Y28" s="16">
        <f t="shared" si="7"/>
        <v>0.49648502216450996</v>
      </c>
      <c r="Z28" s="16">
        <f t="shared" si="7"/>
        <v>0.47186593015635236</v>
      </c>
      <c r="AA28" s="16">
        <f t="shared" si="7"/>
        <v>0.47186593015635231</v>
      </c>
      <c r="AB28" s="16">
        <f t="shared" si="7"/>
        <v>0.53901608175552551</v>
      </c>
      <c r="AC28" s="24">
        <f t="shared" ref="AC28:AC33" si="8">AVERAGE(E28:AB28)</f>
        <v>0.49376469455481037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0.49376469455481037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8"/>
        <v>0.49376469455481037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9">3.516/E28</f>
        <v>8.3133993506493518</v>
      </c>
      <c r="F30" s="16">
        <f t="shared" si="9"/>
        <v>8.2415551587301579</v>
      </c>
      <c r="G30" s="16">
        <f t="shared" si="9"/>
        <v>6.5686118326118326</v>
      </c>
      <c r="H30" s="16">
        <f t="shared" si="9"/>
        <v>7.5641670634920626</v>
      </c>
      <c r="I30" s="16">
        <f t="shared" si="9"/>
        <v>6.1153091931216927</v>
      </c>
      <c r="J30" s="16">
        <f t="shared" si="9"/>
        <v>7.4512690476190482</v>
      </c>
      <c r="K30" s="16">
        <f t="shared" si="9"/>
        <v>6.1153091931216927</v>
      </c>
      <c r="L30" s="16">
        <f t="shared" si="9"/>
        <v>6.9620443121693123</v>
      </c>
      <c r="M30" s="16">
        <f t="shared" si="9"/>
        <v>6.867962632275133</v>
      </c>
      <c r="N30" s="16">
        <f t="shared" si="9"/>
        <v>6.867962632275133</v>
      </c>
      <c r="O30" s="16">
        <f t="shared" si="9"/>
        <v>6.867962632275133</v>
      </c>
      <c r="P30" s="16">
        <f t="shared" si="9"/>
        <v>7.8002265512265518</v>
      </c>
      <c r="Q30" s="16">
        <f t="shared" si="9"/>
        <v>7.8002265512265527</v>
      </c>
      <c r="R30" s="16">
        <f t="shared" si="9"/>
        <v>7.9028611111111111</v>
      </c>
      <c r="S30" s="16">
        <f t="shared" si="9"/>
        <v>6.8765155122655139</v>
      </c>
      <c r="T30" s="16">
        <f t="shared" si="9"/>
        <v>6.671246392496391</v>
      </c>
      <c r="U30" s="16">
        <f t="shared" si="9"/>
        <v>7.5641670634920626</v>
      </c>
      <c r="V30" s="16">
        <f t="shared" si="9"/>
        <v>6.9791500721500705</v>
      </c>
      <c r="W30" s="16">
        <f t="shared" si="9"/>
        <v>6.6797992724867719</v>
      </c>
      <c r="X30" s="16">
        <f t="shared" ref="X30:AB30" si="10">3.516/X28</f>
        <v>7.3383710317460311</v>
      </c>
      <c r="Y30" s="16">
        <f t="shared" si="10"/>
        <v>7.0817846320346316</v>
      </c>
      <c r="Z30" s="16">
        <f t="shared" si="10"/>
        <v>7.4512690476190482</v>
      </c>
      <c r="AA30" s="16">
        <f t="shared" si="10"/>
        <v>7.4512690476190491</v>
      </c>
      <c r="AB30" s="16">
        <f t="shared" si="10"/>
        <v>6.5229964726631406</v>
      </c>
      <c r="AC30" s="24">
        <f t="shared" si="8"/>
        <v>7.1689764919365615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1">3.413*E30</f>
        <v>28.373631983766234</v>
      </c>
      <c r="F31" s="16">
        <f t="shared" si="11"/>
        <v>28.128427756746028</v>
      </c>
      <c r="G31" s="16">
        <f t="shared" si="11"/>
        <v>22.418672184704182</v>
      </c>
      <c r="H31" s="16">
        <f t="shared" si="11"/>
        <v>25.816502187698408</v>
      </c>
      <c r="I31" s="16">
        <f t="shared" si="11"/>
        <v>20.871550276124335</v>
      </c>
      <c r="J31" s="16">
        <f t="shared" si="11"/>
        <v>25.431181259523811</v>
      </c>
      <c r="K31" s="16">
        <f t="shared" si="11"/>
        <v>20.871550276124335</v>
      </c>
      <c r="L31" s="16">
        <f t="shared" si="11"/>
        <v>23.761457237433863</v>
      </c>
      <c r="M31" s="16">
        <f t="shared" si="11"/>
        <v>23.440356463955027</v>
      </c>
      <c r="N31" s="16">
        <f t="shared" si="11"/>
        <v>23.440356463955027</v>
      </c>
      <c r="O31" s="16">
        <f t="shared" si="11"/>
        <v>23.440356463955027</v>
      </c>
      <c r="P31" s="16">
        <f t="shared" si="11"/>
        <v>26.622173219336219</v>
      </c>
      <c r="Q31" s="16">
        <f t="shared" si="11"/>
        <v>26.622173219336222</v>
      </c>
      <c r="R31" s="16">
        <f t="shared" si="11"/>
        <v>26.97246497222222</v>
      </c>
      <c r="S31" s="16">
        <f t="shared" si="11"/>
        <v>23.469547443362199</v>
      </c>
      <c r="T31" s="16">
        <f t="shared" si="11"/>
        <v>22.768963937590183</v>
      </c>
      <c r="U31" s="16">
        <f t="shared" si="11"/>
        <v>25.816502187698408</v>
      </c>
      <c r="V31" s="16">
        <f t="shared" si="11"/>
        <v>23.819839196248189</v>
      </c>
      <c r="W31" s="16">
        <f t="shared" si="11"/>
        <v>22.798154916997351</v>
      </c>
      <c r="X31" s="16">
        <f t="shared" ref="X31:AB31" si="12">3.413*X30</f>
        <v>25.045860331349203</v>
      </c>
      <c r="Y31" s="16">
        <f t="shared" si="12"/>
        <v>24.170130949134197</v>
      </c>
      <c r="Z31" s="16">
        <f t="shared" si="12"/>
        <v>25.431181259523811</v>
      </c>
      <c r="AA31" s="16">
        <f t="shared" si="12"/>
        <v>25.431181259523814</v>
      </c>
      <c r="AB31" s="16">
        <f t="shared" si="12"/>
        <v>22.262986961199299</v>
      </c>
      <c r="AC31" s="24">
        <f t="shared" si="8"/>
        <v>24.467716766979482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3">(E18-E17)/LN(1+(E18-E17)/E13)</f>
        <v>2.6591319396341482</v>
      </c>
      <c r="F32" s="16">
        <f t="shared" si="13"/>
        <v>2.4815752397709407</v>
      </c>
      <c r="G32" s="16">
        <f t="shared" si="13"/>
        <v>2.0714586881775165</v>
      </c>
      <c r="H32" s="16">
        <f t="shared" si="13"/>
        <v>2.3604450022876571</v>
      </c>
      <c r="I32" s="16">
        <f t="shared" si="13"/>
        <v>2.2324425062049889</v>
      </c>
      <c r="J32" s="16">
        <f t="shared" si="13"/>
        <v>1.8204784532536746</v>
      </c>
      <c r="K32" s="16">
        <f t="shared" si="13"/>
        <v>1.991849804854938</v>
      </c>
      <c r="L32" s="16">
        <f t="shared" si="13"/>
        <v>2.1870565497103867</v>
      </c>
      <c r="M32" s="16">
        <f t="shared" si="13"/>
        <v>2.2440156931414696</v>
      </c>
      <c r="N32" s="16">
        <f t="shared" si="13"/>
        <v>2.0752137292733064</v>
      </c>
      <c r="O32" s="16">
        <f t="shared" si="13"/>
        <v>2.0752137292733073</v>
      </c>
      <c r="P32" s="16">
        <f t="shared" si="13"/>
        <v>2.2722986744268567</v>
      </c>
      <c r="Q32" s="16">
        <f t="shared" si="13"/>
        <v>2.3284885808307672</v>
      </c>
      <c r="R32" s="16">
        <f t="shared" si="13"/>
        <v>2.2722986744268572</v>
      </c>
      <c r="S32" s="16">
        <f t="shared" si="13"/>
        <v>2.0197730572445485</v>
      </c>
      <c r="T32" s="16">
        <f t="shared" si="13"/>
        <v>2.1295483613602402</v>
      </c>
      <c r="U32" s="16">
        <f t="shared" si="13"/>
        <v>1.9637858957189191</v>
      </c>
      <c r="V32" s="16">
        <f t="shared" si="13"/>
        <v>1.9278101809814778</v>
      </c>
      <c r="W32" s="16">
        <f t="shared" si="13"/>
        <v>2.0752137292733064</v>
      </c>
      <c r="X32" s="16">
        <f t="shared" ref="X32:AB32" si="14">(X18-X17)/LN(1+(X18-X17)/X13)</f>
        <v>1.9918498048549389</v>
      </c>
      <c r="Y32" s="16">
        <f t="shared" si="14"/>
        <v>2.0197730572445485</v>
      </c>
      <c r="Z32" s="16">
        <f t="shared" si="14"/>
        <v>1.8204784532536746</v>
      </c>
      <c r="AA32" s="16">
        <f t="shared" si="14"/>
        <v>2.1005783676943754</v>
      </c>
      <c r="AB32" s="16">
        <f t="shared" si="14"/>
        <v>1.8933207776077308</v>
      </c>
      <c r="AC32" s="24">
        <f t="shared" si="8"/>
        <v>2.1255874562708574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5">(E15-E16)/LN(1+(E15-E16)/E14)</f>
        <v>3.1997766755952366</v>
      </c>
      <c r="F33" s="16">
        <f t="shared" si="15"/>
        <v>2.9965726364461651</v>
      </c>
      <c r="G33" s="16">
        <f t="shared" si="15"/>
        <v>4.3407439843552922</v>
      </c>
      <c r="H33" s="16">
        <f t="shared" si="15"/>
        <v>5.4842853958792492</v>
      </c>
      <c r="I33" s="16">
        <f t="shared" si="15"/>
        <v>4.0077431263617012</v>
      </c>
      <c r="J33" s="16">
        <f t="shared" si="15"/>
        <v>5.1084236540650432</v>
      </c>
      <c r="K33" s="16">
        <f t="shared" si="15"/>
        <v>5.3020032856440462</v>
      </c>
      <c r="L33" s="16">
        <f t="shared" si="15"/>
        <v>4.0255032278466096</v>
      </c>
      <c r="M33" s="16">
        <f t="shared" si="15"/>
        <v>4.1259567244850084</v>
      </c>
      <c r="N33" s="16">
        <f t="shared" si="15"/>
        <v>3.3039228830716172</v>
      </c>
      <c r="O33" s="16">
        <f t="shared" si="15"/>
        <v>4.2539611360252207</v>
      </c>
      <c r="P33" s="16">
        <f t="shared" si="15"/>
        <v>4.3448437176029495</v>
      </c>
      <c r="Q33" s="16">
        <f t="shared" si="15"/>
        <v>4.3448437176029495</v>
      </c>
      <c r="R33" s="16">
        <f t="shared" si="15"/>
        <v>3.9067743858587307</v>
      </c>
      <c r="S33" s="16">
        <f t="shared" si="15"/>
        <v>3.8168116681195974</v>
      </c>
      <c r="T33" s="16">
        <f t="shared" si="15"/>
        <v>4.8440852951221638</v>
      </c>
      <c r="U33" s="16">
        <f t="shared" si="15"/>
        <v>4.4373555163440104</v>
      </c>
      <c r="V33" s="16">
        <f t="shared" si="15"/>
        <v>3.5843805632615502</v>
      </c>
      <c r="W33" s="16">
        <f t="shared" si="15"/>
        <v>3.6712732462234552</v>
      </c>
      <c r="X33" s="16">
        <f t="shared" ref="X33:AB33" si="16">(X15-X16)/LN(1+(X15-X16)/X14)</f>
        <v>4.3730469561319536</v>
      </c>
      <c r="Y33" s="16">
        <f t="shared" si="16"/>
        <v>4.379460970788724</v>
      </c>
      <c r="Z33" s="16">
        <f t="shared" si="16"/>
        <v>2.9667940876907539</v>
      </c>
      <c r="AA33" s="16">
        <f t="shared" si="16"/>
        <v>4.4052502438366048</v>
      </c>
      <c r="AB33" s="16">
        <f t="shared" si="16"/>
        <v>3.8288123728618544</v>
      </c>
      <c r="AC33" s="24">
        <f t="shared" si="8"/>
        <v>4.1271927279675209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140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1.5</v>
      </c>
      <c r="F46" s="8">
        <v>1.5</v>
      </c>
      <c r="G46" s="8">
        <v>1.4</v>
      </c>
      <c r="H46" s="8">
        <v>1.4</v>
      </c>
      <c r="I46" s="8">
        <v>1.4</v>
      </c>
      <c r="J46" s="8">
        <v>1.4</v>
      </c>
      <c r="K46" s="8">
        <v>1.4</v>
      </c>
      <c r="L46" s="8">
        <v>1.6</v>
      </c>
      <c r="M46" s="8">
        <v>1.6</v>
      </c>
      <c r="N46" s="8">
        <v>1.6</v>
      </c>
      <c r="O46" s="8">
        <v>1.4</v>
      </c>
      <c r="P46" s="8">
        <v>1.6</v>
      </c>
      <c r="Q46" s="8">
        <v>1.6</v>
      </c>
      <c r="R46" s="8">
        <v>1.5</v>
      </c>
      <c r="S46" s="8">
        <v>1.6</v>
      </c>
      <c r="T46" s="8">
        <v>1.4</v>
      </c>
      <c r="U46" s="8">
        <v>1.4</v>
      </c>
      <c r="V46" s="8">
        <v>1.4</v>
      </c>
      <c r="W46" s="8">
        <v>1.3</v>
      </c>
      <c r="X46" s="8">
        <v>1.6</v>
      </c>
      <c r="Y46" s="8">
        <v>1.5</v>
      </c>
      <c r="Z46" s="8">
        <v>1.4</v>
      </c>
      <c r="AA46" s="8">
        <v>1.3</v>
      </c>
      <c r="AB46" s="8">
        <v>1.4</v>
      </c>
      <c r="AC46" s="23">
        <f>AVERAGE(E46:AB46)</f>
        <v>1.4666666666666666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0.7</v>
      </c>
      <c r="F47" s="9">
        <v>0.7</v>
      </c>
      <c r="G47" s="9">
        <v>0.6</v>
      </c>
      <c r="H47" s="9">
        <v>0.6</v>
      </c>
      <c r="I47" s="9">
        <v>0.6</v>
      </c>
      <c r="J47" s="9">
        <v>0.5</v>
      </c>
      <c r="K47" s="9">
        <v>0.6</v>
      </c>
      <c r="L47" s="9">
        <v>0.6</v>
      </c>
      <c r="M47" s="9">
        <v>0.6</v>
      </c>
      <c r="N47" s="9">
        <v>0.7</v>
      </c>
      <c r="O47" s="9">
        <v>0.7</v>
      </c>
      <c r="P47" s="9">
        <v>0.7</v>
      </c>
      <c r="Q47" s="9">
        <v>0.7</v>
      </c>
      <c r="R47" s="9">
        <v>0.6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>
        <v>0.6</v>
      </c>
      <c r="Y47" s="9">
        <v>0.6</v>
      </c>
      <c r="Z47" s="9">
        <v>0.6</v>
      </c>
      <c r="AA47" s="9">
        <v>0.6</v>
      </c>
      <c r="AB47" s="9">
        <v>0.6</v>
      </c>
      <c r="AC47" s="23">
        <f>AVERAGE(E47:AB47)</f>
        <v>0.62083333333333313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13.7</v>
      </c>
      <c r="F48" s="10">
        <v>12.9</v>
      </c>
      <c r="G48" s="10">
        <v>12.8</v>
      </c>
      <c r="H48" s="10">
        <v>13</v>
      </c>
      <c r="I48" s="10">
        <v>13</v>
      </c>
      <c r="J48" s="10">
        <v>13</v>
      </c>
      <c r="K48" s="10">
        <v>13.1</v>
      </c>
      <c r="L48" s="10">
        <v>13.3</v>
      </c>
      <c r="M48" s="10">
        <v>13.3</v>
      </c>
      <c r="N48" s="10">
        <v>13.4</v>
      </c>
      <c r="O48" s="10">
        <v>13.4</v>
      </c>
      <c r="P48" s="10">
        <v>13.3</v>
      </c>
      <c r="Q48" s="10">
        <v>13.2</v>
      </c>
      <c r="R48" s="10">
        <v>13</v>
      </c>
      <c r="S48" s="10">
        <v>12.9</v>
      </c>
      <c r="T48" s="10">
        <v>12.7</v>
      </c>
      <c r="U48" s="10">
        <v>12.6</v>
      </c>
      <c r="V48" s="10">
        <v>12.7</v>
      </c>
      <c r="W48" s="10">
        <v>12.6</v>
      </c>
      <c r="X48" s="10">
        <v>12.4</v>
      </c>
      <c r="Y48" s="10">
        <v>12.3</v>
      </c>
      <c r="Z48" s="10">
        <v>12.1</v>
      </c>
      <c r="AA48" s="10">
        <v>11.9</v>
      </c>
      <c r="AB48" s="10">
        <v>11.8</v>
      </c>
      <c r="AC48" s="24">
        <f t="shared" ref="AC48:AC58" si="17">AVERAGE(E48:AB48)</f>
        <v>12.85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5.6</v>
      </c>
      <c r="F49" s="10">
        <v>6.1</v>
      </c>
      <c r="G49" s="10">
        <v>6.5</v>
      </c>
      <c r="H49" s="10">
        <v>6.5</v>
      </c>
      <c r="I49" s="10">
        <v>6.5</v>
      </c>
      <c r="J49" s="10">
        <v>6.6</v>
      </c>
      <c r="K49" s="10">
        <v>6.7</v>
      </c>
      <c r="L49" s="10">
        <v>6.1</v>
      </c>
      <c r="M49" s="10">
        <v>6.2</v>
      </c>
      <c r="N49" s="10">
        <v>6.2</v>
      </c>
      <c r="O49" s="10">
        <v>5.9</v>
      </c>
      <c r="P49" s="10">
        <v>5.9</v>
      </c>
      <c r="Q49" s="10">
        <v>5.8</v>
      </c>
      <c r="R49" s="10">
        <v>5.9</v>
      </c>
      <c r="S49" s="10">
        <v>5.9</v>
      </c>
      <c r="T49" s="10">
        <v>6.1</v>
      </c>
      <c r="U49" s="10">
        <v>6.1</v>
      </c>
      <c r="V49" s="10">
        <v>5.7</v>
      </c>
      <c r="W49" s="10">
        <v>5.5</v>
      </c>
      <c r="X49" s="10">
        <v>5.6</v>
      </c>
      <c r="Y49" s="10">
        <v>5.5</v>
      </c>
      <c r="Z49" s="10">
        <v>5.4</v>
      </c>
      <c r="AA49" s="10">
        <v>5.6</v>
      </c>
      <c r="AB49" s="10">
        <v>6.3</v>
      </c>
      <c r="AC49" s="24">
        <f t="shared" si="17"/>
        <v>6.0083333333333337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25.7</v>
      </c>
      <c r="F50" s="10">
        <v>25.7</v>
      </c>
      <c r="G50" s="10">
        <v>24.9</v>
      </c>
      <c r="H50" s="10">
        <v>23.9</v>
      </c>
      <c r="I50" s="10">
        <v>24.2</v>
      </c>
      <c r="J50" s="10">
        <v>25.1</v>
      </c>
      <c r="K50" s="10">
        <v>24.7</v>
      </c>
      <c r="L50" s="10">
        <v>25.1</v>
      </c>
      <c r="M50" s="10">
        <v>25.9</v>
      </c>
      <c r="N50" s="10">
        <v>26.2</v>
      </c>
      <c r="O50" s="10">
        <v>24.3</v>
      </c>
      <c r="P50" s="10">
        <v>23.6</v>
      </c>
      <c r="Q50" s="10">
        <v>22.8</v>
      </c>
      <c r="R50" s="10">
        <v>22.8</v>
      </c>
      <c r="S50" s="10">
        <v>22.5</v>
      </c>
      <c r="T50" s="10">
        <v>22.3</v>
      </c>
      <c r="U50" s="10">
        <v>23.1</v>
      </c>
      <c r="V50" s="10">
        <v>24.4</v>
      </c>
      <c r="W50" s="10">
        <v>24.3</v>
      </c>
      <c r="X50" s="10">
        <v>24.6</v>
      </c>
      <c r="Y50" s="10">
        <v>23.9</v>
      </c>
      <c r="Z50" s="10">
        <v>23.2</v>
      </c>
      <c r="AA50" s="10">
        <v>22.5</v>
      </c>
      <c r="AB50" s="10">
        <v>22.9</v>
      </c>
      <c r="AC50" s="24">
        <f t="shared" si="17"/>
        <v>24.108333333333334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30.8</v>
      </c>
      <c r="F51" s="10">
        <v>29.8</v>
      </c>
      <c r="G51" s="10">
        <v>28.7</v>
      </c>
      <c r="H51" s="10">
        <v>27.9</v>
      </c>
      <c r="I51" s="10">
        <v>28.2</v>
      </c>
      <c r="J51" s="10">
        <v>29.1</v>
      </c>
      <c r="K51" s="10">
        <v>28.7</v>
      </c>
      <c r="L51" s="10">
        <v>29.6</v>
      </c>
      <c r="M51" s="10">
        <v>30.5</v>
      </c>
      <c r="N51" s="10">
        <v>30.7</v>
      </c>
      <c r="O51" s="10">
        <v>28.9</v>
      </c>
      <c r="P51" s="10">
        <v>28.3</v>
      </c>
      <c r="Q51" s="10">
        <v>27.4</v>
      </c>
      <c r="R51" s="10">
        <v>27.3</v>
      </c>
      <c r="S51" s="10">
        <v>26.8</v>
      </c>
      <c r="T51" s="10">
        <v>26.4</v>
      </c>
      <c r="U51" s="10">
        <v>27.2</v>
      </c>
      <c r="V51" s="10">
        <v>28.7</v>
      </c>
      <c r="W51" s="10">
        <v>28.7</v>
      </c>
      <c r="X51" s="10">
        <v>28.8</v>
      </c>
      <c r="Y51" s="10">
        <v>28.2</v>
      </c>
      <c r="Z51" s="10">
        <v>27.3</v>
      </c>
      <c r="AA51" s="10">
        <v>26.3</v>
      </c>
      <c r="AB51" s="10">
        <v>26.3</v>
      </c>
      <c r="AC51" s="24">
        <f t="shared" si="17"/>
        <v>28.358333333333324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7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7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7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7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18">E52-E53</f>
        <v>0.5</v>
      </c>
      <c r="F56" s="11">
        <f t="shared" si="18"/>
        <v>0.5</v>
      </c>
      <c r="G56" s="11">
        <f t="shared" si="18"/>
        <v>0.5</v>
      </c>
      <c r="H56" s="11">
        <f t="shared" si="18"/>
        <v>0.5</v>
      </c>
      <c r="I56" s="11">
        <f t="shared" si="18"/>
        <v>0.5</v>
      </c>
      <c r="J56" s="11">
        <f t="shared" si="18"/>
        <v>0.5</v>
      </c>
      <c r="K56" s="11">
        <f t="shared" si="18"/>
        <v>0.5</v>
      </c>
      <c r="L56" s="11">
        <f t="shared" si="18"/>
        <v>0.5</v>
      </c>
      <c r="M56" s="11">
        <f t="shared" si="18"/>
        <v>0.5</v>
      </c>
      <c r="N56" s="11">
        <f t="shared" si="18"/>
        <v>0.5</v>
      </c>
      <c r="O56" s="11">
        <f t="shared" si="18"/>
        <v>0.5</v>
      </c>
      <c r="P56" s="11">
        <f t="shared" si="18"/>
        <v>0.5</v>
      </c>
      <c r="Q56" s="11">
        <f t="shared" si="18"/>
        <v>0.5</v>
      </c>
      <c r="R56" s="11">
        <f t="shared" si="18"/>
        <v>0.5</v>
      </c>
      <c r="S56" s="11">
        <f t="shared" si="18"/>
        <v>0.5</v>
      </c>
      <c r="T56" s="11">
        <f t="shared" si="18"/>
        <v>0.5</v>
      </c>
      <c r="U56" s="11">
        <f t="shared" si="18"/>
        <v>0.5</v>
      </c>
      <c r="V56" s="11">
        <f t="shared" si="18"/>
        <v>0.5</v>
      </c>
      <c r="W56" s="11">
        <f t="shared" si="18"/>
        <v>0.5</v>
      </c>
      <c r="X56" s="11">
        <f t="shared" si="18"/>
        <v>0.5</v>
      </c>
      <c r="Y56" s="11">
        <f t="shared" si="18"/>
        <v>0.5</v>
      </c>
      <c r="Z56" s="11">
        <f t="shared" si="18"/>
        <v>0.5</v>
      </c>
      <c r="AA56" s="11">
        <f t="shared" si="18"/>
        <v>0.5</v>
      </c>
      <c r="AB56" s="11">
        <f t="shared" si="18"/>
        <v>0.5</v>
      </c>
      <c r="AC56" s="24">
        <f t="shared" si="17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19">E54-E55</f>
        <v>0.79999999999999982</v>
      </c>
      <c r="F57" s="11">
        <f t="shared" si="19"/>
        <v>0.79999999999999982</v>
      </c>
      <c r="G57" s="11">
        <f t="shared" si="19"/>
        <v>0.79999999999999982</v>
      </c>
      <c r="H57" s="11">
        <f t="shared" si="19"/>
        <v>0.79999999999999982</v>
      </c>
      <c r="I57" s="11">
        <f t="shared" si="19"/>
        <v>0.79999999999999982</v>
      </c>
      <c r="J57" s="11">
        <f t="shared" si="19"/>
        <v>0.79999999999999982</v>
      </c>
      <c r="K57" s="11">
        <f t="shared" si="19"/>
        <v>0.79999999999999982</v>
      </c>
      <c r="L57" s="11">
        <f t="shared" si="19"/>
        <v>0.79999999999999982</v>
      </c>
      <c r="M57" s="11">
        <f t="shared" si="19"/>
        <v>0.79999999999999982</v>
      </c>
      <c r="N57" s="11">
        <f t="shared" si="19"/>
        <v>0.79999999999999982</v>
      </c>
      <c r="O57" s="11">
        <f t="shared" si="19"/>
        <v>0.79999999999999982</v>
      </c>
      <c r="P57" s="11">
        <f t="shared" si="19"/>
        <v>0.79999999999999982</v>
      </c>
      <c r="Q57" s="11">
        <f t="shared" si="19"/>
        <v>0.79999999999999982</v>
      </c>
      <c r="R57" s="11">
        <f t="shared" si="19"/>
        <v>0.79999999999999982</v>
      </c>
      <c r="S57" s="11">
        <f t="shared" si="19"/>
        <v>0.79999999999999982</v>
      </c>
      <c r="T57" s="11">
        <f t="shared" si="19"/>
        <v>0.79999999999999982</v>
      </c>
      <c r="U57" s="11">
        <f t="shared" si="19"/>
        <v>0.79999999999999982</v>
      </c>
      <c r="V57" s="11">
        <f t="shared" si="19"/>
        <v>0.79999999999999982</v>
      </c>
      <c r="W57" s="11">
        <f t="shared" si="19"/>
        <v>0.79999999999999982</v>
      </c>
      <c r="X57" s="11">
        <f t="shared" si="19"/>
        <v>0.79999999999999982</v>
      </c>
      <c r="Y57" s="11">
        <f t="shared" si="19"/>
        <v>0.79999999999999982</v>
      </c>
      <c r="Z57" s="11">
        <f t="shared" si="19"/>
        <v>0.79999999999999982</v>
      </c>
      <c r="AA57" s="11">
        <f t="shared" si="19"/>
        <v>0.79999999999999982</v>
      </c>
      <c r="AB57" s="11">
        <f t="shared" si="19"/>
        <v>0.79999999999999982</v>
      </c>
      <c r="AC57" s="24">
        <f t="shared" si="17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0">SQRT(E56/0.5)*971</f>
        <v>971</v>
      </c>
      <c r="F58" s="14">
        <f t="shared" si="20"/>
        <v>971</v>
      </c>
      <c r="G58" s="14">
        <f t="shared" si="20"/>
        <v>971</v>
      </c>
      <c r="H58" s="14">
        <f t="shared" si="20"/>
        <v>971</v>
      </c>
      <c r="I58" s="14">
        <f t="shared" si="20"/>
        <v>971</v>
      </c>
      <c r="J58" s="14">
        <f t="shared" si="20"/>
        <v>971</v>
      </c>
      <c r="K58" s="14">
        <f t="shared" si="20"/>
        <v>971</v>
      </c>
      <c r="L58" s="14">
        <f t="shared" si="20"/>
        <v>971</v>
      </c>
      <c r="M58" s="14">
        <f t="shared" si="20"/>
        <v>971</v>
      </c>
      <c r="N58" s="14">
        <f t="shared" si="20"/>
        <v>971</v>
      </c>
      <c r="O58" s="14">
        <f t="shared" si="20"/>
        <v>971</v>
      </c>
      <c r="P58" s="14">
        <f t="shared" si="20"/>
        <v>971</v>
      </c>
      <c r="Q58" s="14">
        <f t="shared" si="20"/>
        <v>971</v>
      </c>
      <c r="R58" s="14">
        <f t="shared" si="20"/>
        <v>971</v>
      </c>
      <c r="S58" s="14">
        <f t="shared" si="20"/>
        <v>971</v>
      </c>
      <c r="T58" s="14">
        <f t="shared" si="20"/>
        <v>971</v>
      </c>
      <c r="U58" s="14">
        <f t="shared" si="20"/>
        <v>971</v>
      </c>
      <c r="V58" s="14">
        <f t="shared" si="20"/>
        <v>971</v>
      </c>
      <c r="W58" s="14">
        <f t="shared" si="20"/>
        <v>971</v>
      </c>
      <c r="X58" s="14">
        <f t="shared" si="20"/>
        <v>971</v>
      </c>
      <c r="Y58" s="14">
        <f t="shared" si="20"/>
        <v>971</v>
      </c>
      <c r="Z58" s="14">
        <f t="shared" si="20"/>
        <v>971</v>
      </c>
      <c r="AA58" s="14">
        <f t="shared" si="20"/>
        <v>971</v>
      </c>
      <c r="AB58" s="14">
        <f t="shared" si="20"/>
        <v>971</v>
      </c>
      <c r="AC58" s="24">
        <f t="shared" si="17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1">E58*1000*1*(E48-E49)/3024</f>
        <v>2600.8928571428573</v>
      </c>
      <c r="F59" s="14">
        <f t="shared" si="21"/>
        <v>2183.465608465609</v>
      </c>
      <c r="G59" s="14">
        <f t="shared" si="21"/>
        <v>2022.916666666667</v>
      </c>
      <c r="H59" s="14">
        <f t="shared" si="21"/>
        <v>2087.1362433862432</v>
      </c>
      <c r="I59" s="14">
        <f t="shared" si="21"/>
        <v>2087.1362433862432</v>
      </c>
      <c r="J59" s="14">
        <f t="shared" si="21"/>
        <v>2055.0264550264551</v>
      </c>
      <c r="K59" s="14">
        <f t="shared" si="21"/>
        <v>2055.0264550264546</v>
      </c>
      <c r="L59" s="14">
        <f t="shared" si="21"/>
        <v>2311.9047619047624</v>
      </c>
      <c r="M59" s="14">
        <f t="shared" si="21"/>
        <v>2279.7949735449738</v>
      </c>
      <c r="N59" s="14">
        <f t="shared" si="21"/>
        <v>2311.9047619047619</v>
      </c>
      <c r="O59" s="14">
        <f t="shared" si="21"/>
        <v>2408.2341269841268</v>
      </c>
      <c r="P59" s="14">
        <f t="shared" si="21"/>
        <v>2376.1243386243386</v>
      </c>
      <c r="Q59" s="14">
        <f t="shared" si="21"/>
        <v>2376.1243386243382</v>
      </c>
      <c r="R59" s="14">
        <f t="shared" si="21"/>
        <v>2279.7949735449733</v>
      </c>
      <c r="S59" s="14">
        <f t="shared" si="21"/>
        <v>2247.6851851851852</v>
      </c>
      <c r="T59" s="14">
        <f t="shared" si="21"/>
        <v>2119.2460317460318</v>
      </c>
      <c r="U59" s="14">
        <f t="shared" si="21"/>
        <v>2087.1362433862432</v>
      </c>
      <c r="V59" s="14">
        <f t="shared" si="21"/>
        <v>2247.6851851851848</v>
      </c>
      <c r="W59" s="14">
        <f t="shared" si="21"/>
        <v>2279.7949735449733</v>
      </c>
      <c r="X59" s="14">
        <f t="shared" si="21"/>
        <v>2183.465608465609</v>
      </c>
      <c r="Y59" s="14">
        <f t="shared" si="21"/>
        <v>2183.465608465609</v>
      </c>
      <c r="Z59" s="14">
        <f t="shared" si="21"/>
        <v>2151.3558201058199</v>
      </c>
      <c r="AA59" s="14">
        <f t="shared" si="21"/>
        <v>2022.916666666667</v>
      </c>
      <c r="AB59" s="14">
        <f t="shared" si="21"/>
        <v>1766.0383597883601</v>
      </c>
      <c r="AC59" s="24">
        <f>SUM(E59:AB59)</f>
        <v>52724.272486772483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1300</v>
      </c>
      <c r="F60" s="15">
        <v>1200</v>
      </c>
      <c r="G60" s="15">
        <v>1200</v>
      </c>
      <c r="H60" s="15">
        <v>1200</v>
      </c>
      <c r="I60" s="15">
        <v>1300</v>
      </c>
      <c r="J60" s="15">
        <v>1200</v>
      </c>
      <c r="K60" s="15">
        <v>1200</v>
      </c>
      <c r="L60" s="15">
        <v>1500</v>
      </c>
      <c r="M60" s="15">
        <v>1300</v>
      </c>
      <c r="N60" s="15">
        <v>1400</v>
      </c>
      <c r="O60" s="15">
        <v>1300</v>
      </c>
      <c r="P60" s="15">
        <v>1300</v>
      </c>
      <c r="Q60" s="15">
        <v>1300</v>
      </c>
      <c r="R60" s="15">
        <v>1200</v>
      </c>
      <c r="S60" s="15">
        <v>1200</v>
      </c>
      <c r="T60" s="15">
        <v>1200</v>
      </c>
      <c r="U60" s="15">
        <v>1200</v>
      </c>
      <c r="V60" s="15">
        <v>1400</v>
      </c>
      <c r="W60" s="15">
        <v>1300</v>
      </c>
      <c r="X60" s="15">
        <v>1200</v>
      </c>
      <c r="Y60" s="15">
        <v>1200</v>
      </c>
      <c r="Z60" s="15">
        <v>1200</v>
      </c>
      <c r="AA60" s="15">
        <v>1000</v>
      </c>
      <c r="AB60" s="15">
        <v>1100</v>
      </c>
      <c r="AC60" s="25">
        <f>SUM(E60:AB60)</f>
        <v>29900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2">E60/E59</f>
        <v>0.49982835564709915</v>
      </c>
      <c r="F61" s="16">
        <f t="shared" si="22"/>
        <v>0.54958502453504565</v>
      </c>
      <c r="G61" s="16">
        <f t="shared" si="22"/>
        <v>0.59320288362512863</v>
      </c>
      <c r="H61" s="16">
        <f t="shared" si="22"/>
        <v>0.57495048720589403</v>
      </c>
      <c r="I61" s="16">
        <f t="shared" si="22"/>
        <v>0.62286302780638525</v>
      </c>
      <c r="J61" s="16">
        <f t="shared" si="22"/>
        <v>0.58393408856848605</v>
      </c>
      <c r="K61" s="16">
        <f t="shared" si="22"/>
        <v>0.58393408856848616</v>
      </c>
      <c r="L61" s="16">
        <f t="shared" si="22"/>
        <v>0.64881565396498442</v>
      </c>
      <c r="M61" s="16">
        <f t="shared" si="22"/>
        <v>0.5702267155973948</v>
      </c>
      <c r="N61" s="16">
        <f t="shared" si="22"/>
        <v>0.60556127703398555</v>
      </c>
      <c r="O61" s="16">
        <f t="shared" si="22"/>
        <v>0.53981462409886716</v>
      </c>
      <c r="P61" s="16">
        <f t="shared" si="22"/>
        <v>0.54710941631641941</v>
      </c>
      <c r="Q61" s="16">
        <f t="shared" si="22"/>
        <v>0.54710941631641952</v>
      </c>
      <c r="R61" s="16">
        <f t="shared" si="22"/>
        <v>0.52636312208990299</v>
      </c>
      <c r="S61" s="16">
        <f t="shared" si="22"/>
        <v>0.53388259526261583</v>
      </c>
      <c r="T61" s="16">
        <f t="shared" si="22"/>
        <v>0.5662391161876229</v>
      </c>
      <c r="U61" s="16">
        <f t="shared" si="22"/>
        <v>0.57495048720589403</v>
      </c>
      <c r="V61" s="16">
        <f t="shared" si="22"/>
        <v>0.62286302780638525</v>
      </c>
      <c r="W61" s="16">
        <f t="shared" si="22"/>
        <v>0.57022671559739491</v>
      </c>
      <c r="X61" s="16">
        <f t="shared" si="22"/>
        <v>0.54958502453504565</v>
      </c>
      <c r="Y61" s="16">
        <f t="shared" si="22"/>
        <v>0.54958502453504565</v>
      </c>
      <c r="Z61" s="16">
        <f t="shared" si="22"/>
        <v>0.55778778609527035</v>
      </c>
      <c r="AA61" s="16">
        <f t="shared" si="22"/>
        <v>0.49433573635427386</v>
      </c>
      <c r="AB61" s="16">
        <f t="shared" si="22"/>
        <v>0.62286302780638503</v>
      </c>
      <c r="AC61" s="24">
        <f t="shared" ref="AC61:AC66" si="23">AVERAGE(E61:AB61)</f>
        <v>0.56815069678168473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0.56815069678168473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3"/>
        <v>0.56815069678168473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4">3.516/E61</f>
        <v>7.0344148351648359</v>
      </c>
      <c r="F63" s="16">
        <f t="shared" si="24"/>
        <v>6.3975542328042341</v>
      </c>
      <c r="G63" s="16">
        <f t="shared" si="24"/>
        <v>5.9271458333333342</v>
      </c>
      <c r="H63" s="16">
        <f t="shared" si="24"/>
        <v>6.1153091931216927</v>
      </c>
      <c r="I63" s="16">
        <f t="shared" si="24"/>
        <v>5.6449007936507929</v>
      </c>
      <c r="J63" s="16">
        <f t="shared" si="24"/>
        <v>6.0212275132275135</v>
      </c>
      <c r="K63" s="16">
        <f t="shared" si="24"/>
        <v>6.0212275132275126</v>
      </c>
      <c r="L63" s="16">
        <f t="shared" si="24"/>
        <v>5.4191047619047632</v>
      </c>
      <c r="M63" s="16">
        <f t="shared" si="24"/>
        <v>6.1659685592185598</v>
      </c>
      <c r="N63" s="16">
        <f t="shared" si="24"/>
        <v>5.8061836734693877</v>
      </c>
      <c r="O63" s="16">
        <f t="shared" si="24"/>
        <v>6.5133470695970699</v>
      </c>
      <c r="P63" s="16">
        <f t="shared" si="24"/>
        <v>6.4265024420024419</v>
      </c>
      <c r="Q63" s="16">
        <f t="shared" si="24"/>
        <v>6.426502442002441</v>
      </c>
      <c r="R63" s="16">
        <f t="shared" si="24"/>
        <v>6.6797992724867719</v>
      </c>
      <c r="S63" s="16">
        <f t="shared" si="24"/>
        <v>6.5857175925925926</v>
      </c>
      <c r="T63" s="16">
        <f t="shared" si="24"/>
        <v>6.2093908730158729</v>
      </c>
      <c r="U63" s="16">
        <f t="shared" si="24"/>
        <v>6.1153091931216927</v>
      </c>
      <c r="V63" s="16">
        <f t="shared" si="24"/>
        <v>5.6449007936507929</v>
      </c>
      <c r="W63" s="16">
        <f t="shared" si="24"/>
        <v>6.1659685592185589</v>
      </c>
      <c r="X63" s="16">
        <f t="shared" si="24"/>
        <v>6.3975542328042341</v>
      </c>
      <c r="Y63" s="16">
        <f t="shared" si="24"/>
        <v>6.3975542328042341</v>
      </c>
      <c r="Z63" s="16">
        <f t="shared" si="24"/>
        <v>6.3034725529100522</v>
      </c>
      <c r="AA63" s="16">
        <f t="shared" si="24"/>
        <v>7.1125750000000014</v>
      </c>
      <c r="AB63" s="16">
        <f t="shared" si="24"/>
        <v>5.6449007936507947</v>
      </c>
      <c r="AC63" s="24">
        <f t="shared" si="23"/>
        <v>6.215688831624175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5">3.413*E63</f>
        <v>24.008457832417584</v>
      </c>
      <c r="F64" s="16">
        <f t="shared" si="25"/>
        <v>21.83485259656085</v>
      </c>
      <c r="G64" s="16">
        <f t="shared" si="25"/>
        <v>20.22934872916667</v>
      </c>
      <c r="H64" s="16">
        <f t="shared" si="25"/>
        <v>20.871550276124335</v>
      </c>
      <c r="I64" s="16">
        <f t="shared" si="25"/>
        <v>19.266046408730155</v>
      </c>
      <c r="J64" s="16">
        <f t="shared" si="25"/>
        <v>20.550449502645503</v>
      </c>
      <c r="K64" s="16">
        <f t="shared" si="25"/>
        <v>20.550449502645499</v>
      </c>
      <c r="L64" s="16">
        <f t="shared" si="25"/>
        <v>18.495404552380954</v>
      </c>
      <c r="M64" s="16">
        <f t="shared" si="25"/>
        <v>21.044450692612944</v>
      </c>
      <c r="N64" s="16">
        <f t="shared" si="25"/>
        <v>19.816504877551019</v>
      </c>
      <c r="O64" s="16">
        <f t="shared" si="25"/>
        <v>22.230053548534798</v>
      </c>
      <c r="P64" s="16">
        <f t="shared" si="25"/>
        <v>21.933652834554334</v>
      </c>
      <c r="Q64" s="16">
        <f t="shared" si="25"/>
        <v>21.93365283455433</v>
      </c>
      <c r="R64" s="16">
        <f t="shared" si="25"/>
        <v>22.798154916997351</v>
      </c>
      <c r="S64" s="16">
        <f t="shared" si="25"/>
        <v>22.477054143518519</v>
      </c>
      <c r="T64" s="16">
        <f t="shared" si="25"/>
        <v>21.192651049603175</v>
      </c>
      <c r="U64" s="16">
        <f t="shared" si="25"/>
        <v>20.871550276124335</v>
      </c>
      <c r="V64" s="16">
        <f t="shared" si="25"/>
        <v>19.266046408730155</v>
      </c>
      <c r="W64" s="16">
        <f t="shared" si="25"/>
        <v>21.044450692612941</v>
      </c>
      <c r="X64" s="16">
        <f t="shared" si="25"/>
        <v>21.83485259656085</v>
      </c>
      <c r="Y64" s="16">
        <f t="shared" si="25"/>
        <v>21.83485259656085</v>
      </c>
      <c r="Z64" s="16">
        <f t="shared" si="25"/>
        <v>21.513751823082007</v>
      </c>
      <c r="AA64" s="16">
        <f t="shared" si="25"/>
        <v>24.275218475000003</v>
      </c>
      <c r="AB64" s="16">
        <f t="shared" si="25"/>
        <v>19.266046408730162</v>
      </c>
      <c r="AC64" s="24">
        <f t="shared" si="23"/>
        <v>21.214145982333307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6">(E51-E50)/LN(1+(E51-E50)/E46)</f>
        <v>3.4422140720618022</v>
      </c>
      <c r="F65" s="16">
        <f t="shared" si="26"/>
        <v>3.1124234142803933</v>
      </c>
      <c r="G65" s="16">
        <f t="shared" si="26"/>
        <v>2.8959300538042489</v>
      </c>
      <c r="H65" s="16">
        <f t="shared" si="26"/>
        <v>2.9631238124099384</v>
      </c>
      <c r="I65" s="16">
        <f t="shared" si="26"/>
        <v>2.9631238124099384</v>
      </c>
      <c r="J65" s="16">
        <f t="shared" si="26"/>
        <v>2.9631238124099384</v>
      </c>
      <c r="K65" s="16">
        <f t="shared" si="26"/>
        <v>2.9631238124099384</v>
      </c>
      <c r="L65" s="16">
        <f t="shared" si="26"/>
        <v>3.3625121127015443</v>
      </c>
      <c r="M65" s="16">
        <f t="shared" si="26"/>
        <v>3.3959726322354049</v>
      </c>
      <c r="N65" s="16">
        <f t="shared" si="26"/>
        <v>3.3625121127015443</v>
      </c>
      <c r="O65" s="16">
        <f t="shared" si="26"/>
        <v>3.1608880342886421</v>
      </c>
      <c r="P65" s="16">
        <f t="shared" si="26"/>
        <v>3.4292902140916386</v>
      </c>
      <c r="Q65" s="16">
        <f t="shared" si="26"/>
        <v>3.3959726322354031</v>
      </c>
      <c r="R65" s="16">
        <f t="shared" si="26"/>
        <v>3.2460638420001677</v>
      </c>
      <c r="S65" s="16">
        <f t="shared" si="26"/>
        <v>3.2951486358103681</v>
      </c>
      <c r="T65" s="16">
        <f t="shared" si="26"/>
        <v>2.9964717883226406</v>
      </c>
      <c r="U65" s="16">
        <f t="shared" si="26"/>
        <v>2.9964717883226406</v>
      </c>
      <c r="V65" s="16">
        <f t="shared" si="26"/>
        <v>3.0626912858710491</v>
      </c>
      <c r="W65" s="16">
        <f t="shared" si="26"/>
        <v>2.9767906861642692</v>
      </c>
      <c r="X65" s="16">
        <f t="shared" si="26"/>
        <v>3.2612385097715184</v>
      </c>
      <c r="Y65" s="16">
        <f t="shared" si="26"/>
        <v>3.1795495879389986</v>
      </c>
      <c r="Z65" s="16">
        <f t="shared" si="26"/>
        <v>2.9964717883226415</v>
      </c>
      <c r="AA65" s="16">
        <f t="shared" si="26"/>
        <v>2.7800614208988526</v>
      </c>
      <c r="AB65" s="16">
        <f t="shared" si="26"/>
        <v>2.7594184441485652</v>
      </c>
      <c r="AC65" s="24">
        <f t="shared" si="23"/>
        <v>3.12335784606717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27">(E48-E49)/LN(1+(E48-E49)/E47)</f>
        <v>3.1997766755952366</v>
      </c>
      <c r="F66" s="16">
        <f t="shared" si="27"/>
        <v>2.8672892486957022</v>
      </c>
      <c r="G66" s="16">
        <f t="shared" si="27"/>
        <v>2.5794860061922535</v>
      </c>
      <c r="H66" s="16">
        <f t="shared" si="27"/>
        <v>2.6305986949018862</v>
      </c>
      <c r="I66" s="16">
        <f t="shared" si="27"/>
        <v>2.6305986949018862</v>
      </c>
      <c r="J66" s="16">
        <f t="shared" si="27"/>
        <v>2.4384030879591339</v>
      </c>
      <c r="K66" s="16">
        <f t="shared" si="27"/>
        <v>2.6050827568852752</v>
      </c>
      <c r="L66" s="16">
        <f t="shared" si="27"/>
        <v>2.8070729658092168</v>
      </c>
      <c r="M66" s="16">
        <f t="shared" si="27"/>
        <v>2.7820815658492699</v>
      </c>
      <c r="N66" s="16">
        <f t="shared" si="27"/>
        <v>2.9708636221603983</v>
      </c>
      <c r="O66" s="16">
        <f t="shared" si="27"/>
        <v>3.0477780683835873</v>
      </c>
      <c r="P66" s="16">
        <f t="shared" si="27"/>
        <v>3.0222103805672953</v>
      </c>
      <c r="Q66" s="16">
        <f t="shared" si="27"/>
        <v>3.0222103805672957</v>
      </c>
      <c r="R66" s="16">
        <f t="shared" si="27"/>
        <v>2.7820815658492695</v>
      </c>
      <c r="S66" s="16">
        <f t="shared" si="27"/>
        <v>2.7570193139019237</v>
      </c>
      <c r="T66" s="16">
        <f t="shared" si="27"/>
        <v>2.6560353889201744</v>
      </c>
      <c r="U66" s="16">
        <f t="shared" si="27"/>
        <v>2.6305986949018862</v>
      </c>
      <c r="V66" s="16">
        <f t="shared" si="27"/>
        <v>2.7570193139019237</v>
      </c>
      <c r="W66" s="16">
        <f t="shared" si="27"/>
        <v>2.7820815658492695</v>
      </c>
      <c r="X66" s="16">
        <f t="shared" si="27"/>
        <v>2.706677059950191</v>
      </c>
      <c r="Y66" s="16">
        <f t="shared" si="27"/>
        <v>2.706677059950191</v>
      </c>
      <c r="Z66" s="16">
        <f t="shared" si="27"/>
        <v>2.6813943551817552</v>
      </c>
      <c r="AA66" s="16">
        <f t="shared" si="27"/>
        <v>2.5794860061922535</v>
      </c>
      <c r="AB66" s="16">
        <f t="shared" si="27"/>
        <v>2.3715949553794351</v>
      </c>
      <c r="AC66" s="24">
        <f t="shared" si="23"/>
        <v>2.750588226185279</v>
      </c>
    </row>
  </sheetData>
  <mergeCells count="32">
    <mergeCell ref="E62:AB62"/>
    <mergeCell ref="A44:A45"/>
    <mergeCell ref="B44:B45"/>
    <mergeCell ref="C44:C45"/>
    <mergeCell ref="D44:D45"/>
    <mergeCell ref="E44:AB44"/>
    <mergeCell ref="E29:AB29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43:D43"/>
  </mergeCells>
  <conditionalFormatting sqref="E27:AB27">
    <cfRule type="cellIs" dxfId="46" priority="2" operator="greaterThan">
      <formula>90</formula>
    </cfRule>
  </conditionalFormatting>
  <conditionalFormatting sqref="E60:AB60">
    <cfRule type="cellIs" dxfId="45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F68"/>
  <sheetViews>
    <sheetView topLeftCell="A2" zoomScale="60" zoomScaleNormal="60" workbookViewId="0">
      <selection activeCell="AC19" sqref="AC19:AC2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141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0.7</v>
      </c>
      <c r="F13" s="8">
        <v>0.4</v>
      </c>
      <c r="G13" s="8">
        <v>0.9</v>
      </c>
      <c r="H13" s="8">
        <v>0.6</v>
      </c>
      <c r="I13" s="8">
        <v>0.6</v>
      </c>
      <c r="J13" s="8">
        <v>0.9</v>
      </c>
      <c r="K13" s="8">
        <v>0.7</v>
      </c>
      <c r="L13" s="8">
        <v>0.7</v>
      </c>
      <c r="M13" s="8">
        <v>0.7</v>
      </c>
      <c r="N13" s="8">
        <v>0.6</v>
      </c>
      <c r="O13" s="8">
        <v>0.6</v>
      </c>
      <c r="P13" s="8">
        <v>0.8</v>
      </c>
      <c r="Q13" s="8">
        <v>0.8</v>
      </c>
      <c r="R13" s="8">
        <v>0.6</v>
      </c>
      <c r="S13" s="8">
        <v>0.6</v>
      </c>
      <c r="T13" s="8">
        <v>0.8</v>
      </c>
      <c r="U13" s="8">
        <v>0.6</v>
      </c>
      <c r="V13" s="8">
        <v>0.4</v>
      </c>
      <c r="W13" s="8">
        <v>0.7</v>
      </c>
      <c r="X13" s="8">
        <v>0.9</v>
      </c>
      <c r="Y13" s="8">
        <v>0.9</v>
      </c>
      <c r="Z13" s="8">
        <v>0.9</v>
      </c>
      <c r="AA13" s="8">
        <v>0.8</v>
      </c>
      <c r="AB13" s="8">
        <v>0.8</v>
      </c>
      <c r="AC13" s="23">
        <f>AVERAGE(E13:AB13)</f>
        <v>0.70833333333333348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1.9</v>
      </c>
      <c r="F14" s="9">
        <v>1</v>
      </c>
      <c r="G14" s="9">
        <v>1.1000000000000001</v>
      </c>
      <c r="H14" s="9">
        <v>1.1000000000000001</v>
      </c>
      <c r="I14" s="9">
        <v>1.1000000000000001</v>
      </c>
      <c r="J14" s="9">
        <v>1.1000000000000001</v>
      </c>
      <c r="K14" s="9">
        <v>1</v>
      </c>
      <c r="L14" s="9">
        <v>1</v>
      </c>
      <c r="M14" s="9">
        <v>1</v>
      </c>
      <c r="N14" s="9">
        <v>1.1000000000000001</v>
      </c>
      <c r="O14" s="9">
        <v>1.1000000000000001</v>
      </c>
      <c r="P14" s="9">
        <v>1.2</v>
      </c>
      <c r="Q14" s="9">
        <v>1.1000000000000001</v>
      </c>
      <c r="R14" s="9">
        <v>1.2</v>
      </c>
      <c r="S14" s="9">
        <v>0.8</v>
      </c>
      <c r="T14" s="9">
        <v>3.2</v>
      </c>
      <c r="U14" s="9">
        <v>1.8</v>
      </c>
      <c r="V14" s="9">
        <v>1.4</v>
      </c>
      <c r="W14" s="9">
        <v>1.4</v>
      </c>
      <c r="X14" s="9">
        <v>1.2</v>
      </c>
      <c r="Y14" s="9">
        <v>1.2</v>
      </c>
      <c r="Z14" s="9">
        <v>1.2</v>
      </c>
      <c r="AA14" s="9">
        <v>1.1000000000000001</v>
      </c>
      <c r="AB14" s="9">
        <v>1.1000000000000001</v>
      </c>
      <c r="AC14" s="23">
        <f>AVERAGE(E14:AB14)</f>
        <v>1.2666666666666664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12.2</v>
      </c>
      <c r="F15" s="10">
        <v>12.5</v>
      </c>
      <c r="G15" s="10">
        <v>12.8</v>
      </c>
      <c r="H15" s="10">
        <v>12.9</v>
      </c>
      <c r="I15" s="10">
        <v>12.9</v>
      </c>
      <c r="J15" s="10">
        <v>13.5</v>
      </c>
      <c r="K15" s="10">
        <v>13.4</v>
      </c>
      <c r="L15" s="10">
        <v>13.7</v>
      </c>
      <c r="M15" s="10">
        <v>13.6</v>
      </c>
      <c r="N15" s="10">
        <v>13.6</v>
      </c>
      <c r="O15" s="10">
        <v>13.8</v>
      </c>
      <c r="P15" s="10">
        <v>13.7</v>
      </c>
      <c r="Q15" s="10">
        <v>13.4</v>
      </c>
      <c r="R15" s="10">
        <v>13.6</v>
      </c>
      <c r="S15" s="10">
        <v>13.2</v>
      </c>
      <c r="T15" s="10">
        <v>13.1</v>
      </c>
      <c r="U15" s="10">
        <v>13.1</v>
      </c>
      <c r="V15" s="10">
        <v>12.9</v>
      </c>
      <c r="W15" s="10">
        <v>12.7</v>
      </c>
      <c r="X15" s="10">
        <v>12.3</v>
      </c>
      <c r="Y15" s="10">
        <v>13</v>
      </c>
      <c r="Z15" s="10">
        <v>14.3</v>
      </c>
      <c r="AA15" s="10">
        <v>13.8</v>
      </c>
      <c r="AB15" s="10">
        <v>13.479446640316199</v>
      </c>
      <c r="AC15" s="24">
        <f t="shared" ref="AC15:AC27" si="0">AVERAGE(E15:AB15)</f>
        <v>13.228310276679842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6.3</v>
      </c>
      <c r="F16" s="10">
        <v>6.6</v>
      </c>
      <c r="G16" s="10">
        <v>6.8</v>
      </c>
      <c r="H16" s="10">
        <v>6.7</v>
      </c>
      <c r="I16" s="10">
        <v>6.7</v>
      </c>
      <c r="J16" s="10">
        <v>6.5</v>
      </c>
      <c r="K16" s="10">
        <v>6.1</v>
      </c>
      <c r="L16" s="10">
        <v>6</v>
      </c>
      <c r="M16" s="10">
        <v>6.2</v>
      </c>
      <c r="N16" s="10">
        <v>6.1</v>
      </c>
      <c r="O16" s="10">
        <v>5.9</v>
      </c>
      <c r="P16" s="10">
        <v>6.2</v>
      </c>
      <c r="Q16" s="10">
        <v>6.1</v>
      </c>
      <c r="R16" s="10">
        <v>5.9</v>
      </c>
      <c r="S16" s="10">
        <v>6.6</v>
      </c>
      <c r="T16" s="10">
        <v>6.7</v>
      </c>
      <c r="U16" s="10">
        <v>6.3</v>
      </c>
      <c r="V16" s="10">
        <v>6.7</v>
      </c>
      <c r="W16" s="10">
        <v>5.5</v>
      </c>
      <c r="X16" s="10">
        <v>5.3</v>
      </c>
      <c r="Y16" s="10">
        <v>5.6</v>
      </c>
      <c r="Z16" s="10">
        <v>5.6</v>
      </c>
      <c r="AA16" s="10">
        <v>6.3</v>
      </c>
      <c r="AB16" s="10">
        <v>5.7964426877470396</v>
      </c>
      <c r="AC16" s="24">
        <f t="shared" si="0"/>
        <v>6.1873517786561267</v>
      </c>
      <c r="AF16" s="22"/>
      <c r="AG16" s="22"/>
      <c r="AH16" s="22"/>
      <c r="AI16" s="22"/>
    </row>
    <row r="17" spans="1:58" ht="30" customHeight="1">
      <c r="A17" s="195"/>
      <c r="B17" s="196" t="s">
        <v>143</v>
      </c>
      <c r="C17" s="197"/>
      <c r="D17" s="197"/>
      <c r="E17" s="198">
        <f>E15-E16</f>
        <v>5.8999999999999995</v>
      </c>
      <c r="F17" s="198">
        <f t="shared" ref="F17:AB17" si="1">F15-F16</f>
        <v>5.9</v>
      </c>
      <c r="G17" s="198">
        <f t="shared" si="1"/>
        <v>6.0000000000000009</v>
      </c>
      <c r="H17" s="198">
        <f t="shared" si="1"/>
        <v>6.2</v>
      </c>
      <c r="I17" s="198">
        <f t="shared" si="1"/>
        <v>6.2</v>
      </c>
      <c r="J17" s="198">
        <f t="shared" si="1"/>
        <v>7</v>
      </c>
      <c r="K17" s="198">
        <f t="shared" si="1"/>
        <v>7.3000000000000007</v>
      </c>
      <c r="L17" s="198">
        <f t="shared" si="1"/>
        <v>7.6999999999999993</v>
      </c>
      <c r="M17" s="198">
        <f t="shared" si="1"/>
        <v>7.3999999999999995</v>
      </c>
      <c r="N17" s="198">
        <f t="shared" si="1"/>
        <v>7.5</v>
      </c>
      <c r="O17" s="198">
        <f t="shared" si="1"/>
        <v>7.9</v>
      </c>
      <c r="P17" s="198">
        <f t="shared" si="1"/>
        <v>7.4999999999999991</v>
      </c>
      <c r="Q17" s="198">
        <f t="shared" si="1"/>
        <v>7.3000000000000007</v>
      </c>
      <c r="R17" s="198">
        <f t="shared" si="1"/>
        <v>7.6999999999999993</v>
      </c>
      <c r="S17" s="198">
        <f t="shared" si="1"/>
        <v>6.6</v>
      </c>
      <c r="T17" s="198">
        <f t="shared" si="1"/>
        <v>6.3999999999999995</v>
      </c>
      <c r="U17" s="198">
        <f t="shared" si="1"/>
        <v>6.8</v>
      </c>
      <c r="V17" s="198">
        <f t="shared" si="1"/>
        <v>6.2</v>
      </c>
      <c r="W17" s="198">
        <f t="shared" si="1"/>
        <v>7.1999999999999993</v>
      </c>
      <c r="X17" s="198">
        <f t="shared" si="1"/>
        <v>7.0000000000000009</v>
      </c>
      <c r="Y17" s="198">
        <f t="shared" si="1"/>
        <v>7.4</v>
      </c>
      <c r="Z17" s="198">
        <f t="shared" si="1"/>
        <v>8.7000000000000011</v>
      </c>
      <c r="AA17" s="198">
        <f t="shared" si="1"/>
        <v>7.5000000000000009</v>
      </c>
      <c r="AB17" s="198">
        <f t="shared" si="1"/>
        <v>7.6830039525691598</v>
      </c>
      <c r="AC17" s="24">
        <f t="shared" si="0"/>
        <v>7.0409584980237137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23.4</v>
      </c>
      <c r="F18" s="10">
        <v>23.9</v>
      </c>
      <c r="G18" s="10">
        <v>23.8</v>
      </c>
      <c r="H18" s="10">
        <v>24</v>
      </c>
      <c r="I18" s="10">
        <v>24.9</v>
      </c>
      <c r="J18" s="10">
        <v>25.9</v>
      </c>
      <c r="K18" s="10">
        <v>25.2</v>
      </c>
      <c r="L18" s="10">
        <v>25</v>
      </c>
      <c r="M18" s="10">
        <v>24.8</v>
      </c>
      <c r="N18" s="10">
        <v>24.7</v>
      </c>
      <c r="O18" s="10">
        <v>23.9</v>
      </c>
      <c r="P18" s="10">
        <v>23.7</v>
      </c>
      <c r="Q18" s="10">
        <v>23.3</v>
      </c>
      <c r="R18" s="10">
        <v>22.8</v>
      </c>
      <c r="S18" s="10">
        <v>22.7</v>
      </c>
      <c r="T18" s="10">
        <v>23.2</v>
      </c>
      <c r="U18" s="10">
        <v>22.9</v>
      </c>
      <c r="V18" s="10">
        <v>23.4</v>
      </c>
      <c r="W18" s="10">
        <v>23.6</v>
      </c>
      <c r="X18" s="10">
        <v>23.4</v>
      </c>
      <c r="Y18" s="10">
        <v>23.1</v>
      </c>
      <c r="Z18" s="10">
        <v>23.1</v>
      </c>
      <c r="AA18" s="10">
        <v>23.4</v>
      </c>
      <c r="AB18" s="10">
        <v>22.8</v>
      </c>
      <c r="AC18" s="24">
        <f t="shared" si="0"/>
        <v>23.787499999999994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27</v>
      </c>
      <c r="F19" s="10">
        <v>28</v>
      </c>
      <c r="G19" s="10">
        <v>28.1</v>
      </c>
      <c r="H19" s="10">
        <v>28.2</v>
      </c>
      <c r="I19" s="10">
        <v>28.8</v>
      </c>
      <c r="J19" s="10">
        <v>30.7</v>
      </c>
      <c r="K19" s="10">
        <v>29.8</v>
      </c>
      <c r="L19" s="10">
        <v>29.7</v>
      </c>
      <c r="M19" s="10">
        <v>29.4</v>
      </c>
      <c r="N19" s="10">
        <v>29.4</v>
      </c>
      <c r="O19" s="10">
        <v>28.9</v>
      </c>
      <c r="P19" s="10">
        <v>28.2</v>
      </c>
      <c r="Q19" s="10">
        <v>27.8</v>
      </c>
      <c r="R19" s="10">
        <v>27.7</v>
      </c>
      <c r="S19" s="10">
        <v>26.8</v>
      </c>
      <c r="T19" s="10">
        <v>27.3</v>
      </c>
      <c r="U19" s="10">
        <v>27.1</v>
      </c>
      <c r="V19" s="10">
        <v>27.3</v>
      </c>
      <c r="W19" s="10">
        <v>28.1</v>
      </c>
      <c r="X19" s="10">
        <v>27.6</v>
      </c>
      <c r="Y19" s="10">
        <v>27.6</v>
      </c>
      <c r="Z19" s="10">
        <v>28.4</v>
      </c>
      <c r="AA19" s="10">
        <v>28</v>
      </c>
      <c r="AB19" s="10">
        <v>26.9</v>
      </c>
      <c r="AC19" s="24">
        <f t="shared" si="0"/>
        <v>28.2</v>
      </c>
      <c r="AF19" s="22"/>
      <c r="AG19" s="22"/>
      <c r="AH19" s="22"/>
      <c r="AI19" s="22"/>
    </row>
    <row r="20" spans="1:58" ht="30" customHeight="1">
      <c r="A20" s="195"/>
      <c r="B20" s="196" t="s">
        <v>144</v>
      </c>
      <c r="C20" s="197"/>
      <c r="D20" s="197"/>
      <c r="E20" s="198">
        <f>E19-E18</f>
        <v>3.6000000000000014</v>
      </c>
      <c r="F20" s="198">
        <f t="shared" ref="F20:AB20" si="2">F19-F18</f>
        <v>4.1000000000000014</v>
      </c>
      <c r="G20" s="198">
        <f t="shared" si="2"/>
        <v>4.3000000000000007</v>
      </c>
      <c r="H20" s="198">
        <f t="shared" si="2"/>
        <v>4.1999999999999993</v>
      </c>
      <c r="I20" s="198">
        <f t="shared" si="2"/>
        <v>3.9000000000000021</v>
      </c>
      <c r="J20" s="198">
        <f t="shared" si="2"/>
        <v>4.8000000000000007</v>
      </c>
      <c r="K20" s="198">
        <f t="shared" si="2"/>
        <v>4.6000000000000014</v>
      </c>
      <c r="L20" s="198">
        <f t="shared" si="2"/>
        <v>4.6999999999999993</v>
      </c>
      <c r="M20" s="198">
        <f t="shared" si="2"/>
        <v>4.5999999999999979</v>
      </c>
      <c r="N20" s="198">
        <f t="shared" si="2"/>
        <v>4.6999999999999993</v>
      </c>
      <c r="O20" s="198">
        <f t="shared" si="2"/>
        <v>5</v>
      </c>
      <c r="P20" s="198">
        <f t="shared" si="2"/>
        <v>4.5</v>
      </c>
      <c r="Q20" s="198">
        <f t="shared" si="2"/>
        <v>4.5</v>
      </c>
      <c r="R20" s="198">
        <f t="shared" si="2"/>
        <v>4.8999999999999986</v>
      </c>
      <c r="S20" s="198">
        <f t="shared" si="2"/>
        <v>4.1000000000000014</v>
      </c>
      <c r="T20" s="198">
        <f t="shared" si="2"/>
        <v>4.1000000000000014</v>
      </c>
      <c r="U20" s="198">
        <f t="shared" si="2"/>
        <v>4.2000000000000028</v>
      </c>
      <c r="V20" s="198">
        <f t="shared" si="2"/>
        <v>3.9000000000000021</v>
      </c>
      <c r="W20" s="198">
        <f t="shared" si="2"/>
        <v>4.5</v>
      </c>
      <c r="X20" s="198">
        <f t="shared" si="2"/>
        <v>4.2000000000000028</v>
      </c>
      <c r="Y20" s="198">
        <f t="shared" si="2"/>
        <v>4.5</v>
      </c>
      <c r="Z20" s="198">
        <f t="shared" si="2"/>
        <v>5.2999999999999972</v>
      </c>
      <c r="AA20" s="198">
        <f t="shared" si="2"/>
        <v>4.6000000000000014</v>
      </c>
      <c r="AB20" s="198">
        <f t="shared" si="2"/>
        <v>4.0999999999999979</v>
      </c>
      <c r="AC20" s="24">
        <f t="shared" si="0"/>
        <v>4.4125000000000005</v>
      </c>
      <c r="AF20" s="22"/>
      <c r="AG20" s="22"/>
      <c r="AH20" s="22"/>
      <c r="AI20" s="22"/>
    </row>
    <row r="21" spans="1:58" ht="30" customHeight="1">
      <c r="A21" s="4">
        <v>7</v>
      </c>
      <c r="B21" s="5" t="s">
        <v>53</v>
      </c>
      <c r="C21" s="6" t="s">
        <v>54</v>
      </c>
      <c r="D21" s="6"/>
      <c r="E21" s="11">
        <v>4.2</v>
      </c>
      <c r="F21" s="11">
        <v>4.2</v>
      </c>
      <c r="G21" s="11">
        <v>4.2</v>
      </c>
      <c r="H21" s="11">
        <v>4.2</v>
      </c>
      <c r="I21" s="11">
        <v>4.2</v>
      </c>
      <c r="J21" s="11">
        <v>4.2</v>
      </c>
      <c r="K21" s="11">
        <v>4.2</v>
      </c>
      <c r="L21" s="11">
        <v>4.2</v>
      </c>
      <c r="M21" s="11">
        <v>4.2</v>
      </c>
      <c r="N21" s="11">
        <v>4.2</v>
      </c>
      <c r="O21" s="11">
        <v>4.2</v>
      </c>
      <c r="P21" s="11">
        <v>4.2</v>
      </c>
      <c r="Q21" s="11">
        <v>4.2</v>
      </c>
      <c r="R21" s="11">
        <v>4.2</v>
      </c>
      <c r="S21" s="11">
        <v>4.2</v>
      </c>
      <c r="T21" s="11">
        <v>4.2</v>
      </c>
      <c r="U21" s="11">
        <v>4.2</v>
      </c>
      <c r="V21" s="11">
        <v>4.2</v>
      </c>
      <c r="W21" s="11">
        <v>4.2</v>
      </c>
      <c r="X21" s="11">
        <v>4.2</v>
      </c>
      <c r="Y21" s="11">
        <v>4.2</v>
      </c>
      <c r="Z21" s="11">
        <v>4.2</v>
      </c>
      <c r="AA21" s="11">
        <v>4.2</v>
      </c>
      <c r="AB21" s="11">
        <v>4.2</v>
      </c>
      <c r="AC21" s="24">
        <f t="shared" si="0"/>
        <v>4.200000000000002</v>
      </c>
      <c r="AF21" s="22"/>
      <c r="AG21" s="22"/>
      <c r="AH21" s="22"/>
      <c r="AI21" s="22"/>
    </row>
    <row r="22" spans="1:58" ht="30" customHeight="1">
      <c r="A22" s="4">
        <v>8</v>
      </c>
      <c r="B22" s="5" t="s">
        <v>55</v>
      </c>
      <c r="C22" s="6" t="s">
        <v>54</v>
      </c>
      <c r="D22" s="6"/>
      <c r="E22" s="12">
        <v>3.7</v>
      </c>
      <c r="F22" s="12">
        <v>3.7</v>
      </c>
      <c r="G22" s="12">
        <v>3.7</v>
      </c>
      <c r="H22" s="12">
        <v>3.7</v>
      </c>
      <c r="I22" s="12">
        <v>3.7</v>
      </c>
      <c r="J22" s="12">
        <v>3.7</v>
      </c>
      <c r="K22" s="12">
        <v>3.7</v>
      </c>
      <c r="L22" s="12">
        <v>3.7</v>
      </c>
      <c r="M22" s="12">
        <v>3.7</v>
      </c>
      <c r="N22" s="12">
        <v>3.7</v>
      </c>
      <c r="O22" s="12">
        <v>3.7</v>
      </c>
      <c r="P22" s="12">
        <v>3.7</v>
      </c>
      <c r="Q22" s="12">
        <v>3.7</v>
      </c>
      <c r="R22" s="12">
        <v>3.7</v>
      </c>
      <c r="S22" s="12">
        <v>3.7</v>
      </c>
      <c r="T22" s="12">
        <v>3.7</v>
      </c>
      <c r="U22" s="12">
        <v>3.7</v>
      </c>
      <c r="V22" s="12">
        <v>3.7</v>
      </c>
      <c r="W22" s="12">
        <v>3.7</v>
      </c>
      <c r="X22" s="12">
        <v>3.7</v>
      </c>
      <c r="Y22" s="12">
        <v>3.7</v>
      </c>
      <c r="Z22" s="12">
        <v>3.7</v>
      </c>
      <c r="AA22" s="12">
        <v>3.7</v>
      </c>
      <c r="AB22" s="12">
        <v>3.7</v>
      </c>
      <c r="AC22" s="24">
        <f t="shared" si="0"/>
        <v>3.7000000000000015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1:58" ht="30" customHeight="1">
      <c r="A23" s="4">
        <v>9</v>
      </c>
      <c r="B23" s="5" t="s">
        <v>56</v>
      </c>
      <c r="C23" s="6" t="s">
        <v>54</v>
      </c>
      <c r="D23" s="6"/>
      <c r="E23" s="12">
        <v>3.8</v>
      </c>
      <c r="F23" s="12">
        <v>3.8</v>
      </c>
      <c r="G23" s="12">
        <v>3.8</v>
      </c>
      <c r="H23" s="12">
        <v>3.8</v>
      </c>
      <c r="I23" s="12">
        <v>3.8</v>
      </c>
      <c r="J23" s="12">
        <v>3.8</v>
      </c>
      <c r="K23" s="12">
        <v>3.8</v>
      </c>
      <c r="L23" s="12">
        <v>3.8</v>
      </c>
      <c r="M23" s="12">
        <v>3.8</v>
      </c>
      <c r="N23" s="12">
        <v>3.8</v>
      </c>
      <c r="O23" s="12">
        <v>3.8</v>
      </c>
      <c r="P23" s="12">
        <v>3.8</v>
      </c>
      <c r="Q23" s="12">
        <v>3.8</v>
      </c>
      <c r="R23" s="12">
        <v>3.8</v>
      </c>
      <c r="S23" s="12">
        <v>3.8</v>
      </c>
      <c r="T23" s="12">
        <v>3.8</v>
      </c>
      <c r="U23" s="12">
        <v>3.8</v>
      </c>
      <c r="V23" s="12">
        <v>3.8</v>
      </c>
      <c r="W23" s="12">
        <v>3.8</v>
      </c>
      <c r="X23" s="12">
        <v>3.8</v>
      </c>
      <c r="Y23" s="12">
        <v>3.8</v>
      </c>
      <c r="Z23" s="12">
        <v>3.8</v>
      </c>
      <c r="AA23" s="12">
        <v>3.8</v>
      </c>
      <c r="AB23" s="12">
        <v>3.8</v>
      </c>
      <c r="AC23" s="24">
        <f t="shared" si="0"/>
        <v>3.7999999999999985</v>
      </c>
    </row>
    <row r="24" spans="1:58" ht="30" customHeight="1">
      <c r="A24" s="4">
        <v>10</v>
      </c>
      <c r="B24" s="5" t="s">
        <v>57</v>
      </c>
      <c r="C24" s="6" t="s">
        <v>54</v>
      </c>
      <c r="D24" s="6"/>
      <c r="E24" s="12">
        <v>3</v>
      </c>
      <c r="F24" s="12">
        <v>3</v>
      </c>
      <c r="G24" s="12">
        <v>3</v>
      </c>
      <c r="H24" s="12">
        <v>3</v>
      </c>
      <c r="I24" s="12">
        <v>3</v>
      </c>
      <c r="J24" s="12">
        <v>3</v>
      </c>
      <c r="K24" s="12">
        <v>3</v>
      </c>
      <c r="L24" s="12">
        <v>3</v>
      </c>
      <c r="M24" s="12">
        <v>3</v>
      </c>
      <c r="N24" s="12">
        <v>3</v>
      </c>
      <c r="O24" s="12">
        <v>3</v>
      </c>
      <c r="P24" s="12">
        <v>3</v>
      </c>
      <c r="Q24" s="12">
        <v>3</v>
      </c>
      <c r="R24" s="12">
        <v>3</v>
      </c>
      <c r="S24" s="12">
        <v>3</v>
      </c>
      <c r="T24" s="12">
        <v>3</v>
      </c>
      <c r="U24" s="12">
        <v>3</v>
      </c>
      <c r="V24" s="12">
        <v>3</v>
      </c>
      <c r="W24" s="12">
        <v>3</v>
      </c>
      <c r="X24" s="12">
        <v>3</v>
      </c>
      <c r="Y24" s="12">
        <v>3</v>
      </c>
      <c r="Z24" s="12">
        <v>3</v>
      </c>
      <c r="AA24" s="12">
        <v>3</v>
      </c>
      <c r="AB24" s="12">
        <v>3</v>
      </c>
      <c r="AC24" s="24">
        <f t="shared" si="0"/>
        <v>3</v>
      </c>
    </row>
    <row r="25" spans="1:58" ht="30" customHeight="1">
      <c r="A25" s="4">
        <v>11</v>
      </c>
      <c r="B25" s="5" t="s">
        <v>58</v>
      </c>
      <c r="C25" s="6" t="s">
        <v>54</v>
      </c>
      <c r="D25" s="13"/>
      <c r="E25" s="11">
        <f t="shared" ref="E25:W25" si="3">E21-E22</f>
        <v>0.5</v>
      </c>
      <c r="F25" s="11">
        <f t="shared" si="3"/>
        <v>0.5</v>
      </c>
      <c r="G25" s="11">
        <f t="shared" si="3"/>
        <v>0.5</v>
      </c>
      <c r="H25" s="11">
        <f t="shared" si="3"/>
        <v>0.5</v>
      </c>
      <c r="I25" s="11">
        <f t="shared" si="3"/>
        <v>0.5</v>
      </c>
      <c r="J25" s="11">
        <f t="shared" si="3"/>
        <v>0.5</v>
      </c>
      <c r="K25" s="11">
        <f t="shared" si="3"/>
        <v>0.5</v>
      </c>
      <c r="L25" s="11">
        <f t="shared" si="3"/>
        <v>0.5</v>
      </c>
      <c r="M25" s="11">
        <f t="shared" si="3"/>
        <v>0.5</v>
      </c>
      <c r="N25" s="11">
        <f t="shared" si="3"/>
        <v>0.5</v>
      </c>
      <c r="O25" s="11">
        <f t="shared" si="3"/>
        <v>0.5</v>
      </c>
      <c r="P25" s="11">
        <f t="shared" si="3"/>
        <v>0.5</v>
      </c>
      <c r="Q25" s="11">
        <f t="shared" si="3"/>
        <v>0.5</v>
      </c>
      <c r="R25" s="11">
        <f t="shared" si="3"/>
        <v>0.5</v>
      </c>
      <c r="S25" s="11">
        <f t="shared" si="3"/>
        <v>0.5</v>
      </c>
      <c r="T25" s="11">
        <f t="shared" si="3"/>
        <v>0.5</v>
      </c>
      <c r="U25" s="11">
        <f t="shared" si="3"/>
        <v>0.5</v>
      </c>
      <c r="V25" s="11">
        <f t="shared" si="3"/>
        <v>0.5</v>
      </c>
      <c r="W25" s="11">
        <f t="shared" si="3"/>
        <v>0.5</v>
      </c>
      <c r="X25" s="11">
        <f t="shared" ref="X25:AB25" si="4">X21-X22</f>
        <v>0.5</v>
      </c>
      <c r="Y25" s="11">
        <f t="shared" si="4"/>
        <v>0.5</v>
      </c>
      <c r="Z25" s="11">
        <f t="shared" si="4"/>
        <v>0.5</v>
      </c>
      <c r="AA25" s="11">
        <f t="shared" si="4"/>
        <v>0.5</v>
      </c>
      <c r="AB25" s="11">
        <f t="shared" si="4"/>
        <v>0.5</v>
      </c>
      <c r="AC25" s="24">
        <f t="shared" si="0"/>
        <v>0.5</v>
      </c>
    </row>
    <row r="26" spans="1:58" ht="30" customHeight="1">
      <c r="A26" s="4">
        <v>12</v>
      </c>
      <c r="B26" s="5" t="s">
        <v>59</v>
      </c>
      <c r="C26" s="6" t="s">
        <v>60</v>
      </c>
      <c r="D26" s="13"/>
      <c r="E26" s="11">
        <f t="shared" ref="E26:W26" si="5">E23-E24</f>
        <v>0.79999999999999982</v>
      </c>
      <c r="F26" s="11">
        <f t="shared" si="5"/>
        <v>0.79999999999999982</v>
      </c>
      <c r="G26" s="11">
        <f t="shared" si="5"/>
        <v>0.79999999999999982</v>
      </c>
      <c r="H26" s="11">
        <f t="shared" si="5"/>
        <v>0.79999999999999982</v>
      </c>
      <c r="I26" s="11">
        <f t="shared" si="5"/>
        <v>0.79999999999999982</v>
      </c>
      <c r="J26" s="11">
        <f t="shared" si="5"/>
        <v>0.79999999999999982</v>
      </c>
      <c r="K26" s="11">
        <f t="shared" si="5"/>
        <v>0.79999999999999982</v>
      </c>
      <c r="L26" s="11">
        <f t="shared" si="5"/>
        <v>0.79999999999999982</v>
      </c>
      <c r="M26" s="11">
        <f t="shared" si="5"/>
        <v>0.79999999999999982</v>
      </c>
      <c r="N26" s="11">
        <f t="shared" si="5"/>
        <v>0.79999999999999982</v>
      </c>
      <c r="O26" s="11">
        <f t="shared" si="5"/>
        <v>0.79999999999999982</v>
      </c>
      <c r="P26" s="11">
        <f t="shared" si="5"/>
        <v>0.79999999999999982</v>
      </c>
      <c r="Q26" s="11">
        <f t="shared" si="5"/>
        <v>0.79999999999999982</v>
      </c>
      <c r="R26" s="11">
        <f t="shared" si="5"/>
        <v>0.79999999999999982</v>
      </c>
      <c r="S26" s="11">
        <f t="shared" si="5"/>
        <v>0.79999999999999982</v>
      </c>
      <c r="T26" s="11">
        <f t="shared" si="5"/>
        <v>0.79999999999999982</v>
      </c>
      <c r="U26" s="11">
        <f t="shared" si="5"/>
        <v>0.79999999999999982</v>
      </c>
      <c r="V26" s="11">
        <f t="shared" si="5"/>
        <v>0.79999999999999982</v>
      </c>
      <c r="W26" s="11">
        <f t="shared" si="5"/>
        <v>0.79999999999999982</v>
      </c>
      <c r="X26" s="11">
        <f t="shared" ref="X26:AB26" si="6">X23-X24</f>
        <v>0.79999999999999982</v>
      </c>
      <c r="Y26" s="11">
        <f t="shared" si="6"/>
        <v>0.79999999999999982</v>
      </c>
      <c r="Z26" s="11">
        <f t="shared" si="6"/>
        <v>0.79999999999999982</v>
      </c>
      <c r="AA26" s="11">
        <f t="shared" si="6"/>
        <v>0.79999999999999982</v>
      </c>
      <c r="AB26" s="11">
        <f t="shared" si="6"/>
        <v>0.79999999999999982</v>
      </c>
      <c r="AC26" s="24">
        <f t="shared" si="0"/>
        <v>0.80000000000000027</v>
      </c>
    </row>
    <row r="27" spans="1:58" ht="30" customHeight="1">
      <c r="A27" s="4">
        <v>13</v>
      </c>
      <c r="B27" s="5" t="s">
        <v>61</v>
      </c>
      <c r="C27" s="6" t="s">
        <v>62</v>
      </c>
      <c r="D27" s="13"/>
      <c r="E27" s="14">
        <f t="shared" ref="E27:W27" si="7">SQRT(E25/0.5)*971</f>
        <v>971</v>
      </c>
      <c r="F27" s="14">
        <f t="shared" si="7"/>
        <v>971</v>
      </c>
      <c r="G27" s="14">
        <f t="shared" si="7"/>
        <v>971</v>
      </c>
      <c r="H27" s="14">
        <f t="shared" si="7"/>
        <v>971</v>
      </c>
      <c r="I27" s="14">
        <f t="shared" si="7"/>
        <v>971</v>
      </c>
      <c r="J27" s="14">
        <f t="shared" si="7"/>
        <v>971</v>
      </c>
      <c r="K27" s="14">
        <f t="shared" si="7"/>
        <v>971</v>
      </c>
      <c r="L27" s="14">
        <f t="shared" si="7"/>
        <v>971</v>
      </c>
      <c r="M27" s="14">
        <f t="shared" si="7"/>
        <v>971</v>
      </c>
      <c r="N27" s="14">
        <f t="shared" si="7"/>
        <v>971</v>
      </c>
      <c r="O27" s="14">
        <f t="shared" si="7"/>
        <v>971</v>
      </c>
      <c r="P27" s="14">
        <f t="shared" si="7"/>
        <v>971</v>
      </c>
      <c r="Q27" s="14">
        <f t="shared" si="7"/>
        <v>971</v>
      </c>
      <c r="R27" s="14">
        <f t="shared" si="7"/>
        <v>971</v>
      </c>
      <c r="S27" s="14">
        <f t="shared" si="7"/>
        <v>971</v>
      </c>
      <c r="T27" s="14">
        <f t="shared" si="7"/>
        <v>971</v>
      </c>
      <c r="U27" s="14">
        <f t="shared" si="7"/>
        <v>971</v>
      </c>
      <c r="V27" s="14">
        <f t="shared" si="7"/>
        <v>971</v>
      </c>
      <c r="W27" s="14">
        <f t="shared" si="7"/>
        <v>971</v>
      </c>
      <c r="X27" s="14">
        <f t="shared" ref="X27:AB27" si="8">SQRT(X25/0.5)*971</f>
        <v>971</v>
      </c>
      <c r="Y27" s="14">
        <f t="shared" si="8"/>
        <v>971</v>
      </c>
      <c r="Z27" s="14">
        <f t="shared" si="8"/>
        <v>971</v>
      </c>
      <c r="AA27" s="14">
        <f t="shared" si="8"/>
        <v>971</v>
      </c>
      <c r="AB27" s="14">
        <f t="shared" si="8"/>
        <v>971</v>
      </c>
      <c r="AC27" s="24">
        <f t="shared" si="0"/>
        <v>971</v>
      </c>
    </row>
    <row r="28" spans="1:58" ht="30" customHeight="1">
      <c r="A28" s="4">
        <v>14</v>
      </c>
      <c r="B28" s="5" t="s">
        <v>63</v>
      </c>
      <c r="C28" s="6" t="s">
        <v>64</v>
      </c>
      <c r="D28" s="13"/>
      <c r="E28" s="14">
        <f t="shared" ref="E28:W28" si="9">E27*1000*1*(E15-E16)/3024</f>
        <v>1894.4775132275129</v>
      </c>
      <c r="F28" s="14">
        <f t="shared" si="9"/>
        <v>1894.4775132275133</v>
      </c>
      <c r="G28" s="14">
        <f t="shared" si="9"/>
        <v>1926.5873015873019</v>
      </c>
      <c r="H28" s="14">
        <f t="shared" si="9"/>
        <v>1990.8068783068784</v>
      </c>
      <c r="I28" s="14">
        <f t="shared" si="9"/>
        <v>1990.8068783068784</v>
      </c>
      <c r="J28" s="14">
        <f t="shared" si="9"/>
        <v>2247.6851851851852</v>
      </c>
      <c r="K28" s="14">
        <f t="shared" si="9"/>
        <v>2344.0145502645505</v>
      </c>
      <c r="L28" s="14">
        <f t="shared" si="9"/>
        <v>2472.4537037037035</v>
      </c>
      <c r="M28" s="14">
        <f t="shared" si="9"/>
        <v>2376.1243386243382</v>
      </c>
      <c r="N28" s="14">
        <f t="shared" si="9"/>
        <v>2408.2341269841268</v>
      </c>
      <c r="O28" s="14">
        <f t="shared" si="9"/>
        <v>2536.6732804232806</v>
      </c>
      <c r="P28" s="14">
        <f t="shared" si="9"/>
        <v>2408.2341269841268</v>
      </c>
      <c r="Q28" s="14">
        <f t="shared" si="9"/>
        <v>2344.0145502645505</v>
      </c>
      <c r="R28" s="14">
        <f t="shared" si="9"/>
        <v>2472.4537037037035</v>
      </c>
      <c r="S28" s="14">
        <f t="shared" si="9"/>
        <v>2119.2460317460318</v>
      </c>
      <c r="T28" s="14">
        <f t="shared" si="9"/>
        <v>2055.0264550264546</v>
      </c>
      <c r="U28" s="14">
        <f t="shared" si="9"/>
        <v>2183.4656084656085</v>
      </c>
      <c r="V28" s="14">
        <f t="shared" si="9"/>
        <v>1990.8068783068784</v>
      </c>
      <c r="W28" s="14">
        <f t="shared" si="9"/>
        <v>2311.9047619047615</v>
      </c>
      <c r="X28" s="14">
        <f t="shared" ref="X28:AB28" si="10">X27*1000*1*(X15-X16)/3024</f>
        <v>2247.6851851851857</v>
      </c>
      <c r="Y28" s="14">
        <f t="shared" si="10"/>
        <v>2376.1243386243386</v>
      </c>
      <c r="Z28" s="14">
        <f t="shared" si="10"/>
        <v>2793.5515873015879</v>
      </c>
      <c r="AA28" s="14">
        <f t="shared" si="10"/>
        <v>2408.2341269841272</v>
      </c>
      <c r="AB28" s="14">
        <f t="shared" si="10"/>
        <v>2466.9963088441314</v>
      </c>
      <c r="AC28" s="24">
        <f>SUM(E28:AB28)</f>
        <v>54260.084933182763</v>
      </c>
    </row>
    <row r="29" spans="1:58" ht="30" customHeight="1">
      <c r="A29" s="4">
        <v>15</v>
      </c>
      <c r="B29" s="5" t="s">
        <v>65</v>
      </c>
      <c r="C29" s="6" t="s">
        <v>66</v>
      </c>
      <c r="D29" s="13"/>
      <c r="E29" s="15">
        <v>900</v>
      </c>
      <c r="F29" s="15">
        <v>1100</v>
      </c>
      <c r="G29" s="15">
        <v>1100</v>
      </c>
      <c r="H29" s="15">
        <v>1100</v>
      </c>
      <c r="I29" s="15">
        <v>1100</v>
      </c>
      <c r="J29" s="15">
        <v>1300</v>
      </c>
      <c r="K29" s="15">
        <v>1200</v>
      </c>
      <c r="L29" s="15">
        <v>1200</v>
      </c>
      <c r="M29" s="15">
        <v>1200</v>
      </c>
      <c r="N29" s="15">
        <v>1300</v>
      </c>
      <c r="O29" s="15">
        <v>1100</v>
      </c>
      <c r="P29" s="15">
        <v>1200</v>
      </c>
      <c r="Q29" s="15">
        <v>1200</v>
      </c>
      <c r="R29" s="15">
        <v>1000</v>
      </c>
      <c r="S29" s="15">
        <v>1100</v>
      </c>
      <c r="T29" s="15">
        <v>1000</v>
      </c>
      <c r="U29" s="15">
        <v>1100</v>
      </c>
      <c r="V29" s="15">
        <v>1100</v>
      </c>
      <c r="W29" s="15">
        <v>1200</v>
      </c>
      <c r="X29" s="15">
        <v>1100</v>
      </c>
      <c r="Y29" s="15">
        <v>1300</v>
      </c>
      <c r="Z29" s="15">
        <v>1100</v>
      </c>
      <c r="AA29" s="15">
        <v>1000</v>
      </c>
      <c r="AB29" s="15">
        <v>1000</v>
      </c>
      <c r="AC29" s="25">
        <f>SUM(E29:AB29)</f>
        <v>27000</v>
      </c>
    </row>
    <row r="30" spans="1:58" ht="30" customHeight="1">
      <c r="A30" s="4">
        <v>16</v>
      </c>
      <c r="B30" s="5" t="s">
        <v>67</v>
      </c>
      <c r="C30" s="6" t="s">
        <v>68</v>
      </c>
      <c r="D30" s="13"/>
      <c r="E30" s="16">
        <f t="shared" ref="E30:AB30" si="11">E29/E28</f>
        <v>0.47506502120825994</v>
      </c>
      <c r="F30" s="16">
        <f t="shared" si="11"/>
        <v>0.58063502592120653</v>
      </c>
      <c r="G30" s="16">
        <f t="shared" si="11"/>
        <v>0.57095777548918636</v>
      </c>
      <c r="H30" s="16">
        <f t="shared" si="11"/>
        <v>0.55253978273147064</v>
      </c>
      <c r="I30" s="16">
        <f t="shared" si="11"/>
        <v>0.55253978273147064</v>
      </c>
      <c r="J30" s="16">
        <f t="shared" si="11"/>
        <v>0.57837281153450049</v>
      </c>
      <c r="K30" s="16">
        <f t="shared" si="11"/>
        <v>0.51194221463538503</v>
      </c>
      <c r="L30" s="16">
        <f t="shared" si="11"/>
        <v>0.48534781387510539</v>
      </c>
      <c r="M30" s="16">
        <f t="shared" si="11"/>
        <v>0.50502407659977189</v>
      </c>
      <c r="N30" s="16">
        <f t="shared" si="11"/>
        <v>0.53981462409886716</v>
      </c>
      <c r="O30" s="16">
        <f t="shared" si="11"/>
        <v>0.43363881682723016</v>
      </c>
      <c r="P30" s="16">
        <f t="shared" si="11"/>
        <v>0.49829042224510817</v>
      </c>
      <c r="Q30" s="16">
        <f t="shared" si="11"/>
        <v>0.51194221463538503</v>
      </c>
      <c r="R30" s="16">
        <f t="shared" si="11"/>
        <v>0.40445651156258783</v>
      </c>
      <c r="S30" s="16">
        <f t="shared" si="11"/>
        <v>0.51905252317198758</v>
      </c>
      <c r="T30" s="16">
        <f t="shared" si="11"/>
        <v>0.48661174047373851</v>
      </c>
      <c r="U30" s="16">
        <f t="shared" si="11"/>
        <v>0.5037862724904586</v>
      </c>
      <c r="V30" s="16">
        <f t="shared" si="11"/>
        <v>0.55253978273147064</v>
      </c>
      <c r="W30" s="16">
        <f t="shared" si="11"/>
        <v>0.51905252317198769</v>
      </c>
      <c r="X30" s="16">
        <f t="shared" si="11"/>
        <v>0.48939237899073113</v>
      </c>
      <c r="Y30" s="16">
        <f t="shared" si="11"/>
        <v>0.54710941631641941</v>
      </c>
      <c r="Z30" s="16">
        <f t="shared" si="11"/>
        <v>0.39376398309599053</v>
      </c>
      <c r="AA30" s="16">
        <f t="shared" si="11"/>
        <v>0.41524201853759007</v>
      </c>
      <c r="AB30" s="16">
        <f t="shared" si="11"/>
        <v>0.40535123478499763</v>
      </c>
      <c r="AC30" s="24">
        <f t="shared" ref="AC30:AC35" si="12">AVERAGE(E30:AB30)</f>
        <v>0.50135286532753776</v>
      </c>
    </row>
    <row r="31" spans="1:58" ht="30" customHeight="1">
      <c r="A31" s="4">
        <v>17</v>
      </c>
      <c r="B31" s="5" t="s">
        <v>69</v>
      </c>
      <c r="C31" s="13"/>
      <c r="D31" s="13"/>
      <c r="E31" s="316">
        <f>AVERAGE(E30:AB30)</f>
        <v>0.50135286532753776</v>
      </c>
      <c r="F31" s="317"/>
      <c r="G31" s="317"/>
      <c r="H31" s="317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8"/>
      <c r="AC31" s="24">
        <f t="shared" si="12"/>
        <v>0.50135286532753776</v>
      </c>
    </row>
    <row r="32" spans="1:58" ht="30" customHeight="1">
      <c r="A32" s="4">
        <v>18</v>
      </c>
      <c r="B32" s="5" t="s">
        <v>70</v>
      </c>
      <c r="C32" s="13"/>
      <c r="D32" s="13"/>
      <c r="E32" s="16">
        <f t="shared" ref="E32:W32" si="13">3.516/E30</f>
        <v>7.401092151675484</v>
      </c>
      <c r="F32" s="16">
        <f t="shared" si="13"/>
        <v>6.0554390331890326</v>
      </c>
      <c r="G32" s="16">
        <f t="shared" si="13"/>
        <v>6.1580735930735937</v>
      </c>
      <c r="H32" s="16">
        <f t="shared" si="13"/>
        <v>6.363342712842714</v>
      </c>
      <c r="I32" s="16">
        <f t="shared" si="13"/>
        <v>6.363342712842714</v>
      </c>
      <c r="J32" s="16">
        <f t="shared" si="13"/>
        <v>6.0791239316239318</v>
      </c>
      <c r="K32" s="16">
        <f t="shared" si="13"/>
        <v>6.867962632275133</v>
      </c>
      <c r="L32" s="16">
        <f t="shared" si="13"/>
        <v>7.244289351851851</v>
      </c>
      <c r="M32" s="16">
        <f t="shared" si="13"/>
        <v>6.9620443121693105</v>
      </c>
      <c r="N32" s="16">
        <f t="shared" si="13"/>
        <v>6.5133470695970699</v>
      </c>
      <c r="O32" s="16">
        <f t="shared" si="13"/>
        <v>8.1081302308802314</v>
      </c>
      <c r="P32" s="16">
        <f t="shared" si="13"/>
        <v>7.0561259920634916</v>
      </c>
      <c r="Q32" s="16">
        <f t="shared" si="13"/>
        <v>6.867962632275133</v>
      </c>
      <c r="R32" s="16">
        <f t="shared" si="13"/>
        <v>8.6931472222222208</v>
      </c>
      <c r="S32" s="16">
        <f t="shared" si="13"/>
        <v>6.7738809523809529</v>
      </c>
      <c r="T32" s="16">
        <f t="shared" si="13"/>
        <v>7.2254730158730149</v>
      </c>
      <c r="U32" s="16">
        <f t="shared" si="13"/>
        <v>6.9791500721500723</v>
      </c>
      <c r="V32" s="16">
        <f t="shared" si="13"/>
        <v>6.363342712842714</v>
      </c>
      <c r="W32" s="16">
        <f t="shared" si="13"/>
        <v>6.773880952380952</v>
      </c>
      <c r="X32" s="16">
        <f t="shared" ref="X32:AB32" si="14">3.516/X30</f>
        <v>7.1844191919191935</v>
      </c>
      <c r="Y32" s="16">
        <f t="shared" si="14"/>
        <v>6.4265024420024419</v>
      </c>
      <c r="Z32" s="16">
        <f t="shared" si="14"/>
        <v>8.9292067099567127</v>
      </c>
      <c r="AA32" s="16">
        <f t="shared" si="14"/>
        <v>8.467351190476192</v>
      </c>
      <c r="AB32" s="16">
        <f t="shared" si="14"/>
        <v>8.6739590218959659</v>
      </c>
      <c r="AC32" s="24">
        <f t="shared" si="12"/>
        <v>7.1054412433525052</v>
      </c>
    </row>
    <row r="33" spans="1:29" ht="30" customHeight="1">
      <c r="A33" s="4">
        <v>19</v>
      </c>
      <c r="B33" s="5" t="s">
        <v>71</v>
      </c>
      <c r="C33" s="13"/>
      <c r="D33" s="13"/>
      <c r="E33" s="16">
        <f t="shared" ref="E33:W33" si="15">3.413*E32</f>
        <v>25.259927513668426</v>
      </c>
      <c r="F33" s="16">
        <f t="shared" si="15"/>
        <v>20.667213420274166</v>
      </c>
      <c r="G33" s="16">
        <f t="shared" si="15"/>
        <v>21.017505173160174</v>
      </c>
      <c r="H33" s="16">
        <f t="shared" si="15"/>
        <v>21.718088678932183</v>
      </c>
      <c r="I33" s="16">
        <f t="shared" si="15"/>
        <v>21.718088678932183</v>
      </c>
      <c r="J33" s="16">
        <f t="shared" si="15"/>
        <v>20.74804997863248</v>
      </c>
      <c r="K33" s="16">
        <f t="shared" si="15"/>
        <v>23.440356463955027</v>
      </c>
      <c r="L33" s="16">
        <f t="shared" si="15"/>
        <v>24.724759557870367</v>
      </c>
      <c r="M33" s="16">
        <f t="shared" si="15"/>
        <v>23.761457237433856</v>
      </c>
      <c r="N33" s="16">
        <f t="shared" si="15"/>
        <v>22.230053548534798</v>
      </c>
      <c r="O33" s="16">
        <f t="shared" si="15"/>
        <v>27.673048477994229</v>
      </c>
      <c r="P33" s="16">
        <f t="shared" si="15"/>
        <v>24.082558010912695</v>
      </c>
      <c r="Q33" s="16">
        <f t="shared" si="15"/>
        <v>23.440356463955027</v>
      </c>
      <c r="R33" s="16">
        <f t="shared" si="15"/>
        <v>29.669711469444437</v>
      </c>
      <c r="S33" s="16">
        <f t="shared" si="15"/>
        <v>23.119255690476191</v>
      </c>
      <c r="T33" s="16">
        <f t="shared" si="15"/>
        <v>24.660539403174599</v>
      </c>
      <c r="U33" s="16">
        <f t="shared" si="15"/>
        <v>23.819839196248196</v>
      </c>
      <c r="V33" s="16">
        <f t="shared" si="15"/>
        <v>21.718088678932183</v>
      </c>
      <c r="W33" s="16">
        <f t="shared" si="15"/>
        <v>23.119255690476187</v>
      </c>
      <c r="X33" s="16">
        <f t="shared" ref="X33:AB33" si="16">3.413*X32</f>
        <v>24.520422702020205</v>
      </c>
      <c r="Y33" s="16">
        <f t="shared" si="16"/>
        <v>21.933652834554334</v>
      </c>
      <c r="Z33" s="16">
        <f t="shared" si="16"/>
        <v>30.475382501082258</v>
      </c>
      <c r="AA33" s="16">
        <f t="shared" si="16"/>
        <v>28.899069613095243</v>
      </c>
      <c r="AB33" s="16">
        <f t="shared" si="16"/>
        <v>29.604222141730929</v>
      </c>
      <c r="AC33" s="24">
        <f t="shared" si="12"/>
        <v>24.250870963562097</v>
      </c>
    </row>
    <row r="34" spans="1:29" ht="30" customHeight="1">
      <c r="A34" s="4">
        <v>20</v>
      </c>
      <c r="B34" s="5" t="s">
        <v>72</v>
      </c>
      <c r="C34" s="6" t="s">
        <v>47</v>
      </c>
      <c r="D34" s="13"/>
      <c r="E34" s="16">
        <f t="shared" ref="E34:W34" si="17">(E19-E18)/LN(1+(E19-E18)/E13)</f>
        <v>1.9831542432126541</v>
      </c>
      <c r="F34" s="16">
        <f t="shared" si="17"/>
        <v>1.6939571924896055</v>
      </c>
      <c r="G34" s="16">
        <f t="shared" si="17"/>
        <v>2.4515125855168018</v>
      </c>
      <c r="H34" s="16">
        <f t="shared" si="17"/>
        <v>2.0197730572445485</v>
      </c>
      <c r="I34" s="16">
        <f t="shared" si="17"/>
        <v>1.9355770278960653</v>
      </c>
      <c r="J34" s="16">
        <f t="shared" si="17"/>
        <v>2.6004608258774882</v>
      </c>
      <c r="K34" s="16">
        <f t="shared" si="17"/>
        <v>2.2722986744268572</v>
      </c>
      <c r="L34" s="16">
        <f t="shared" si="17"/>
        <v>2.3004552139452827</v>
      </c>
      <c r="M34" s="16">
        <f t="shared" si="17"/>
        <v>2.2722986744268567</v>
      </c>
      <c r="N34" s="16">
        <f t="shared" si="17"/>
        <v>2.1574156548576298</v>
      </c>
      <c r="O34" s="16">
        <f t="shared" si="17"/>
        <v>2.2385464776673962</v>
      </c>
      <c r="P34" s="16">
        <f t="shared" si="17"/>
        <v>2.3798815955723569</v>
      </c>
      <c r="Q34" s="16">
        <f t="shared" si="17"/>
        <v>2.3798815955723569</v>
      </c>
      <c r="R34" s="16">
        <f t="shared" si="17"/>
        <v>2.2116167765506352</v>
      </c>
      <c r="S34" s="16">
        <f t="shared" si="17"/>
        <v>1.9918498048549389</v>
      </c>
      <c r="T34" s="16">
        <f t="shared" si="17"/>
        <v>2.262220292227624</v>
      </c>
      <c r="U34" s="16">
        <f t="shared" si="17"/>
        <v>2.0197730572445494</v>
      </c>
      <c r="V34" s="16">
        <f t="shared" si="17"/>
        <v>1.6421704282324687</v>
      </c>
      <c r="W34" s="16">
        <f t="shared" si="17"/>
        <v>2.2440156931414696</v>
      </c>
      <c r="X34" s="16">
        <f t="shared" ref="X34:AB34" si="18">(X19-X18)/LN(1+(X19-X18)/X13)</f>
        <v>2.4213060328504628</v>
      </c>
      <c r="Y34" s="16">
        <f t="shared" si="18"/>
        <v>2.5114978194806126</v>
      </c>
      <c r="Z34" s="16">
        <f t="shared" si="18"/>
        <v>2.7462423263665316</v>
      </c>
      <c r="AA34" s="16">
        <f t="shared" si="18"/>
        <v>2.4089539710342205</v>
      </c>
      <c r="AB34" s="16">
        <f t="shared" si="18"/>
        <v>2.2622202922276227</v>
      </c>
      <c r="AC34" s="24">
        <f t="shared" si="12"/>
        <v>2.2252949713715431</v>
      </c>
    </row>
    <row r="35" spans="1:29" ht="30" customHeight="1">
      <c r="A35" s="4">
        <v>21</v>
      </c>
      <c r="B35" s="5" t="s">
        <v>73</v>
      </c>
      <c r="C35" s="6" t="s">
        <v>47</v>
      </c>
      <c r="D35" s="17"/>
      <c r="E35" s="16">
        <f t="shared" ref="E35:W35" si="19">(E15-E16)/LN(1+(E15-E16)/E14)</f>
        <v>4.1776718594873783</v>
      </c>
      <c r="F35" s="16">
        <f t="shared" si="19"/>
        <v>3.05458689950677</v>
      </c>
      <c r="G35" s="16">
        <f t="shared" si="19"/>
        <v>3.2175297813743202</v>
      </c>
      <c r="H35" s="16">
        <f t="shared" si="19"/>
        <v>3.2759787507787901</v>
      </c>
      <c r="I35" s="16">
        <f t="shared" si="19"/>
        <v>3.2759787507787901</v>
      </c>
      <c r="J35" s="16">
        <f t="shared" si="19"/>
        <v>3.506041115919917</v>
      </c>
      <c r="K35" s="16">
        <f t="shared" si="19"/>
        <v>3.4494889435319886</v>
      </c>
      <c r="L35" s="16">
        <f t="shared" si="19"/>
        <v>3.5593389931440873</v>
      </c>
      <c r="M35" s="16">
        <f t="shared" si="19"/>
        <v>3.4770650111365762</v>
      </c>
      <c r="N35" s="16">
        <f t="shared" si="19"/>
        <v>3.6470580954273442</v>
      </c>
      <c r="O35" s="16">
        <f t="shared" si="19"/>
        <v>3.7584784657626029</v>
      </c>
      <c r="P35" s="16">
        <f t="shared" si="19"/>
        <v>3.7859638762868126</v>
      </c>
      <c r="Q35" s="16">
        <f t="shared" si="19"/>
        <v>3.5908911910644083</v>
      </c>
      <c r="R35" s="16">
        <f t="shared" si="19"/>
        <v>3.8428336533405627</v>
      </c>
      <c r="S35" s="16">
        <f t="shared" si="19"/>
        <v>2.9667940876907539</v>
      </c>
      <c r="T35" s="16">
        <f t="shared" si="19"/>
        <v>5.8255310504117581</v>
      </c>
      <c r="U35" s="16">
        <f t="shared" si="19"/>
        <v>4.3478940899178626</v>
      </c>
      <c r="V35" s="16">
        <f t="shared" si="19"/>
        <v>3.6650043867090818</v>
      </c>
      <c r="W35" s="16">
        <f t="shared" si="19"/>
        <v>3.9663084864253069</v>
      </c>
      <c r="X35" s="16">
        <f t="shared" ref="X35:AB35" si="20">(X15-X16)/LN(1+(X15-X16)/X14)</f>
        <v>3.6423946898841666</v>
      </c>
      <c r="Y35" s="16">
        <f t="shared" si="20"/>
        <v>3.7574120414750989</v>
      </c>
      <c r="Z35" s="16">
        <f t="shared" si="20"/>
        <v>4.1228061688606061</v>
      </c>
      <c r="AA35" s="16">
        <f t="shared" si="20"/>
        <v>3.6470580954273442</v>
      </c>
      <c r="AB35" s="16">
        <f t="shared" si="20"/>
        <v>3.6981820643042225</v>
      </c>
      <c r="AC35" s="24">
        <f t="shared" si="12"/>
        <v>3.7190954395269391</v>
      </c>
    </row>
    <row r="37" spans="1:29" ht="23.25">
      <c r="A37" s="266" t="s">
        <v>31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66"/>
    </row>
    <row r="38" spans="1:29" ht="23.25">
      <c r="A38" s="306" t="s">
        <v>142</v>
      </c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</row>
    <row r="39" spans="1:29" ht="21" customHeight="1">
      <c r="A39" s="273"/>
      <c r="B39" s="273"/>
      <c r="C39" s="273"/>
      <c r="D39" s="273"/>
      <c r="E39" s="270" t="s">
        <v>98</v>
      </c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119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120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121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19" t="s">
        <v>122</v>
      </c>
      <c r="B43" s="319"/>
      <c r="C43" s="319"/>
      <c r="D43" s="319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9.5" customHeight="1">
      <c r="A44" s="320" t="s">
        <v>123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8.75" customHeight="1">
      <c r="A45" s="320" t="s">
        <v>124</v>
      </c>
      <c r="B45" s="320"/>
      <c r="C45" s="320"/>
      <c r="D45" s="32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  <c r="AA45" s="270"/>
      <c r="AB45" s="270"/>
      <c r="AC45" s="270"/>
    </row>
    <row r="46" spans="1:29" ht="15.75" customHeight="1">
      <c r="A46" s="258" t="s">
        <v>40</v>
      </c>
      <c r="B46" s="258" t="s">
        <v>41</v>
      </c>
      <c r="C46" s="258" t="s">
        <v>42</v>
      </c>
      <c r="D46" s="258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20" t="s">
        <v>30</v>
      </c>
    </row>
    <row r="47" spans="1:29" ht="18.75">
      <c r="A47" s="259"/>
      <c r="B47" s="259"/>
      <c r="C47" s="259"/>
      <c r="D47" s="259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21"/>
    </row>
    <row r="48" spans="1:29" ht="33" customHeight="1">
      <c r="A48" s="4">
        <v>1</v>
      </c>
      <c r="B48" s="5" t="s">
        <v>46</v>
      </c>
      <c r="C48" s="6" t="s">
        <v>47</v>
      </c>
      <c r="D48" s="7"/>
      <c r="E48" s="8">
        <v>1.4</v>
      </c>
      <c r="F48" s="8">
        <v>1.3</v>
      </c>
      <c r="G48" s="8">
        <v>1.3</v>
      </c>
      <c r="H48" s="8">
        <v>1.3</v>
      </c>
      <c r="I48" s="8">
        <v>1.4</v>
      </c>
      <c r="J48" s="8">
        <v>1.4</v>
      </c>
      <c r="K48" s="8">
        <v>1.4</v>
      </c>
      <c r="L48" s="8">
        <v>1.4</v>
      </c>
      <c r="M48" s="8">
        <v>1.4</v>
      </c>
      <c r="N48" s="8">
        <v>1.4</v>
      </c>
      <c r="O48" s="8">
        <v>1.4</v>
      </c>
      <c r="P48" s="8">
        <v>1.4</v>
      </c>
      <c r="Q48" s="8">
        <v>1.5</v>
      </c>
      <c r="R48" s="8">
        <v>1.4</v>
      </c>
      <c r="S48" s="8">
        <v>1.3</v>
      </c>
      <c r="T48" s="8">
        <v>1.3</v>
      </c>
      <c r="U48" s="8">
        <v>1.3</v>
      </c>
      <c r="V48" s="8">
        <v>1.3</v>
      </c>
      <c r="W48" s="8"/>
      <c r="X48" s="8"/>
      <c r="Y48" s="8"/>
      <c r="Z48" s="8"/>
      <c r="AA48" s="8">
        <v>1.3</v>
      </c>
      <c r="AB48" s="8">
        <v>1.3</v>
      </c>
      <c r="AC48" s="23">
        <f>AVERAGE(E48:AB48)</f>
        <v>1.36</v>
      </c>
    </row>
    <row r="49" spans="1:29" ht="33" customHeight="1">
      <c r="A49" s="4">
        <v>2</v>
      </c>
      <c r="B49" s="5" t="s">
        <v>48</v>
      </c>
      <c r="C49" s="6" t="s">
        <v>47</v>
      </c>
      <c r="D49" s="7"/>
      <c r="E49" s="9">
        <v>0.5</v>
      </c>
      <c r="F49" s="9">
        <v>0.6</v>
      </c>
      <c r="G49" s="9">
        <v>0.5</v>
      </c>
      <c r="H49" s="9">
        <v>0.5</v>
      </c>
      <c r="I49" s="9">
        <v>0.6</v>
      </c>
      <c r="J49" s="9">
        <v>0.6</v>
      </c>
      <c r="K49" s="9">
        <v>0.6</v>
      </c>
      <c r="L49" s="9">
        <v>0.6</v>
      </c>
      <c r="M49" s="9">
        <v>0.6</v>
      </c>
      <c r="N49" s="9">
        <v>0.7</v>
      </c>
      <c r="O49" s="9">
        <v>0.6</v>
      </c>
      <c r="P49" s="9">
        <v>0.7</v>
      </c>
      <c r="Q49" s="9">
        <v>0.7</v>
      </c>
      <c r="R49" s="9">
        <v>0.7</v>
      </c>
      <c r="S49" s="9">
        <v>0.6</v>
      </c>
      <c r="T49" s="9">
        <v>0.5</v>
      </c>
      <c r="U49" s="9">
        <v>0.6</v>
      </c>
      <c r="V49" s="9">
        <v>0.6</v>
      </c>
      <c r="W49" s="9"/>
      <c r="X49" s="9"/>
      <c r="Y49" s="9"/>
      <c r="Z49" s="9"/>
      <c r="AA49" s="9">
        <v>0.7</v>
      </c>
      <c r="AB49" s="9">
        <v>0.7</v>
      </c>
      <c r="AC49" s="23">
        <f>AVERAGE(E49:AB49)</f>
        <v>0.60999999999999988</v>
      </c>
    </row>
    <row r="50" spans="1:29" ht="33" customHeight="1">
      <c r="A50" s="4">
        <v>3</v>
      </c>
      <c r="B50" s="5" t="s">
        <v>49</v>
      </c>
      <c r="C50" s="6" t="s">
        <v>47</v>
      </c>
      <c r="D50" s="6"/>
      <c r="E50" s="10">
        <v>12.1</v>
      </c>
      <c r="F50" s="10">
        <v>12.4</v>
      </c>
      <c r="G50" s="10">
        <v>12.8</v>
      </c>
      <c r="H50" s="10">
        <v>12.9</v>
      </c>
      <c r="I50" s="10">
        <v>13</v>
      </c>
      <c r="J50" s="10">
        <v>13.4</v>
      </c>
      <c r="K50" s="10">
        <v>13.6</v>
      </c>
      <c r="L50" s="10">
        <v>13.6</v>
      </c>
      <c r="M50" s="10">
        <v>13.6</v>
      </c>
      <c r="N50" s="10">
        <v>13.6</v>
      </c>
      <c r="O50" s="10">
        <v>13.7</v>
      </c>
      <c r="P50" s="10">
        <v>13.7</v>
      </c>
      <c r="Q50" s="10">
        <v>13.6</v>
      </c>
      <c r="R50" s="10">
        <v>13.4</v>
      </c>
      <c r="S50" s="10">
        <v>13.2</v>
      </c>
      <c r="T50" s="10">
        <v>13.1</v>
      </c>
      <c r="U50" s="10">
        <v>13</v>
      </c>
      <c r="V50" s="10">
        <v>12.9</v>
      </c>
      <c r="W50" s="10"/>
      <c r="X50" s="10"/>
      <c r="Y50" s="10"/>
      <c r="Z50" s="10"/>
      <c r="AA50" s="10">
        <v>13.8</v>
      </c>
      <c r="AB50" s="10">
        <v>13.1</v>
      </c>
      <c r="AC50" s="24">
        <f t="shared" ref="AC50:AC60" si="21">AVERAGE(E50:AB50)</f>
        <v>13.224999999999998</v>
      </c>
    </row>
    <row r="51" spans="1:29" ht="33" customHeight="1">
      <c r="A51" s="4">
        <v>4</v>
      </c>
      <c r="B51" s="5" t="s">
        <v>50</v>
      </c>
      <c r="C51" s="6" t="s">
        <v>47</v>
      </c>
      <c r="D51" s="6"/>
      <c r="E51" s="10">
        <v>6.4</v>
      </c>
      <c r="F51" s="10">
        <v>6.6</v>
      </c>
      <c r="G51" s="10">
        <v>6.6</v>
      </c>
      <c r="H51" s="10">
        <v>6.7</v>
      </c>
      <c r="I51" s="10">
        <v>6.6</v>
      </c>
      <c r="J51" s="10">
        <v>6.8</v>
      </c>
      <c r="K51" s="10">
        <v>6.3</v>
      </c>
      <c r="L51" s="10">
        <v>6.2</v>
      </c>
      <c r="M51" s="10">
        <v>6.1</v>
      </c>
      <c r="N51" s="10">
        <v>6.1</v>
      </c>
      <c r="O51" s="10">
        <v>6.1</v>
      </c>
      <c r="P51" s="10">
        <v>6.1</v>
      </c>
      <c r="Q51" s="10">
        <v>5.9</v>
      </c>
      <c r="R51" s="10">
        <v>5.9</v>
      </c>
      <c r="S51" s="10">
        <v>6.3</v>
      </c>
      <c r="T51" s="10">
        <v>6.4</v>
      </c>
      <c r="U51" s="10">
        <v>6.4</v>
      </c>
      <c r="V51" s="10">
        <v>6.4</v>
      </c>
      <c r="W51" s="10"/>
      <c r="X51" s="10"/>
      <c r="Y51" s="10"/>
      <c r="Z51" s="10"/>
      <c r="AA51" s="10">
        <v>6.6</v>
      </c>
      <c r="AB51" s="10">
        <v>6.4</v>
      </c>
      <c r="AC51" s="24">
        <f t="shared" si="21"/>
        <v>6.3450000000000006</v>
      </c>
    </row>
    <row r="52" spans="1:29" ht="33" customHeight="1">
      <c r="A52" s="4">
        <v>5</v>
      </c>
      <c r="B52" s="5" t="s">
        <v>51</v>
      </c>
      <c r="C52" s="6" t="s">
        <v>47</v>
      </c>
      <c r="D52" s="6"/>
      <c r="E52" s="10">
        <v>23.7</v>
      </c>
      <c r="F52" s="10">
        <v>24.4</v>
      </c>
      <c r="G52" s="10">
        <v>24.3</v>
      </c>
      <c r="H52" s="10">
        <v>24.4</v>
      </c>
      <c r="I52" s="10">
        <v>25.1</v>
      </c>
      <c r="J52" s="10">
        <v>26.5</v>
      </c>
      <c r="K52" s="10">
        <v>25.8</v>
      </c>
      <c r="L52" s="10">
        <v>25.5</v>
      </c>
      <c r="M52" s="10">
        <v>25.3</v>
      </c>
      <c r="N52" s="10">
        <v>25.1</v>
      </c>
      <c r="O52" s="10">
        <v>24.4</v>
      </c>
      <c r="P52" s="10">
        <v>23.9</v>
      </c>
      <c r="Q52" s="10">
        <v>23.6</v>
      </c>
      <c r="R52" s="10">
        <v>23.3</v>
      </c>
      <c r="S52" s="10">
        <v>23.2</v>
      </c>
      <c r="T52" s="10">
        <v>23.6</v>
      </c>
      <c r="U52" s="10">
        <v>23.4</v>
      </c>
      <c r="V52" s="10">
        <v>23.8</v>
      </c>
      <c r="W52" s="10"/>
      <c r="X52" s="10"/>
      <c r="Y52" s="10"/>
      <c r="Z52" s="10"/>
      <c r="AA52" s="10">
        <v>23.8</v>
      </c>
      <c r="AB52" s="10">
        <v>23.4</v>
      </c>
      <c r="AC52" s="24">
        <f t="shared" si="21"/>
        <v>24.324999999999999</v>
      </c>
    </row>
    <row r="53" spans="1:29" ht="33" customHeight="1">
      <c r="A53" s="4">
        <v>6</v>
      </c>
      <c r="B53" s="5" t="s">
        <v>52</v>
      </c>
      <c r="C53" s="6" t="s">
        <v>47</v>
      </c>
      <c r="D53" s="6"/>
      <c r="E53" s="10">
        <v>27.2</v>
      </c>
      <c r="F53" s="10">
        <v>28.1</v>
      </c>
      <c r="G53" s="10">
        <v>28.1</v>
      </c>
      <c r="H53" s="10">
        <v>28.3</v>
      </c>
      <c r="I53" s="10">
        <v>29</v>
      </c>
      <c r="J53" s="10">
        <v>30.7</v>
      </c>
      <c r="K53" s="10">
        <v>30.4</v>
      </c>
      <c r="L53" s="10">
        <v>30.2</v>
      </c>
      <c r="M53" s="10">
        <v>30</v>
      </c>
      <c r="N53" s="10">
        <v>29.8</v>
      </c>
      <c r="O53" s="10">
        <v>29.2</v>
      </c>
      <c r="P53" s="10">
        <v>28.8</v>
      </c>
      <c r="Q53" s="10">
        <v>28.3</v>
      </c>
      <c r="R53" s="10">
        <v>28</v>
      </c>
      <c r="S53" s="10">
        <v>27.4</v>
      </c>
      <c r="T53" s="10">
        <v>27.7</v>
      </c>
      <c r="U53" s="10">
        <v>27.4</v>
      </c>
      <c r="V53" s="10">
        <v>27.8</v>
      </c>
      <c r="W53" s="10"/>
      <c r="X53" s="10"/>
      <c r="Y53" s="10"/>
      <c r="Z53" s="10"/>
      <c r="AA53" s="10">
        <v>28.3</v>
      </c>
      <c r="AB53" s="10">
        <v>27.6</v>
      </c>
      <c r="AC53" s="24">
        <f t="shared" si="21"/>
        <v>28.614999999999998</v>
      </c>
    </row>
    <row r="54" spans="1:29" ht="33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/>
      <c r="X54" s="11"/>
      <c r="Y54" s="11"/>
      <c r="Z54" s="11"/>
      <c r="AA54" s="11">
        <v>4.2</v>
      </c>
      <c r="AB54" s="11">
        <v>4.2</v>
      </c>
      <c r="AC54" s="24">
        <f t="shared" si="21"/>
        <v>4.2000000000000011</v>
      </c>
    </row>
    <row r="55" spans="1:29" ht="33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/>
      <c r="X55" s="12"/>
      <c r="Y55" s="12"/>
      <c r="Z55" s="12"/>
      <c r="AA55" s="12">
        <v>3.7</v>
      </c>
      <c r="AB55" s="12">
        <v>3.7</v>
      </c>
      <c r="AC55" s="24">
        <f t="shared" si="21"/>
        <v>3.7000000000000015</v>
      </c>
    </row>
    <row r="56" spans="1:29" ht="33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/>
      <c r="X56" s="12"/>
      <c r="Y56" s="12"/>
      <c r="Z56" s="12"/>
      <c r="AA56" s="12">
        <v>3.8</v>
      </c>
      <c r="AB56" s="12">
        <v>3.8</v>
      </c>
      <c r="AC56" s="24">
        <f t="shared" si="21"/>
        <v>3.7999999999999985</v>
      </c>
    </row>
    <row r="57" spans="1:29" ht="33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/>
      <c r="X57" s="12"/>
      <c r="Y57" s="12"/>
      <c r="Z57" s="12"/>
      <c r="AA57" s="12">
        <v>3</v>
      </c>
      <c r="AB57" s="12">
        <v>3</v>
      </c>
      <c r="AC57" s="24">
        <f t="shared" si="21"/>
        <v>3</v>
      </c>
    </row>
    <row r="58" spans="1:29" ht="33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22">E54-E55</f>
        <v>0.5</v>
      </c>
      <c r="F58" s="11">
        <f t="shared" si="22"/>
        <v>0.5</v>
      </c>
      <c r="G58" s="11">
        <f t="shared" si="22"/>
        <v>0.5</v>
      </c>
      <c r="H58" s="11">
        <f t="shared" si="22"/>
        <v>0.5</v>
      </c>
      <c r="I58" s="11">
        <f t="shared" si="22"/>
        <v>0.5</v>
      </c>
      <c r="J58" s="11">
        <f t="shared" si="22"/>
        <v>0.5</v>
      </c>
      <c r="K58" s="11">
        <f t="shared" si="22"/>
        <v>0.5</v>
      </c>
      <c r="L58" s="11">
        <f t="shared" si="22"/>
        <v>0.5</v>
      </c>
      <c r="M58" s="11">
        <f t="shared" si="22"/>
        <v>0.5</v>
      </c>
      <c r="N58" s="11">
        <f t="shared" si="22"/>
        <v>0.5</v>
      </c>
      <c r="O58" s="11">
        <f t="shared" si="22"/>
        <v>0.5</v>
      </c>
      <c r="P58" s="11">
        <f t="shared" si="22"/>
        <v>0.5</v>
      </c>
      <c r="Q58" s="11">
        <f t="shared" si="22"/>
        <v>0.5</v>
      </c>
      <c r="R58" s="11">
        <f t="shared" si="22"/>
        <v>0.5</v>
      </c>
      <c r="S58" s="11">
        <f t="shared" si="22"/>
        <v>0.5</v>
      </c>
      <c r="T58" s="11">
        <f t="shared" si="22"/>
        <v>0.5</v>
      </c>
      <c r="U58" s="11">
        <f t="shared" si="22"/>
        <v>0.5</v>
      </c>
      <c r="V58" s="11">
        <f t="shared" si="22"/>
        <v>0.5</v>
      </c>
      <c r="W58" s="11"/>
      <c r="X58" s="11"/>
      <c r="Y58" s="11"/>
      <c r="Z58" s="11"/>
      <c r="AA58" s="11">
        <f t="shared" si="22"/>
        <v>0.5</v>
      </c>
      <c r="AB58" s="11">
        <f t="shared" si="22"/>
        <v>0.5</v>
      </c>
      <c r="AC58" s="24">
        <f t="shared" si="21"/>
        <v>0.5</v>
      </c>
    </row>
    <row r="59" spans="1:29" ht="33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23">E56-E57</f>
        <v>0.79999999999999982</v>
      </c>
      <c r="F59" s="11">
        <f t="shared" si="23"/>
        <v>0.79999999999999982</v>
      </c>
      <c r="G59" s="11">
        <f t="shared" si="23"/>
        <v>0.79999999999999982</v>
      </c>
      <c r="H59" s="11">
        <f t="shared" si="23"/>
        <v>0.79999999999999982</v>
      </c>
      <c r="I59" s="11">
        <f t="shared" si="23"/>
        <v>0.79999999999999982</v>
      </c>
      <c r="J59" s="11">
        <f t="shared" si="23"/>
        <v>0.79999999999999982</v>
      </c>
      <c r="K59" s="11">
        <f t="shared" si="23"/>
        <v>0.79999999999999982</v>
      </c>
      <c r="L59" s="11">
        <f t="shared" si="23"/>
        <v>0.79999999999999982</v>
      </c>
      <c r="M59" s="11">
        <f t="shared" si="23"/>
        <v>0.79999999999999982</v>
      </c>
      <c r="N59" s="11">
        <f t="shared" si="23"/>
        <v>0.79999999999999982</v>
      </c>
      <c r="O59" s="11">
        <f t="shared" si="23"/>
        <v>0.79999999999999982</v>
      </c>
      <c r="P59" s="11">
        <f t="shared" si="23"/>
        <v>0.79999999999999982</v>
      </c>
      <c r="Q59" s="11">
        <f t="shared" si="23"/>
        <v>0.79999999999999982</v>
      </c>
      <c r="R59" s="11">
        <f t="shared" si="23"/>
        <v>0.79999999999999982</v>
      </c>
      <c r="S59" s="11">
        <f t="shared" si="23"/>
        <v>0.79999999999999982</v>
      </c>
      <c r="T59" s="11">
        <f t="shared" si="23"/>
        <v>0.79999999999999982</v>
      </c>
      <c r="U59" s="11">
        <f t="shared" si="23"/>
        <v>0.79999999999999982</v>
      </c>
      <c r="V59" s="11">
        <f t="shared" si="23"/>
        <v>0.79999999999999982</v>
      </c>
      <c r="W59" s="11"/>
      <c r="X59" s="11"/>
      <c r="Y59" s="11"/>
      <c r="Z59" s="11"/>
      <c r="AA59" s="11">
        <f t="shared" si="23"/>
        <v>0.79999999999999982</v>
      </c>
      <c r="AB59" s="11">
        <f t="shared" si="23"/>
        <v>0.79999999999999982</v>
      </c>
      <c r="AC59" s="24">
        <f t="shared" si="21"/>
        <v>0.80000000000000016</v>
      </c>
    </row>
    <row r="60" spans="1:29" ht="33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24">SQRT(E58/0.5)*971</f>
        <v>971</v>
      </c>
      <c r="F60" s="14">
        <f t="shared" si="24"/>
        <v>971</v>
      </c>
      <c r="G60" s="14">
        <f t="shared" si="24"/>
        <v>971</v>
      </c>
      <c r="H60" s="14">
        <f t="shared" si="24"/>
        <v>971</v>
      </c>
      <c r="I60" s="14">
        <f t="shared" si="24"/>
        <v>971</v>
      </c>
      <c r="J60" s="14">
        <f t="shared" si="24"/>
        <v>971</v>
      </c>
      <c r="K60" s="14">
        <f t="shared" si="24"/>
        <v>971</v>
      </c>
      <c r="L60" s="14">
        <f t="shared" si="24"/>
        <v>971</v>
      </c>
      <c r="M60" s="14">
        <f t="shared" si="24"/>
        <v>971</v>
      </c>
      <c r="N60" s="14">
        <f t="shared" si="24"/>
        <v>971</v>
      </c>
      <c r="O60" s="14">
        <f t="shared" si="24"/>
        <v>971</v>
      </c>
      <c r="P60" s="14">
        <f t="shared" si="24"/>
        <v>971</v>
      </c>
      <c r="Q60" s="14">
        <f t="shared" si="24"/>
        <v>971</v>
      </c>
      <c r="R60" s="14">
        <f t="shared" si="24"/>
        <v>971</v>
      </c>
      <c r="S60" s="14">
        <f t="shared" si="24"/>
        <v>971</v>
      </c>
      <c r="T60" s="14">
        <f t="shared" si="24"/>
        <v>971</v>
      </c>
      <c r="U60" s="14">
        <f t="shared" si="24"/>
        <v>971</v>
      </c>
      <c r="V60" s="14">
        <f t="shared" si="24"/>
        <v>971</v>
      </c>
      <c r="W60" s="14"/>
      <c r="X60" s="14"/>
      <c r="Y60" s="14"/>
      <c r="Z60" s="14"/>
      <c r="AA60" s="14">
        <f t="shared" si="24"/>
        <v>971</v>
      </c>
      <c r="AB60" s="14">
        <f t="shared" si="24"/>
        <v>971</v>
      </c>
      <c r="AC60" s="24">
        <f t="shared" si="21"/>
        <v>971</v>
      </c>
    </row>
    <row r="61" spans="1:29" ht="33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25">E60*1000*1*(E50-E51)/3024</f>
        <v>1830.2579365079362</v>
      </c>
      <c r="F61" s="14">
        <f t="shared" si="25"/>
        <v>1862.3677248677252</v>
      </c>
      <c r="G61" s="14">
        <f t="shared" si="25"/>
        <v>1990.8068783068786</v>
      </c>
      <c r="H61" s="14">
        <f t="shared" si="25"/>
        <v>1990.8068783068784</v>
      </c>
      <c r="I61" s="14">
        <f t="shared" si="25"/>
        <v>2055.0264550264551</v>
      </c>
      <c r="J61" s="14">
        <f t="shared" si="25"/>
        <v>2119.2460317460323</v>
      </c>
      <c r="K61" s="14">
        <f t="shared" si="25"/>
        <v>2344.0145502645501</v>
      </c>
      <c r="L61" s="14">
        <f t="shared" si="25"/>
        <v>2376.1243386243382</v>
      </c>
      <c r="M61" s="14">
        <f t="shared" si="25"/>
        <v>2408.2341269841268</v>
      </c>
      <c r="N61" s="14">
        <f t="shared" si="25"/>
        <v>2408.2341269841268</v>
      </c>
      <c r="O61" s="14">
        <f t="shared" si="25"/>
        <v>2440.3439153439153</v>
      </c>
      <c r="P61" s="14">
        <f t="shared" si="25"/>
        <v>2440.3439153439153</v>
      </c>
      <c r="Q61" s="14">
        <f t="shared" si="25"/>
        <v>2472.4537037037035</v>
      </c>
      <c r="R61" s="14">
        <f t="shared" si="25"/>
        <v>2408.2341269841268</v>
      </c>
      <c r="S61" s="14">
        <f t="shared" si="25"/>
        <v>2215.5753968253966</v>
      </c>
      <c r="T61" s="14">
        <f t="shared" si="25"/>
        <v>2151.3558201058199</v>
      </c>
      <c r="U61" s="14">
        <f t="shared" si="25"/>
        <v>2119.2460317460318</v>
      </c>
      <c r="V61" s="14">
        <f t="shared" si="25"/>
        <v>2087.1362433862432</v>
      </c>
      <c r="W61" s="14"/>
      <c r="X61" s="14"/>
      <c r="Y61" s="14"/>
      <c r="Z61" s="14"/>
      <c r="AA61" s="14">
        <f t="shared" si="25"/>
        <v>2311.9047619047624</v>
      </c>
      <c r="AB61" s="14">
        <f t="shared" si="25"/>
        <v>2151.3558201058199</v>
      </c>
      <c r="AC61" s="24">
        <f>SUM(E61:AB61)</f>
        <v>44183.068783068775</v>
      </c>
    </row>
    <row r="62" spans="1:29" ht="33" customHeight="1">
      <c r="A62" s="4">
        <v>15</v>
      </c>
      <c r="B62" s="5" t="s">
        <v>65</v>
      </c>
      <c r="C62" s="6" t="s">
        <v>66</v>
      </c>
      <c r="D62" s="13"/>
      <c r="E62" s="15">
        <v>1100</v>
      </c>
      <c r="F62" s="15">
        <v>1200</v>
      </c>
      <c r="G62" s="15">
        <v>1200</v>
      </c>
      <c r="H62" s="15">
        <v>1200</v>
      </c>
      <c r="I62" s="15">
        <v>1300</v>
      </c>
      <c r="J62" s="15">
        <v>1300</v>
      </c>
      <c r="K62" s="15">
        <v>1500</v>
      </c>
      <c r="L62" s="15">
        <v>1400</v>
      </c>
      <c r="M62" s="15">
        <v>1400</v>
      </c>
      <c r="N62" s="15">
        <v>1300</v>
      </c>
      <c r="O62" s="15">
        <v>1400</v>
      </c>
      <c r="P62" s="15">
        <v>1400</v>
      </c>
      <c r="Q62" s="15">
        <v>1300</v>
      </c>
      <c r="R62" s="15">
        <v>1300</v>
      </c>
      <c r="S62" s="15">
        <v>1200</v>
      </c>
      <c r="T62" s="15">
        <v>1200</v>
      </c>
      <c r="U62" s="15">
        <v>1200</v>
      </c>
      <c r="V62" s="15">
        <v>1300</v>
      </c>
      <c r="W62" s="15">
        <v>700</v>
      </c>
      <c r="X62" s="15">
        <v>0</v>
      </c>
      <c r="Y62" s="15">
        <v>400</v>
      </c>
      <c r="Z62" s="15">
        <v>1400</v>
      </c>
      <c r="AA62" s="15">
        <v>1200</v>
      </c>
      <c r="AB62" s="15">
        <v>1200</v>
      </c>
      <c r="AC62" s="25">
        <f>SUM(E62:AB62)</f>
        <v>28100</v>
      </c>
    </row>
    <row r="63" spans="1:29" ht="33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26">E62/E61</f>
        <v>0.60100818472545947</v>
      </c>
      <c r="F63" s="16">
        <f t="shared" si="26"/>
        <v>0.64434106324798457</v>
      </c>
      <c r="G63" s="16">
        <f t="shared" si="26"/>
        <v>0.60277067207069523</v>
      </c>
      <c r="H63" s="16">
        <f t="shared" si="26"/>
        <v>0.60277067207069535</v>
      </c>
      <c r="I63" s="16">
        <f t="shared" si="26"/>
        <v>0.63259526261585997</v>
      </c>
      <c r="J63" s="16">
        <f t="shared" si="26"/>
        <v>0.61342570920325801</v>
      </c>
      <c r="K63" s="16">
        <f t="shared" si="26"/>
        <v>0.63992776829423137</v>
      </c>
      <c r="L63" s="16">
        <f t="shared" si="26"/>
        <v>0.58919475603306715</v>
      </c>
      <c r="M63" s="16">
        <f t="shared" si="26"/>
        <v>0.5813388259526262</v>
      </c>
      <c r="N63" s="16">
        <f t="shared" si="26"/>
        <v>0.53981462409886716</v>
      </c>
      <c r="O63" s="16">
        <f t="shared" si="26"/>
        <v>0.57368963087430214</v>
      </c>
      <c r="P63" s="16">
        <f t="shared" si="26"/>
        <v>0.57368963087430214</v>
      </c>
      <c r="Q63" s="16">
        <f t="shared" si="26"/>
        <v>0.52579346503136415</v>
      </c>
      <c r="R63" s="16">
        <f t="shared" si="26"/>
        <v>0.53981462409886716</v>
      </c>
      <c r="S63" s="16">
        <f t="shared" si="26"/>
        <v>0.54162002417946542</v>
      </c>
      <c r="T63" s="16">
        <f t="shared" si="26"/>
        <v>0.55778778609527035</v>
      </c>
      <c r="U63" s="16">
        <f t="shared" si="26"/>
        <v>0.5662391161876229</v>
      </c>
      <c r="V63" s="16">
        <f t="shared" si="26"/>
        <v>0.62286302780638525</v>
      </c>
      <c r="W63" s="16"/>
      <c r="X63" s="16"/>
      <c r="Y63" s="16"/>
      <c r="Z63" s="16"/>
      <c r="AA63" s="16">
        <f t="shared" si="26"/>
        <v>0.51905252317198758</v>
      </c>
      <c r="AB63" s="16">
        <f t="shared" si="26"/>
        <v>0.55778778609527035</v>
      </c>
      <c r="AC63" s="24">
        <f t="shared" ref="AC63:AC68" si="27">AVERAGE(E63:AB63)</f>
        <v>0.58127625763637902</v>
      </c>
    </row>
    <row r="64" spans="1:29" ht="33" customHeight="1">
      <c r="A64" s="4">
        <v>17</v>
      </c>
      <c r="B64" s="5" t="s">
        <v>69</v>
      </c>
      <c r="C64" s="13"/>
      <c r="D64" s="13"/>
      <c r="E64" s="316">
        <f>AVERAGE(E63:AB63)</f>
        <v>0.58127625763637902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27"/>
        <v>0.58127625763637902</v>
      </c>
    </row>
    <row r="65" spans="1:29" ht="33" customHeight="1">
      <c r="A65" s="4">
        <v>18</v>
      </c>
      <c r="B65" s="5" t="s">
        <v>70</v>
      </c>
      <c r="C65" s="13"/>
      <c r="D65" s="13"/>
      <c r="E65" s="16">
        <f t="shared" ref="E65:AB65" si="28">3.516/E63</f>
        <v>5.8501699134199123</v>
      </c>
      <c r="F65" s="16">
        <f t="shared" si="28"/>
        <v>5.4567374338624344</v>
      </c>
      <c r="G65" s="16">
        <f t="shared" si="28"/>
        <v>5.8330641534391541</v>
      </c>
      <c r="H65" s="16">
        <f t="shared" si="28"/>
        <v>5.8330641534391532</v>
      </c>
      <c r="I65" s="16">
        <f t="shared" si="28"/>
        <v>5.5580561660561658</v>
      </c>
      <c r="J65" s="16">
        <f t="shared" si="28"/>
        <v>5.7317454212454226</v>
      </c>
      <c r="K65" s="16">
        <f t="shared" si="28"/>
        <v>5.4943701058201055</v>
      </c>
      <c r="L65" s="16">
        <f t="shared" si="28"/>
        <v>5.9674665532879807</v>
      </c>
      <c r="M65" s="16">
        <f t="shared" si="28"/>
        <v>6.0481079931972781</v>
      </c>
      <c r="N65" s="16">
        <f t="shared" si="28"/>
        <v>6.5133470695970699</v>
      </c>
      <c r="O65" s="16">
        <f t="shared" si="28"/>
        <v>6.1287494331065755</v>
      </c>
      <c r="P65" s="16">
        <f t="shared" si="28"/>
        <v>6.1287494331065755</v>
      </c>
      <c r="Q65" s="16">
        <f t="shared" si="28"/>
        <v>6.687036324786324</v>
      </c>
      <c r="R65" s="16">
        <f t="shared" si="28"/>
        <v>6.5133470695970699</v>
      </c>
      <c r="S65" s="16">
        <f t="shared" si="28"/>
        <v>6.4916359126984124</v>
      </c>
      <c r="T65" s="16">
        <f t="shared" si="28"/>
        <v>6.3034725529100522</v>
      </c>
      <c r="U65" s="16">
        <f t="shared" si="28"/>
        <v>6.2093908730158729</v>
      </c>
      <c r="V65" s="16">
        <f t="shared" si="28"/>
        <v>5.6449007936507929</v>
      </c>
      <c r="W65" s="16"/>
      <c r="X65" s="16"/>
      <c r="Y65" s="16"/>
      <c r="Z65" s="16"/>
      <c r="AA65" s="16">
        <f t="shared" si="28"/>
        <v>6.7738809523809529</v>
      </c>
      <c r="AB65" s="16">
        <f t="shared" si="28"/>
        <v>6.3034725529100522</v>
      </c>
      <c r="AC65" s="24">
        <f t="shared" si="27"/>
        <v>6.0735382430763671</v>
      </c>
    </row>
    <row r="66" spans="1:29" ht="33" customHeight="1">
      <c r="A66" s="4">
        <v>19</v>
      </c>
      <c r="B66" s="5" t="s">
        <v>71</v>
      </c>
      <c r="C66" s="13"/>
      <c r="D66" s="13"/>
      <c r="E66" s="16">
        <f t="shared" ref="E66:AB66" si="29">3.413*E65</f>
        <v>19.96662991450216</v>
      </c>
      <c r="F66" s="16">
        <f t="shared" si="29"/>
        <v>18.623844861772486</v>
      </c>
      <c r="G66" s="16">
        <f t="shared" si="29"/>
        <v>19.90824795568783</v>
      </c>
      <c r="H66" s="16">
        <f t="shared" si="29"/>
        <v>19.90824795568783</v>
      </c>
      <c r="I66" s="16">
        <f t="shared" si="29"/>
        <v>18.969645694749694</v>
      </c>
      <c r="J66" s="16">
        <f t="shared" si="29"/>
        <v>19.562447122710626</v>
      </c>
      <c r="K66" s="16">
        <f t="shared" si="29"/>
        <v>18.752285171164019</v>
      </c>
      <c r="L66" s="16">
        <f t="shared" si="29"/>
        <v>20.366963346371875</v>
      </c>
      <c r="M66" s="16">
        <f t="shared" si="29"/>
        <v>20.642192580782311</v>
      </c>
      <c r="N66" s="16">
        <f t="shared" si="29"/>
        <v>22.230053548534798</v>
      </c>
      <c r="O66" s="16">
        <f t="shared" si="29"/>
        <v>20.917421815192743</v>
      </c>
      <c r="P66" s="16">
        <f t="shared" si="29"/>
        <v>20.917421815192743</v>
      </c>
      <c r="Q66" s="16">
        <f t="shared" si="29"/>
        <v>22.822854976495723</v>
      </c>
      <c r="R66" s="16">
        <f t="shared" si="29"/>
        <v>22.230053548534798</v>
      </c>
      <c r="S66" s="16">
        <f t="shared" si="29"/>
        <v>22.155953370039679</v>
      </c>
      <c r="T66" s="16">
        <f t="shared" si="29"/>
        <v>21.513751823082007</v>
      </c>
      <c r="U66" s="16">
        <f t="shared" si="29"/>
        <v>21.192651049603175</v>
      </c>
      <c r="V66" s="16">
        <f t="shared" si="29"/>
        <v>19.266046408730155</v>
      </c>
      <c r="W66" s="16"/>
      <c r="X66" s="16"/>
      <c r="Y66" s="16"/>
      <c r="Z66" s="16"/>
      <c r="AA66" s="16">
        <f t="shared" si="29"/>
        <v>23.119255690476191</v>
      </c>
      <c r="AB66" s="16">
        <f t="shared" si="29"/>
        <v>21.513751823082007</v>
      </c>
      <c r="AC66" s="24">
        <f t="shared" si="27"/>
        <v>20.728986023619644</v>
      </c>
    </row>
    <row r="67" spans="1:29" ht="33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30">(E53-E52)/LN(1+(E53-E52)/E48)</f>
        <v>2.7938246005177483</v>
      </c>
      <c r="F67" s="16">
        <f t="shared" si="30"/>
        <v>2.7466946633430953</v>
      </c>
      <c r="G67" s="16">
        <f t="shared" si="30"/>
        <v>2.7800614208988526</v>
      </c>
      <c r="H67" s="16">
        <f t="shared" si="30"/>
        <v>2.8132553297334795</v>
      </c>
      <c r="I67" s="16">
        <f t="shared" si="30"/>
        <v>2.9296113901026519</v>
      </c>
      <c r="J67" s="16">
        <f t="shared" si="30"/>
        <v>3.0296595858668227</v>
      </c>
      <c r="K67" s="16">
        <f t="shared" si="30"/>
        <v>3.1608880342886421</v>
      </c>
      <c r="L67" s="16">
        <f t="shared" si="30"/>
        <v>3.1933327895458685</v>
      </c>
      <c r="M67" s="16">
        <f t="shared" si="30"/>
        <v>3.1933327895458685</v>
      </c>
      <c r="N67" s="16">
        <f t="shared" si="30"/>
        <v>3.1933327895458685</v>
      </c>
      <c r="O67" s="16">
        <f t="shared" si="30"/>
        <v>3.2256394132852981</v>
      </c>
      <c r="P67" s="16">
        <f t="shared" si="30"/>
        <v>3.2578110744183051</v>
      </c>
      <c r="Q67" s="16">
        <f t="shared" si="30"/>
        <v>3.3119951960434055</v>
      </c>
      <c r="R67" s="16">
        <f t="shared" si="30"/>
        <v>3.1933327895458685</v>
      </c>
      <c r="S67" s="16">
        <f t="shared" si="30"/>
        <v>2.9118462916286969</v>
      </c>
      <c r="T67" s="16">
        <f t="shared" si="30"/>
        <v>2.8791433462785561</v>
      </c>
      <c r="U67" s="16">
        <f t="shared" si="30"/>
        <v>2.8462811310057345</v>
      </c>
      <c r="V67" s="16">
        <f t="shared" si="30"/>
        <v>2.8462811310057345</v>
      </c>
      <c r="W67" s="16"/>
      <c r="X67" s="16"/>
      <c r="Y67" s="16"/>
      <c r="Z67" s="16"/>
      <c r="AA67" s="16">
        <f t="shared" si="30"/>
        <v>3.0090398516352548</v>
      </c>
      <c r="AB67" s="16">
        <f t="shared" si="30"/>
        <v>2.9118462916286978</v>
      </c>
      <c r="AC67" s="24">
        <f t="shared" si="27"/>
        <v>3.0113604954932227</v>
      </c>
    </row>
    <row r="68" spans="1:29" ht="33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31">(E50-E51)/LN(1+(E50-E51)/E49)</f>
        <v>2.2639742566302212</v>
      </c>
      <c r="F68" s="16">
        <f t="shared" si="31"/>
        <v>2.4502311435593276</v>
      </c>
      <c r="G68" s="16">
        <f t="shared" si="31"/>
        <v>2.3889755342241434</v>
      </c>
      <c r="H68" s="16">
        <f t="shared" si="31"/>
        <v>2.388975534224143</v>
      </c>
      <c r="I68" s="16">
        <f t="shared" si="31"/>
        <v>2.6050827568852757</v>
      </c>
      <c r="J68" s="16">
        <f t="shared" si="31"/>
        <v>2.6560353889201749</v>
      </c>
      <c r="K68" s="16">
        <f t="shared" si="31"/>
        <v>2.831994762232378</v>
      </c>
      <c r="L68" s="16">
        <f t="shared" si="31"/>
        <v>2.8568481655931195</v>
      </c>
      <c r="M68" s="16">
        <f t="shared" si="31"/>
        <v>2.8816343500125905</v>
      </c>
      <c r="N68" s="16">
        <f t="shared" si="31"/>
        <v>3.0477780683835873</v>
      </c>
      <c r="O68" s="16">
        <f t="shared" si="31"/>
        <v>2.9063544547929929</v>
      </c>
      <c r="P68" s="16">
        <f t="shared" si="31"/>
        <v>3.0732768781004784</v>
      </c>
      <c r="Q68" s="16">
        <f t="shared" si="31"/>
        <v>3.0987079537402038</v>
      </c>
      <c r="R68" s="16">
        <f t="shared" si="31"/>
        <v>3.0477780683835873</v>
      </c>
      <c r="S68" s="16">
        <f t="shared" si="31"/>
        <v>2.7318849218221404</v>
      </c>
      <c r="T68" s="16">
        <f t="shared" si="31"/>
        <v>2.5119710354990694</v>
      </c>
      <c r="U68" s="16">
        <f t="shared" si="31"/>
        <v>2.6560353889201744</v>
      </c>
      <c r="V68" s="16">
        <f t="shared" si="31"/>
        <v>2.6305986949018862</v>
      </c>
      <c r="W68" s="16"/>
      <c r="X68" s="16"/>
      <c r="Y68" s="16"/>
      <c r="Z68" s="16"/>
      <c r="AA68" s="16">
        <f t="shared" si="31"/>
        <v>2.9708636221603983</v>
      </c>
      <c r="AB68" s="16">
        <f t="shared" si="31"/>
        <v>2.8412043138320042</v>
      </c>
      <c r="AC68" s="24">
        <f t="shared" si="27"/>
        <v>2.7420102646408946</v>
      </c>
    </row>
  </sheetData>
  <mergeCells count="32">
    <mergeCell ref="A45:D45"/>
    <mergeCell ref="E31:AB31"/>
    <mergeCell ref="E64:AB64"/>
    <mergeCell ref="A46:A47"/>
    <mergeCell ref="B46:B47"/>
    <mergeCell ref="C46:C47"/>
    <mergeCell ref="D46:D47"/>
    <mergeCell ref="E46:AB46"/>
    <mergeCell ref="A37:AC37"/>
    <mergeCell ref="A38:AC38"/>
    <mergeCell ref="A39:D39"/>
    <mergeCell ref="E39:AC45"/>
    <mergeCell ref="A40:D40"/>
    <mergeCell ref="A41:D41"/>
    <mergeCell ref="A42:D42"/>
    <mergeCell ref="A43:D43"/>
    <mergeCell ref="A44:D44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9:AB29">
    <cfRule type="cellIs" dxfId="44" priority="2" operator="greaterThan">
      <formula>90</formula>
    </cfRule>
  </conditionalFormatting>
  <conditionalFormatting sqref="E62:AB62">
    <cfRule type="cellIs" dxfId="4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F68"/>
  <sheetViews>
    <sheetView zoomScale="60" zoomScaleNormal="60" workbookViewId="0">
      <selection activeCell="T78" sqref="T78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145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0.6</v>
      </c>
      <c r="F13" s="8">
        <v>0.6</v>
      </c>
      <c r="G13" s="8">
        <v>0.4</v>
      </c>
      <c r="H13" s="8">
        <v>0.5</v>
      </c>
      <c r="I13" s="8">
        <v>0.8</v>
      </c>
      <c r="J13" s="8">
        <v>0.8</v>
      </c>
      <c r="K13" s="8">
        <v>0.7</v>
      </c>
      <c r="L13" s="8">
        <v>0.7</v>
      </c>
      <c r="M13" s="8">
        <v>0.7</v>
      </c>
      <c r="N13" s="8">
        <v>0.6</v>
      </c>
      <c r="O13" s="8">
        <v>0.6</v>
      </c>
      <c r="P13" s="8">
        <v>0.6</v>
      </c>
      <c r="Q13" s="8">
        <v>0.6</v>
      </c>
      <c r="R13" s="8">
        <v>0.6</v>
      </c>
      <c r="S13" s="8">
        <v>0.6</v>
      </c>
      <c r="T13" s="8">
        <v>0.6</v>
      </c>
      <c r="U13" s="8">
        <v>0.6</v>
      </c>
      <c r="V13" s="8">
        <v>0.6</v>
      </c>
      <c r="W13" s="8">
        <v>0.6</v>
      </c>
      <c r="X13" s="8">
        <v>0.6</v>
      </c>
      <c r="Y13" s="8">
        <v>0.6</v>
      </c>
      <c r="Z13" s="8">
        <v>0.6</v>
      </c>
      <c r="AA13" s="8">
        <v>0.6</v>
      </c>
      <c r="AB13" s="8"/>
      <c r="AC13" s="23">
        <f>AVERAGE(E13:AB13)</f>
        <v>0.61739130434782585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1.6</v>
      </c>
      <c r="F14" s="9">
        <v>1.2</v>
      </c>
      <c r="G14" s="9">
        <v>3.3</v>
      </c>
      <c r="H14" s="9">
        <v>1.8</v>
      </c>
      <c r="I14" s="9">
        <v>1.4</v>
      </c>
      <c r="J14" s="9">
        <v>1.2</v>
      </c>
      <c r="K14" s="9">
        <v>1.3</v>
      </c>
      <c r="L14" s="9">
        <v>1.3</v>
      </c>
      <c r="M14" s="9">
        <v>1.2</v>
      </c>
      <c r="N14" s="9">
        <v>0.6</v>
      </c>
      <c r="O14" s="9">
        <v>0.8</v>
      </c>
      <c r="P14" s="9">
        <v>0.8</v>
      </c>
      <c r="Q14" s="9">
        <v>0.9</v>
      </c>
      <c r="R14" s="9">
        <v>0.9</v>
      </c>
      <c r="S14" s="9">
        <v>0.9</v>
      </c>
      <c r="T14" s="9">
        <v>0.9</v>
      </c>
      <c r="U14" s="9">
        <v>0.9</v>
      </c>
      <c r="V14" s="9">
        <v>0.7</v>
      </c>
      <c r="W14" s="9">
        <v>0.9</v>
      </c>
      <c r="X14" s="9">
        <v>1.1000000000000001</v>
      </c>
      <c r="Y14" s="9">
        <v>1.2</v>
      </c>
      <c r="Z14" s="9">
        <v>1.2</v>
      </c>
      <c r="AA14" s="9">
        <v>1.3</v>
      </c>
      <c r="AB14" s="9"/>
      <c r="AC14" s="23">
        <f>AVERAGE(E14:AB14)</f>
        <v>1.1913043478260865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12.7</v>
      </c>
      <c r="F15" s="10">
        <v>12.6</v>
      </c>
      <c r="G15" s="10">
        <v>12.3</v>
      </c>
      <c r="H15" s="10">
        <v>12.6</v>
      </c>
      <c r="I15" s="10">
        <v>12.8</v>
      </c>
      <c r="J15" s="10">
        <v>12.6</v>
      </c>
      <c r="K15" s="10">
        <v>13.2</v>
      </c>
      <c r="L15" s="10">
        <v>13.4</v>
      </c>
      <c r="M15" s="10">
        <v>13.4</v>
      </c>
      <c r="N15" s="10">
        <v>13.6</v>
      </c>
      <c r="O15" s="10">
        <v>13.8</v>
      </c>
      <c r="P15" s="10">
        <v>13.8</v>
      </c>
      <c r="Q15" s="10">
        <v>13.8</v>
      </c>
      <c r="R15" s="10">
        <v>13.6</v>
      </c>
      <c r="S15" s="10">
        <v>13.3</v>
      </c>
      <c r="T15" s="10">
        <v>13.1</v>
      </c>
      <c r="U15" s="10">
        <v>13.1</v>
      </c>
      <c r="V15" s="10">
        <v>13.1</v>
      </c>
      <c r="W15" s="10">
        <v>12.8</v>
      </c>
      <c r="X15" s="10">
        <v>12.9</v>
      </c>
      <c r="Y15" s="10">
        <v>12.8</v>
      </c>
      <c r="Z15" s="10">
        <v>12.7</v>
      </c>
      <c r="AA15" s="10">
        <v>12.6</v>
      </c>
      <c r="AB15" s="10"/>
      <c r="AC15" s="24">
        <f t="shared" ref="AC15:AC26" si="0">AVERAGE(E15:AB15)</f>
        <v>13.069565217391307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6.7</v>
      </c>
      <c r="F16" s="10">
        <v>6.3</v>
      </c>
      <c r="G16" s="10">
        <v>7.2</v>
      </c>
      <c r="H16" s="10">
        <v>7.1</v>
      </c>
      <c r="I16" s="10">
        <v>7.1</v>
      </c>
      <c r="J16" s="10">
        <v>6.7</v>
      </c>
      <c r="K16" s="10">
        <v>7.1</v>
      </c>
      <c r="L16" s="10">
        <v>6.5</v>
      </c>
      <c r="M16" s="10">
        <v>6.6</v>
      </c>
      <c r="N16" s="10">
        <v>6.6</v>
      </c>
      <c r="O16" s="10">
        <v>6.4</v>
      </c>
      <c r="P16" s="10">
        <v>6.3</v>
      </c>
      <c r="Q16" s="10">
        <v>6.1</v>
      </c>
      <c r="R16" s="10">
        <v>5.9</v>
      </c>
      <c r="S16" s="10">
        <v>5.9</v>
      </c>
      <c r="T16" s="10">
        <v>6.3</v>
      </c>
      <c r="U16" s="10">
        <v>6.6</v>
      </c>
      <c r="V16" s="10">
        <v>6.8</v>
      </c>
      <c r="W16" s="10">
        <v>6.7</v>
      </c>
      <c r="X16" s="10">
        <v>6.7</v>
      </c>
      <c r="Y16" s="10">
        <v>6.5</v>
      </c>
      <c r="Z16" s="10">
        <v>6.7</v>
      </c>
      <c r="AA16" s="10">
        <v>6.2</v>
      </c>
      <c r="AB16" s="10"/>
      <c r="AC16" s="24">
        <f t="shared" si="0"/>
        <v>6.5652173913043468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5.9999999999999991</v>
      </c>
      <c r="F17" s="198">
        <f t="shared" ref="F17:AB17" si="1">F15-F16</f>
        <v>6.3</v>
      </c>
      <c r="G17" s="198">
        <f t="shared" si="1"/>
        <v>5.1000000000000005</v>
      </c>
      <c r="H17" s="198">
        <f t="shared" si="1"/>
        <v>5.5</v>
      </c>
      <c r="I17" s="198">
        <f t="shared" si="1"/>
        <v>5.7000000000000011</v>
      </c>
      <c r="J17" s="198">
        <f t="shared" si="1"/>
        <v>5.8999999999999995</v>
      </c>
      <c r="K17" s="198">
        <f t="shared" si="1"/>
        <v>6.1</v>
      </c>
      <c r="L17" s="198">
        <f t="shared" si="1"/>
        <v>6.9</v>
      </c>
      <c r="M17" s="198">
        <f t="shared" si="1"/>
        <v>6.8000000000000007</v>
      </c>
      <c r="N17" s="198">
        <f t="shared" si="1"/>
        <v>7</v>
      </c>
      <c r="O17" s="198">
        <f t="shared" si="1"/>
        <v>7.4</v>
      </c>
      <c r="P17" s="198">
        <f t="shared" si="1"/>
        <v>7.5000000000000009</v>
      </c>
      <c r="Q17" s="198">
        <f t="shared" si="1"/>
        <v>7.7000000000000011</v>
      </c>
      <c r="R17" s="198">
        <f t="shared" si="1"/>
        <v>7.6999999999999993</v>
      </c>
      <c r="S17" s="198">
        <f t="shared" si="1"/>
        <v>7.4</v>
      </c>
      <c r="T17" s="198">
        <f t="shared" si="1"/>
        <v>6.8</v>
      </c>
      <c r="U17" s="198">
        <f t="shared" si="1"/>
        <v>6.5</v>
      </c>
      <c r="V17" s="198">
        <f t="shared" si="1"/>
        <v>6.3</v>
      </c>
      <c r="W17" s="198">
        <f t="shared" si="1"/>
        <v>6.1000000000000005</v>
      </c>
      <c r="X17" s="198">
        <f t="shared" si="1"/>
        <v>6.2</v>
      </c>
      <c r="Y17" s="198">
        <f t="shared" si="1"/>
        <v>6.3000000000000007</v>
      </c>
      <c r="Z17" s="198">
        <f t="shared" si="1"/>
        <v>5.9999999999999991</v>
      </c>
      <c r="AA17" s="198">
        <f t="shared" si="1"/>
        <v>6.3999999999999995</v>
      </c>
      <c r="AB17" s="198">
        <f t="shared" si="1"/>
        <v>0</v>
      </c>
      <c r="AC17" s="24">
        <f t="shared" si="0"/>
        <v>6.2333333333333343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22.6</v>
      </c>
      <c r="F18" s="10">
        <v>22.3</v>
      </c>
      <c r="G18" s="10">
        <v>22</v>
      </c>
      <c r="H18" s="10">
        <v>21.4</v>
      </c>
      <c r="I18" s="10">
        <v>21.4</v>
      </c>
      <c r="J18" s="10">
        <v>22.8</v>
      </c>
      <c r="K18" s="10">
        <v>23.2</v>
      </c>
      <c r="L18" s="10">
        <v>23.4</v>
      </c>
      <c r="M18" s="10">
        <v>23.3</v>
      </c>
      <c r="N18" s="10">
        <v>23.4</v>
      </c>
      <c r="O18" s="10">
        <v>23.4</v>
      </c>
      <c r="P18" s="10">
        <v>23.4</v>
      </c>
      <c r="Q18" s="10">
        <v>23.1</v>
      </c>
      <c r="R18" s="10">
        <v>23.3</v>
      </c>
      <c r="S18" s="10">
        <v>23.7</v>
      </c>
      <c r="T18" s="10">
        <v>23.4</v>
      </c>
      <c r="U18" s="10">
        <v>23.2</v>
      </c>
      <c r="V18" s="10">
        <v>23.3</v>
      </c>
      <c r="W18" s="10">
        <v>23.3</v>
      </c>
      <c r="X18" s="10">
        <v>23.3</v>
      </c>
      <c r="Y18" s="10">
        <v>23.1</v>
      </c>
      <c r="Z18" s="10">
        <v>23.1</v>
      </c>
      <c r="AA18" s="10">
        <v>22.9</v>
      </c>
      <c r="AB18" s="10"/>
      <c r="AC18" s="24">
        <f t="shared" si="0"/>
        <v>22.969565217391306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26.4</v>
      </c>
      <c r="F19" s="10">
        <v>26.1</v>
      </c>
      <c r="G19" s="10">
        <v>25.6</v>
      </c>
      <c r="H19" s="10">
        <v>24.9</v>
      </c>
      <c r="I19" s="10">
        <v>25.2</v>
      </c>
      <c r="J19" s="10">
        <v>26.3</v>
      </c>
      <c r="K19" s="10">
        <v>27.1</v>
      </c>
      <c r="L19" s="10">
        <v>27.7</v>
      </c>
      <c r="M19" s="10">
        <v>27.6</v>
      </c>
      <c r="N19" s="10">
        <v>27.6</v>
      </c>
      <c r="O19" s="10">
        <v>27.6</v>
      </c>
      <c r="P19" s="10">
        <v>28.1</v>
      </c>
      <c r="Q19" s="10">
        <v>27.8</v>
      </c>
      <c r="R19" s="10">
        <v>27.9</v>
      </c>
      <c r="S19" s="10">
        <v>27.9</v>
      </c>
      <c r="T19" s="10">
        <v>27.4</v>
      </c>
      <c r="U19" s="10">
        <v>27.2</v>
      </c>
      <c r="V19" s="10">
        <v>27.3</v>
      </c>
      <c r="W19" s="10">
        <v>27.3</v>
      </c>
      <c r="X19" s="10">
        <v>27.1</v>
      </c>
      <c r="Y19" s="10">
        <v>26.9</v>
      </c>
      <c r="Z19" s="10">
        <v>26.7</v>
      </c>
      <c r="AA19" s="10">
        <v>26.8</v>
      </c>
      <c r="AB19" s="10"/>
      <c r="AC19" s="24">
        <f t="shared" si="0"/>
        <v>26.978260869565219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/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/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/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/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W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ref="X24:AA24" si="3">X20-X21</f>
        <v>0.5</v>
      </c>
      <c r="Y24" s="11">
        <f t="shared" si="3"/>
        <v>0.5</v>
      </c>
      <c r="Z24" s="11">
        <f t="shared" si="3"/>
        <v>0.5</v>
      </c>
      <c r="AA24" s="11">
        <f t="shared" si="3"/>
        <v>0.5</v>
      </c>
      <c r="AB24" s="11"/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W25" si="4">E22-E23</f>
        <v>0.79999999999999982</v>
      </c>
      <c r="F25" s="11">
        <f t="shared" si="4"/>
        <v>0.79999999999999982</v>
      </c>
      <c r="G25" s="11">
        <f t="shared" si="4"/>
        <v>0.79999999999999982</v>
      </c>
      <c r="H25" s="11">
        <f t="shared" si="4"/>
        <v>0.79999999999999982</v>
      </c>
      <c r="I25" s="11">
        <f t="shared" si="4"/>
        <v>0.79999999999999982</v>
      </c>
      <c r="J25" s="11">
        <f t="shared" si="4"/>
        <v>0.79999999999999982</v>
      </c>
      <c r="K25" s="11">
        <f t="shared" si="4"/>
        <v>0.79999999999999982</v>
      </c>
      <c r="L25" s="11">
        <f t="shared" si="4"/>
        <v>0.79999999999999982</v>
      </c>
      <c r="M25" s="11">
        <f t="shared" si="4"/>
        <v>0.79999999999999982</v>
      </c>
      <c r="N25" s="11">
        <f t="shared" si="4"/>
        <v>0.79999999999999982</v>
      </c>
      <c r="O25" s="11">
        <f t="shared" si="4"/>
        <v>0.79999999999999982</v>
      </c>
      <c r="P25" s="11">
        <f t="shared" si="4"/>
        <v>0.79999999999999982</v>
      </c>
      <c r="Q25" s="11">
        <f t="shared" si="4"/>
        <v>0.79999999999999982</v>
      </c>
      <c r="R25" s="11">
        <f t="shared" si="4"/>
        <v>0.79999999999999982</v>
      </c>
      <c r="S25" s="11">
        <f t="shared" si="4"/>
        <v>0.79999999999999982</v>
      </c>
      <c r="T25" s="11">
        <f t="shared" si="4"/>
        <v>0.79999999999999982</v>
      </c>
      <c r="U25" s="11">
        <f t="shared" si="4"/>
        <v>0.79999999999999982</v>
      </c>
      <c r="V25" s="11">
        <f t="shared" si="4"/>
        <v>0.79999999999999982</v>
      </c>
      <c r="W25" s="11">
        <f t="shared" si="4"/>
        <v>0.79999999999999982</v>
      </c>
      <c r="X25" s="11">
        <f t="shared" ref="X25:AA25" si="5">X22-X23</f>
        <v>0.79999999999999982</v>
      </c>
      <c r="Y25" s="11">
        <f t="shared" si="5"/>
        <v>0.79999999999999982</v>
      </c>
      <c r="Z25" s="11">
        <f t="shared" si="5"/>
        <v>0.79999999999999982</v>
      </c>
      <c r="AA25" s="11">
        <f t="shared" si="5"/>
        <v>0.79999999999999982</v>
      </c>
      <c r="AB25" s="11"/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W26" si="6">SQRT(E24/0.5)*971</f>
        <v>971</v>
      </c>
      <c r="F26" s="14">
        <f t="shared" si="6"/>
        <v>971</v>
      </c>
      <c r="G26" s="14">
        <f t="shared" si="6"/>
        <v>971</v>
      </c>
      <c r="H26" s="14">
        <f t="shared" si="6"/>
        <v>971</v>
      </c>
      <c r="I26" s="14">
        <f t="shared" si="6"/>
        <v>971</v>
      </c>
      <c r="J26" s="14">
        <f t="shared" si="6"/>
        <v>971</v>
      </c>
      <c r="K26" s="14">
        <f t="shared" si="6"/>
        <v>971</v>
      </c>
      <c r="L26" s="14">
        <f t="shared" si="6"/>
        <v>971</v>
      </c>
      <c r="M26" s="14">
        <f t="shared" si="6"/>
        <v>971</v>
      </c>
      <c r="N26" s="14">
        <f t="shared" si="6"/>
        <v>971</v>
      </c>
      <c r="O26" s="14">
        <f t="shared" si="6"/>
        <v>971</v>
      </c>
      <c r="P26" s="14">
        <f t="shared" si="6"/>
        <v>971</v>
      </c>
      <c r="Q26" s="14">
        <f t="shared" si="6"/>
        <v>971</v>
      </c>
      <c r="R26" s="14">
        <f t="shared" si="6"/>
        <v>971</v>
      </c>
      <c r="S26" s="14">
        <f t="shared" si="6"/>
        <v>971</v>
      </c>
      <c r="T26" s="14">
        <f t="shared" si="6"/>
        <v>971</v>
      </c>
      <c r="U26" s="14">
        <f t="shared" si="6"/>
        <v>971</v>
      </c>
      <c r="V26" s="14">
        <f t="shared" si="6"/>
        <v>971</v>
      </c>
      <c r="W26" s="14">
        <f t="shared" si="6"/>
        <v>971</v>
      </c>
      <c r="X26" s="14">
        <f t="shared" ref="X26:AA26" si="7">SQRT(X24/0.5)*971</f>
        <v>971</v>
      </c>
      <c r="Y26" s="14">
        <f t="shared" si="7"/>
        <v>971</v>
      </c>
      <c r="Z26" s="14">
        <f t="shared" si="7"/>
        <v>971</v>
      </c>
      <c r="AA26" s="14">
        <f t="shared" si="7"/>
        <v>971</v>
      </c>
      <c r="AB26" s="14"/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W27" si="8">E26*1000*1*(E15-E16)/3024</f>
        <v>1926.5873015873012</v>
      </c>
      <c r="F27" s="14">
        <f t="shared" si="8"/>
        <v>2022.9166666666667</v>
      </c>
      <c r="G27" s="14">
        <f t="shared" si="8"/>
        <v>1637.5992063492067</v>
      </c>
      <c r="H27" s="14">
        <f t="shared" si="8"/>
        <v>1766.0383597883597</v>
      </c>
      <c r="I27" s="14">
        <f t="shared" si="8"/>
        <v>1830.2579365079368</v>
      </c>
      <c r="J27" s="14">
        <f t="shared" si="8"/>
        <v>1894.4775132275129</v>
      </c>
      <c r="K27" s="14">
        <f t="shared" si="8"/>
        <v>1958.69708994709</v>
      </c>
      <c r="L27" s="14">
        <f t="shared" si="8"/>
        <v>2215.5753968253966</v>
      </c>
      <c r="M27" s="14">
        <f t="shared" si="8"/>
        <v>2183.465608465609</v>
      </c>
      <c r="N27" s="14">
        <f t="shared" si="8"/>
        <v>2247.6851851851852</v>
      </c>
      <c r="O27" s="14">
        <f t="shared" si="8"/>
        <v>2376.1243386243386</v>
      </c>
      <c r="P27" s="14">
        <f t="shared" si="8"/>
        <v>2408.2341269841272</v>
      </c>
      <c r="Q27" s="14">
        <f t="shared" si="8"/>
        <v>2472.4537037037039</v>
      </c>
      <c r="R27" s="14">
        <f t="shared" si="8"/>
        <v>2472.4537037037035</v>
      </c>
      <c r="S27" s="14">
        <f t="shared" si="8"/>
        <v>2376.1243386243386</v>
      </c>
      <c r="T27" s="14">
        <f t="shared" si="8"/>
        <v>2183.4656084656085</v>
      </c>
      <c r="U27" s="14">
        <f t="shared" si="8"/>
        <v>2087.1362433862432</v>
      </c>
      <c r="V27" s="14">
        <f t="shared" si="8"/>
        <v>2022.9166666666667</v>
      </c>
      <c r="W27" s="14">
        <f t="shared" si="8"/>
        <v>1958.6970899470903</v>
      </c>
      <c r="X27" s="14">
        <f t="shared" ref="X27:AA27" si="9">X26*1000*1*(X15-X16)/3024</f>
        <v>1990.8068783068784</v>
      </c>
      <c r="Y27" s="14">
        <f t="shared" si="9"/>
        <v>2022.916666666667</v>
      </c>
      <c r="Z27" s="14">
        <f t="shared" si="9"/>
        <v>1926.5873015873012</v>
      </c>
      <c r="AA27" s="14">
        <f t="shared" si="9"/>
        <v>2055.0264550264546</v>
      </c>
      <c r="AB27" s="14"/>
      <c r="AC27" s="24">
        <f>SUM(E27:AB27)</f>
        <v>48036.24338624339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1000</v>
      </c>
      <c r="F28" s="15">
        <v>900</v>
      </c>
      <c r="G28" s="15">
        <v>900</v>
      </c>
      <c r="H28" s="15">
        <v>900</v>
      </c>
      <c r="I28" s="15">
        <v>900</v>
      </c>
      <c r="J28" s="15">
        <v>900</v>
      </c>
      <c r="K28" s="15">
        <v>1200</v>
      </c>
      <c r="L28" s="15">
        <v>1000</v>
      </c>
      <c r="M28" s="15">
        <v>1100</v>
      </c>
      <c r="N28" s="15">
        <v>1100</v>
      </c>
      <c r="O28" s="15">
        <v>1200</v>
      </c>
      <c r="P28" s="15">
        <v>1200</v>
      </c>
      <c r="Q28" s="15">
        <v>1200</v>
      </c>
      <c r="R28" s="15">
        <v>1100</v>
      </c>
      <c r="S28" s="15">
        <v>1000</v>
      </c>
      <c r="T28" s="15">
        <v>1000</v>
      </c>
      <c r="U28" s="15">
        <v>1000</v>
      </c>
      <c r="V28" s="15">
        <v>1100</v>
      </c>
      <c r="W28" s="15">
        <v>900</v>
      </c>
      <c r="X28" s="15">
        <v>1000</v>
      </c>
      <c r="Y28" s="15">
        <v>1000</v>
      </c>
      <c r="Z28" s="15">
        <v>1000</v>
      </c>
      <c r="AA28" s="15">
        <v>1000</v>
      </c>
      <c r="AB28" s="15">
        <v>0</v>
      </c>
      <c r="AC28" s="25">
        <f>SUM(E28:AB28)</f>
        <v>23600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A29" si="10">E28/E27</f>
        <v>0.51905252317198769</v>
      </c>
      <c r="F29" s="16">
        <f t="shared" si="10"/>
        <v>0.44490216271884653</v>
      </c>
      <c r="G29" s="16">
        <f t="shared" si="10"/>
        <v>0.54958502453504565</v>
      </c>
      <c r="H29" s="16">
        <f t="shared" si="10"/>
        <v>0.50961520456886067</v>
      </c>
      <c r="I29" s="16">
        <f t="shared" si="10"/>
        <v>0.4917339693208303</v>
      </c>
      <c r="J29" s="16">
        <f t="shared" si="10"/>
        <v>0.47506502120825994</v>
      </c>
      <c r="K29" s="16">
        <f t="shared" si="10"/>
        <v>0.61265215849808374</v>
      </c>
      <c r="L29" s="16">
        <f t="shared" si="10"/>
        <v>0.4513500201495545</v>
      </c>
      <c r="M29" s="16">
        <f t="shared" si="10"/>
        <v>0.50378627249045849</v>
      </c>
      <c r="N29" s="16">
        <f t="shared" si="10"/>
        <v>0.48939237899073118</v>
      </c>
      <c r="O29" s="16">
        <f t="shared" si="10"/>
        <v>0.50502407659977178</v>
      </c>
      <c r="P29" s="16">
        <f t="shared" si="10"/>
        <v>0.49829042224510811</v>
      </c>
      <c r="Q29" s="16">
        <f t="shared" si="10"/>
        <v>0.48534781387510528</v>
      </c>
      <c r="R29" s="16">
        <f t="shared" si="10"/>
        <v>0.44490216271884658</v>
      </c>
      <c r="S29" s="16">
        <f t="shared" si="10"/>
        <v>0.42085339716647646</v>
      </c>
      <c r="T29" s="16">
        <f t="shared" si="10"/>
        <v>0.45798752044587143</v>
      </c>
      <c r="U29" s="16">
        <f t="shared" si="10"/>
        <v>0.47912540600491171</v>
      </c>
      <c r="V29" s="16">
        <f t="shared" si="10"/>
        <v>0.5437693099897013</v>
      </c>
      <c r="W29" s="16">
        <f t="shared" si="10"/>
        <v>0.45948911887356275</v>
      </c>
      <c r="X29" s="16">
        <f t="shared" si="10"/>
        <v>0.50230889339224605</v>
      </c>
      <c r="Y29" s="16">
        <f t="shared" si="10"/>
        <v>0.49433573635427386</v>
      </c>
      <c r="Z29" s="16">
        <f t="shared" si="10"/>
        <v>0.51905252317198769</v>
      </c>
      <c r="AA29" s="16">
        <f t="shared" si="10"/>
        <v>0.48661174047373851</v>
      </c>
      <c r="AB29" s="16"/>
      <c r="AC29" s="24">
        <f t="shared" ref="AC29:AC34" si="11">AVERAGE(E29:AB29)</f>
        <v>0.49322751552018518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0.49322751552018518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11"/>
        <v>0.49322751552018518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W31" si="12">3.516/E29</f>
        <v>6.773880952380952</v>
      </c>
      <c r="F31" s="16">
        <f t="shared" si="12"/>
        <v>7.9028611111111111</v>
      </c>
      <c r="G31" s="16">
        <f t="shared" si="12"/>
        <v>6.3975542328042341</v>
      </c>
      <c r="H31" s="16">
        <f t="shared" si="12"/>
        <v>6.8993231922398577</v>
      </c>
      <c r="I31" s="16">
        <f t="shared" si="12"/>
        <v>7.1502076719576735</v>
      </c>
      <c r="J31" s="16">
        <f t="shared" si="12"/>
        <v>7.401092151675484</v>
      </c>
      <c r="K31" s="16">
        <f t="shared" si="12"/>
        <v>5.7389824735449739</v>
      </c>
      <c r="L31" s="16">
        <f t="shared" si="12"/>
        <v>7.7899630952380949</v>
      </c>
      <c r="M31" s="16">
        <f t="shared" si="12"/>
        <v>6.9791500721500732</v>
      </c>
      <c r="N31" s="16">
        <f t="shared" si="12"/>
        <v>7.1844191919191926</v>
      </c>
      <c r="O31" s="16">
        <f t="shared" si="12"/>
        <v>6.9620443121693123</v>
      </c>
      <c r="P31" s="16">
        <f t="shared" si="12"/>
        <v>7.0561259920634924</v>
      </c>
      <c r="Q31" s="16">
        <f t="shared" si="12"/>
        <v>7.2442893518518527</v>
      </c>
      <c r="R31" s="16">
        <f t="shared" si="12"/>
        <v>7.9028611111111102</v>
      </c>
      <c r="S31" s="16">
        <f t="shared" si="12"/>
        <v>8.354453174603174</v>
      </c>
      <c r="T31" s="16">
        <f t="shared" si="12"/>
        <v>7.6770650793650796</v>
      </c>
      <c r="U31" s="16">
        <f t="shared" si="12"/>
        <v>7.3383710317460311</v>
      </c>
      <c r="V31" s="16">
        <f t="shared" si="12"/>
        <v>6.4659772727272733</v>
      </c>
      <c r="W31" s="16">
        <f t="shared" si="12"/>
        <v>7.6519766313932998</v>
      </c>
      <c r="X31" s="16">
        <f t="shared" ref="X31:AA31" si="13">3.516/X29</f>
        <v>6.9996769841269852</v>
      </c>
      <c r="Y31" s="16">
        <f t="shared" si="13"/>
        <v>7.1125750000000014</v>
      </c>
      <c r="Z31" s="16">
        <f t="shared" si="13"/>
        <v>6.773880952380952</v>
      </c>
      <c r="AA31" s="16">
        <f t="shared" si="13"/>
        <v>7.2254730158730149</v>
      </c>
      <c r="AB31" s="16"/>
      <c r="AC31" s="24">
        <f t="shared" si="11"/>
        <v>7.1731393067144866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W32" si="14">3.413*E31</f>
        <v>23.119255690476187</v>
      </c>
      <c r="F32" s="16">
        <f t="shared" si="14"/>
        <v>26.97246497222222</v>
      </c>
      <c r="G32" s="16">
        <f t="shared" si="14"/>
        <v>21.83485259656085</v>
      </c>
      <c r="H32" s="16">
        <f t="shared" si="14"/>
        <v>23.547390055114633</v>
      </c>
      <c r="I32" s="16">
        <f t="shared" si="14"/>
        <v>24.403658784391538</v>
      </c>
      <c r="J32" s="16">
        <f t="shared" si="14"/>
        <v>25.259927513668426</v>
      </c>
      <c r="K32" s="16">
        <f t="shared" si="14"/>
        <v>19.587147182208994</v>
      </c>
      <c r="L32" s="16">
        <f t="shared" si="14"/>
        <v>26.587144044047616</v>
      </c>
      <c r="M32" s="16">
        <f t="shared" si="14"/>
        <v>23.8198391962482</v>
      </c>
      <c r="N32" s="16">
        <f t="shared" si="14"/>
        <v>24.520422702020202</v>
      </c>
      <c r="O32" s="16">
        <f t="shared" si="14"/>
        <v>23.761457237433863</v>
      </c>
      <c r="P32" s="16">
        <f t="shared" si="14"/>
        <v>24.082558010912699</v>
      </c>
      <c r="Q32" s="16">
        <f t="shared" si="14"/>
        <v>24.724759557870371</v>
      </c>
      <c r="R32" s="16">
        <f t="shared" si="14"/>
        <v>26.972464972222216</v>
      </c>
      <c r="S32" s="16">
        <f t="shared" si="14"/>
        <v>28.513748684920632</v>
      </c>
      <c r="T32" s="16">
        <f t="shared" si="14"/>
        <v>26.201823115873015</v>
      </c>
      <c r="U32" s="16">
        <f t="shared" si="14"/>
        <v>25.045860331349203</v>
      </c>
      <c r="V32" s="16">
        <f t="shared" si="14"/>
        <v>22.068380431818184</v>
      </c>
      <c r="W32" s="16">
        <f t="shared" si="14"/>
        <v>26.116196242945332</v>
      </c>
      <c r="X32" s="16">
        <f t="shared" ref="X32:AA32" si="15">3.413*X31</f>
        <v>23.889897546825399</v>
      </c>
      <c r="Y32" s="16">
        <f t="shared" si="15"/>
        <v>24.275218475000003</v>
      </c>
      <c r="Z32" s="16">
        <f t="shared" si="15"/>
        <v>23.119255690476187</v>
      </c>
      <c r="AA32" s="16">
        <f t="shared" si="15"/>
        <v>24.660539403174599</v>
      </c>
      <c r="AB32" s="16"/>
      <c r="AC32" s="24">
        <f t="shared" si="11"/>
        <v>24.481924453816546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W33" si="16">(E19-E18)/LN(1+(E19-E18)/E13)</f>
        <v>1.9072186655991743</v>
      </c>
      <c r="F33" s="16">
        <f t="shared" si="16"/>
        <v>1.9072186655991754</v>
      </c>
      <c r="G33" s="16">
        <f t="shared" si="16"/>
        <v>1.563460134851707</v>
      </c>
      <c r="H33" s="16">
        <f t="shared" si="16"/>
        <v>1.6831442143704574</v>
      </c>
      <c r="I33" s="16">
        <f t="shared" si="16"/>
        <v>2.1724218588014748</v>
      </c>
      <c r="J33" s="16">
        <f t="shared" si="16"/>
        <v>2.0811548423664723</v>
      </c>
      <c r="K33" s="16">
        <f t="shared" si="16"/>
        <v>2.0714586881775165</v>
      </c>
      <c r="L33" s="16">
        <f t="shared" si="16"/>
        <v>2.1870565497103867</v>
      </c>
      <c r="M33" s="16">
        <f t="shared" si="16"/>
        <v>2.1870565497103867</v>
      </c>
      <c r="N33" s="16">
        <f t="shared" si="16"/>
        <v>2.0197730572445494</v>
      </c>
      <c r="O33" s="16">
        <f t="shared" si="16"/>
        <v>2.0197730572445494</v>
      </c>
      <c r="P33" s="16">
        <f t="shared" si="16"/>
        <v>2.1574156548576306</v>
      </c>
      <c r="Q33" s="16">
        <f t="shared" si="16"/>
        <v>2.1574156548576298</v>
      </c>
      <c r="R33" s="16">
        <f t="shared" si="16"/>
        <v>2.1301382500832799</v>
      </c>
      <c r="S33" s="16">
        <f t="shared" si="16"/>
        <v>2.0197730572445485</v>
      </c>
      <c r="T33" s="16">
        <f t="shared" si="16"/>
        <v>1.9637858957189191</v>
      </c>
      <c r="U33" s="16">
        <f t="shared" si="16"/>
        <v>1.9637858957189191</v>
      </c>
      <c r="V33" s="16">
        <f t="shared" si="16"/>
        <v>1.9637858957189191</v>
      </c>
      <c r="W33" s="16">
        <f t="shared" si="16"/>
        <v>1.9637858957189191</v>
      </c>
      <c r="X33" s="16">
        <f t="shared" ref="X33:AA33" si="17">(X19-X18)/LN(1+(X19-X18)/X13)</f>
        <v>1.9072186655991754</v>
      </c>
      <c r="Y33" s="16">
        <f t="shared" si="17"/>
        <v>1.9072186655991743</v>
      </c>
      <c r="Z33" s="16">
        <f t="shared" si="17"/>
        <v>1.850034032531102</v>
      </c>
      <c r="AA33" s="16">
        <f t="shared" si="17"/>
        <v>1.9355770278960653</v>
      </c>
      <c r="AB33" s="16"/>
      <c r="AC33" s="24">
        <f t="shared" si="11"/>
        <v>1.987811777183484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W34" si="18">(E15-E16)/LN(1+(E15-E16)/E14)</f>
        <v>3.8507337062988518</v>
      </c>
      <c r="F34" s="16">
        <f t="shared" si="18"/>
        <v>3.4377735040024677</v>
      </c>
      <c r="G34" s="16">
        <f t="shared" si="18"/>
        <v>5.4585781623210314</v>
      </c>
      <c r="H34" s="16">
        <f t="shared" si="18"/>
        <v>3.9283253940383194</v>
      </c>
      <c r="I34" s="16">
        <f t="shared" si="18"/>
        <v>3.5106681716364814</v>
      </c>
      <c r="J34" s="16">
        <f t="shared" si="18"/>
        <v>3.3187584949265903</v>
      </c>
      <c r="K34" s="16">
        <f t="shared" si="18"/>
        <v>3.5075296454581228</v>
      </c>
      <c r="L34" s="16">
        <f t="shared" si="18"/>
        <v>3.7463963539653169</v>
      </c>
      <c r="M34" s="16">
        <f t="shared" si="18"/>
        <v>3.5843805632615506</v>
      </c>
      <c r="N34" s="16">
        <f t="shared" si="18"/>
        <v>2.7570193139019237</v>
      </c>
      <c r="O34" s="16">
        <f t="shared" si="18"/>
        <v>3.1796806982868167</v>
      </c>
      <c r="P34" s="16">
        <f t="shared" si="18"/>
        <v>3.2059515234608833</v>
      </c>
      <c r="Q34" s="16">
        <f t="shared" si="18"/>
        <v>3.4114228417733474</v>
      </c>
      <c r="R34" s="16">
        <f t="shared" si="18"/>
        <v>3.411422841773347</v>
      </c>
      <c r="S34" s="16">
        <f t="shared" si="18"/>
        <v>3.3309086262158996</v>
      </c>
      <c r="T34" s="16">
        <f t="shared" si="18"/>
        <v>3.1678285108002022</v>
      </c>
      <c r="U34" s="16">
        <f t="shared" si="18"/>
        <v>3.0851884378738608</v>
      </c>
      <c r="V34" s="16">
        <f t="shared" si="18"/>
        <v>2.7360552359904862</v>
      </c>
      <c r="W34" s="16">
        <f t="shared" si="18"/>
        <v>2.973766507236165</v>
      </c>
      <c r="X34" s="16">
        <f t="shared" ref="X34:AA34" si="19">(X15-X16)/LN(1+(X15-X16)/X14)</f>
        <v>3.2759787507787901</v>
      </c>
      <c r="Y34" s="16">
        <f t="shared" si="19"/>
        <v>3.4377735040024682</v>
      </c>
      <c r="Z34" s="16">
        <f t="shared" si="19"/>
        <v>3.3486637593074833</v>
      </c>
      <c r="AA34" s="16">
        <f t="shared" si="19"/>
        <v>3.597817793193371</v>
      </c>
      <c r="AB34" s="16"/>
      <c r="AC34" s="24">
        <f t="shared" si="11"/>
        <v>3.4462009713262507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145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 customHeight="1">
      <c r="A38" s="273"/>
      <c r="B38" s="273"/>
      <c r="C38" s="273"/>
      <c r="D38" s="273"/>
      <c r="E38" s="270" t="s">
        <v>98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 customHeight="1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 customHeight="1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3" customHeight="1">
      <c r="A47" s="4">
        <v>1</v>
      </c>
      <c r="B47" s="5" t="s">
        <v>46</v>
      </c>
      <c r="C47" s="6" t="s">
        <v>47</v>
      </c>
      <c r="D47" s="7"/>
      <c r="E47" s="8">
        <v>1.3</v>
      </c>
      <c r="F47" s="8">
        <v>1.3</v>
      </c>
      <c r="G47" s="8">
        <v>1.2</v>
      </c>
      <c r="H47" s="8">
        <v>1.3</v>
      </c>
      <c r="I47" s="8">
        <v>1.3</v>
      </c>
      <c r="J47" s="8">
        <v>1.3</v>
      </c>
      <c r="K47" s="8">
        <v>1.2</v>
      </c>
      <c r="L47" s="8">
        <v>1.2</v>
      </c>
      <c r="M47" s="8">
        <v>1.3</v>
      </c>
      <c r="N47" s="8">
        <v>1.4</v>
      </c>
      <c r="O47" s="8">
        <v>1.4</v>
      </c>
      <c r="P47" s="8">
        <v>1.4</v>
      </c>
      <c r="Q47" s="8">
        <v>1.3</v>
      </c>
      <c r="R47" s="8">
        <v>1.2</v>
      </c>
      <c r="S47" s="8">
        <v>1.3</v>
      </c>
      <c r="T47" s="8">
        <v>1.3</v>
      </c>
      <c r="U47" s="8">
        <v>1.3</v>
      </c>
      <c r="V47" s="8">
        <v>1.3</v>
      </c>
      <c r="W47" s="8">
        <v>1.3</v>
      </c>
      <c r="X47" s="8">
        <v>1.3</v>
      </c>
      <c r="Y47" s="8">
        <v>1.4</v>
      </c>
      <c r="Z47" s="8">
        <v>1.3</v>
      </c>
      <c r="AA47" s="8">
        <v>1.2</v>
      </c>
      <c r="AB47" s="8">
        <v>1.2</v>
      </c>
      <c r="AC47" s="23">
        <f>AVERAGE(E47:AB47)</f>
        <v>1.2916666666666667</v>
      </c>
    </row>
    <row r="48" spans="1:29" ht="33" customHeight="1">
      <c r="A48" s="4">
        <v>2</v>
      </c>
      <c r="B48" s="5" t="s">
        <v>48</v>
      </c>
      <c r="C48" s="6" t="s">
        <v>47</v>
      </c>
      <c r="D48" s="7"/>
      <c r="E48" s="9">
        <v>0.6</v>
      </c>
      <c r="F48" s="9">
        <v>0.6</v>
      </c>
      <c r="G48" s="9">
        <v>0.6</v>
      </c>
      <c r="H48" s="9">
        <v>0.5</v>
      </c>
      <c r="I48" s="9">
        <v>0.5</v>
      </c>
      <c r="J48" s="9">
        <v>0.5</v>
      </c>
      <c r="K48" s="9">
        <v>0.5</v>
      </c>
      <c r="L48" s="9">
        <v>0.5</v>
      </c>
      <c r="M48" s="9">
        <v>0.7</v>
      </c>
      <c r="N48" s="9">
        <v>0.7</v>
      </c>
      <c r="O48" s="9">
        <v>0.7</v>
      </c>
      <c r="P48" s="9">
        <v>0.6</v>
      </c>
      <c r="Q48" s="9">
        <v>0.7</v>
      </c>
      <c r="R48" s="9">
        <v>0.7</v>
      </c>
      <c r="S48" s="9">
        <v>0.7</v>
      </c>
      <c r="T48" s="9">
        <v>0.7</v>
      </c>
      <c r="U48" s="9">
        <v>0.6</v>
      </c>
      <c r="V48" s="9">
        <v>0.6</v>
      </c>
      <c r="W48" s="9">
        <v>0.6</v>
      </c>
      <c r="X48" s="9">
        <v>0.6</v>
      </c>
      <c r="Y48" s="9">
        <v>0.6</v>
      </c>
      <c r="Z48" s="9">
        <v>0.6</v>
      </c>
      <c r="AA48" s="9">
        <v>0.6</v>
      </c>
      <c r="AB48" s="9">
        <v>0.6</v>
      </c>
      <c r="AC48" s="23">
        <f>AVERAGE(E48:AB48)</f>
        <v>0.60833333333333317</v>
      </c>
    </row>
    <row r="49" spans="1:29" ht="33" customHeight="1">
      <c r="A49" s="4">
        <v>3</v>
      </c>
      <c r="B49" s="5" t="s">
        <v>49</v>
      </c>
      <c r="C49" s="6" t="s">
        <v>47</v>
      </c>
      <c r="D49" s="6"/>
      <c r="E49" s="10">
        <v>12.8</v>
      </c>
      <c r="F49" s="10">
        <v>12.6</v>
      </c>
      <c r="G49" s="10">
        <v>12.3</v>
      </c>
      <c r="H49" s="10">
        <v>12.6</v>
      </c>
      <c r="I49" s="10">
        <v>12.7</v>
      </c>
      <c r="J49" s="10">
        <v>12.8</v>
      </c>
      <c r="K49" s="10">
        <v>13.1</v>
      </c>
      <c r="L49" s="10">
        <v>13.6</v>
      </c>
      <c r="M49" s="10">
        <v>13.3</v>
      </c>
      <c r="N49" s="10">
        <v>13.6</v>
      </c>
      <c r="O49" s="10">
        <v>13.9</v>
      </c>
      <c r="P49" s="10">
        <v>14</v>
      </c>
      <c r="Q49" s="10">
        <v>13.8</v>
      </c>
      <c r="R49" s="10">
        <v>13.6</v>
      </c>
      <c r="S49" s="10">
        <v>13.3</v>
      </c>
      <c r="T49" s="10">
        <v>13.1</v>
      </c>
      <c r="U49" s="10">
        <v>13</v>
      </c>
      <c r="V49" s="10">
        <v>13</v>
      </c>
      <c r="W49" s="10">
        <v>12.9</v>
      </c>
      <c r="X49" s="10">
        <v>12.9</v>
      </c>
      <c r="Y49" s="10">
        <v>12.8</v>
      </c>
      <c r="Z49" s="10">
        <v>12.7</v>
      </c>
      <c r="AA49" s="10">
        <v>12.6</v>
      </c>
      <c r="AB49" s="10">
        <v>12.6</v>
      </c>
      <c r="AC49" s="24">
        <f t="shared" ref="AC49:AC60" si="20">AVERAGE(E49:AB49)</f>
        <v>13.066666666666668</v>
      </c>
    </row>
    <row r="50" spans="1:29" ht="33" customHeight="1">
      <c r="A50" s="4">
        <v>4</v>
      </c>
      <c r="B50" s="5" t="s">
        <v>50</v>
      </c>
      <c r="C50" s="6" t="s">
        <v>47</v>
      </c>
      <c r="D50" s="6"/>
      <c r="E50" s="10">
        <v>6.4</v>
      </c>
      <c r="F50" s="10">
        <v>6.3</v>
      </c>
      <c r="G50" s="10">
        <v>6.9</v>
      </c>
      <c r="H50" s="10">
        <v>7</v>
      </c>
      <c r="I50" s="10">
        <v>7</v>
      </c>
      <c r="J50" s="10">
        <v>7.1</v>
      </c>
      <c r="K50" s="10">
        <v>7.2</v>
      </c>
      <c r="L50" s="10">
        <v>6.7</v>
      </c>
      <c r="M50" s="10">
        <v>6.7</v>
      </c>
      <c r="N50" s="10">
        <v>6.7</v>
      </c>
      <c r="O50" s="10">
        <v>6.7</v>
      </c>
      <c r="P50" s="10">
        <v>6.2</v>
      </c>
      <c r="Q50" s="10">
        <v>6.2</v>
      </c>
      <c r="R50" s="10">
        <v>6</v>
      </c>
      <c r="S50" s="10">
        <v>6</v>
      </c>
      <c r="T50" s="10">
        <v>6.3</v>
      </c>
      <c r="U50" s="10">
        <v>6.3</v>
      </c>
      <c r="V50" s="10">
        <v>6.3</v>
      </c>
      <c r="W50" s="10">
        <v>6.3</v>
      </c>
      <c r="X50" s="10">
        <v>6.3</v>
      </c>
      <c r="Y50" s="10">
        <v>6.4</v>
      </c>
      <c r="Z50" s="10">
        <v>6.4</v>
      </c>
      <c r="AA50" s="10">
        <v>6.4</v>
      </c>
      <c r="AB50" s="10">
        <v>6.4</v>
      </c>
      <c r="AC50" s="24">
        <f t="shared" si="20"/>
        <v>6.5083333333333355</v>
      </c>
    </row>
    <row r="51" spans="1:29" ht="33" customHeight="1">
      <c r="A51" s="195"/>
      <c r="B51" s="196"/>
      <c r="C51" s="197"/>
      <c r="D51" s="197"/>
      <c r="E51" s="198">
        <f>E49-E50</f>
        <v>6.4</v>
      </c>
      <c r="F51" s="198">
        <f t="shared" ref="F51:AB51" si="21">F49-F50</f>
        <v>6.3</v>
      </c>
      <c r="G51" s="198">
        <f t="shared" si="21"/>
        <v>5.4</v>
      </c>
      <c r="H51" s="198">
        <f t="shared" si="21"/>
        <v>5.6</v>
      </c>
      <c r="I51" s="198">
        <f t="shared" si="21"/>
        <v>5.6999999999999993</v>
      </c>
      <c r="J51" s="198">
        <f t="shared" si="21"/>
        <v>5.7000000000000011</v>
      </c>
      <c r="K51" s="198">
        <f t="shared" si="21"/>
        <v>5.8999999999999995</v>
      </c>
      <c r="L51" s="198">
        <f t="shared" si="21"/>
        <v>6.8999999999999995</v>
      </c>
      <c r="M51" s="198">
        <f t="shared" si="21"/>
        <v>6.6000000000000005</v>
      </c>
      <c r="N51" s="198">
        <f t="shared" si="21"/>
        <v>6.8999999999999995</v>
      </c>
      <c r="O51" s="198">
        <f t="shared" si="21"/>
        <v>7.2</v>
      </c>
      <c r="P51" s="198">
        <f t="shared" si="21"/>
        <v>7.8</v>
      </c>
      <c r="Q51" s="198">
        <f t="shared" si="21"/>
        <v>7.6000000000000005</v>
      </c>
      <c r="R51" s="198">
        <f t="shared" si="21"/>
        <v>7.6</v>
      </c>
      <c r="S51" s="198">
        <f t="shared" si="21"/>
        <v>7.3000000000000007</v>
      </c>
      <c r="T51" s="198">
        <f t="shared" si="21"/>
        <v>6.8</v>
      </c>
      <c r="U51" s="198">
        <f t="shared" si="21"/>
        <v>6.7</v>
      </c>
      <c r="V51" s="198">
        <f t="shared" si="21"/>
        <v>6.7</v>
      </c>
      <c r="W51" s="198">
        <f t="shared" si="21"/>
        <v>6.6000000000000005</v>
      </c>
      <c r="X51" s="198">
        <f t="shared" si="21"/>
        <v>6.6000000000000005</v>
      </c>
      <c r="Y51" s="198">
        <f t="shared" si="21"/>
        <v>6.4</v>
      </c>
      <c r="Z51" s="198">
        <f t="shared" si="21"/>
        <v>6.2999999999999989</v>
      </c>
      <c r="AA51" s="198">
        <f t="shared" si="21"/>
        <v>6.1999999999999993</v>
      </c>
      <c r="AB51" s="198">
        <f t="shared" si="21"/>
        <v>6.1999999999999993</v>
      </c>
      <c r="AC51" s="24">
        <f t="shared" si="20"/>
        <v>6.5583333333333327</v>
      </c>
    </row>
    <row r="52" spans="1:29" ht="33" customHeight="1">
      <c r="A52" s="4">
        <v>5</v>
      </c>
      <c r="B52" s="5" t="s">
        <v>51</v>
      </c>
      <c r="C52" s="6" t="s">
        <v>47</v>
      </c>
      <c r="D52" s="6"/>
      <c r="E52" s="10">
        <v>23.1</v>
      </c>
      <c r="F52" s="10">
        <v>22.8</v>
      </c>
      <c r="G52" s="10">
        <v>22.5</v>
      </c>
      <c r="H52" s="10">
        <v>21.9</v>
      </c>
      <c r="I52" s="10">
        <v>21.8</v>
      </c>
      <c r="J52" s="10">
        <v>23.2</v>
      </c>
      <c r="K52" s="10">
        <v>23.6</v>
      </c>
      <c r="L52" s="10">
        <v>23.8</v>
      </c>
      <c r="M52" s="10">
        <v>23.7</v>
      </c>
      <c r="N52" s="10">
        <v>23.9</v>
      </c>
      <c r="O52" s="10">
        <v>23.8</v>
      </c>
      <c r="P52" s="10">
        <v>23.6</v>
      </c>
      <c r="Q52" s="10">
        <v>23.5</v>
      </c>
      <c r="R52" s="10">
        <v>23.8</v>
      </c>
      <c r="S52" s="10">
        <v>24.1</v>
      </c>
      <c r="T52" s="10">
        <v>23.8</v>
      </c>
      <c r="U52" s="10">
        <v>23.6</v>
      </c>
      <c r="V52" s="10">
        <v>23.6</v>
      </c>
      <c r="W52" s="10">
        <v>23.8</v>
      </c>
      <c r="X52" s="10">
        <v>23.6</v>
      </c>
      <c r="Y52" s="10">
        <v>23.5</v>
      </c>
      <c r="Z52" s="10">
        <v>23.4</v>
      </c>
      <c r="AA52" s="10">
        <v>23.4</v>
      </c>
      <c r="AB52" s="10">
        <v>23.4</v>
      </c>
      <c r="AC52" s="24">
        <f t="shared" si="20"/>
        <v>23.38333333333334</v>
      </c>
    </row>
    <row r="53" spans="1:29" ht="33" customHeight="1">
      <c r="A53" s="4">
        <v>6</v>
      </c>
      <c r="B53" s="5" t="s">
        <v>52</v>
      </c>
      <c r="C53" s="6" t="s">
        <v>47</v>
      </c>
      <c r="D53" s="6"/>
      <c r="E53" s="10">
        <v>27</v>
      </c>
      <c r="F53" s="10">
        <v>26.7</v>
      </c>
      <c r="G53" s="10">
        <v>25.7</v>
      </c>
      <c r="H53" s="10">
        <v>25.3</v>
      </c>
      <c r="I53" s="10">
        <v>25.2</v>
      </c>
      <c r="J53" s="10">
        <v>26.7</v>
      </c>
      <c r="K53" s="10">
        <v>27.3</v>
      </c>
      <c r="L53" s="10">
        <v>28.1</v>
      </c>
      <c r="M53" s="10">
        <v>27.9</v>
      </c>
      <c r="N53" s="10">
        <v>28.2</v>
      </c>
      <c r="O53" s="10">
        <v>28.3</v>
      </c>
      <c r="P53" s="10">
        <v>28.4</v>
      </c>
      <c r="Q53" s="10">
        <v>28.3</v>
      </c>
      <c r="R53" s="10">
        <v>28.6</v>
      </c>
      <c r="S53" s="10">
        <v>28.7</v>
      </c>
      <c r="T53" s="10">
        <v>28</v>
      </c>
      <c r="U53" s="10">
        <v>27.8</v>
      </c>
      <c r="V53" s="10">
        <v>27.8</v>
      </c>
      <c r="W53" s="10">
        <v>27.9</v>
      </c>
      <c r="X53" s="10">
        <v>27.8</v>
      </c>
      <c r="Y53" s="10">
        <v>27.3</v>
      </c>
      <c r="Z53" s="10">
        <v>27.2</v>
      </c>
      <c r="AA53" s="10">
        <v>27.1</v>
      </c>
      <c r="AB53" s="10">
        <v>27.1</v>
      </c>
      <c r="AC53" s="24">
        <f t="shared" si="20"/>
        <v>27.433333333333337</v>
      </c>
    </row>
    <row r="54" spans="1:29" ht="33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20"/>
        <v>4.200000000000002</v>
      </c>
    </row>
    <row r="55" spans="1:29" ht="33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20"/>
        <v>3.7000000000000015</v>
      </c>
    </row>
    <row r="56" spans="1:29" ht="33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20"/>
        <v>3.7999999999999985</v>
      </c>
    </row>
    <row r="57" spans="1:29" ht="33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20"/>
        <v>3</v>
      </c>
    </row>
    <row r="58" spans="1:29" ht="33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22">E54-E55</f>
        <v>0.5</v>
      </c>
      <c r="F58" s="11">
        <f t="shared" si="22"/>
        <v>0.5</v>
      </c>
      <c r="G58" s="11">
        <f t="shared" si="22"/>
        <v>0.5</v>
      </c>
      <c r="H58" s="11">
        <f t="shared" si="22"/>
        <v>0.5</v>
      </c>
      <c r="I58" s="11">
        <f t="shared" si="22"/>
        <v>0.5</v>
      </c>
      <c r="J58" s="11">
        <f t="shared" si="22"/>
        <v>0.5</v>
      </c>
      <c r="K58" s="11">
        <f t="shared" si="22"/>
        <v>0.5</v>
      </c>
      <c r="L58" s="11">
        <f t="shared" si="22"/>
        <v>0.5</v>
      </c>
      <c r="M58" s="11">
        <f t="shared" si="22"/>
        <v>0.5</v>
      </c>
      <c r="N58" s="11">
        <f t="shared" si="22"/>
        <v>0.5</v>
      </c>
      <c r="O58" s="11">
        <f t="shared" si="22"/>
        <v>0.5</v>
      </c>
      <c r="P58" s="11">
        <f t="shared" si="22"/>
        <v>0.5</v>
      </c>
      <c r="Q58" s="11">
        <f t="shared" si="22"/>
        <v>0.5</v>
      </c>
      <c r="R58" s="11">
        <f t="shared" si="22"/>
        <v>0.5</v>
      </c>
      <c r="S58" s="11">
        <f t="shared" si="22"/>
        <v>0.5</v>
      </c>
      <c r="T58" s="11">
        <f t="shared" si="22"/>
        <v>0.5</v>
      </c>
      <c r="U58" s="11">
        <f t="shared" si="22"/>
        <v>0.5</v>
      </c>
      <c r="V58" s="11">
        <f t="shared" si="22"/>
        <v>0.5</v>
      </c>
      <c r="W58" s="11">
        <f t="shared" si="22"/>
        <v>0.5</v>
      </c>
      <c r="X58" s="11">
        <f t="shared" si="22"/>
        <v>0.5</v>
      </c>
      <c r="Y58" s="11">
        <f t="shared" si="22"/>
        <v>0.5</v>
      </c>
      <c r="Z58" s="11">
        <f t="shared" si="22"/>
        <v>0.5</v>
      </c>
      <c r="AA58" s="11">
        <f t="shared" si="22"/>
        <v>0.5</v>
      </c>
      <c r="AB58" s="11">
        <f t="shared" si="22"/>
        <v>0.5</v>
      </c>
      <c r="AC58" s="24">
        <f t="shared" si="20"/>
        <v>0.5</v>
      </c>
    </row>
    <row r="59" spans="1:29" ht="33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23">E56-E57</f>
        <v>0.79999999999999982</v>
      </c>
      <c r="F59" s="11">
        <f t="shared" si="23"/>
        <v>0.79999999999999982</v>
      </c>
      <c r="G59" s="11">
        <f t="shared" si="23"/>
        <v>0.79999999999999982</v>
      </c>
      <c r="H59" s="11">
        <f t="shared" si="23"/>
        <v>0.79999999999999982</v>
      </c>
      <c r="I59" s="11">
        <f t="shared" si="23"/>
        <v>0.79999999999999982</v>
      </c>
      <c r="J59" s="11">
        <f t="shared" si="23"/>
        <v>0.79999999999999982</v>
      </c>
      <c r="K59" s="11">
        <f t="shared" si="23"/>
        <v>0.79999999999999982</v>
      </c>
      <c r="L59" s="11">
        <f t="shared" si="23"/>
        <v>0.79999999999999982</v>
      </c>
      <c r="M59" s="11">
        <f t="shared" si="23"/>
        <v>0.79999999999999982</v>
      </c>
      <c r="N59" s="11">
        <f t="shared" si="23"/>
        <v>0.79999999999999982</v>
      </c>
      <c r="O59" s="11">
        <f t="shared" si="23"/>
        <v>0.79999999999999982</v>
      </c>
      <c r="P59" s="11">
        <f t="shared" si="23"/>
        <v>0.79999999999999982</v>
      </c>
      <c r="Q59" s="11">
        <f t="shared" si="23"/>
        <v>0.79999999999999982</v>
      </c>
      <c r="R59" s="11">
        <f t="shared" si="23"/>
        <v>0.79999999999999982</v>
      </c>
      <c r="S59" s="11">
        <f t="shared" si="23"/>
        <v>0.79999999999999982</v>
      </c>
      <c r="T59" s="11">
        <f t="shared" si="23"/>
        <v>0.79999999999999982</v>
      </c>
      <c r="U59" s="11">
        <f t="shared" si="23"/>
        <v>0.79999999999999982</v>
      </c>
      <c r="V59" s="11">
        <f t="shared" si="23"/>
        <v>0.79999999999999982</v>
      </c>
      <c r="W59" s="11">
        <f t="shared" si="23"/>
        <v>0.79999999999999982</v>
      </c>
      <c r="X59" s="11">
        <f t="shared" si="23"/>
        <v>0.79999999999999982</v>
      </c>
      <c r="Y59" s="11">
        <f t="shared" si="23"/>
        <v>0.79999999999999982</v>
      </c>
      <c r="Z59" s="11">
        <f t="shared" si="23"/>
        <v>0.79999999999999982</v>
      </c>
      <c r="AA59" s="11">
        <f t="shared" si="23"/>
        <v>0.79999999999999982</v>
      </c>
      <c r="AB59" s="11">
        <f t="shared" si="23"/>
        <v>0.79999999999999982</v>
      </c>
      <c r="AC59" s="24">
        <f t="shared" si="20"/>
        <v>0.80000000000000027</v>
      </c>
    </row>
    <row r="60" spans="1:29" ht="33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24">SQRT(E58/0.5)*971</f>
        <v>971</v>
      </c>
      <c r="F60" s="14">
        <f t="shared" si="24"/>
        <v>971</v>
      </c>
      <c r="G60" s="14">
        <f t="shared" si="24"/>
        <v>971</v>
      </c>
      <c r="H60" s="14">
        <f t="shared" si="24"/>
        <v>971</v>
      </c>
      <c r="I60" s="14">
        <f t="shared" si="24"/>
        <v>971</v>
      </c>
      <c r="J60" s="14">
        <f t="shared" si="24"/>
        <v>971</v>
      </c>
      <c r="K60" s="14">
        <f t="shared" si="24"/>
        <v>971</v>
      </c>
      <c r="L60" s="14">
        <f t="shared" si="24"/>
        <v>971</v>
      </c>
      <c r="M60" s="14">
        <f t="shared" si="24"/>
        <v>971</v>
      </c>
      <c r="N60" s="14">
        <f t="shared" si="24"/>
        <v>971</v>
      </c>
      <c r="O60" s="14">
        <f t="shared" si="24"/>
        <v>971</v>
      </c>
      <c r="P60" s="14">
        <f t="shared" si="24"/>
        <v>971</v>
      </c>
      <c r="Q60" s="14">
        <f t="shared" si="24"/>
        <v>971</v>
      </c>
      <c r="R60" s="14">
        <f t="shared" si="24"/>
        <v>971</v>
      </c>
      <c r="S60" s="14">
        <f t="shared" si="24"/>
        <v>971</v>
      </c>
      <c r="T60" s="14">
        <f t="shared" si="24"/>
        <v>971</v>
      </c>
      <c r="U60" s="14">
        <f t="shared" si="24"/>
        <v>971</v>
      </c>
      <c r="V60" s="14">
        <f t="shared" si="24"/>
        <v>971</v>
      </c>
      <c r="W60" s="14">
        <f t="shared" si="24"/>
        <v>971</v>
      </c>
      <c r="X60" s="14">
        <f t="shared" si="24"/>
        <v>971</v>
      </c>
      <c r="Y60" s="14">
        <f t="shared" si="24"/>
        <v>971</v>
      </c>
      <c r="Z60" s="14">
        <f t="shared" si="24"/>
        <v>971</v>
      </c>
      <c r="AA60" s="14">
        <f t="shared" si="24"/>
        <v>971</v>
      </c>
      <c r="AB60" s="14">
        <f t="shared" si="24"/>
        <v>971</v>
      </c>
      <c r="AC60" s="24">
        <f t="shared" si="20"/>
        <v>971</v>
      </c>
    </row>
    <row r="61" spans="1:29" ht="33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25">E60*1000*1*(E49-E50)/3024</f>
        <v>2055.0264550264551</v>
      </c>
      <c r="F61" s="14">
        <f t="shared" si="25"/>
        <v>2022.9166666666667</v>
      </c>
      <c r="G61" s="14">
        <f t="shared" si="25"/>
        <v>1733.9285714285713</v>
      </c>
      <c r="H61" s="14">
        <f t="shared" si="25"/>
        <v>1798.148148148148</v>
      </c>
      <c r="I61" s="14">
        <f t="shared" si="25"/>
        <v>1830.2579365079362</v>
      </c>
      <c r="J61" s="14">
        <f t="shared" si="25"/>
        <v>1830.2579365079368</v>
      </c>
      <c r="K61" s="14">
        <f t="shared" si="25"/>
        <v>1894.4775132275129</v>
      </c>
      <c r="L61" s="14">
        <f t="shared" si="25"/>
        <v>2215.5753968253966</v>
      </c>
      <c r="M61" s="14">
        <f t="shared" si="25"/>
        <v>2119.2460317460323</v>
      </c>
      <c r="N61" s="14">
        <f t="shared" si="25"/>
        <v>2215.5753968253966</v>
      </c>
      <c r="O61" s="14">
        <f t="shared" si="25"/>
        <v>2311.9047619047619</v>
      </c>
      <c r="P61" s="14">
        <f t="shared" si="25"/>
        <v>2504.563492063492</v>
      </c>
      <c r="Q61" s="14">
        <f t="shared" si="25"/>
        <v>2440.3439153439158</v>
      </c>
      <c r="R61" s="14">
        <f t="shared" si="25"/>
        <v>2440.3439153439153</v>
      </c>
      <c r="S61" s="14">
        <f t="shared" si="25"/>
        <v>2344.0145502645505</v>
      </c>
      <c r="T61" s="14">
        <f t="shared" si="25"/>
        <v>2183.4656084656085</v>
      </c>
      <c r="U61" s="14">
        <f t="shared" si="25"/>
        <v>2151.3558201058199</v>
      </c>
      <c r="V61" s="14">
        <f t="shared" si="25"/>
        <v>2151.3558201058199</v>
      </c>
      <c r="W61" s="14">
        <f t="shared" si="25"/>
        <v>2119.2460317460323</v>
      </c>
      <c r="X61" s="14">
        <f t="shared" si="25"/>
        <v>2119.2460317460323</v>
      </c>
      <c r="Y61" s="14">
        <f t="shared" si="25"/>
        <v>2055.0264550264551</v>
      </c>
      <c r="Z61" s="14">
        <f t="shared" si="25"/>
        <v>2022.9166666666663</v>
      </c>
      <c r="AA61" s="14">
        <f t="shared" si="25"/>
        <v>1990.8068783068779</v>
      </c>
      <c r="AB61" s="14">
        <f t="shared" si="25"/>
        <v>1990.8068783068779</v>
      </c>
      <c r="AC61" s="24">
        <f>SUM(E61:AB61)</f>
        <v>50540.806878306881</v>
      </c>
    </row>
    <row r="62" spans="1:29" ht="33" customHeight="1">
      <c r="A62" s="4">
        <v>15</v>
      </c>
      <c r="B62" s="5" t="s">
        <v>65</v>
      </c>
      <c r="C62" s="6" t="s">
        <v>66</v>
      </c>
      <c r="D62" s="13"/>
      <c r="E62" s="15">
        <v>1100</v>
      </c>
      <c r="F62" s="15">
        <v>1000</v>
      </c>
      <c r="G62" s="15">
        <v>1100</v>
      </c>
      <c r="H62" s="15">
        <v>900</v>
      </c>
      <c r="I62" s="15">
        <v>1100</v>
      </c>
      <c r="J62" s="15">
        <v>1100</v>
      </c>
      <c r="K62" s="15">
        <v>1200</v>
      </c>
      <c r="L62" s="15">
        <v>1300</v>
      </c>
      <c r="M62" s="15">
        <v>1200</v>
      </c>
      <c r="N62" s="15">
        <v>1300</v>
      </c>
      <c r="O62" s="15">
        <v>1200</v>
      </c>
      <c r="P62" s="15">
        <v>1500</v>
      </c>
      <c r="Q62" s="15">
        <v>1200</v>
      </c>
      <c r="R62" s="15">
        <v>1400</v>
      </c>
      <c r="S62" s="15">
        <v>1200</v>
      </c>
      <c r="T62" s="15">
        <v>1200</v>
      </c>
      <c r="U62" s="15">
        <v>1200</v>
      </c>
      <c r="V62" s="15">
        <v>1200</v>
      </c>
      <c r="W62" s="15">
        <v>1300</v>
      </c>
      <c r="X62" s="15">
        <v>1100</v>
      </c>
      <c r="Y62" s="15">
        <v>1200</v>
      </c>
      <c r="Z62" s="15">
        <v>1100</v>
      </c>
      <c r="AA62" s="15">
        <v>1100</v>
      </c>
      <c r="AB62" s="15">
        <v>1100</v>
      </c>
      <c r="AC62" s="25">
        <f>SUM(E62:AB62)</f>
        <v>28300</v>
      </c>
    </row>
    <row r="63" spans="1:29" ht="33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26">E62/E61</f>
        <v>0.53527291452111225</v>
      </c>
      <c r="F63" s="16">
        <f t="shared" si="26"/>
        <v>0.49433573635427391</v>
      </c>
      <c r="G63" s="16">
        <f t="shared" si="26"/>
        <v>0.63439752832131824</v>
      </c>
      <c r="H63" s="16">
        <f t="shared" si="26"/>
        <v>0.50051493305870243</v>
      </c>
      <c r="I63" s="16">
        <f t="shared" si="26"/>
        <v>0.60100818472545947</v>
      </c>
      <c r="J63" s="16">
        <f t="shared" si="26"/>
        <v>0.60100818472545925</v>
      </c>
      <c r="K63" s="16">
        <f t="shared" si="26"/>
        <v>0.63342002827767996</v>
      </c>
      <c r="L63" s="16">
        <f t="shared" si="26"/>
        <v>0.58675502619442088</v>
      </c>
      <c r="M63" s="16">
        <f t="shared" si="26"/>
        <v>0.56623911618762279</v>
      </c>
      <c r="N63" s="16">
        <f t="shared" si="26"/>
        <v>0.58675502619442088</v>
      </c>
      <c r="O63" s="16">
        <f t="shared" si="26"/>
        <v>0.51905252317198769</v>
      </c>
      <c r="P63" s="16">
        <f t="shared" si="26"/>
        <v>0.59890675750613964</v>
      </c>
      <c r="Q63" s="16">
        <f t="shared" si="26"/>
        <v>0.4917339693208303</v>
      </c>
      <c r="R63" s="16">
        <f t="shared" si="26"/>
        <v>0.57368963087430214</v>
      </c>
      <c r="S63" s="16">
        <f t="shared" si="26"/>
        <v>0.51194221463538503</v>
      </c>
      <c r="T63" s="16">
        <f t="shared" si="26"/>
        <v>0.54958502453504576</v>
      </c>
      <c r="U63" s="16">
        <f t="shared" si="26"/>
        <v>0.55778778609527035</v>
      </c>
      <c r="V63" s="16">
        <f t="shared" si="26"/>
        <v>0.55778778609527035</v>
      </c>
      <c r="W63" s="16">
        <f t="shared" si="26"/>
        <v>0.61342570920325801</v>
      </c>
      <c r="X63" s="16">
        <f t="shared" si="26"/>
        <v>0.51905252317198747</v>
      </c>
      <c r="Y63" s="16">
        <f t="shared" si="26"/>
        <v>0.58393408856848605</v>
      </c>
      <c r="Z63" s="16">
        <f t="shared" si="26"/>
        <v>0.54376930998970141</v>
      </c>
      <c r="AA63" s="16">
        <f t="shared" si="26"/>
        <v>0.55253978273147086</v>
      </c>
      <c r="AB63" s="16">
        <f t="shared" si="26"/>
        <v>0.55253978273147086</v>
      </c>
      <c r="AC63" s="24">
        <f t="shared" ref="AC63:AC68" si="27">AVERAGE(E63:AB63)</f>
        <v>0.56106056529962811</v>
      </c>
    </row>
    <row r="64" spans="1:29" ht="33" customHeight="1">
      <c r="A64" s="4">
        <v>17</v>
      </c>
      <c r="B64" s="5" t="s">
        <v>69</v>
      </c>
      <c r="C64" s="13"/>
      <c r="D64" s="13"/>
      <c r="E64" s="316">
        <f>AVERAGE(E63:AB63)</f>
        <v>0.56106056529962811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27"/>
        <v>0.56106056529962811</v>
      </c>
    </row>
    <row r="65" spans="1:29" ht="33" customHeight="1">
      <c r="A65" s="4">
        <v>18</v>
      </c>
      <c r="B65" s="5" t="s">
        <v>70</v>
      </c>
      <c r="C65" s="13"/>
      <c r="D65" s="13"/>
      <c r="E65" s="16">
        <f t="shared" ref="E65:AB65" si="28">3.516/E63</f>
        <v>6.5686118326118326</v>
      </c>
      <c r="F65" s="16">
        <f t="shared" si="28"/>
        <v>7.1125750000000005</v>
      </c>
      <c r="G65" s="16">
        <f t="shared" si="28"/>
        <v>5.5422662337662336</v>
      </c>
      <c r="H65" s="16">
        <f t="shared" si="28"/>
        <v>7.0247654320987643</v>
      </c>
      <c r="I65" s="16">
        <f t="shared" si="28"/>
        <v>5.8501699134199123</v>
      </c>
      <c r="J65" s="16">
        <f t="shared" si="28"/>
        <v>5.850169913419915</v>
      </c>
      <c r="K65" s="16">
        <f t="shared" si="28"/>
        <v>5.5508191137566127</v>
      </c>
      <c r="L65" s="16">
        <f t="shared" si="28"/>
        <v>5.992279304029303</v>
      </c>
      <c r="M65" s="16">
        <f t="shared" si="28"/>
        <v>6.2093908730158738</v>
      </c>
      <c r="N65" s="16">
        <f t="shared" si="28"/>
        <v>5.992279304029303</v>
      </c>
      <c r="O65" s="16">
        <f t="shared" si="28"/>
        <v>6.773880952380952</v>
      </c>
      <c r="P65" s="16">
        <f t="shared" si="28"/>
        <v>5.8706968253968252</v>
      </c>
      <c r="Q65" s="16">
        <f t="shared" si="28"/>
        <v>7.1502076719576735</v>
      </c>
      <c r="R65" s="16">
        <f t="shared" si="28"/>
        <v>6.1287494331065755</v>
      </c>
      <c r="S65" s="16">
        <f t="shared" si="28"/>
        <v>6.867962632275133</v>
      </c>
      <c r="T65" s="16">
        <f t="shared" si="28"/>
        <v>6.3975542328042323</v>
      </c>
      <c r="U65" s="16">
        <f t="shared" si="28"/>
        <v>6.3034725529100522</v>
      </c>
      <c r="V65" s="16">
        <f t="shared" si="28"/>
        <v>6.3034725529100522</v>
      </c>
      <c r="W65" s="16">
        <f t="shared" si="28"/>
        <v>5.7317454212454226</v>
      </c>
      <c r="X65" s="16">
        <f t="shared" si="28"/>
        <v>6.7738809523809547</v>
      </c>
      <c r="Y65" s="16">
        <f t="shared" si="28"/>
        <v>6.0212275132275135</v>
      </c>
      <c r="Z65" s="16">
        <f t="shared" si="28"/>
        <v>6.4659772727272715</v>
      </c>
      <c r="AA65" s="16">
        <f t="shared" si="28"/>
        <v>6.3633427128427114</v>
      </c>
      <c r="AB65" s="16">
        <f t="shared" si="28"/>
        <v>6.3633427128427114</v>
      </c>
      <c r="AC65" s="24">
        <f t="shared" si="27"/>
        <v>6.3003683482981598</v>
      </c>
    </row>
    <row r="66" spans="1:29" ht="33" customHeight="1">
      <c r="A66" s="4">
        <v>19</v>
      </c>
      <c r="B66" s="5" t="s">
        <v>71</v>
      </c>
      <c r="C66" s="13"/>
      <c r="D66" s="13"/>
      <c r="E66" s="16">
        <f t="shared" ref="E66:AB66" si="29">3.413*E65</f>
        <v>22.418672184704182</v>
      </c>
      <c r="F66" s="16">
        <f t="shared" si="29"/>
        <v>24.275218474999999</v>
      </c>
      <c r="G66" s="16">
        <f t="shared" si="29"/>
        <v>18.915754655844154</v>
      </c>
      <c r="H66" s="16">
        <f t="shared" si="29"/>
        <v>23.975524419753082</v>
      </c>
      <c r="I66" s="16">
        <f t="shared" si="29"/>
        <v>19.96662991450216</v>
      </c>
      <c r="J66" s="16">
        <f t="shared" si="29"/>
        <v>19.966629914502168</v>
      </c>
      <c r="K66" s="16">
        <f t="shared" si="29"/>
        <v>18.944945635251319</v>
      </c>
      <c r="L66" s="16">
        <f t="shared" si="29"/>
        <v>20.451649264652008</v>
      </c>
      <c r="M66" s="16">
        <f t="shared" si="29"/>
        <v>21.192651049603175</v>
      </c>
      <c r="N66" s="16">
        <f t="shared" si="29"/>
        <v>20.451649264652008</v>
      </c>
      <c r="O66" s="16">
        <f t="shared" si="29"/>
        <v>23.119255690476187</v>
      </c>
      <c r="P66" s="16">
        <f t="shared" si="29"/>
        <v>20.036688265079363</v>
      </c>
      <c r="Q66" s="16">
        <f t="shared" si="29"/>
        <v>24.403658784391538</v>
      </c>
      <c r="R66" s="16">
        <f t="shared" si="29"/>
        <v>20.917421815192743</v>
      </c>
      <c r="S66" s="16">
        <f t="shared" si="29"/>
        <v>23.440356463955027</v>
      </c>
      <c r="T66" s="16">
        <f t="shared" si="29"/>
        <v>21.834852596560843</v>
      </c>
      <c r="U66" s="16">
        <f t="shared" si="29"/>
        <v>21.513751823082007</v>
      </c>
      <c r="V66" s="16">
        <f t="shared" si="29"/>
        <v>21.513751823082007</v>
      </c>
      <c r="W66" s="16">
        <f t="shared" si="29"/>
        <v>19.562447122710626</v>
      </c>
      <c r="X66" s="16">
        <f t="shared" si="29"/>
        <v>23.119255690476198</v>
      </c>
      <c r="Y66" s="16">
        <f t="shared" si="29"/>
        <v>20.550449502645503</v>
      </c>
      <c r="Z66" s="16">
        <f t="shared" si="29"/>
        <v>22.068380431818177</v>
      </c>
      <c r="AA66" s="16">
        <f t="shared" si="29"/>
        <v>21.718088678932173</v>
      </c>
      <c r="AB66" s="16">
        <f t="shared" si="29"/>
        <v>21.718088678932173</v>
      </c>
      <c r="AC66" s="24">
        <f t="shared" si="27"/>
        <v>21.503157172741624</v>
      </c>
    </row>
    <row r="67" spans="1:29" ht="33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30">(E53-E52)/LN(1+(E53-E52)/E47)</f>
        <v>2.8132553297334781</v>
      </c>
      <c r="F67" s="16">
        <f t="shared" si="30"/>
        <v>2.8132553297334781</v>
      </c>
      <c r="G67" s="16">
        <f t="shared" si="30"/>
        <v>2.4628968739570447</v>
      </c>
      <c r="H67" s="16">
        <f t="shared" si="30"/>
        <v>2.6455062596105874</v>
      </c>
      <c r="I67" s="16">
        <f t="shared" si="30"/>
        <v>2.6455062596105861</v>
      </c>
      <c r="J67" s="16">
        <f t="shared" si="30"/>
        <v>2.6794224457176847</v>
      </c>
      <c r="K67" s="16">
        <f t="shared" si="30"/>
        <v>2.6298700026197586</v>
      </c>
      <c r="L67" s="16">
        <f t="shared" si="30"/>
        <v>2.8244384210924309</v>
      </c>
      <c r="M67" s="16">
        <f t="shared" si="30"/>
        <v>2.9118462916286969</v>
      </c>
      <c r="N67" s="16">
        <f t="shared" si="30"/>
        <v>3.0626912858710491</v>
      </c>
      <c r="O67" s="16">
        <f t="shared" si="30"/>
        <v>3.1283018481069882</v>
      </c>
      <c r="P67" s="16">
        <f t="shared" si="30"/>
        <v>3.2256394132852968</v>
      </c>
      <c r="Q67" s="16">
        <f t="shared" si="30"/>
        <v>3.1049381642896243</v>
      </c>
      <c r="R67" s="16">
        <f t="shared" si="30"/>
        <v>2.982407685886137</v>
      </c>
      <c r="S67" s="16">
        <f t="shared" si="30"/>
        <v>3.0411452008813291</v>
      </c>
      <c r="T67" s="16">
        <f t="shared" si="30"/>
        <v>2.9118462916286969</v>
      </c>
      <c r="U67" s="16">
        <f t="shared" si="30"/>
        <v>2.9118462916286969</v>
      </c>
      <c r="V67" s="16">
        <f t="shared" si="30"/>
        <v>2.9118462916286969</v>
      </c>
      <c r="W67" s="16">
        <f t="shared" si="30"/>
        <v>2.8791433462785561</v>
      </c>
      <c r="X67" s="16">
        <f t="shared" si="30"/>
        <v>2.9118462916286969</v>
      </c>
      <c r="Y67" s="16">
        <f t="shared" si="30"/>
        <v>2.8959300538042489</v>
      </c>
      <c r="Z67" s="16">
        <f t="shared" si="30"/>
        <v>2.7800614208988526</v>
      </c>
      <c r="AA67" s="16">
        <f t="shared" si="30"/>
        <v>2.6298700026197603</v>
      </c>
      <c r="AB67" s="16">
        <f t="shared" si="30"/>
        <v>2.6298700026197603</v>
      </c>
      <c r="AC67" s="24">
        <f t="shared" si="27"/>
        <v>2.8513908668650054</v>
      </c>
    </row>
    <row r="68" spans="1:29" ht="33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31">(E49-E50)/LN(1+(E49-E50)/E48)</f>
        <v>2.6050827568852757</v>
      </c>
      <c r="F68" s="16">
        <f t="shared" si="31"/>
        <v>2.5794860061922535</v>
      </c>
      <c r="G68" s="16">
        <f t="shared" si="31"/>
        <v>2.3451902022775597</v>
      </c>
      <c r="H68" s="16">
        <f t="shared" si="31"/>
        <v>2.2387141258229715</v>
      </c>
      <c r="I68" s="16">
        <f t="shared" si="31"/>
        <v>2.2639742566302212</v>
      </c>
      <c r="J68" s="16">
        <f t="shared" si="31"/>
        <v>2.2639742566302221</v>
      </c>
      <c r="K68" s="16">
        <f t="shared" si="31"/>
        <v>2.3142290202138431</v>
      </c>
      <c r="L68" s="16">
        <f t="shared" si="31"/>
        <v>2.5606510797638879</v>
      </c>
      <c r="M68" s="16">
        <f t="shared" si="31"/>
        <v>2.8150399832745263</v>
      </c>
      <c r="N68" s="16">
        <f t="shared" si="31"/>
        <v>2.893296251634613</v>
      </c>
      <c r="O68" s="16">
        <f t="shared" si="31"/>
        <v>2.9708636221603983</v>
      </c>
      <c r="P68" s="16">
        <f t="shared" si="31"/>
        <v>2.9556008171816193</v>
      </c>
      <c r="Q68" s="16">
        <f t="shared" si="31"/>
        <v>3.0732768781004789</v>
      </c>
      <c r="R68" s="16">
        <f t="shared" si="31"/>
        <v>3.0732768781004784</v>
      </c>
      <c r="S68" s="16">
        <f t="shared" si="31"/>
        <v>2.9965726364461651</v>
      </c>
      <c r="T68" s="16">
        <f t="shared" si="31"/>
        <v>2.8672892486957018</v>
      </c>
      <c r="U68" s="16">
        <f t="shared" si="31"/>
        <v>2.6813943551817552</v>
      </c>
      <c r="V68" s="16">
        <f t="shared" si="31"/>
        <v>2.6813943551817552</v>
      </c>
      <c r="W68" s="16">
        <f t="shared" si="31"/>
        <v>2.6560353889201749</v>
      </c>
      <c r="X68" s="16">
        <f t="shared" si="31"/>
        <v>2.6560353889201749</v>
      </c>
      <c r="Y68" s="16">
        <f t="shared" si="31"/>
        <v>2.6050827568852757</v>
      </c>
      <c r="Z68" s="16">
        <f t="shared" si="31"/>
        <v>2.5794860061922535</v>
      </c>
      <c r="AA68" s="16">
        <f t="shared" si="31"/>
        <v>2.5538068190908843</v>
      </c>
      <c r="AB68" s="16">
        <f t="shared" si="31"/>
        <v>2.5538068190908843</v>
      </c>
      <c r="AC68" s="24">
        <f t="shared" si="27"/>
        <v>2.6576483295613902</v>
      </c>
    </row>
  </sheetData>
  <mergeCells count="32">
    <mergeCell ref="A44:D44"/>
    <mergeCell ref="E30:AB30"/>
    <mergeCell ref="E64:AB64"/>
    <mergeCell ref="A45:A46"/>
    <mergeCell ref="B45:B46"/>
    <mergeCell ref="C45:C46"/>
    <mergeCell ref="D45:D46"/>
    <mergeCell ref="E45:AB45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8:AB28">
    <cfRule type="cellIs" dxfId="42" priority="2" operator="greaterThan">
      <formula>90</formula>
    </cfRule>
  </conditionalFormatting>
  <conditionalFormatting sqref="E62:AB62">
    <cfRule type="cellIs" dxfId="4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F66"/>
  <sheetViews>
    <sheetView zoomScale="60" zoomScaleNormal="60" workbookViewId="0">
      <selection activeCell="O52" sqref="O5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146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1.2</v>
      </c>
      <c r="F13" s="8">
        <v>1.2</v>
      </c>
      <c r="G13" s="8">
        <v>1.2</v>
      </c>
      <c r="H13" s="8">
        <v>1.3</v>
      </c>
      <c r="I13" s="8">
        <v>1.3</v>
      </c>
      <c r="J13" s="8">
        <v>1.2</v>
      </c>
      <c r="K13" s="8">
        <v>1.3</v>
      </c>
      <c r="L13" s="8">
        <v>1.3</v>
      </c>
      <c r="M13" s="8">
        <v>1.3</v>
      </c>
      <c r="N13" s="8">
        <v>1.3</v>
      </c>
      <c r="O13" s="8">
        <v>1.4</v>
      </c>
      <c r="P13" s="8">
        <v>1.4</v>
      </c>
      <c r="Q13" s="8">
        <v>1.3</v>
      </c>
      <c r="R13" s="8">
        <v>1.3</v>
      </c>
      <c r="S13" s="8">
        <v>1.3</v>
      </c>
      <c r="T13" s="8">
        <v>1.3</v>
      </c>
      <c r="U13" s="8">
        <v>1.2</v>
      </c>
      <c r="V13" s="8">
        <v>1.2</v>
      </c>
      <c r="W13" s="8">
        <v>1.1000000000000001</v>
      </c>
      <c r="X13" s="8">
        <v>1.1000000000000001</v>
      </c>
      <c r="Y13" s="8">
        <v>1.1000000000000001</v>
      </c>
      <c r="Z13" s="8">
        <v>1.2</v>
      </c>
      <c r="AA13" s="8">
        <v>1.2</v>
      </c>
      <c r="AB13" s="8">
        <v>1.2</v>
      </c>
      <c r="AC13" s="23">
        <f>AVERAGE(E13:AB13)</f>
        <v>1.2458333333333336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0.3</v>
      </c>
      <c r="F14" s="9">
        <v>0.3</v>
      </c>
      <c r="G14" s="9">
        <v>0.3</v>
      </c>
      <c r="H14" s="9">
        <v>0.3</v>
      </c>
      <c r="I14" s="9">
        <v>0.3</v>
      </c>
      <c r="J14" s="9">
        <v>0.3</v>
      </c>
      <c r="K14" s="9">
        <v>0.4</v>
      </c>
      <c r="L14" s="9">
        <v>0.4</v>
      </c>
      <c r="M14" s="9">
        <v>0.4</v>
      </c>
      <c r="N14" s="9">
        <v>0.4</v>
      </c>
      <c r="O14" s="9">
        <v>0.5</v>
      </c>
      <c r="P14" s="9">
        <v>0.5</v>
      </c>
      <c r="Q14" s="9">
        <v>0.4</v>
      </c>
      <c r="R14" s="9">
        <v>0.4</v>
      </c>
      <c r="S14" s="9">
        <v>0.4</v>
      </c>
      <c r="T14" s="9">
        <v>0.4</v>
      </c>
      <c r="U14" s="9">
        <v>0.4</v>
      </c>
      <c r="V14" s="9">
        <v>0.3</v>
      </c>
      <c r="W14" s="9">
        <v>0.3</v>
      </c>
      <c r="X14" s="9">
        <v>0.3</v>
      </c>
      <c r="Y14" s="9">
        <v>0.4</v>
      </c>
      <c r="Z14" s="9">
        <v>0.3</v>
      </c>
      <c r="AA14" s="9">
        <v>0.3</v>
      </c>
      <c r="AB14" s="9">
        <v>0.3</v>
      </c>
      <c r="AC14" s="23">
        <f>AVERAGE(E14:AB14)</f>
        <v>0.35833333333333345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12.6</v>
      </c>
      <c r="F15" s="10">
        <v>12.8</v>
      </c>
      <c r="G15" s="10">
        <v>13.1</v>
      </c>
      <c r="H15" s="10">
        <v>13.2</v>
      </c>
      <c r="I15" s="10">
        <v>13.2</v>
      </c>
      <c r="J15" s="10">
        <v>13.1</v>
      </c>
      <c r="K15" s="10">
        <v>13.1</v>
      </c>
      <c r="L15" s="10">
        <v>13.1</v>
      </c>
      <c r="M15" s="10">
        <v>13.2</v>
      </c>
      <c r="N15" s="10">
        <v>13.4</v>
      </c>
      <c r="O15" s="10">
        <v>13.7</v>
      </c>
      <c r="P15" s="10">
        <v>13.8</v>
      </c>
      <c r="Q15" s="10">
        <v>13.7</v>
      </c>
      <c r="R15" s="10">
        <v>13.7</v>
      </c>
      <c r="S15" s="10">
        <v>13.7</v>
      </c>
      <c r="T15" s="10">
        <v>13.5</v>
      </c>
      <c r="U15" s="10">
        <v>13.2</v>
      </c>
      <c r="V15" s="10">
        <v>12.9</v>
      </c>
      <c r="W15" s="10">
        <v>13.1</v>
      </c>
      <c r="X15" s="10">
        <v>13.2</v>
      </c>
      <c r="Y15" s="10">
        <v>13.1</v>
      </c>
      <c r="Z15" s="10">
        <v>13</v>
      </c>
      <c r="AA15" s="10">
        <v>12.9</v>
      </c>
      <c r="AB15" s="10">
        <v>12.8</v>
      </c>
      <c r="AC15" s="24">
        <f t="shared" ref="AC15:AC25" si="0">AVERAGE(E15:AB15)</f>
        <v>13.212499999999999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6.5</v>
      </c>
      <c r="F16" s="10">
        <v>7.1</v>
      </c>
      <c r="G16" s="10">
        <v>7.1</v>
      </c>
      <c r="H16" s="10">
        <v>7.1</v>
      </c>
      <c r="I16" s="10">
        <v>6.9</v>
      </c>
      <c r="J16" s="10">
        <v>6.7</v>
      </c>
      <c r="K16" s="10">
        <v>6.6</v>
      </c>
      <c r="L16" s="10">
        <v>6.4</v>
      </c>
      <c r="M16" s="10">
        <v>6.7</v>
      </c>
      <c r="N16" s="10">
        <v>6.6</v>
      </c>
      <c r="O16" s="10">
        <v>6.7</v>
      </c>
      <c r="P16" s="10">
        <v>6.6</v>
      </c>
      <c r="Q16" s="10">
        <v>6.6</v>
      </c>
      <c r="R16" s="10">
        <v>6.4</v>
      </c>
      <c r="S16" s="10">
        <v>6.4</v>
      </c>
      <c r="T16" s="10">
        <v>6.4</v>
      </c>
      <c r="U16" s="10">
        <v>6.4</v>
      </c>
      <c r="V16" s="10">
        <v>7</v>
      </c>
      <c r="W16" s="10">
        <v>7.1</v>
      </c>
      <c r="X16" s="10">
        <v>7</v>
      </c>
      <c r="Y16" s="10">
        <v>7.1</v>
      </c>
      <c r="Z16" s="10">
        <v>7.2</v>
      </c>
      <c r="AA16" s="10">
        <v>7.1</v>
      </c>
      <c r="AB16" s="10">
        <v>6.9</v>
      </c>
      <c r="AC16" s="24">
        <f t="shared" si="0"/>
        <v>6.7749999999999995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23.2</v>
      </c>
      <c r="F17" s="10">
        <v>23.3</v>
      </c>
      <c r="G17" s="10">
        <v>23.1</v>
      </c>
      <c r="H17" s="10">
        <v>22.3</v>
      </c>
      <c r="I17" s="10">
        <v>22.2</v>
      </c>
      <c r="J17" s="10">
        <v>22.3</v>
      </c>
      <c r="K17" s="10">
        <v>23.8</v>
      </c>
      <c r="L17" s="10">
        <v>23.9</v>
      </c>
      <c r="M17" s="10">
        <v>23.4</v>
      </c>
      <c r="N17" s="10">
        <v>23.7</v>
      </c>
      <c r="O17" s="10">
        <v>23.7</v>
      </c>
      <c r="P17" s="10">
        <v>23.6</v>
      </c>
      <c r="Q17" s="10">
        <v>23.4</v>
      </c>
      <c r="R17" s="10">
        <v>23.8</v>
      </c>
      <c r="S17" s="10">
        <v>24.3</v>
      </c>
      <c r="T17" s="10">
        <v>24.4</v>
      </c>
      <c r="U17" s="10">
        <v>24.8</v>
      </c>
      <c r="V17" s="10">
        <v>24.7</v>
      </c>
      <c r="W17" s="10">
        <v>24.7</v>
      </c>
      <c r="X17" s="10">
        <v>24.4</v>
      </c>
      <c r="Y17" s="10">
        <v>24.3</v>
      </c>
      <c r="Z17" s="10">
        <v>24.2</v>
      </c>
      <c r="AA17" s="10">
        <v>24.1</v>
      </c>
      <c r="AB17" s="10">
        <v>23.9</v>
      </c>
      <c r="AC17" s="24">
        <f t="shared" si="0"/>
        <v>23.729166666666668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26.6</v>
      </c>
      <c r="F18" s="10">
        <v>26.3</v>
      </c>
      <c r="G18" s="10">
        <v>26.3</v>
      </c>
      <c r="H18" s="10">
        <v>25.6</v>
      </c>
      <c r="I18" s="10">
        <v>25.7</v>
      </c>
      <c r="J18" s="10">
        <v>25.7</v>
      </c>
      <c r="K18" s="10">
        <v>27.3</v>
      </c>
      <c r="L18" s="10">
        <v>27.4</v>
      </c>
      <c r="M18" s="10">
        <v>26.9</v>
      </c>
      <c r="N18" s="10">
        <v>27.4</v>
      </c>
      <c r="O18" s="10">
        <v>27.4</v>
      </c>
      <c r="P18" s="10">
        <v>27.6</v>
      </c>
      <c r="Q18" s="10">
        <v>27.3</v>
      </c>
      <c r="R18" s="10">
        <v>27.8</v>
      </c>
      <c r="S18" s="10">
        <v>28.3</v>
      </c>
      <c r="T18" s="10">
        <v>28.3</v>
      </c>
      <c r="U18" s="10">
        <v>28.4</v>
      </c>
      <c r="V18" s="10">
        <v>27.9</v>
      </c>
      <c r="W18" s="10">
        <v>27.9</v>
      </c>
      <c r="X18" s="10">
        <v>27.8</v>
      </c>
      <c r="Y18" s="10">
        <v>27.5</v>
      </c>
      <c r="Z18" s="10">
        <v>27.4</v>
      </c>
      <c r="AA18" s="10">
        <v>27.2</v>
      </c>
      <c r="AB18" s="10">
        <v>27.1</v>
      </c>
      <c r="AC18" s="24">
        <f t="shared" si="0"/>
        <v>27.212500000000002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1958.69708994709</v>
      </c>
      <c r="F26" s="14">
        <f t="shared" si="7"/>
        <v>1830.2579365079368</v>
      </c>
      <c r="G26" s="14">
        <f t="shared" si="7"/>
        <v>1926.5873015873017</v>
      </c>
      <c r="H26" s="14">
        <f t="shared" si="7"/>
        <v>1958.69708994709</v>
      </c>
      <c r="I26" s="14">
        <f t="shared" si="7"/>
        <v>2022.9166666666663</v>
      </c>
      <c r="J26" s="14">
        <f t="shared" si="7"/>
        <v>2055.0264550264546</v>
      </c>
      <c r="K26" s="14">
        <f t="shared" si="7"/>
        <v>2087.1362433862432</v>
      </c>
      <c r="L26" s="14">
        <f t="shared" si="7"/>
        <v>2151.3558201058199</v>
      </c>
      <c r="M26" s="14">
        <f t="shared" si="7"/>
        <v>2087.1362433862432</v>
      </c>
      <c r="N26" s="14">
        <f t="shared" si="7"/>
        <v>2183.465608465609</v>
      </c>
      <c r="O26" s="14">
        <f t="shared" si="7"/>
        <v>2247.6851851851848</v>
      </c>
      <c r="P26" s="14">
        <f t="shared" si="7"/>
        <v>2311.9047619047624</v>
      </c>
      <c r="Q26" s="14">
        <f t="shared" si="7"/>
        <v>2279.7949735449733</v>
      </c>
      <c r="R26" s="14">
        <f t="shared" si="7"/>
        <v>2344.0145502645501</v>
      </c>
      <c r="S26" s="14">
        <f t="shared" si="7"/>
        <v>2344.0145502645501</v>
      </c>
      <c r="T26" s="14">
        <f t="shared" si="7"/>
        <v>2279.7949735449733</v>
      </c>
      <c r="U26" s="14">
        <f t="shared" si="7"/>
        <v>2183.4656084656081</v>
      </c>
      <c r="V26" s="14">
        <f t="shared" si="7"/>
        <v>1894.4775132275133</v>
      </c>
      <c r="W26" s="14">
        <f t="shared" si="7"/>
        <v>1926.5873015873017</v>
      </c>
      <c r="X26" s="14">
        <f t="shared" ref="X26:AB26" si="8">X25*1000*1*(X15-X16)/3024</f>
        <v>1990.8068783068779</v>
      </c>
      <c r="Y26" s="14">
        <f t="shared" si="8"/>
        <v>1926.5873015873017</v>
      </c>
      <c r="Z26" s="14">
        <f t="shared" si="8"/>
        <v>1862.367724867725</v>
      </c>
      <c r="AA26" s="14">
        <f t="shared" si="8"/>
        <v>1862.3677248677252</v>
      </c>
      <c r="AB26" s="14">
        <f t="shared" si="8"/>
        <v>1894.4775132275133</v>
      </c>
      <c r="AC26" s="24">
        <f>SUM(E26:AB26)</f>
        <v>49609.623015873018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1100</v>
      </c>
      <c r="F27" s="15">
        <v>1000</v>
      </c>
      <c r="G27" s="15">
        <v>1100</v>
      </c>
      <c r="H27" s="15">
        <v>1100</v>
      </c>
      <c r="I27" s="15">
        <v>1000</v>
      </c>
      <c r="J27" s="15">
        <v>1200</v>
      </c>
      <c r="K27" s="15">
        <v>1200</v>
      </c>
      <c r="L27" s="15">
        <v>1100</v>
      </c>
      <c r="M27" s="15">
        <v>1100</v>
      </c>
      <c r="N27" s="15">
        <v>1300</v>
      </c>
      <c r="O27" s="15">
        <v>1300</v>
      </c>
      <c r="P27" s="15">
        <v>1200</v>
      </c>
      <c r="Q27" s="15">
        <v>1300</v>
      </c>
      <c r="R27" s="15">
        <v>1200</v>
      </c>
      <c r="S27" s="15">
        <v>1400</v>
      </c>
      <c r="T27" s="15">
        <v>1100</v>
      </c>
      <c r="U27" s="15">
        <v>1200</v>
      </c>
      <c r="V27" s="15">
        <v>1100</v>
      </c>
      <c r="W27" s="15">
        <v>1100</v>
      </c>
      <c r="X27" s="15">
        <v>1100</v>
      </c>
      <c r="Y27" s="15">
        <v>900</v>
      </c>
      <c r="Z27" s="15">
        <v>1300</v>
      </c>
      <c r="AA27" s="15">
        <v>1000</v>
      </c>
      <c r="AB27" s="15">
        <v>1000</v>
      </c>
      <c r="AC27" s="25">
        <f>SUM(E27:AB27)</f>
        <v>27400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9">E27/E26</f>
        <v>0.56159781195657676</v>
      </c>
      <c r="F28" s="16">
        <f t="shared" si="9"/>
        <v>0.5463710770231448</v>
      </c>
      <c r="G28" s="16">
        <f t="shared" si="9"/>
        <v>0.57095777548918636</v>
      </c>
      <c r="H28" s="16">
        <f t="shared" si="9"/>
        <v>0.56159781195657676</v>
      </c>
      <c r="I28" s="16">
        <f t="shared" si="9"/>
        <v>0.49433573635427402</v>
      </c>
      <c r="J28" s="16">
        <f t="shared" si="9"/>
        <v>0.58393408856848616</v>
      </c>
      <c r="K28" s="16">
        <f t="shared" si="9"/>
        <v>0.57495048720589403</v>
      </c>
      <c r="L28" s="16">
        <f t="shared" si="9"/>
        <v>0.51130547058733111</v>
      </c>
      <c r="M28" s="16">
        <f t="shared" si="9"/>
        <v>0.52703794660540293</v>
      </c>
      <c r="N28" s="16">
        <f t="shared" si="9"/>
        <v>0.59538377657963271</v>
      </c>
      <c r="O28" s="16">
        <f t="shared" si="9"/>
        <v>0.5783728115345006</v>
      </c>
      <c r="P28" s="16">
        <f t="shared" si="9"/>
        <v>0.51905252317198758</v>
      </c>
      <c r="Q28" s="16">
        <f t="shared" si="9"/>
        <v>0.57022671559739491</v>
      </c>
      <c r="R28" s="16">
        <f t="shared" si="9"/>
        <v>0.51194221463538514</v>
      </c>
      <c r="S28" s="16">
        <f t="shared" si="9"/>
        <v>0.59726591707461596</v>
      </c>
      <c r="T28" s="16">
        <f t="shared" si="9"/>
        <v>0.48249952858241107</v>
      </c>
      <c r="U28" s="16">
        <f t="shared" si="9"/>
        <v>0.54958502453504587</v>
      </c>
      <c r="V28" s="16">
        <f t="shared" si="9"/>
        <v>0.58063502592120653</v>
      </c>
      <c r="W28" s="16">
        <f t="shared" si="9"/>
        <v>0.57095777548918636</v>
      </c>
      <c r="X28" s="16">
        <f t="shared" si="9"/>
        <v>0.55253978273147086</v>
      </c>
      <c r="Y28" s="16">
        <f t="shared" si="9"/>
        <v>0.46714727085478885</v>
      </c>
      <c r="Z28" s="16">
        <f t="shared" si="9"/>
        <v>0.69803615185198331</v>
      </c>
      <c r="AA28" s="16">
        <f t="shared" si="9"/>
        <v>0.53695088603998709</v>
      </c>
      <c r="AB28" s="16">
        <f t="shared" si="9"/>
        <v>0.52785002356473321</v>
      </c>
      <c r="AC28" s="24">
        <f t="shared" ref="AC28:AC33" si="10">AVERAGE(E28:AB28)</f>
        <v>0.55293890141296675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0.55293890141296675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0"/>
        <v>0.55293890141296675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1">3.516/E28</f>
        <v>6.260708152958153</v>
      </c>
      <c r="F30" s="16">
        <f t="shared" si="11"/>
        <v>6.4351869047619061</v>
      </c>
      <c r="G30" s="16">
        <f t="shared" si="11"/>
        <v>6.1580735930735937</v>
      </c>
      <c r="H30" s="16">
        <f t="shared" si="11"/>
        <v>6.260708152958153</v>
      </c>
      <c r="I30" s="16">
        <f t="shared" si="11"/>
        <v>7.1125749999999988</v>
      </c>
      <c r="J30" s="16">
        <f t="shared" si="11"/>
        <v>6.0212275132275126</v>
      </c>
      <c r="K30" s="16">
        <f t="shared" si="11"/>
        <v>6.1153091931216927</v>
      </c>
      <c r="L30" s="16">
        <f t="shared" si="11"/>
        <v>6.8765155122655122</v>
      </c>
      <c r="M30" s="16">
        <f t="shared" si="11"/>
        <v>6.671246392496391</v>
      </c>
      <c r="N30" s="16">
        <f t="shared" si="11"/>
        <v>5.9054346764346786</v>
      </c>
      <c r="O30" s="16">
        <f t="shared" si="11"/>
        <v>6.0791239316239309</v>
      </c>
      <c r="P30" s="16">
        <f t="shared" si="11"/>
        <v>6.7738809523809529</v>
      </c>
      <c r="Q30" s="16">
        <f t="shared" si="11"/>
        <v>6.1659685592185589</v>
      </c>
      <c r="R30" s="16">
        <f t="shared" si="11"/>
        <v>6.8679626322751313</v>
      </c>
      <c r="S30" s="16">
        <f t="shared" si="11"/>
        <v>5.8868251133786842</v>
      </c>
      <c r="T30" s="16">
        <f t="shared" si="11"/>
        <v>7.287053751803751</v>
      </c>
      <c r="U30" s="16">
        <f t="shared" si="11"/>
        <v>6.3975542328042314</v>
      </c>
      <c r="V30" s="16">
        <f t="shared" si="11"/>
        <v>6.0554390331890326</v>
      </c>
      <c r="W30" s="16">
        <f t="shared" si="11"/>
        <v>6.1580735930735937</v>
      </c>
      <c r="X30" s="16">
        <f t="shared" ref="X30:AB30" si="12">3.516/X28</f>
        <v>6.3633427128427114</v>
      </c>
      <c r="Y30" s="16">
        <f t="shared" si="12"/>
        <v>7.5265343915343923</v>
      </c>
      <c r="Z30" s="16">
        <f t="shared" si="12"/>
        <v>5.0369884004884007</v>
      </c>
      <c r="AA30" s="16">
        <f t="shared" si="12"/>
        <v>6.5480849206349223</v>
      </c>
      <c r="AB30" s="16">
        <f t="shared" si="12"/>
        <v>6.6609829365079367</v>
      </c>
      <c r="AC30" s="24">
        <f t="shared" si="10"/>
        <v>6.401033343877244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3">3.413*E30</f>
        <v>21.367796926046175</v>
      </c>
      <c r="F31" s="16">
        <f t="shared" si="13"/>
        <v>21.963292905952386</v>
      </c>
      <c r="G31" s="16">
        <f t="shared" si="13"/>
        <v>21.017505173160174</v>
      </c>
      <c r="H31" s="16">
        <f t="shared" si="13"/>
        <v>21.367796926046175</v>
      </c>
      <c r="I31" s="16">
        <f t="shared" si="13"/>
        <v>24.275218474999996</v>
      </c>
      <c r="J31" s="16">
        <f t="shared" si="13"/>
        <v>20.550449502645499</v>
      </c>
      <c r="K31" s="16">
        <f t="shared" si="13"/>
        <v>20.871550276124335</v>
      </c>
      <c r="L31" s="16">
        <f t="shared" si="13"/>
        <v>23.469547443362192</v>
      </c>
      <c r="M31" s="16">
        <f t="shared" si="13"/>
        <v>22.768963937590183</v>
      </c>
      <c r="N31" s="16">
        <f t="shared" si="13"/>
        <v>20.155248550671558</v>
      </c>
      <c r="O31" s="16">
        <f t="shared" si="13"/>
        <v>20.748049978632476</v>
      </c>
      <c r="P31" s="16">
        <f t="shared" si="13"/>
        <v>23.119255690476191</v>
      </c>
      <c r="Q31" s="16">
        <f t="shared" si="13"/>
        <v>21.044450692612941</v>
      </c>
      <c r="R31" s="16">
        <f t="shared" si="13"/>
        <v>23.440356463955023</v>
      </c>
      <c r="S31" s="16">
        <f t="shared" si="13"/>
        <v>20.091734111961447</v>
      </c>
      <c r="T31" s="16">
        <f t="shared" si="13"/>
        <v>24.870714454906199</v>
      </c>
      <c r="U31" s="16">
        <f t="shared" si="13"/>
        <v>21.83485259656084</v>
      </c>
      <c r="V31" s="16">
        <f t="shared" si="13"/>
        <v>20.667213420274166</v>
      </c>
      <c r="W31" s="16">
        <f t="shared" si="13"/>
        <v>21.017505173160174</v>
      </c>
      <c r="X31" s="16">
        <f t="shared" ref="X31:AB31" si="14">3.413*X30</f>
        <v>21.718088678932173</v>
      </c>
      <c r="Y31" s="16">
        <f t="shared" si="14"/>
        <v>25.688061878306879</v>
      </c>
      <c r="Z31" s="16">
        <f t="shared" si="14"/>
        <v>17.191241410866912</v>
      </c>
      <c r="AA31" s="16">
        <f t="shared" si="14"/>
        <v>22.34861383412699</v>
      </c>
      <c r="AB31" s="16">
        <f t="shared" si="14"/>
        <v>22.733934762301587</v>
      </c>
      <c r="AC31" s="24">
        <f t="shared" si="10"/>
        <v>21.846726802653023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5">(E18-E17)/LN(1+(E18-E17)/E13)</f>
        <v>2.5302612798746877</v>
      </c>
      <c r="F32" s="16">
        <f t="shared" si="15"/>
        <v>2.3947068004437844</v>
      </c>
      <c r="G32" s="16">
        <f t="shared" si="15"/>
        <v>2.4628968739570447</v>
      </c>
      <c r="H32" s="16">
        <f t="shared" si="15"/>
        <v>2.6113957341532599</v>
      </c>
      <c r="I32" s="16">
        <f t="shared" si="15"/>
        <v>2.6794224457176847</v>
      </c>
      <c r="J32" s="16">
        <f t="shared" si="15"/>
        <v>2.5302612798746864</v>
      </c>
      <c r="K32" s="16">
        <f t="shared" si="15"/>
        <v>2.6794224457176847</v>
      </c>
      <c r="L32" s="16">
        <f t="shared" si="15"/>
        <v>2.6794224457176847</v>
      </c>
      <c r="M32" s="16">
        <f t="shared" si="15"/>
        <v>2.6794224457176847</v>
      </c>
      <c r="N32" s="16">
        <f t="shared" si="15"/>
        <v>2.746694663343094</v>
      </c>
      <c r="O32" s="16">
        <f t="shared" si="15"/>
        <v>2.8620751228983692</v>
      </c>
      <c r="P32" s="16">
        <f t="shared" si="15"/>
        <v>2.9631238124099384</v>
      </c>
      <c r="Q32" s="16">
        <f t="shared" si="15"/>
        <v>2.8132553297334795</v>
      </c>
      <c r="R32" s="16">
        <f t="shared" si="15"/>
        <v>2.8462811310057345</v>
      </c>
      <c r="S32" s="16">
        <f t="shared" si="15"/>
        <v>2.8462811310057345</v>
      </c>
      <c r="T32" s="16">
        <f t="shared" si="15"/>
        <v>2.8132553297334795</v>
      </c>
      <c r="U32" s="16">
        <f t="shared" si="15"/>
        <v>2.5968510736001336</v>
      </c>
      <c r="V32" s="16">
        <f t="shared" si="15"/>
        <v>2.4628968739570447</v>
      </c>
      <c r="W32" s="16">
        <f t="shared" si="15"/>
        <v>2.3472373157600592</v>
      </c>
      <c r="X32" s="16">
        <f t="shared" ref="X32:AB32" si="16">(X18-X17)/LN(1+(X18-X17)/X13)</f>
        <v>2.413457638024878</v>
      </c>
      <c r="Y32" s="16">
        <f t="shared" si="16"/>
        <v>2.3472373157600592</v>
      </c>
      <c r="Z32" s="16">
        <f t="shared" si="16"/>
        <v>2.4628968739570447</v>
      </c>
      <c r="AA32" s="16">
        <f t="shared" si="16"/>
        <v>2.4289084625223492</v>
      </c>
      <c r="AB32" s="16">
        <f t="shared" si="16"/>
        <v>2.4628968739570456</v>
      </c>
      <c r="AC32" s="24">
        <f t="shared" si="10"/>
        <v>2.61085669578511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7">(E15-E16)/LN(1+(E15-E16)/E14)</f>
        <v>1.9932876563019337</v>
      </c>
      <c r="F33" s="16">
        <f t="shared" si="17"/>
        <v>1.9027067439634042</v>
      </c>
      <c r="G33" s="16">
        <f t="shared" si="17"/>
        <v>1.9707524325183063</v>
      </c>
      <c r="H33" s="16">
        <f t="shared" si="17"/>
        <v>1.9932876563019337</v>
      </c>
      <c r="I33" s="16">
        <f t="shared" si="17"/>
        <v>2.0381473548366369</v>
      </c>
      <c r="J33" s="16">
        <f t="shared" si="17"/>
        <v>2.0604747200825204</v>
      </c>
      <c r="K33" s="16">
        <f t="shared" si="17"/>
        <v>2.2824539234048866</v>
      </c>
      <c r="L33" s="16">
        <f t="shared" si="17"/>
        <v>2.329312243756628</v>
      </c>
      <c r="M33" s="16">
        <f t="shared" si="17"/>
        <v>2.2824539234048866</v>
      </c>
      <c r="N33" s="16">
        <f t="shared" si="17"/>
        <v>2.3526385425761167</v>
      </c>
      <c r="O33" s="16">
        <f t="shared" si="17"/>
        <v>2.5848856114819854</v>
      </c>
      <c r="P33" s="16">
        <f t="shared" si="17"/>
        <v>2.6331500704264603</v>
      </c>
      <c r="Q33" s="16">
        <f t="shared" si="17"/>
        <v>2.4222213199475116</v>
      </c>
      <c r="R33" s="16">
        <f t="shared" si="17"/>
        <v>2.4682916986923402</v>
      </c>
      <c r="S33" s="16">
        <f t="shared" si="17"/>
        <v>2.4682916986923402</v>
      </c>
      <c r="T33" s="16">
        <f t="shared" si="17"/>
        <v>2.4222213199475116</v>
      </c>
      <c r="U33" s="16">
        <f t="shared" si="17"/>
        <v>2.3526385425761158</v>
      </c>
      <c r="V33" s="16">
        <f t="shared" si="17"/>
        <v>1.9481449407478864</v>
      </c>
      <c r="W33" s="16">
        <f t="shared" si="17"/>
        <v>1.9707524325183063</v>
      </c>
      <c r="X33" s="16">
        <f t="shared" ref="X33:AB33" si="18">(X15-X16)/LN(1+(X15-X16)/X14)</f>
        <v>2.0157521398153802</v>
      </c>
      <c r="Y33" s="16">
        <f t="shared" si="18"/>
        <v>2.1640425613334453</v>
      </c>
      <c r="Z33" s="16">
        <f t="shared" si="18"/>
        <v>1.9254635942521867</v>
      </c>
      <c r="AA33" s="16">
        <f t="shared" si="18"/>
        <v>1.9254635942521867</v>
      </c>
      <c r="AB33" s="16">
        <f t="shared" si="18"/>
        <v>1.9481449407478864</v>
      </c>
      <c r="AC33" s="24">
        <f t="shared" si="10"/>
        <v>2.1856241526074496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146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1.2</v>
      </c>
      <c r="F46" s="8">
        <v>1.2</v>
      </c>
      <c r="G46" s="8">
        <v>1.3</v>
      </c>
      <c r="H46" s="8">
        <v>1.3</v>
      </c>
      <c r="I46" s="8">
        <v>1.3</v>
      </c>
      <c r="J46" s="8">
        <v>1.2</v>
      </c>
      <c r="K46" s="8">
        <v>1.2</v>
      </c>
      <c r="L46" s="8">
        <v>1.2</v>
      </c>
      <c r="M46" s="8">
        <v>1.2</v>
      </c>
      <c r="N46" s="8">
        <v>1.2</v>
      </c>
      <c r="O46" s="8">
        <v>1.2</v>
      </c>
      <c r="P46" s="8">
        <v>1.2</v>
      </c>
      <c r="Q46" s="8">
        <v>1.2</v>
      </c>
      <c r="R46" s="8">
        <v>1.2</v>
      </c>
      <c r="S46" s="8">
        <v>1.2</v>
      </c>
      <c r="T46" s="8">
        <v>1.2</v>
      </c>
      <c r="U46" s="8">
        <v>1.2</v>
      </c>
      <c r="V46" s="8">
        <v>1.1000000000000001</v>
      </c>
      <c r="W46" s="8">
        <v>1.1000000000000001</v>
      </c>
      <c r="X46" s="8">
        <v>1.1000000000000001</v>
      </c>
      <c r="Y46" s="8">
        <v>1.2</v>
      </c>
      <c r="Z46" s="8">
        <v>1.2</v>
      </c>
      <c r="AA46" s="8">
        <v>1.2</v>
      </c>
      <c r="AB46" s="8">
        <v>1.2</v>
      </c>
      <c r="AC46" s="23">
        <f>AVERAGE(E46:AB46)</f>
        <v>1.1999999999999997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0.6</v>
      </c>
      <c r="I47" s="9">
        <v>0.6</v>
      </c>
      <c r="J47" s="9">
        <v>0.6</v>
      </c>
      <c r="K47" s="9">
        <v>0.6</v>
      </c>
      <c r="L47" s="9">
        <v>0.6</v>
      </c>
      <c r="M47" s="9">
        <v>0.6</v>
      </c>
      <c r="N47" s="9">
        <v>0.6</v>
      </c>
      <c r="O47" s="9">
        <v>0.6</v>
      </c>
      <c r="P47" s="9">
        <v>0.6</v>
      </c>
      <c r="Q47" s="9">
        <v>0.6</v>
      </c>
      <c r="R47" s="9">
        <v>0.6</v>
      </c>
      <c r="S47" s="9">
        <v>0.6</v>
      </c>
      <c r="T47" s="9">
        <v>0.6</v>
      </c>
      <c r="U47" s="9">
        <v>0.6</v>
      </c>
      <c r="V47" s="9">
        <v>0.6</v>
      </c>
      <c r="W47" s="9">
        <v>0.5</v>
      </c>
      <c r="X47" s="9">
        <v>0.5</v>
      </c>
      <c r="Y47" s="9">
        <v>0.5</v>
      </c>
      <c r="Z47" s="9">
        <v>0.5</v>
      </c>
      <c r="AA47" s="9">
        <v>0.5</v>
      </c>
      <c r="AB47" s="9">
        <v>0.5</v>
      </c>
      <c r="AC47" s="23">
        <f>AVERAGE(E47:AB47)</f>
        <v>0.57499999999999984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12.6</v>
      </c>
      <c r="F48" s="10">
        <v>12.8</v>
      </c>
      <c r="G48" s="10">
        <v>13</v>
      </c>
      <c r="H48" s="10">
        <v>13.2</v>
      </c>
      <c r="I48" s="10">
        <v>13.2</v>
      </c>
      <c r="J48" s="10">
        <v>13</v>
      </c>
      <c r="K48" s="10">
        <v>13</v>
      </c>
      <c r="L48" s="10">
        <v>13</v>
      </c>
      <c r="M48" s="10">
        <v>13.1</v>
      </c>
      <c r="N48" s="10">
        <v>13.3</v>
      </c>
      <c r="O48" s="10">
        <v>13.7</v>
      </c>
      <c r="P48" s="10">
        <v>13.8</v>
      </c>
      <c r="Q48" s="10">
        <v>13.8</v>
      </c>
      <c r="R48" s="10">
        <v>13.7</v>
      </c>
      <c r="S48" s="10">
        <v>13.6</v>
      </c>
      <c r="T48" s="10">
        <v>13.6</v>
      </c>
      <c r="U48" s="10">
        <v>13.2</v>
      </c>
      <c r="V48" s="10">
        <v>12.9</v>
      </c>
      <c r="W48" s="10">
        <v>13</v>
      </c>
      <c r="X48" s="10">
        <v>13.1</v>
      </c>
      <c r="Y48" s="10">
        <v>13</v>
      </c>
      <c r="Z48" s="10">
        <v>12.9</v>
      </c>
      <c r="AA48" s="10">
        <v>12.9</v>
      </c>
      <c r="AB48" s="10">
        <v>12.9</v>
      </c>
      <c r="AC48" s="24">
        <f t="shared" ref="AC48:AC58" si="19">AVERAGE(E48:AB48)</f>
        <v>13.179166666666662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6.5</v>
      </c>
      <c r="F49" s="10">
        <v>6.9</v>
      </c>
      <c r="G49" s="10">
        <v>7</v>
      </c>
      <c r="H49" s="10">
        <v>7</v>
      </c>
      <c r="I49" s="10">
        <v>7</v>
      </c>
      <c r="J49" s="10">
        <v>6.5</v>
      </c>
      <c r="K49" s="10">
        <v>6.6</v>
      </c>
      <c r="L49" s="10">
        <v>6.5</v>
      </c>
      <c r="M49" s="10">
        <v>6.5</v>
      </c>
      <c r="N49" s="10">
        <v>6.5</v>
      </c>
      <c r="O49" s="10">
        <v>6.6</v>
      </c>
      <c r="P49" s="10">
        <v>6.7</v>
      </c>
      <c r="Q49" s="10">
        <v>6.7</v>
      </c>
      <c r="R49" s="10">
        <v>6.7</v>
      </c>
      <c r="S49" s="10">
        <v>6.6</v>
      </c>
      <c r="T49" s="10">
        <v>6.6</v>
      </c>
      <c r="U49" s="10">
        <v>6.9</v>
      </c>
      <c r="V49" s="10">
        <v>6.9</v>
      </c>
      <c r="W49" s="10">
        <v>7</v>
      </c>
      <c r="X49" s="10">
        <v>7.1</v>
      </c>
      <c r="Y49" s="10">
        <v>6.9</v>
      </c>
      <c r="Z49" s="10">
        <v>6.9</v>
      </c>
      <c r="AA49" s="10">
        <v>6.9</v>
      </c>
      <c r="AB49" s="10">
        <v>6.9</v>
      </c>
      <c r="AC49" s="24">
        <f t="shared" si="19"/>
        <v>6.7666666666666684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23.3</v>
      </c>
      <c r="F50" s="10">
        <v>23.3</v>
      </c>
      <c r="G50" s="10">
        <v>23.1</v>
      </c>
      <c r="H50" s="10">
        <v>22.3</v>
      </c>
      <c r="I50" s="10">
        <v>22.2</v>
      </c>
      <c r="J50" s="10">
        <v>22.3</v>
      </c>
      <c r="K50" s="10">
        <v>23.8</v>
      </c>
      <c r="L50" s="10">
        <v>23.9</v>
      </c>
      <c r="M50" s="10">
        <v>23.4</v>
      </c>
      <c r="N50" s="10">
        <v>23.6</v>
      </c>
      <c r="O50" s="10">
        <v>23.5</v>
      </c>
      <c r="P50" s="10">
        <v>23.5</v>
      </c>
      <c r="Q50" s="10">
        <v>23.4</v>
      </c>
      <c r="R50" s="10">
        <v>23.7</v>
      </c>
      <c r="S50" s="10">
        <v>24.3</v>
      </c>
      <c r="T50" s="10">
        <v>24.4</v>
      </c>
      <c r="U50" s="10">
        <v>24.7</v>
      </c>
      <c r="V50" s="10">
        <v>24.7</v>
      </c>
      <c r="W50" s="10">
        <v>24.6</v>
      </c>
      <c r="X50" s="10">
        <v>24.4</v>
      </c>
      <c r="Y50" s="10">
        <v>24.3</v>
      </c>
      <c r="Z50" s="10">
        <v>24.3</v>
      </c>
      <c r="AA50" s="10">
        <v>24.1</v>
      </c>
      <c r="AB50" s="10">
        <v>23.8</v>
      </c>
      <c r="AC50" s="24">
        <f t="shared" si="19"/>
        <v>23.704166666666666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26.9</v>
      </c>
      <c r="F51" s="10">
        <v>26.9</v>
      </c>
      <c r="G51" s="10">
        <v>26.8</v>
      </c>
      <c r="H51" s="10">
        <v>26</v>
      </c>
      <c r="I51" s="10">
        <v>26</v>
      </c>
      <c r="J51" s="10">
        <v>26.3</v>
      </c>
      <c r="K51" s="10">
        <v>27.8</v>
      </c>
      <c r="L51" s="10">
        <v>27.9</v>
      </c>
      <c r="M51" s="10">
        <v>27.4</v>
      </c>
      <c r="N51" s="10">
        <v>27.8</v>
      </c>
      <c r="O51" s="10">
        <v>27.9</v>
      </c>
      <c r="P51" s="10">
        <v>28</v>
      </c>
      <c r="Q51" s="10">
        <v>27.7</v>
      </c>
      <c r="R51" s="10">
        <v>28.1</v>
      </c>
      <c r="S51" s="10">
        <v>28.7</v>
      </c>
      <c r="T51" s="10">
        <v>28.7</v>
      </c>
      <c r="U51" s="10">
        <v>28.7</v>
      </c>
      <c r="V51" s="10">
        <v>28.4</v>
      </c>
      <c r="W51" s="10">
        <v>28.3</v>
      </c>
      <c r="X51" s="10">
        <v>28.1</v>
      </c>
      <c r="Y51" s="10">
        <v>28</v>
      </c>
      <c r="Z51" s="10">
        <v>28</v>
      </c>
      <c r="AA51" s="10">
        <v>27.8</v>
      </c>
      <c r="AB51" s="10">
        <v>27.6</v>
      </c>
      <c r="AC51" s="24">
        <f t="shared" si="19"/>
        <v>27.658333333333331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9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9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9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9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0">E52-E53</f>
        <v>0.5</v>
      </c>
      <c r="F56" s="11">
        <f t="shared" si="20"/>
        <v>0.5</v>
      </c>
      <c r="G56" s="11">
        <f t="shared" si="20"/>
        <v>0.5</v>
      </c>
      <c r="H56" s="11">
        <f t="shared" si="20"/>
        <v>0.5</v>
      </c>
      <c r="I56" s="11">
        <f t="shared" si="20"/>
        <v>0.5</v>
      </c>
      <c r="J56" s="11">
        <f t="shared" si="20"/>
        <v>0.5</v>
      </c>
      <c r="K56" s="11">
        <f t="shared" si="20"/>
        <v>0.5</v>
      </c>
      <c r="L56" s="11">
        <f t="shared" si="20"/>
        <v>0.5</v>
      </c>
      <c r="M56" s="11">
        <f t="shared" si="20"/>
        <v>0.5</v>
      </c>
      <c r="N56" s="11">
        <f t="shared" si="20"/>
        <v>0.5</v>
      </c>
      <c r="O56" s="11">
        <f t="shared" si="20"/>
        <v>0.5</v>
      </c>
      <c r="P56" s="11">
        <f t="shared" si="20"/>
        <v>0.5</v>
      </c>
      <c r="Q56" s="11">
        <f t="shared" si="20"/>
        <v>0.5</v>
      </c>
      <c r="R56" s="11">
        <f t="shared" si="20"/>
        <v>0.5</v>
      </c>
      <c r="S56" s="11">
        <f t="shared" si="20"/>
        <v>0.5</v>
      </c>
      <c r="T56" s="11">
        <f t="shared" si="20"/>
        <v>0.5</v>
      </c>
      <c r="U56" s="11">
        <f t="shared" si="20"/>
        <v>0.5</v>
      </c>
      <c r="V56" s="11">
        <f t="shared" si="20"/>
        <v>0.5</v>
      </c>
      <c r="W56" s="11">
        <f t="shared" si="20"/>
        <v>0.5</v>
      </c>
      <c r="X56" s="11">
        <f t="shared" si="20"/>
        <v>0.5</v>
      </c>
      <c r="Y56" s="11">
        <f t="shared" si="20"/>
        <v>0.5</v>
      </c>
      <c r="Z56" s="11">
        <f t="shared" si="20"/>
        <v>0.5</v>
      </c>
      <c r="AA56" s="11">
        <f t="shared" si="20"/>
        <v>0.5</v>
      </c>
      <c r="AB56" s="11">
        <f t="shared" si="20"/>
        <v>0.5</v>
      </c>
      <c r="AC56" s="24">
        <f t="shared" si="19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1">E54-E55</f>
        <v>0.79999999999999982</v>
      </c>
      <c r="F57" s="11">
        <f t="shared" si="21"/>
        <v>0.79999999999999982</v>
      </c>
      <c r="G57" s="11">
        <f t="shared" si="21"/>
        <v>0.79999999999999982</v>
      </c>
      <c r="H57" s="11">
        <f t="shared" si="21"/>
        <v>0.79999999999999982</v>
      </c>
      <c r="I57" s="11">
        <f t="shared" si="21"/>
        <v>0.79999999999999982</v>
      </c>
      <c r="J57" s="11">
        <f t="shared" si="21"/>
        <v>0.79999999999999982</v>
      </c>
      <c r="K57" s="11">
        <f t="shared" si="21"/>
        <v>0.79999999999999982</v>
      </c>
      <c r="L57" s="11">
        <f t="shared" si="21"/>
        <v>0.79999999999999982</v>
      </c>
      <c r="M57" s="11">
        <f t="shared" si="21"/>
        <v>0.79999999999999982</v>
      </c>
      <c r="N57" s="11">
        <f t="shared" si="21"/>
        <v>0.79999999999999982</v>
      </c>
      <c r="O57" s="11">
        <f t="shared" si="21"/>
        <v>0.79999999999999982</v>
      </c>
      <c r="P57" s="11">
        <f t="shared" si="21"/>
        <v>0.79999999999999982</v>
      </c>
      <c r="Q57" s="11">
        <f t="shared" si="21"/>
        <v>0.79999999999999982</v>
      </c>
      <c r="R57" s="11">
        <f t="shared" si="21"/>
        <v>0.79999999999999982</v>
      </c>
      <c r="S57" s="11">
        <f t="shared" si="21"/>
        <v>0.79999999999999982</v>
      </c>
      <c r="T57" s="11">
        <f t="shared" si="21"/>
        <v>0.79999999999999982</v>
      </c>
      <c r="U57" s="11">
        <f t="shared" si="21"/>
        <v>0.79999999999999982</v>
      </c>
      <c r="V57" s="11">
        <f t="shared" si="21"/>
        <v>0.79999999999999982</v>
      </c>
      <c r="W57" s="11">
        <f t="shared" si="21"/>
        <v>0.79999999999999982</v>
      </c>
      <c r="X57" s="11">
        <f t="shared" si="21"/>
        <v>0.79999999999999982</v>
      </c>
      <c r="Y57" s="11">
        <f t="shared" si="21"/>
        <v>0.79999999999999982</v>
      </c>
      <c r="Z57" s="11">
        <f t="shared" si="21"/>
        <v>0.79999999999999982</v>
      </c>
      <c r="AA57" s="11">
        <f t="shared" si="21"/>
        <v>0.79999999999999982</v>
      </c>
      <c r="AB57" s="11">
        <f t="shared" si="21"/>
        <v>0.79999999999999982</v>
      </c>
      <c r="AC57" s="24">
        <f t="shared" si="19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2">SQRT(E56/0.5)*971</f>
        <v>971</v>
      </c>
      <c r="F58" s="14">
        <f t="shared" si="22"/>
        <v>971</v>
      </c>
      <c r="G58" s="14">
        <f t="shared" si="22"/>
        <v>971</v>
      </c>
      <c r="H58" s="14">
        <f t="shared" si="22"/>
        <v>971</v>
      </c>
      <c r="I58" s="14">
        <f t="shared" si="22"/>
        <v>971</v>
      </c>
      <c r="J58" s="14">
        <f t="shared" si="22"/>
        <v>971</v>
      </c>
      <c r="K58" s="14">
        <f t="shared" si="22"/>
        <v>971</v>
      </c>
      <c r="L58" s="14">
        <f t="shared" si="22"/>
        <v>971</v>
      </c>
      <c r="M58" s="14">
        <f t="shared" si="22"/>
        <v>971</v>
      </c>
      <c r="N58" s="14">
        <f t="shared" si="22"/>
        <v>971</v>
      </c>
      <c r="O58" s="14">
        <f t="shared" si="22"/>
        <v>971</v>
      </c>
      <c r="P58" s="14">
        <f t="shared" si="22"/>
        <v>971</v>
      </c>
      <c r="Q58" s="14">
        <f t="shared" si="22"/>
        <v>971</v>
      </c>
      <c r="R58" s="14">
        <f t="shared" si="22"/>
        <v>971</v>
      </c>
      <c r="S58" s="14">
        <f t="shared" si="22"/>
        <v>971</v>
      </c>
      <c r="T58" s="14">
        <f t="shared" si="22"/>
        <v>971</v>
      </c>
      <c r="U58" s="14">
        <f t="shared" si="22"/>
        <v>971</v>
      </c>
      <c r="V58" s="14">
        <f t="shared" si="22"/>
        <v>971</v>
      </c>
      <c r="W58" s="14">
        <f t="shared" si="22"/>
        <v>971</v>
      </c>
      <c r="X58" s="14">
        <f t="shared" si="22"/>
        <v>971</v>
      </c>
      <c r="Y58" s="14">
        <f t="shared" si="22"/>
        <v>971</v>
      </c>
      <c r="Z58" s="14">
        <f t="shared" si="22"/>
        <v>971</v>
      </c>
      <c r="AA58" s="14">
        <f t="shared" si="22"/>
        <v>971</v>
      </c>
      <c r="AB58" s="14">
        <f t="shared" si="22"/>
        <v>971</v>
      </c>
      <c r="AC58" s="24">
        <f t="shared" si="19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3">E58*1000*1*(E48-E49)/3024</f>
        <v>1958.69708994709</v>
      </c>
      <c r="F59" s="14">
        <f t="shared" si="23"/>
        <v>1894.4775132275133</v>
      </c>
      <c r="G59" s="14">
        <f t="shared" si="23"/>
        <v>1926.5873015873017</v>
      </c>
      <c r="H59" s="14">
        <f t="shared" si="23"/>
        <v>1990.8068783068779</v>
      </c>
      <c r="I59" s="14">
        <f t="shared" si="23"/>
        <v>1990.8068783068779</v>
      </c>
      <c r="J59" s="14">
        <f t="shared" si="23"/>
        <v>2087.1362433862432</v>
      </c>
      <c r="K59" s="14">
        <f t="shared" si="23"/>
        <v>2055.0264550264551</v>
      </c>
      <c r="L59" s="14">
        <f t="shared" si="23"/>
        <v>2087.1362433862432</v>
      </c>
      <c r="M59" s="14">
        <f t="shared" si="23"/>
        <v>2119.2460317460318</v>
      </c>
      <c r="N59" s="14">
        <f t="shared" si="23"/>
        <v>2183.465608465609</v>
      </c>
      <c r="O59" s="14">
        <f t="shared" si="23"/>
        <v>2279.7949735449733</v>
      </c>
      <c r="P59" s="14">
        <f t="shared" si="23"/>
        <v>2279.7949735449738</v>
      </c>
      <c r="Q59" s="14">
        <f t="shared" si="23"/>
        <v>2279.7949735449738</v>
      </c>
      <c r="R59" s="14">
        <f t="shared" si="23"/>
        <v>2247.6851851851848</v>
      </c>
      <c r="S59" s="14">
        <f t="shared" si="23"/>
        <v>2247.6851851851852</v>
      </c>
      <c r="T59" s="14">
        <f t="shared" si="23"/>
        <v>2247.6851851851852</v>
      </c>
      <c r="U59" s="14">
        <f t="shared" si="23"/>
        <v>2022.9166666666663</v>
      </c>
      <c r="V59" s="14">
        <f t="shared" si="23"/>
        <v>1926.5873015873017</v>
      </c>
      <c r="W59" s="14">
        <f t="shared" si="23"/>
        <v>1926.5873015873017</v>
      </c>
      <c r="X59" s="14">
        <f t="shared" si="23"/>
        <v>1926.5873015873017</v>
      </c>
      <c r="Y59" s="14">
        <f t="shared" si="23"/>
        <v>1958.69708994709</v>
      </c>
      <c r="Z59" s="14">
        <f t="shared" si="23"/>
        <v>1926.5873015873017</v>
      </c>
      <c r="AA59" s="14">
        <f t="shared" si="23"/>
        <v>1926.5873015873017</v>
      </c>
      <c r="AB59" s="14">
        <f t="shared" si="23"/>
        <v>1926.5873015873017</v>
      </c>
      <c r="AC59" s="24">
        <f>SUM(E59:AB59)</f>
        <v>49416.964285714275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1100</v>
      </c>
      <c r="F60" s="15">
        <v>1100</v>
      </c>
      <c r="G60" s="15">
        <v>1100</v>
      </c>
      <c r="H60" s="15">
        <v>1100</v>
      </c>
      <c r="I60" s="15">
        <v>1000</v>
      </c>
      <c r="J60" s="15">
        <v>1100</v>
      </c>
      <c r="K60" s="15">
        <v>1300</v>
      </c>
      <c r="L60" s="15">
        <v>1100</v>
      </c>
      <c r="M60" s="15">
        <v>1300</v>
      </c>
      <c r="N60" s="15">
        <v>1200</v>
      </c>
      <c r="O60" s="15">
        <v>1300</v>
      </c>
      <c r="P60" s="15">
        <v>1200</v>
      </c>
      <c r="Q60" s="15">
        <v>1200</v>
      </c>
      <c r="R60" s="15">
        <v>1200</v>
      </c>
      <c r="S60" s="15">
        <v>1400</v>
      </c>
      <c r="T60" s="15">
        <v>1100</v>
      </c>
      <c r="U60" s="15">
        <v>1300</v>
      </c>
      <c r="V60" s="15">
        <v>1100</v>
      </c>
      <c r="W60" s="15">
        <v>1100</v>
      </c>
      <c r="X60" s="15">
        <v>1100</v>
      </c>
      <c r="Y60" s="15">
        <v>1000</v>
      </c>
      <c r="Z60" s="15">
        <v>1200</v>
      </c>
      <c r="AA60" s="15">
        <v>1200</v>
      </c>
      <c r="AB60" s="15">
        <v>1000</v>
      </c>
      <c r="AC60" s="25">
        <f>SUM(E60:AB60)</f>
        <v>27800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4">E60/E59</f>
        <v>0.56159781195657676</v>
      </c>
      <c r="F61" s="16">
        <f t="shared" si="24"/>
        <v>0.58063502592120653</v>
      </c>
      <c r="G61" s="16">
        <f t="shared" si="24"/>
        <v>0.57095777548918636</v>
      </c>
      <c r="H61" s="16">
        <f t="shared" si="24"/>
        <v>0.55253978273147086</v>
      </c>
      <c r="I61" s="16">
        <f t="shared" si="24"/>
        <v>0.50230889339224616</v>
      </c>
      <c r="J61" s="16">
        <f t="shared" si="24"/>
        <v>0.52703794660540293</v>
      </c>
      <c r="K61" s="16">
        <f t="shared" si="24"/>
        <v>0.63259526261585997</v>
      </c>
      <c r="L61" s="16">
        <f t="shared" si="24"/>
        <v>0.52703794660540293</v>
      </c>
      <c r="M61" s="16">
        <f t="shared" si="24"/>
        <v>0.61342570920325812</v>
      </c>
      <c r="N61" s="16">
        <f t="shared" si="24"/>
        <v>0.54958502453504565</v>
      </c>
      <c r="O61" s="16">
        <f t="shared" si="24"/>
        <v>0.57022671559739491</v>
      </c>
      <c r="P61" s="16">
        <f t="shared" si="24"/>
        <v>0.52636312208990288</v>
      </c>
      <c r="Q61" s="16">
        <f t="shared" si="24"/>
        <v>0.52636312208990288</v>
      </c>
      <c r="R61" s="16">
        <f t="shared" si="24"/>
        <v>0.53388259526261594</v>
      </c>
      <c r="S61" s="16">
        <f t="shared" si="24"/>
        <v>0.62286302780638514</v>
      </c>
      <c r="T61" s="16">
        <f t="shared" si="24"/>
        <v>0.48939237899073118</v>
      </c>
      <c r="U61" s="16">
        <f t="shared" si="24"/>
        <v>0.64263645726055629</v>
      </c>
      <c r="V61" s="16">
        <f t="shared" si="24"/>
        <v>0.57095777548918636</v>
      </c>
      <c r="W61" s="16">
        <f t="shared" si="24"/>
        <v>0.57095777548918636</v>
      </c>
      <c r="X61" s="16">
        <f t="shared" si="24"/>
        <v>0.57095777548918636</v>
      </c>
      <c r="Y61" s="16">
        <f t="shared" si="24"/>
        <v>0.51054346541506979</v>
      </c>
      <c r="Z61" s="16">
        <f t="shared" si="24"/>
        <v>0.62286302780638514</v>
      </c>
      <c r="AA61" s="16">
        <f t="shared" si="24"/>
        <v>0.62286302780638514</v>
      </c>
      <c r="AB61" s="16">
        <f t="shared" si="24"/>
        <v>0.51905252317198758</v>
      </c>
      <c r="AC61" s="24">
        <f t="shared" ref="AC61:AC66" si="25">AVERAGE(E61:AB61)</f>
        <v>0.56323516536752216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0.56323516536752216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5"/>
        <v>0.56323516536752216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6">3.516/E61</f>
        <v>6.260708152958153</v>
      </c>
      <c r="F63" s="16">
        <f t="shared" si="26"/>
        <v>6.0554390331890326</v>
      </c>
      <c r="G63" s="16">
        <f t="shared" si="26"/>
        <v>6.1580735930735937</v>
      </c>
      <c r="H63" s="16">
        <f t="shared" si="26"/>
        <v>6.3633427128427114</v>
      </c>
      <c r="I63" s="16">
        <f t="shared" si="26"/>
        <v>6.9996769841269835</v>
      </c>
      <c r="J63" s="16">
        <f t="shared" si="26"/>
        <v>6.671246392496391</v>
      </c>
      <c r="K63" s="16">
        <f t="shared" si="26"/>
        <v>5.5580561660561658</v>
      </c>
      <c r="L63" s="16">
        <f t="shared" si="26"/>
        <v>6.671246392496391</v>
      </c>
      <c r="M63" s="16">
        <f t="shared" si="26"/>
        <v>5.7317454212454217</v>
      </c>
      <c r="N63" s="16">
        <f t="shared" si="26"/>
        <v>6.3975542328042341</v>
      </c>
      <c r="O63" s="16">
        <f t="shared" si="26"/>
        <v>6.1659685592185589</v>
      </c>
      <c r="P63" s="16">
        <f t="shared" si="26"/>
        <v>6.6797992724867736</v>
      </c>
      <c r="Q63" s="16">
        <f t="shared" si="26"/>
        <v>6.6797992724867736</v>
      </c>
      <c r="R63" s="16">
        <f t="shared" si="26"/>
        <v>6.5857175925925917</v>
      </c>
      <c r="S63" s="16">
        <f t="shared" si="26"/>
        <v>5.6449007936507938</v>
      </c>
      <c r="T63" s="16">
        <f t="shared" si="26"/>
        <v>7.1844191919191926</v>
      </c>
      <c r="U63" s="16">
        <f t="shared" si="26"/>
        <v>5.471211538461537</v>
      </c>
      <c r="V63" s="16">
        <f t="shared" si="26"/>
        <v>6.1580735930735937</v>
      </c>
      <c r="W63" s="16">
        <f t="shared" si="26"/>
        <v>6.1580735930735937</v>
      </c>
      <c r="X63" s="16">
        <f t="shared" si="26"/>
        <v>6.1580735930735937</v>
      </c>
      <c r="Y63" s="16">
        <f t="shared" si="26"/>
        <v>6.8867789682539691</v>
      </c>
      <c r="Z63" s="16">
        <f t="shared" si="26"/>
        <v>5.6449007936507938</v>
      </c>
      <c r="AA63" s="16">
        <f t="shared" si="26"/>
        <v>5.6449007936507938</v>
      </c>
      <c r="AB63" s="16">
        <f t="shared" si="26"/>
        <v>6.7738809523809529</v>
      </c>
      <c r="AC63" s="24">
        <f t="shared" si="25"/>
        <v>6.2793161495526091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7">3.413*E63</f>
        <v>21.367796926046175</v>
      </c>
      <c r="F64" s="16">
        <f t="shared" si="27"/>
        <v>20.667213420274166</v>
      </c>
      <c r="G64" s="16">
        <f t="shared" si="27"/>
        <v>21.017505173160174</v>
      </c>
      <c r="H64" s="16">
        <f t="shared" si="27"/>
        <v>21.718088678932173</v>
      </c>
      <c r="I64" s="16">
        <f t="shared" si="27"/>
        <v>23.889897546825392</v>
      </c>
      <c r="J64" s="16">
        <f t="shared" si="27"/>
        <v>22.768963937590183</v>
      </c>
      <c r="K64" s="16">
        <f t="shared" si="27"/>
        <v>18.969645694749694</v>
      </c>
      <c r="L64" s="16">
        <f t="shared" si="27"/>
        <v>22.768963937590183</v>
      </c>
      <c r="M64" s="16">
        <f t="shared" si="27"/>
        <v>19.562447122710623</v>
      </c>
      <c r="N64" s="16">
        <f t="shared" si="27"/>
        <v>21.83485259656085</v>
      </c>
      <c r="O64" s="16">
        <f t="shared" si="27"/>
        <v>21.044450692612941</v>
      </c>
      <c r="P64" s="16">
        <f t="shared" si="27"/>
        <v>22.798154916997358</v>
      </c>
      <c r="Q64" s="16">
        <f t="shared" si="27"/>
        <v>22.798154916997358</v>
      </c>
      <c r="R64" s="16">
        <f t="shared" si="27"/>
        <v>22.477054143518515</v>
      </c>
      <c r="S64" s="16">
        <f t="shared" si="27"/>
        <v>19.266046408730158</v>
      </c>
      <c r="T64" s="16">
        <f t="shared" si="27"/>
        <v>24.520422702020202</v>
      </c>
      <c r="U64" s="16">
        <f t="shared" si="27"/>
        <v>18.673244980769226</v>
      </c>
      <c r="V64" s="16">
        <f t="shared" si="27"/>
        <v>21.017505173160174</v>
      </c>
      <c r="W64" s="16">
        <f t="shared" si="27"/>
        <v>21.017505173160174</v>
      </c>
      <c r="X64" s="16">
        <f t="shared" si="27"/>
        <v>21.017505173160174</v>
      </c>
      <c r="Y64" s="16">
        <f t="shared" si="27"/>
        <v>23.504576618650795</v>
      </c>
      <c r="Z64" s="16">
        <f t="shared" si="27"/>
        <v>19.266046408730158</v>
      </c>
      <c r="AA64" s="16">
        <f t="shared" si="27"/>
        <v>19.266046408730158</v>
      </c>
      <c r="AB64" s="16">
        <f t="shared" si="27"/>
        <v>23.119255690476191</v>
      </c>
      <c r="AC64" s="24">
        <f t="shared" si="25"/>
        <v>21.431306018423054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8">(E51-E50)/LN(1+(E51-E50)/E46)</f>
        <v>2.5968510736001336</v>
      </c>
      <c r="F65" s="16">
        <f t="shared" si="28"/>
        <v>2.5968510736001336</v>
      </c>
      <c r="G65" s="16">
        <f t="shared" si="28"/>
        <v>2.746694663343094</v>
      </c>
      <c r="H65" s="16">
        <f t="shared" si="28"/>
        <v>2.746694663343094</v>
      </c>
      <c r="I65" s="16">
        <f t="shared" si="28"/>
        <v>2.7800614208988526</v>
      </c>
      <c r="J65" s="16">
        <f t="shared" si="28"/>
        <v>2.727885753642846</v>
      </c>
      <c r="K65" s="16">
        <f t="shared" si="28"/>
        <v>2.727885753642846</v>
      </c>
      <c r="L65" s="16">
        <f t="shared" si="28"/>
        <v>2.727885753642846</v>
      </c>
      <c r="M65" s="16">
        <f t="shared" si="28"/>
        <v>2.727885753642846</v>
      </c>
      <c r="N65" s="16">
        <f t="shared" si="28"/>
        <v>2.7924094923585461</v>
      </c>
      <c r="O65" s="16">
        <f t="shared" si="28"/>
        <v>2.8563174167477219</v>
      </c>
      <c r="P65" s="16">
        <f t="shared" si="28"/>
        <v>2.8880502797241387</v>
      </c>
      <c r="Q65" s="16">
        <f t="shared" si="28"/>
        <v>2.8244384210924309</v>
      </c>
      <c r="R65" s="16">
        <f t="shared" si="28"/>
        <v>2.8563174167477232</v>
      </c>
      <c r="S65" s="16">
        <f t="shared" si="28"/>
        <v>2.8563174167477219</v>
      </c>
      <c r="T65" s="16">
        <f t="shared" si="28"/>
        <v>2.8244384210924309</v>
      </c>
      <c r="U65" s="16">
        <f t="shared" si="28"/>
        <v>2.727885753642846</v>
      </c>
      <c r="V65" s="16">
        <f t="shared" si="28"/>
        <v>2.5113592544258148</v>
      </c>
      <c r="W65" s="16">
        <f t="shared" si="28"/>
        <v>2.5113592544258148</v>
      </c>
      <c r="X65" s="16">
        <f t="shared" si="28"/>
        <v>2.5113592544258161</v>
      </c>
      <c r="Y65" s="16">
        <f t="shared" si="28"/>
        <v>2.6298700026197586</v>
      </c>
      <c r="Z65" s="16">
        <f t="shared" si="28"/>
        <v>2.6298700026197586</v>
      </c>
      <c r="AA65" s="16">
        <f t="shared" si="28"/>
        <v>2.6298700026197586</v>
      </c>
      <c r="AB65" s="16">
        <f t="shared" si="28"/>
        <v>2.6627121082187277</v>
      </c>
      <c r="AC65" s="24">
        <f t="shared" si="25"/>
        <v>2.7121362669527378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29">(E48-E49)/LN(1+(E48-E49)/E47)</f>
        <v>2.5280435140062432</v>
      </c>
      <c r="F66" s="16">
        <f t="shared" si="29"/>
        <v>2.4762575163216405</v>
      </c>
      <c r="G66" s="16">
        <f t="shared" si="29"/>
        <v>2.5021943485454781</v>
      </c>
      <c r="H66" s="16">
        <f t="shared" si="29"/>
        <v>2.5538068190908843</v>
      </c>
      <c r="I66" s="16">
        <f t="shared" si="29"/>
        <v>2.5538068190908843</v>
      </c>
      <c r="J66" s="16">
        <f t="shared" si="29"/>
        <v>2.6305986949018862</v>
      </c>
      <c r="K66" s="16">
        <f t="shared" si="29"/>
        <v>2.6050827568852757</v>
      </c>
      <c r="L66" s="16">
        <f t="shared" si="29"/>
        <v>2.6305986949018862</v>
      </c>
      <c r="M66" s="16">
        <f t="shared" si="29"/>
        <v>2.6560353889201744</v>
      </c>
      <c r="N66" s="16">
        <f t="shared" si="29"/>
        <v>2.706677059950191</v>
      </c>
      <c r="O66" s="16">
        <f t="shared" si="29"/>
        <v>2.7820815658492695</v>
      </c>
      <c r="P66" s="16">
        <f t="shared" si="29"/>
        <v>2.7820815658492699</v>
      </c>
      <c r="Q66" s="16">
        <f t="shared" si="29"/>
        <v>2.7820815658492699</v>
      </c>
      <c r="R66" s="16">
        <f t="shared" si="29"/>
        <v>2.7570193139019237</v>
      </c>
      <c r="S66" s="16">
        <f t="shared" si="29"/>
        <v>2.7570193139019237</v>
      </c>
      <c r="T66" s="16">
        <f t="shared" si="29"/>
        <v>2.7570193139019237</v>
      </c>
      <c r="U66" s="16">
        <f t="shared" si="29"/>
        <v>2.5794860061922535</v>
      </c>
      <c r="V66" s="16">
        <f t="shared" si="29"/>
        <v>2.5021943485454781</v>
      </c>
      <c r="W66" s="16">
        <f t="shared" si="29"/>
        <v>2.3392274715076802</v>
      </c>
      <c r="X66" s="16">
        <f t="shared" si="29"/>
        <v>2.3392274715076802</v>
      </c>
      <c r="Y66" s="16">
        <f t="shared" si="29"/>
        <v>2.364142396886777</v>
      </c>
      <c r="Z66" s="16">
        <f t="shared" si="29"/>
        <v>2.3392274715076802</v>
      </c>
      <c r="AA66" s="16">
        <f t="shared" si="29"/>
        <v>2.3392274715076802</v>
      </c>
      <c r="AB66" s="16">
        <f t="shared" si="29"/>
        <v>2.3392274715076802</v>
      </c>
      <c r="AC66" s="24">
        <f t="shared" si="25"/>
        <v>2.5667651817096271</v>
      </c>
    </row>
  </sheetData>
  <mergeCells count="32">
    <mergeCell ref="A43:D43"/>
    <mergeCell ref="E29:AB29"/>
    <mergeCell ref="E62:AB62"/>
    <mergeCell ref="A44:A45"/>
    <mergeCell ref="B44:B45"/>
    <mergeCell ref="C44:C45"/>
    <mergeCell ref="D44:D45"/>
    <mergeCell ref="E44:AB44"/>
    <mergeCell ref="A35:AC35"/>
    <mergeCell ref="A36:AC36"/>
    <mergeCell ref="A37:D37"/>
    <mergeCell ref="E37:AC43"/>
    <mergeCell ref="A38:D38"/>
    <mergeCell ref="A39:D39"/>
    <mergeCell ref="A40:D40"/>
    <mergeCell ref="A41:D41"/>
    <mergeCell ref="A42:D42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7:AB27">
    <cfRule type="cellIs" dxfId="40" priority="2" operator="greaterThan">
      <formula>90</formula>
    </cfRule>
  </conditionalFormatting>
  <conditionalFormatting sqref="E60:AB60">
    <cfRule type="cellIs" dxfId="3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F70"/>
  <sheetViews>
    <sheetView topLeftCell="A47" zoomScale="60" zoomScaleNormal="60" workbookViewId="0">
      <selection activeCell="AH32" sqref="AH3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158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1.1000000000000001</v>
      </c>
      <c r="F13" s="8">
        <v>1.1000000000000001</v>
      </c>
      <c r="G13" s="8">
        <v>1.1000000000000001</v>
      </c>
      <c r="H13" s="8">
        <v>1.1000000000000001</v>
      </c>
      <c r="I13" s="8">
        <v>1.1000000000000001</v>
      </c>
      <c r="J13" s="8">
        <v>1.1000000000000001</v>
      </c>
      <c r="K13" s="8">
        <v>1.2</v>
      </c>
      <c r="L13" s="8">
        <v>1.2</v>
      </c>
      <c r="M13" s="8">
        <v>1.2</v>
      </c>
      <c r="N13" s="8">
        <v>1.3</v>
      </c>
      <c r="O13" s="8">
        <v>1.3</v>
      </c>
      <c r="P13" s="8">
        <v>1.3</v>
      </c>
      <c r="Q13" s="8">
        <v>1.4</v>
      </c>
      <c r="R13" s="8">
        <v>1.4</v>
      </c>
      <c r="S13" s="8">
        <v>1.2</v>
      </c>
      <c r="T13" s="8">
        <v>1.3</v>
      </c>
      <c r="U13" s="8">
        <v>1.3</v>
      </c>
      <c r="V13" s="8">
        <v>1.2</v>
      </c>
      <c r="W13" s="8">
        <v>1.2</v>
      </c>
      <c r="X13" s="8">
        <v>1.2</v>
      </c>
      <c r="Y13" s="8">
        <v>1.2</v>
      </c>
      <c r="Z13" s="8">
        <v>1.1000000000000001</v>
      </c>
      <c r="AA13" s="8">
        <v>1.1000000000000001</v>
      </c>
      <c r="AB13" s="8">
        <v>1.1000000000000001</v>
      </c>
      <c r="AC13" s="23">
        <f>AVERAGE(E13:AB13)</f>
        <v>1.2000000000000002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0.3</v>
      </c>
      <c r="F14" s="9">
        <v>0.3</v>
      </c>
      <c r="G14" s="9">
        <v>0.3</v>
      </c>
      <c r="H14" s="9">
        <v>0.3</v>
      </c>
      <c r="I14" s="9">
        <v>0.3</v>
      </c>
      <c r="J14" s="9">
        <v>0.3</v>
      </c>
      <c r="K14" s="9">
        <v>0.4</v>
      </c>
      <c r="L14" s="9">
        <v>0.4</v>
      </c>
      <c r="M14" s="9">
        <v>0.6</v>
      </c>
      <c r="N14" s="9">
        <v>0.6</v>
      </c>
      <c r="O14" s="9">
        <v>0.5</v>
      </c>
      <c r="P14" s="9">
        <v>0.5</v>
      </c>
      <c r="Q14" s="9">
        <v>0.6</v>
      </c>
      <c r="R14" s="9">
        <v>0.6</v>
      </c>
      <c r="S14" s="9">
        <v>0.6</v>
      </c>
      <c r="T14" s="9">
        <v>0.6</v>
      </c>
      <c r="U14" s="9">
        <v>0.5</v>
      </c>
      <c r="V14" s="9">
        <v>0.5</v>
      </c>
      <c r="W14" s="9">
        <v>0.5</v>
      </c>
      <c r="X14" s="9">
        <v>0.5</v>
      </c>
      <c r="Y14" s="9">
        <v>0.5</v>
      </c>
      <c r="Z14" s="9">
        <v>0.5</v>
      </c>
      <c r="AA14" s="9">
        <v>0.5</v>
      </c>
      <c r="AB14" s="9">
        <v>0.5</v>
      </c>
      <c r="AC14" s="23">
        <f>AVERAGE(E14:AB14)</f>
        <v>0.46666666666666662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12.8</v>
      </c>
      <c r="F15" s="10">
        <v>13.1</v>
      </c>
      <c r="G15" s="10">
        <v>13.1</v>
      </c>
      <c r="H15" s="10">
        <v>13.3</v>
      </c>
      <c r="I15" s="10">
        <v>13.3</v>
      </c>
      <c r="J15" s="10">
        <v>13.2</v>
      </c>
      <c r="K15" s="10">
        <v>13.3</v>
      </c>
      <c r="L15" s="10">
        <v>13.4</v>
      </c>
      <c r="M15" s="10">
        <v>13.4</v>
      </c>
      <c r="N15" s="10">
        <v>13.8</v>
      </c>
      <c r="O15" s="10">
        <v>14.1</v>
      </c>
      <c r="P15" s="10">
        <v>14.1</v>
      </c>
      <c r="Q15" s="10">
        <v>14</v>
      </c>
      <c r="R15" s="10">
        <v>13.9</v>
      </c>
      <c r="S15" s="10">
        <v>13.6</v>
      </c>
      <c r="T15" s="10">
        <v>13.5</v>
      </c>
      <c r="U15" s="10">
        <v>13.4</v>
      </c>
      <c r="V15" s="10">
        <v>13.2</v>
      </c>
      <c r="W15" s="10">
        <v>13.1</v>
      </c>
      <c r="X15" s="10">
        <v>13.1</v>
      </c>
      <c r="Y15" s="10">
        <v>13.4</v>
      </c>
      <c r="Z15" s="10">
        <v>13.6</v>
      </c>
      <c r="AA15" s="10">
        <v>13.6</v>
      </c>
      <c r="AB15" s="10">
        <v>13.6</v>
      </c>
      <c r="AC15" s="24">
        <f t="shared" ref="AC15:AC27" si="0">AVERAGE(E15:AB15)</f>
        <v>13.454166666666667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7.1</v>
      </c>
      <c r="F16" s="10">
        <v>7.1</v>
      </c>
      <c r="G16" s="10">
        <v>7</v>
      </c>
      <c r="H16" s="10">
        <v>7.1</v>
      </c>
      <c r="I16" s="10">
        <v>7</v>
      </c>
      <c r="J16" s="10">
        <v>6.7</v>
      </c>
      <c r="K16" s="10">
        <v>6.7</v>
      </c>
      <c r="L16" s="10">
        <v>6.7</v>
      </c>
      <c r="M16" s="10">
        <v>6.7</v>
      </c>
      <c r="N16" s="10">
        <v>6.2</v>
      </c>
      <c r="O16" s="10">
        <v>6.2</v>
      </c>
      <c r="P16" s="10">
        <v>6.1</v>
      </c>
      <c r="Q16" s="10">
        <v>6.1</v>
      </c>
      <c r="R16" s="10">
        <v>5.9</v>
      </c>
      <c r="S16" s="10">
        <v>5.8</v>
      </c>
      <c r="T16" s="10">
        <v>6.1</v>
      </c>
      <c r="U16" s="10">
        <v>5.9</v>
      </c>
      <c r="V16" s="10">
        <v>6.1</v>
      </c>
      <c r="W16" s="10">
        <v>6.4</v>
      </c>
      <c r="X16" s="10">
        <v>6.9</v>
      </c>
      <c r="Y16" s="10">
        <v>7</v>
      </c>
      <c r="Z16" s="10">
        <v>7</v>
      </c>
      <c r="AA16" s="10">
        <v>7</v>
      </c>
      <c r="AB16" s="10">
        <v>7</v>
      </c>
      <c r="AC16" s="24">
        <f t="shared" si="0"/>
        <v>6.5750000000000002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5.7000000000000011</v>
      </c>
      <c r="F17" s="198">
        <f t="shared" ref="F17:AB17" si="1">F15-F16</f>
        <v>6</v>
      </c>
      <c r="G17" s="198">
        <f t="shared" si="1"/>
        <v>6.1</v>
      </c>
      <c r="H17" s="198">
        <f t="shared" si="1"/>
        <v>6.2000000000000011</v>
      </c>
      <c r="I17" s="198">
        <f t="shared" si="1"/>
        <v>6.3000000000000007</v>
      </c>
      <c r="J17" s="198">
        <f t="shared" si="1"/>
        <v>6.4999999999999991</v>
      </c>
      <c r="K17" s="198">
        <f t="shared" si="1"/>
        <v>6.6000000000000005</v>
      </c>
      <c r="L17" s="198">
        <f t="shared" si="1"/>
        <v>6.7</v>
      </c>
      <c r="M17" s="198">
        <f t="shared" si="1"/>
        <v>6.7</v>
      </c>
      <c r="N17" s="198">
        <f t="shared" si="1"/>
        <v>7.6000000000000005</v>
      </c>
      <c r="O17" s="198">
        <f t="shared" si="1"/>
        <v>7.8999999999999995</v>
      </c>
      <c r="P17" s="198">
        <f t="shared" si="1"/>
        <v>8</v>
      </c>
      <c r="Q17" s="198">
        <f t="shared" si="1"/>
        <v>7.9</v>
      </c>
      <c r="R17" s="198">
        <f t="shared" si="1"/>
        <v>8</v>
      </c>
      <c r="S17" s="198">
        <f t="shared" si="1"/>
        <v>7.8</v>
      </c>
      <c r="T17" s="198">
        <f t="shared" si="1"/>
        <v>7.4</v>
      </c>
      <c r="U17" s="198">
        <f t="shared" si="1"/>
        <v>7.5</v>
      </c>
      <c r="V17" s="198">
        <f t="shared" si="1"/>
        <v>7.1</v>
      </c>
      <c r="W17" s="198">
        <f t="shared" si="1"/>
        <v>6.6999999999999993</v>
      </c>
      <c r="X17" s="198">
        <f t="shared" si="1"/>
        <v>6.1999999999999993</v>
      </c>
      <c r="Y17" s="198">
        <f t="shared" si="1"/>
        <v>6.4</v>
      </c>
      <c r="Z17" s="198">
        <f t="shared" si="1"/>
        <v>6.6</v>
      </c>
      <c r="AA17" s="198">
        <f t="shared" si="1"/>
        <v>6.6</v>
      </c>
      <c r="AB17" s="198">
        <f t="shared" si="1"/>
        <v>6.6</v>
      </c>
      <c r="AC17" s="24">
        <f t="shared" si="0"/>
        <v>6.8791666666666664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24</v>
      </c>
      <c r="F18" s="10">
        <v>23.8</v>
      </c>
      <c r="G18" s="10">
        <v>23.8</v>
      </c>
      <c r="H18" s="10">
        <v>22.9</v>
      </c>
      <c r="I18" s="10">
        <v>22.5</v>
      </c>
      <c r="J18" s="10">
        <v>22.1</v>
      </c>
      <c r="K18" s="10">
        <v>24.6</v>
      </c>
      <c r="L18" s="10">
        <v>24.9</v>
      </c>
      <c r="M18" s="10">
        <v>24.7</v>
      </c>
      <c r="N18" s="10">
        <v>25.2</v>
      </c>
      <c r="O18" s="10">
        <v>25.3</v>
      </c>
      <c r="P18" s="10">
        <v>25.1</v>
      </c>
      <c r="Q18" s="10">
        <v>25.1</v>
      </c>
      <c r="R18" s="10">
        <v>25.1</v>
      </c>
      <c r="S18" s="10">
        <v>25.3</v>
      </c>
      <c r="T18" s="10">
        <v>25.2</v>
      </c>
      <c r="U18" s="10">
        <v>25.2</v>
      </c>
      <c r="V18" s="10">
        <v>25.3</v>
      </c>
      <c r="W18" s="10">
        <v>25.3</v>
      </c>
      <c r="X18" s="10">
        <v>25.2</v>
      </c>
      <c r="Y18" s="10">
        <v>24.9</v>
      </c>
      <c r="Z18" s="10">
        <v>24.9</v>
      </c>
      <c r="AA18" s="10">
        <v>24.9</v>
      </c>
      <c r="AB18" s="10">
        <v>24.8</v>
      </c>
      <c r="AC18" s="24">
        <f t="shared" si="0"/>
        <v>24.587499999999995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27.1</v>
      </c>
      <c r="F19" s="10">
        <v>27</v>
      </c>
      <c r="G19" s="10">
        <v>27</v>
      </c>
      <c r="H19" s="10">
        <v>26.2</v>
      </c>
      <c r="I19" s="10">
        <v>25.7</v>
      </c>
      <c r="J19" s="10">
        <v>25.4</v>
      </c>
      <c r="K19" s="10">
        <v>28.1</v>
      </c>
      <c r="L19" s="10">
        <v>28.6</v>
      </c>
      <c r="M19" s="10">
        <v>28.3</v>
      </c>
      <c r="N19" s="10">
        <v>29.5</v>
      </c>
      <c r="O19" s="10">
        <v>29.7</v>
      </c>
      <c r="P19" s="10">
        <v>29.4</v>
      </c>
      <c r="Q19" s="10">
        <v>29.6</v>
      </c>
      <c r="R19" s="10">
        <v>29.7</v>
      </c>
      <c r="S19" s="10">
        <v>29.6</v>
      </c>
      <c r="T19" s="10">
        <v>29.3</v>
      </c>
      <c r="U19" s="10">
        <v>29.3</v>
      </c>
      <c r="V19" s="10">
        <v>29.3</v>
      </c>
      <c r="W19" s="10">
        <v>28.9</v>
      </c>
      <c r="X19" s="10">
        <v>28.4</v>
      </c>
      <c r="Y19" s="10">
        <v>28.6</v>
      </c>
      <c r="Z19" s="10">
        <v>28.4</v>
      </c>
      <c r="AA19" s="10">
        <v>28.6</v>
      </c>
      <c r="AB19" s="10">
        <v>28.5</v>
      </c>
      <c r="AC19" s="24">
        <f t="shared" si="0"/>
        <v>28.341666666666669</v>
      </c>
      <c r="AF19" s="22"/>
      <c r="AG19" s="22"/>
      <c r="AH19" s="22"/>
      <c r="AI19" s="22"/>
    </row>
    <row r="20" spans="1:58" ht="30" customHeight="1">
      <c r="A20" s="195"/>
      <c r="B20" s="196"/>
      <c r="C20" s="197"/>
      <c r="D20" s="197"/>
      <c r="E20" s="198">
        <f>E19-E18</f>
        <v>3.1000000000000014</v>
      </c>
      <c r="F20" s="198">
        <f t="shared" ref="F20:AB20" si="2">F19-F18</f>
        <v>3.1999999999999993</v>
      </c>
      <c r="G20" s="198">
        <f t="shared" si="2"/>
        <v>3.1999999999999993</v>
      </c>
      <c r="H20" s="198">
        <f t="shared" si="2"/>
        <v>3.3000000000000007</v>
      </c>
      <c r="I20" s="198">
        <f t="shared" si="2"/>
        <v>3.1999999999999993</v>
      </c>
      <c r="J20" s="198">
        <f t="shared" si="2"/>
        <v>3.2999999999999972</v>
      </c>
      <c r="K20" s="198">
        <f t="shared" si="2"/>
        <v>3.5</v>
      </c>
      <c r="L20" s="198">
        <f t="shared" si="2"/>
        <v>3.7000000000000028</v>
      </c>
      <c r="M20" s="198">
        <f t="shared" si="2"/>
        <v>3.6000000000000014</v>
      </c>
      <c r="N20" s="198">
        <f t="shared" si="2"/>
        <v>4.3000000000000007</v>
      </c>
      <c r="O20" s="198">
        <f t="shared" si="2"/>
        <v>4.3999999999999986</v>
      </c>
      <c r="P20" s="198">
        <f t="shared" si="2"/>
        <v>4.2999999999999972</v>
      </c>
      <c r="Q20" s="198">
        <f t="shared" si="2"/>
        <v>4.5</v>
      </c>
      <c r="R20" s="198">
        <f t="shared" si="2"/>
        <v>4.5999999999999979</v>
      </c>
      <c r="S20" s="198">
        <f t="shared" si="2"/>
        <v>4.3000000000000007</v>
      </c>
      <c r="T20" s="198">
        <f t="shared" si="2"/>
        <v>4.1000000000000014</v>
      </c>
      <c r="U20" s="198">
        <f t="shared" si="2"/>
        <v>4.1000000000000014</v>
      </c>
      <c r="V20" s="198">
        <f t="shared" si="2"/>
        <v>4</v>
      </c>
      <c r="W20" s="198">
        <f t="shared" si="2"/>
        <v>3.5999999999999979</v>
      </c>
      <c r="X20" s="198">
        <f t="shared" si="2"/>
        <v>3.1999999999999993</v>
      </c>
      <c r="Y20" s="198">
        <f t="shared" si="2"/>
        <v>3.7000000000000028</v>
      </c>
      <c r="Z20" s="198">
        <f t="shared" si="2"/>
        <v>3.5</v>
      </c>
      <c r="AA20" s="198">
        <f t="shared" si="2"/>
        <v>3.7000000000000028</v>
      </c>
      <c r="AB20" s="198">
        <f t="shared" si="2"/>
        <v>3.6999999999999993</v>
      </c>
      <c r="AC20" s="24">
        <f t="shared" si="0"/>
        <v>3.7541666666666669</v>
      </c>
      <c r="AF20" s="22"/>
      <c r="AG20" s="22"/>
      <c r="AH20" s="22"/>
      <c r="AI20" s="22"/>
    </row>
    <row r="21" spans="1:58" ht="30" customHeight="1">
      <c r="A21" s="4">
        <v>7</v>
      </c>
      <c r="B21" s="5" t="s">
        <v>53</v>
      </c>
      <c r="C21" s="6" t="s">
        <v>54</v>
      </c>
      <c r="D21" s="6"/>
      <c r="E21" s="11">
        <v>4.2</v>
      </c>
      <c r="F21" s="11">
        <v>4.2</v>
      </c>
      <c r="G21" s="11">
        <v>4.2</v>
      </c>
      <c r="H21" s="11">
        <v>4.2</v>
      </c>
      <c r="I21" s="11">
        <v>4.2</v>
      </c>
      <c r="J21" s="11">
        <v>4.2</v>
      </c>
      <c r="K21" s="11">
        <v>4.2</v>
      </c>
      <c r="L21" s="11">
        <v>4.2</v>
      </c>
      <c r="M21" s="11">
        <v>4.2</v>
      </c>
      <c r="N21" s="11">
        <v>4.2</v>
      </c>
      <c r="O21" s="11">
        <v>4.2</v>
      </c>
      <c r="P21" s="11">
        <v>4.2</v>
      </c>
      <c r="Q21" s="11">
        <v>4.2</v>
      </c>
      <c r="R21" s="11">
        <v>4.2</v>
      </c>
      <c r="S21" s="11">
        <v>4.2</v>
      </c>
      <c r="T21" s="11">
        <v>4.2</v>
      </c>
      <c r="U21" s="11">
        <v>4.2</v>
      </c>
      <c r="V21" s="11">
        <v>4.2</v>
      </c>
      <c r="W21" s="11">
        <v>4.2</v>
      </c>
      <c r="X21" s="11">
        <v>4.2</v>
      </c>
      <c r="Y21" s="11">
        <v>4.2</v>
      </c>
      <c r="Z21" s="11">
        <v>4.2</v>
      </c>
      <c r="AA21" s="11">
        <v>4.2</v>
      </c>
      <c r="AB21" s="11">
        <v>4.2</v>
      </c>
      <c r="AC21" s="24">
        <f t="shared" si="0"/>
        <v>4.200000000000002</v>
      </c>
      <c r="AF21" s="22"/>
      <c r="AG21" s="22"/>
      <c r="AH21" s="22"/>
      <c r="AI21" s="22"/>
    </row>
    <row r="22" spans="1:58" ht="30" customHeight="1">
      <c r="A22" s="4">
        <v>8</v>
      </c>
      <c r="B22" s="5" t="s">
        <v>55</v>
      </c>
      <c r="C22" s="6" t="s">
        <v>54</v>
      </c>
      <c r="D22" s="6"/>
      <c r="E22" s="12">
        <v>3.7</v>
      </c>
      <c r="F22" s="12">
        <v>3.7</v>
      </c>
      <c r="G22" s="12">
        <v>3.7</v>
      </c>
      <c r="H22" s="12">
        <v>3.7</v>
      </c>
      <c r="I22" s="12">
        <v>3.7</v>
      </c>
      <c r="J22" s="12">
        <v>3.7</v>
      </c>
      <c r="K22" s="12">
        <v>3.7</v>
      </c>
      <c r="L22" s="12">
        <v>3.7</v>
      </c>
      <c r="M22" s="12">
        <v>3.7</v>
      </c>
      <c r="N22" s="12">
        <v>3.7</v>
      </c>
      <c r="O22" s="12">
        <v>3.7</v>
      </c>
      <c r="P22" s="12">
        <v>3.7</v>
      </c>
      <c r="Q22" s="12">
        <v>3.7</v>
      </c>
      <c r="R22" s="12">
        <v>3.7</v>
      </c>
      <c r="S22" s="12">
        <v>3.7</v>
      </c>
      <c r="T22" s="12">
        <v>3.7</v>
      </c>
      <c r="U22" s="12">
        <v>3.7</v>
      </c>
      <c r="V22" s="12">
        <v>3.7</v>
      </c>
      <c r="W22" s="12">
        <v>3.7</v>
      </c>
      <c r="X22" s="12">
        <v>3.7</v>
      </c>
      <c r="Y22" s="12">
        <v>3.7</v>
      </c>
      <c r="Z22" s="12">
        <v>3.7</v>
      </c>
      <c r="AA22" s="12">
        <v>3.7</v>
      </c>
      <c r="AB22" s="12">
        <v>3.7</v>
      </c>
      <c r="AC22" s="24">
        <f t="shared" si="0"/>
        <v>3.7000000000000015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1:58" ht="30" customHeight="1">
      <c r="A23" s="4">
        <v>9</v>
      </c>
      <c r="B23" s="5" t="s">
        <v>56</v>
      </c>
      <c r="C23" s="6" t="s">
        <v>54</v>
      </c>
      <c r="D23" s="6"/>
      <c r="E23" s="12">
        <v>3.8</v>
      </c>
      <c r="F23" s="12">
        <v>3.8</v>
      </c>
      <c r="G23" s="12">
        <v>3.8</v>
      </c>
      <c r="H23" s="12">
        <v>3.8</v>
      </c>
      <c r="I23" s="12">
        <v>3.8</v>
      </c>
      <c r="J23" s="12">
        <v>3.8</v>
      </c>
      <c r="K23" s="12">
        <v>3.8</v>
      </c>
      <c r="L23" s="12">
        <v>3.8</v>
      </c>
      <c r="M23" s="12">
        <v>3.8</v>
      </c>
      <c r="N23" s="12">
        <v>3.8</v>
      </c>
      <c r="O23" s="12">
        <v>3.8</v>
      </c>
      <c r="P23" s="12">
        <v>3.8</v>
      </c>
      <c r="Q23" s="12">
        <v>3.8</v>
      </c>
      <c r="R23" s="12">
        <v>3.8</v>
      </c>
      <c r="S23" s="12">
        <v>3.8</v>
      </c>
      <c r="T23" s="12">
        <v>3.8</v>
      </c>
      <c r="U23" s="12">
        <v>3.8</v>
      </c>
      <c r="V23" s="12">
        <v>3.8</v>
      </c>
      <c r="W23" s="12">
        <v>3.8</v>
      </c>
      <c r="X23" s="12">
        <v>3.8</v>
      </c>
      <c r="Y23" s="12">
        <v>3.8</v>
      </c>
      <c r="Z23" s="12">
        <v>3.8</v>
      </c>
      <c r="AA23" s="12">
        <v>3.8</v>
      </c>
      <c r="AB23" s="12">
        <v>3.8</v>
      </c>
      <c r="AC23" s="24">
        <f t="shared" si="0"/>
        <v>3.7999999999999985</v>
      </c>
    </row>
    <row r="24" spans="1:58" ht="30" customHeight="1">
      <c r="A24" s="4">
        <v>10</v>
      </c>
      <c r="B24" s="5" t="s">
        <v>57</v>
      </c>
      <c r="C24" s="6" t="s">
        <v>54</v>
      </c>
      <c r="D24" s="6"/>
      <c r="E24" s="12">
        <v>3</v>
      </c>
      <c r="F24" s="12">
        <v>3</v>
      </c>
      <c r="G24" s="12">
        <v>3</v>
      </c>
      <c r="H24" s="12">
        <v>3</v>
      </c>
      <c r="I24" s="12">
        <v>3</v>
      </c>
      <c r="J24" s="12">
        <v>3</v>
      </c>
      <c r="K24" s="12">
        <v>3</v>
      </c>
      <c r="L24" s="12">
        <v>3</v>
      </c>
      <c r="M24" s="12">
        <v>3</v>
      </c>
      <c r="N24" s="12">
        <v>3</v>
      </c>
      <c r="O24" s="12">
        <v>3</v>
      </c>
      <c r="P24" s="12">
        <v>3</v>
      </c>
      <c r="Q24" s="12">
        <v>3</v>
      </c>
      <c r="R24" s="12">
        <v>3</v>
      </c>
      <c r="S24" s="12">
        <v>3</v>
      </c>
      <c r="T24" s="12">
        <v>3</v>
      </c>
      <c r="U24" s="12">
        <v>3</v>
      </c>
      <c r="V24" s="12">
        <v>3</v>
      </c>
      <c r="W24" s="12">
        <v>3</v>
      </c>
      <c r="X24" s="12">
        <v>3</v>
      </c>
      <c r="Y24" s="12">
        <v>3</v>
      </c>
      <c r="Z24" s="12">
        <v>3</v>
      </c>
      <c r="AA24" s="12">
        <v>3</v>
      </c>
      <c r="AB24" s="12">
        <v>3</v>
      </c>
      <c r="AC24" s="24">
        <f t="shared" si="0"/>
        <v>3</v>
      </c>
    </row>
    <row r="25" spans="1:58" ht="30" customHeight="1">
      <c r="A25" s="4">
        <v>11</v>
      </c>
      <c r="B25" s="5" t="s">
        <v>58</v>
      </c>
      <c r="C25" s="6" t="s">
        <v>54</v>
      </c>
      <c r="D25" s="13"/>
      <c r="E25" s="11">
        <f t="shared" ref="E25:W25" si="3">E21-E22</f>
        <v>0.5</v>
      </c>
      <c r="F25" s="11">
        <f t="shared" si="3"/>
        <v>0.5</v>
      </c>
      <c r="G25" s="11">
        <f t="shared" si="3"/>
        <v>0.5</v>
      </c>
      <c r="H25" s="11">
        <f t="shared" si="3"/>
        <v>0.5</v>
      </c>
      <c r="I25" s="11">
        <f t="shared" si="3"/>
        <v>0.5</v>
      </c>
      <c r="J25" s="11">
        <f t="shared" si="3"/>
        <v>0.5</v>
      </c>
      <c r="K25" s="11">
        <f t="shared" si="3"/>
        <v>0.5</v>
      </c>
      <c r="L25" s="11">
        <f t="shared" si="3"/>
        <v>0.5</v>
      </c>
      <c r="M25" s="11">
        <f t="shared" si="3"/>
        <v>0.5</v>
      </c>
      <c r="N25" s="11">
        <f t="shared" si="3"/>
        <v>0.5</v>
      </c>
      <c r="O25" s="11">
        <f t="shared" si="3"/>
        <v>0.5</v>
      </c>
      <c r="P25" s="11">
        <f t="shared" si="3"/>
        <v>0.5</v>
      </c>
      <c r="Q25" s="11">
        <f t="shared" si="3"/>
        <v>0.5</v>
      </c>
      <c r="R25" s="11">
        <f t="shared" si="3"/>
        <v>0.5</v>
      </c>
      <c r="S25" s="11">
        <f t="shared" si="3"/>
        <v>0.5</v>
      </c>
      <c r="T25" s="11">
        <f t="shared" si="3"/>
        <v>0.5</v>
      </c>
      <c r="U25" s="11">
        <f t="shared" si="3"/>
        <v>0.5</v>
      </c>
      <c r="V25" s="11">
        <f t="shared" si="3"/>
        <v>0.5</v>
      </c>
      <c r="W25" s="11">
        <f t="shared" si="3"/>
        <v>0.5</v>
      </c>
      <c r="X25" s="11">
        <f t="shared" ref="X25:AB25" si="4">X21-X22</f>
        <v>0.5</v>
      </c>
      <c r="Y25" s="11">
        <f t="shared" si="4"/>
        <v>0.5</v>
      </c>
      <c r="Z25" s="11">
        <f t="shared" si="4"/>
        <v>0.5</v>
      </c>
      <c r="AA25" s="11">
        <f t="shared" si="4"/>
        <v>0.5</v>
      </c>
      <c r="AB25" s="11">
        <f t="shared" si="4"/>
        <v>0.5</v>
      </c>
      <c r="AC25" s="24">
        <f t="shared" si="0"/>
        <v>0.5</v>
      </c>
    </row>
    <row r="26" spans="1:58" ht="30" customHeight="1">
      <c r="A26" s="4">
        <v>12</v>
      </c>
      <c r="B26" s="5" t="s">
        <v>59</v>
      </c>
      <c r="C26" s="6" t="s">
        <v>60</v>
      </c>
      <c r="D26" s="13"/>
      <c r="E26" s="11">
        <f t="shared" ref="E26:W26" si="5">E23-E24</f>
        <v>0.79999999999999982</v>
      </c>
      <c r="F26" s="11">
        <f t="shared" si="5"/>
        <v>0.79999999999999982</v>
      </c>
      <c r="G26" s="11">
        <f t="shared" si="5"/>
        <v>0.79999999999999982</v>
      </c>
      <c r="H26" s="11">
        <f t="shared" si="5"/>
        <v>0.79999999999999982</v>
      </c>
      <c r="I26" s="11">
        <f t="shared" si="5"/>
        <v>0.79999999999999982</v>
      </c>
      <c r="J26" s="11">
        <f t="shared" si="5"/>
        <v>0.79999999999999982</v>
      </c>
      <c r="K26" s="11">
        <f t="shared" si="5"/>
        <v>0.79999999999999982</v>
      </c>
      <c r="L26" s="11">
        <f t="shared" si="5"/>
        <v>0.79999999999999982</v>
      </c>
      <c r="M26" s="11">
        <f t="shared" si="5"/>
        <v>0.79999999999999982</v>
      </c>
      <c r="N26" s="11">
        <f t="shared" si="5"/>
        <v>0.79999999999999982</v>
      </c>
      <c r="O26" s="11">
        <f t="shared" si="5"/>
        <v>0.79999999999999982</v>
      </c>
      <c r="P26" s="11">
        <f t="shared" si="5"/>
        <v>0.79999999999999982</v>
      </c>
      <c r="Q26" s="11">
        <f t="shared" si="5"/>
        <v>0.79999999999999982</v>
      </c>
      <c r="R26" s="11">
        <f t="shared" si="5"/>
        <v>0.79999999999999982</v>
      </c>
      <c r="S26" s="11">
        <f t="shared" si="5"/>
        <v>0.79999999999999982</v>
      </c>
      <c r="T26" s="11">
        <f t="shared" si="5"/>
        <v>0.79999999999999982</v>
      </c>
      <c r="U26" s="11">
        <f t="shared" si="5"/>
        <v>0.79999999999999982</v>
      </c>
      <c r="V26" s="11">
        <f t="shared" si="5"/>
        <v>0.79999999999999982</v>
      </c>
      <c r="W26" s="11">
        <f t="shared" si="5"/>
        <v>0.79999999999999982</v>
      </c>
      <c r="X26" s="11">
        <f t="shared" ref="X26:AB26" si="6">X23-X24</f>
        <v>0.79999999999999982</v>
      </c>
      <c r="Y26" s="11">
        <f t="shared" si="6"/>
        <v>0.79999999999999982</v>
      </c>
      <c r="Z26" s="11">
        <f t="shared" si="6"/>
        <v>0.79999999999999982</v>
      </c>
      <c r="AA26" s="11">
        <f t="shared" si="6"/>
        <v>0.79999999999999982</v>
      </c>
      <c r="AB26" s="11">
        <f t="shared" si="6"/>
        <v>0.79999999999999982</v>
      </c>
      <c r="AC26" s="24">
        <f t="shared" si="0"/>
        <v>0.80000000000000027</v>
      </c>
    </row>
    <row r="27" spans="1:58" ht="30" customHeight="1">
      <c r="A27" s="4">
        <v>13</v>
      </c>
      <c r="B27" s="5" t="s">
        <v>61</v>
      </c>
      <c r="C27" s="6" t="s">
        <v>62</v>
      </c>
      <c r="D27" s="13"/>
      <c r="E27" s="14">
        <f t="shared" ref="E27:W27" si="7">SQRT(E25/0.5)*971</f>
        <v>971</v>
      </c>
      <c r="F27" s="14">
        <f t="shared" si="7"/>
        <v>971</v>
      </c>
      <c r="G27" s="14">
        <f t="shared" si="7"/>
        <v>971</v>
      </c>
      <c r="H27" s="14">
        <f t="shared" si="7"/>
        <v>971</v>
      </c>
      <c r="I27" s="14">
        <f t="shared" si="7"/>
        <v>971</v>
      </c>
      <c r="J27" s="14">
        <f t="shared" si="7"/>
        <v>971</v>
      </c>
      <c r="K27" s="14">
        <f t="shared" si="7"/>
        <v>971</v>
      </c>
      <c r="L27" s="14">
        <f t="shared" si="7"/>
        <v>971</v>
      </c>
      <c r="M27" s="14">
        <f t="shared" si="7"/>
        <v>971</v>
      </c>
      <c r="N27" s="14">
        <f t="shared" si="7"/>
        <v>971</v>
      </c>
      <c r="O27" s="14">
        <f t="shared" si="7"/>
        <v>971</v>
      </c>
      <c r="P27" s="14">
        <f t="shared" si="7"/>
        <v>971</v>
      </c>
      <c r="Q27" s="14">
        <f t="shared" si="7"/>
        <v>971</v>
      </c>
      <c r="R27" s="14">
        <f t="shared" si="7"/>
        <v>971</v>
      </c>
      <c r="S27" s="14">
        <f t="shared" si="7"/>
        <v>971</v>
      </c>
      <c r="T27" s="14">
        <f t="shared" si="7"/>
        <v>971</v>
      </c>
      <c r="U27" s="14">
        <f t="shared" si="7"/>
        <v>971</v>
      </c>
      <c r="V27" s="14">
        <f t="shared" si="7"/>
        <v>971</v>
      </c>
      <c r="W27" s="14">
        <f t="shared" si="7"/>
        <v>971</v>
      </c>
      <c r="X27" s="14">
        <f t="shared" ref="X27:AB27" si="8">SQRT(X25/0.5)*971</f>
        <v>971</v>
      </c>
      <c r="Y27" s="14">
        <f t="shared" si="8"/>
        <v>971</v>
      </c>
      <c r="Z27" s="14">
        <f t="shared" si="8"/>
        <v>971</v>
      </c>
      <c r="AA27" s="14">
        <f t="shared" si="8"/>
        <v>971</v>
      </c>
      <c r="AB27" s="14">
        <f t="shared" si="8"/>
        <v>971</v>
      </c>
      <c r="AC27" s="24">
        <f t="shared" si="0"/>
        <v>971</v>
      </c>
    </row>
    <row r="28" spans="1:58" ht="30" customHeight="1">
      <c r="A28" s="4">
        <v>14</v>
      </c>
      <c r="B28" s="5" t="s">
        <v>63</v>
      </c>
      <c r="C28" s="6" t="s">
        <v>64</v>
      </c>
      <c r="D28" s="13"/>
      <c r="E28" s="14">
        <f t="shared" ref="E28:W28" si="9">E27*1000*1*(E15-E16)/3024</f>
        <v>1830.2579365079368</v>
      </c>
      <c r="F28" s="14">
        <f t="shared" si="9"/>
        <v>1926.5873015873017</v>
      </c>
      <c r="G28" s="14">
        <f t="shared" si="9"/>
        <v>1958.69708994709</v>
      </c>
      <c r="H28" s="14">
        <f t="shared" si="9"/>
        <v>1990.8068783068786</v>
      </c>
      <c r="I28" s="14">
        <f t="shared" si="9"/>
        <v>2022.916666666667</v>
      </c>
      <c r="J28" s="14">
        <f t="shared" si="9"/>
        <v>2087.1362433862432</v>
      </c>
      <c r="K28" s="14">
        <f t="shared" si="9"/>
        <v>2119.2460317460323</v>
      </c>
      <c r="L28" s="14">
        <f t="shared" si="9"/>
        <v>2151.3558201058199</v>
      </c>
      <c r="M28" s="14">
        <f t="shared" si="9"/>
        <v>2151.3558201058199</v>
      </c>
      <c r="N28" s="14">
        <f t="shared" si="9"/>
        <v>2440.3439153439158</v>
      </c>
      <c r="O28" s="14">
        <f t="shared" si="9"/>
        <v>2536.6732804232802</v>
      </c>
      <c r="P28" s="14">
        <f t="shared" si="9"/>
        <v>2568.7830687830688</v>
      </c>
      <c r="Q28" s="14">
        <f t="shared" si="9"/>
        <v>2536.6732804232806</v>
      </c>
      <c r="R28" s="14">
        <f t="shared" si="9"/>
        <v>2568.7830687830688</v>
      </c>
      <c r="S28" s="14">
        <f t="shared" si="9"/>
        <v>2504.563492063492</v>
      </c>
      <c r="T28" s="14">
        <f t="shared" si="9"/>
        <v>2376.1243386243386</v>
      </c>
      <c r="U28" s="14">
        <f t="shared" si="9"/>
        <v>2408.2341269841268</v>
      </c>
      <c r="V28" s="14">
        <f t="shared" si="9"/>
        <v>2279.7949735449733</v>
      </c>
      <c r="W28" s="14">
        <f t="shared" si="9"/>
        <v>2151.3558201058199</v>
      </c>
      <c r="X28" s="14">
        <f t="shared" ref="X28:AB28" si="10">X27*1000*1*(X15-X16)/3024</f>
        <v>1990.8068783068779</v>
      </c>
      <c r="Y28" s="14">
        <f t="shared" si="10"/>
        <v>2055.0264550264551</v>
      </c>
      <c r="Z28" s="14">
        <f t="shared" si="10"/>
        <v>2119.2460317460318</v>
      </c>
      <c r="AA28" s="14">
        <f t="shared" si="10"/>
        <v>2119.2460317460318</v>
      </c>
      <c r="AB28" s="14">
        <f t="shared" si="10"/>
        <v>2119.2460317460318</v>
      </c>
      <c r="AC28" s="24">
        <f>SUM(E28:AB28)</f>
        <v>53013.260582010582</v>
      </c>
    </row>
    <row r="29" spans="1:58" ht="30" customHeight="1">
      <c r="A29" s="4">
        <v>15</v>
      </c>
      <c r="B29" s="5" t="s">
        <v>65</v>
      </c>
      <c r="C29" s="6" t="s">
        <v>66</v>
      </c>
      <c r="D29" s="13"/>
      <c r="E29" s="15">
        <v>1200</v>
      </c>
      <c r="F29" s="15">
        <v>1000</v>
      </c>
      <c r="G29" s="15">
        <v>1100</v>
      </c>
      <c r="H29" s="15">
        <v>1100</v>
      </c>
      <c r="I29" s="15">
        <v>1100</v>
      </c>
      <c r="J29" s="15">
        <v>1100</v>
      </c>
      <c r="K29" s="15">
        <v>1200</v>
      </c>
      <c r="L29" s="15">
        <v>1200</v>
      </c>
      <c r="M29" s="15">
        <v>1400</v>
      </c>
      <c r="N29" s="15">
        <v>1500</v>
      </c>
      <c r="O29" s="15">
        <v>1400</v>
      </c>
      <c r="P29" s="15">
        <v>1400</v>
      </c>
      <c r="Q29" s="15">
        <v>1500</v>
      </c>
      <c r="R29" s="15">
        <v>1400</v>
      </c>
      <c r="S29" s="15">
        <v>1400</v>
      </c>
      <c r="T29" s="15">
        <v>1400</v>
      </c>
      <c r="U29" s="15">
        <v>1400</v>
      </c>
      <c r="V29" s="15">
        <v>1100</v>
      </c>
      <c r="W29" s="15">
        <v>1200</v>
      </c>
      <c r="X29" s="15">
        <v>1300</v>
      </c>
      <c r="Y29" s="15">
        <v>1100</v>
      </c>
      <c r="Z29" s="15">
        <v>1200</v>
      </c>
      <c r="AA29" s="15">
        <v>1200</v>
      </c>
      <c r="AB29" s="15">
        <v>1300</v>
      </c>
      <c r="AC29" s="25">
        <f>SUM(E29:AB29)</f>
        <v>30200</v>
      </c>
    </row>
    <row r="30" spans="1:58" ht="30" customHeight="1">
      <c r="A30" s="4">
        <v>16</v>
      </c>
      <c r="B30" s="5" t="s">
        <v>67</v>
      </c>
      <c r="C30" s="6" t="s">
        <v>68</v>
      </c>
      <c r="D30" s="13"/>
      <c r="E30" s="16">
        <f t="shared" ref="E30:AB30" si="11">E29/E28</f>
        <v>0.6556452924277737</v>
      </c>
      <c r="F30" s="16">
        <f t="shared" si="11"/>
        <v>0.51905252317198758</v>
      </c>
      <c r="G30" s="16">
        <f t="shared" si="11"/>
        <v>0.56159781195657676</v>
      </c>
      <c r="H30" s="16">
        <f t="shared" si="11"/>
        <v>0.55253978273147064</v>
      </c>
      <c r="I30" s="16">
        <f t="shared" si="11"/>
        <v>0.5437693099897013</v>
      </c>
      <c r="J30" s="16">
        <f t="shared" si="11"/>
        <v>0.52703794660540293</v>
      </c>
      <c r="K30" s="16">
        <f t="shared" si="11"/>
        <v>0.56623911618762279</v>
      </c>
      <c r="L30" s="16">
        <f t="shared" si="11"/>
        <v>0.55778778609527035</v>
      </c>
      <c r="M30" s="16">
        <f t="shared" si="11"/>
        <v>0.65075241711114873</v>
      </c>
      <c r="N30" s="16">
        <f t="shared" si="11"/>
        <v>0.61466746165103792</v>
      </c>
      <c r="O30" s="16">
        <f t="shared" si="11"/>
        <v>0.55190394868920212</v>
      </c>
      <c r="P30" s="16">
        <f t="shared" si="11"/>
        <v>0.54500514933058708</v>
      </c>
      <c r="Q30" s="16">
        <f t="shared" si="11"/>
        <v>0.59132565930985925</v>
      </c>
      <c r="R30" s="16">
        <f t="shared" si="11"/>
        <v>0.54500514933058708</v>
      </c>
      <c r="S30" s="16">
        <f t="shared" si="11"/>
        <v>0.55897964033906367</v>
      </c>
      <c r="T30" s="16">
        <f t="shared" si="11"/>
        <v>0.58919475603306704</v>
      </c>
      <c r="U30" s="16">
        <f t="shared" si="11"/>
        <v>0.5813388259526262</v>
      </c>
      <c r="V30" s="16">
        <f t="shared" si="11"/>
        <v>0.48249952858241107</v>
      </c>
      <c r="W30" s="16">
        <f t="shared" si="11"/>
        <v>0.55778778609527035</v>
      </c>
      <c r="X30" s="16">
        <f t="shared" si="11"/>
        <v>0.65300156140992005</v>
      </c>
      <c r="Y30" s="16">
        <f t="shared" si="11"/>
        <v>0.53527291452111225</v>
      </c>
      <c r="Z30" s="16">
        <f t="shared" si="11"/>
        <v>0.5662391161876229</v>
      </c>
      <c r="AA30" s="16">
        <f t="shared" si="11"/>
        <v>0.5662391161876229</v>
      </c>
      <c r="AB30" s="16">
        <f t="shared" si="11"/>
        <v>0.61342570920325812</v>
      </c>
      <c r="AC30" s="24">
        <f t="shared" ref="AC30:AC35" si="12">AVERAGE(E30:AB30)</f>
        <v>0.57026284621250833</v>
      </c>
    </row>
    <row r="31" spans="1:58" ht="30" customHeight="1">
      <c r="A31" s="4">
        <v>17</v>
      </c>
      <c r="B31" s="5" t="s">
        <v>69</v>
      </c>
      <c r="C31" s="13"/>
      <c r="D31" s="13"/>
      <c r="E31" s="316">
        <f>AVERAGE(E30:AB30)</f>
        <v>0.57026284621250833</v>
      </c>
      <c r="F31" s="317"/>
      <c r="G31" s="317"/>
      <c r="H31" s="317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8"/>
      <c r="AC31" s="24">
        <f t="shared" si="12"/>
        <v>0.57026284621250833</v>
      </c>
    </row>
    <row r="32" spans="1:58" ht="30" customHeight="1">
      <c r="A32" s="4">
        <v>18</v>
      </c>
      <c r="B32" s="5" t="s">
        <v>70</v>
      </c>
      <c r="C32" s="13"/>
      <c r="D32" s="13"/>
      <c r="E32" s="16">
        <f t="shared" ref="E32:W32" si="13">3.516/E30</f>
        <v>5.3626557539682551</v>
      </c>
      <c r="F32" s="16">
        <f t="shared" si="13"/>
        <v>6.7738809523809529</v>
      </c>
      <c r="G32" s="16">
        <f t="shared" si="13"/>
        <v>6.260708152958153</v>
      </c>
      <c r="H32" s="16">
        <f t="shared" si="13"/>
        <v>6.363342712842714</v>
      </c>
      <c r="I32" s="16">
        <f t="shared" si="13"/>
        <v>6.4659772727272733</v>
      </c>
      <c r="J32" s="16">
        <f t="shared" si="13"/>
        <v>6.671246392496391</v>
      </c>
      <c r="K32" s="16">
        <f t="shared" si="13"/>
        <v>6.2093908730158738</v>
      </c>
      <c r="L32" s="16">
        <f t="shared" si="13"/>
        <v>6.3034725529100522</v>
      </c>
      <c r="M32" s="16">
        <f t="shared" si="13"/>
        <v>5.4029764739229025</v>
      </c>
      <c r="N32" s="16">
        <f t="shared" si="13"/>
        <v>5.7201661375661379</v>
      </c>
      <c r="O32" s="16">
        <f t="shared" si="13"/>
        <v>6.3706737528344668</v>
      </c>
      <c r="P32" s="16">
        <f t="shared" si="13"/>
        <v>6.4513151927437633</v>
      </c>
      <c r="Q32" s="16">
        <f t="shared" si="13"/>
        <v>5.9459621693121703</v>
      </c>
      <c r="R32" s="16">
        <f t="shared" si="13"/>
        <v>6.4513151927437633</v>
      </c>
      <c r="S32" s="16">
        <f t="shared" si="13"/>
        <v>6.2900323129251694</v>
      </c>
      <c r="T32" s="16">
        <f t="shared" si="13"/>
        <v>5.9674665532879825</v>
      </c>
      <c r="U32" s="16">
        <f t="shared" si="13"/>
        <v>6.0481079931972781</v>
      </c>
      <c r="V32" s="16">
        <f t="shared" si="13"/>
        <v>7.287053751803751</v>
      </c>
      <c r="W32" s="16">
        <f t="shared" si="13"/>
        <v>6.3034725529100522</v>
      </c>
      <c r="X32" s="16">
        <f t="shared" ref="X32:AB32" si="14">3.516/X30</f>
        <v>5.3843669108669099</v>
      </c>
      <c r="Y32" s="16">
        <f t="shared" si="14"/>
        <v>6.5686118326118326</v>
      </c>
      <c r="Z32" s="16">
        <f t="shared" si="14"/>
        <v>6.2093908730158729</v>
      </c>
      <c r="AA32" s="16">
        <f t="shared" si="14"/>
        <v>6.2093908730158729</v>
      </c>
      <c r="AB32" s="16">
        <f t="shared" si="14"/>
        <v>5.7317454212454217</v>
      </c>
      <c r="AC32" s="24">
        <f t="shared" si="12"/>
        <v>6.1980301107209579</v>
      </c>
    </row>
    <row r="33" spans="1:29" ht="30" customHeight="1">
      <c r="A33" s="4">
        <v>19</v>
      </c>
      <c r="B33" s="5" t="s">
        <v>71</v>
      </c>
      <c r="C33" s="13"/>
      <c r="D33" s="13"/>
      <c r="E33" s="16">
        <f t="shared" ref="E33:W33" si="15">3.413*E32</f>
        <v>18.302744088293654</v>
      </c>
      <c r="F33" s="16">
        <f t="shared" si="15"/>
        <v>23.119255690476191</v>
      </c>
      <c r="G33" s="16">
        <f t="shared" si="15"/>
        <v>21.367796926046175</v>
      </c>
      <c r="H33" s="16">
        <f t="shared" si="15"/>
        <v>21.718088678932183</v>
      </c>
      <c r="I33" s="16">
        <f t="shared" si="15"/>
        <v>22.068380431818184</v>
      </c>
      <c r="J33" s="16">
        <f t="shared" si="15"/>
        <v>22.768963937590183</v>
      </c>
      <c r="K33" s="16">
        <f t="shared" si="15"/>
        <v>21.192651049603175</v>
      </c>
      <c r="L33" s="16">
        <f t="shared" si="15"/>
        <v>21.513751823082007</v>
      </c>
      <c r="M33" s="16">
        <f t="shared" si="15"/>
        <v>18.440358705498866</v>
      </c>
      <c r="N33" s="16">
        <f t="shared" si="15"/>
        <v>19.522927027513227</v>
      </c>
      <c r="O33" s="16">
        <f t="shared" si="15"/>
        <v>21.743109518424035</v>
      </c>
      <c r="P33" s="16">
        <f t="shared" si="15"/>
        <v>22.018338752834463</v>
      </c>
      <c r="Q33" s="16">
        <f t="shared" si="15"/>
        <v>20.293568883862434</v>
      </c>
      <c r="R33" s="16">
        <f t="shared" si="15"/>
        <v>22.018338752834463</v>
      </c>
      <c r="S33" s="16">
        <f t="shared" si="15"/>
        <v>21.467880284013603</v>
      </c>
      <c r="T33" s="16">
        <f t="shared" si="15"/>
        <v>20.366963346371882</v>
      </c>
      <c r="U33" s="16">
        <f t="shared" si="15"/>
        <v>20.642192580782311</v>
      </c>
      <c r="V33" s="16">
        <f t="shared" si="15"/>
        <v>24.870714454906199</v>
      </c>
      <c r="W33" s="16">
        <f t="shared" si="15"/>
        <v>21.513751823082007</v>
      </c>
      <c r="X33" s="16">
        <f t="shared" ref="X33:AB33" si="16">3.413*X32</f>
        <v>18.376844266788762</v>
      </c>
      <c r="Y33" s="16">
        <f t="shared" si="16"/>
        <v>22.418672184704182</v>
      </c>
      <c r="Z33" s="16">
        <f t="shared" si="16"/>
        <v>21.192651049603175</v>
      </c>
      <c r="AA33" s="16">
        <f t="shared" si="16"/>
        <v>21.192651049603175</v>
      </c>
      <c r="AB33" s="16">
        <f t="shared" si="16"/>
        <v>19.562447122710623</v>
      </c>
      <c r="AC33" s="24">
        <f t="shared" si="12"/>
        <v>21.153876767890633</v>
      </c>
    </row>
    <row r="34" spans="1:29" ht="30" customHeight="1">
      <c r="A34" s="4">
        <v>20</v>
      </c>
      <c r="B34" s="5" t="s">
        <v>72</v>
      </c>
      <c r="C34" s="6" t="s">
        <v>47</v>
      </c>
      <c r="D34" s="13"/>
      <c r="E34" s="16">
        <f t="shared" ref="E34:W34" si="17">(E19-E18)/LN(1+(E19-E18)/E13)</f>
        <v>2.3138224809624952</v>
      </c>
      <c r="F34" s="16">
        <f t="shared" si="17"/>
        <v>2.3472373157600592</v>
      </c>
      <c r="G34" s="16">
        <f t="shared" si="17"/>
        <v>2.3472373157600592</v>
      </c>
      <c r="H34" s="16">
        <f t="shared" si="17"/>
        <v>2.3804468174667903</v>
      </c>
      <c r="I34" s="16">
        <f t="shared" si="17"/>
        <v>2.3472373157600592</v>
      </c>
      <c r="J34" s="16">
        <f t="shared" si="17"/>
        <v>2.380446817466789</v>
      </c>
      <c r="K34" s="16">
        <f t="shared" si="17"/>
        <v>2.5636500246147138</v>
      </c>
      <c r="L34" s="16">
        <f t="shared" si="17"/>
        <v>2.6298700026197603</v>
      </c>
      <c r="M34" s="16">
        <f t="shared" si="17"/>
        <v>2.5968510736001345</v>
      </c>
      <c r="N34" s="16">
        <f t="shared" si="17"/>
        <v>2.9443940906073429</v>
      </c>
      <c r="O34" s="16">
        <f t="shared" si="17"/>
        <v>2.9767906861642692</v>
      </c>
      <c r="P34" s="16">
        <f t="shared" si="17"/>
        <v>2.9443940906073425</v>
      </c>
      <c r="Q34" s="16">
        <f t="shared" si="17"/>
        <v>3.1283018481069882</v>
      </c>
      <c r="R34" s="16">
        <f t="shared" si="17"/>
        <v>3.1608880342886421</v>
      </c>
      <c r="S34" s="16">
        <f t="shared" si="17"/>
        <v>2.8244384210924309</v>
      </c>
      <c r="T34" s="16">
        <f t="shared" si="17"/>
        <v>2.8791433462785569</v>
      </c>
      <c r="U34" s="16">
        <f t="shared" si="17"/>
        <v>2.8791433462785569</v>
      </c>
      <c r="V34" s="16">
        <f t="shared" si="17"/>
        <v>2.727885753642846</v>
      </c>
      <c r="W34" s="16">
        <f t="shared" si="17"/>
        <v>2.5968510736001336</v>
      </c>
      <c r="X34" s="16">
        <f t="shared" ref="X34:AB34" si="18">(X19-X18)/LN(1+(X19-X18)/X13)</f>
        <v>2.4628968739570447</v>
      </c>
      <c r="Y34" s="16">
        <f t="shared" si="18"/>
        <v>2.6298700026197603</v>
      </c>
      <c r="Z34" s="16">
        <f t="shared" si="18"/>
        <v>2.4462760667640109</v>
      </c>
      <c r="AA34" s="16">
        <f t="shared" si="18"/>
        <v>2.5113592544258161</v>
      </c>
      <c r="AB34" s="16">
        <f t="shared" si="18"/>
        <v>2.5113592544258148</v>
      </c>
      <c r="AC34" s="24">
        <f t="shared" si="12"/>
        <v>2.647116304452934</v>
      </c>
    </row>
    <row r="35" spans="1:29" ht="30" customHeight="1">
      <c r="A35" s="4">
        <v>21</v>
      </c>
      <c r="B35" s="5" t="s">
        <v>73</v>
      </c>
      <c r="C35" s="6" t="s">
        <v>47</v>
      </c>
      <c r="D35" s="17"/>
      <c r="E35" s="16">
        <f t="shared" ref="E35:W35" si="19">(E15-E16)/LN(1+(E15-E16)/E14)</f>
        <v>1.9027067439634042</v>
      </c>
      <c r="F35" s="16">
        <f t="shared" si="19"/>
        <v>1.9707524325183063</v>
      </c>
      <c r="G35" s="16">
        <f t="shared" si="19"/>
        <v>1.9932876563019337</v>
      </c>
      <c r="H35" s="16">
        <f t="shared" si="19"/>
        <v>2.0157521398153806</v>
      </c>
      <c r="I35" s="16">
        <f t="shared" si="19"/>
        <v>2.0381473548366369</v>
      </c>
      <c r="J35" s="16">
        <f t="shared" si="19"/>
        <v>2.0827356038969476</v>
      </c>
      <c r="K35" s="16">
        <f t="shared" si="19"/>
        <v>2.3059178144955088</v>
      </c>
      <c r="L35" s="16">
        <f t="shared" si="19"/>
        <v>2.329312243756628</v>
      </c>
      <c r="M35" s="16">
        <f t="shared" si="19"/>
        <v>2.6813943551817552</v>
      </c>
      <c r="N35" s="16">
        <f t="shared" si="19"/>
        <v>2.9063544547929925</v>
      </c>
      <c r="O35" s="16">
        <f t="shared" si="19"/>
        <v>2.8000493085330982</v>
      </c>
      <c r="P35" s="16">
        <f t="shared" si="19"/>
        <v>2.8236489909180893</v>
      </c>
      <c r="Q35" s="16">
        <f t="shared" si="19"/>
        <v>2.980129191979886</v>
      </c>
      <c r="R35" s="16">
        <f t="shared" si="19"/>
        <v>3.0045957240544103</v>
      </c>
      <c r="S35" s="16">
        <f t="shared" si="19"/>
        <v>2.9556008171816193</v>
      </c>
      <c r="T35" s="16">
        <f t="shared" si="19"/>
        <v>2.8568481655931199</v>
      </c>
      <c r="U35" s="16">
        <f t="shared" si="19"/>
        <v>2.7050532016668063</v>
      </c>
      <c r="V35" s="16">
        <f t="shared" si="19"/>
        <v>2.6090515301396882</v>
      </c>
      <c r="W35" s="16">
        <f t="shared" si="19"/>
        <v>2.5119710354990694</v>
      </c>
      <c r="X35" s="16">
        <f t="shared" ref="X35:AB35" si="20">(X15-X16)/LN(1+(X15-X16)/X14)</f>
        <v>2.388975534224143</v>
      </c>
      <c r="Y35" s="16">
        <f t="shared" si="20"/>
        <v>2.4384030879591339</v>
      </c>
      <c r="Z35" s="16">
        <f t="shared" si="20"/>
        <v>2.4875228448970583</v>
      </c>
      <c r="AA35" s="16">
        <f t="shared" si="20"/>
        <v>2.4875228448970583</v>
      </c>
      <c r="AB35" s="16">
        <f t="shared" si="20"/>
        <v>2.4875228448970583</v>
      </c>
      <c r="AC35" s="24">
        <f t="shared" si="12"/>
        <v>2.4901356634166554</v>
      </c>
    </row>
    <row r="37" spans="1:29" ht="23.25">
      <c r="A37" s="266" t="s">
        <v>31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66"/>
    </row>
    <row r="38" spans="1:29" ht="23.25">
      <c r="A38" s="306" t="s">
        <v>159</v>
      </c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</row>
    <row r="39" spans="1:29" ht="21" customHeight="1">
      <c r="A39" s="273"/>
      <c r="B39" s="273"/>
      <c r="C39" s="273"/>
      <c r="D39" s="273"/>
      <c r="E39" s="270" t="s">
        <v>98</v>
      </c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119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120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121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19" t="s">
        <v>122</v>
      </c>
      <c r="B43" s="319"/>
      <c r="C43" s="319"/>
      <c r="D43" s="319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9.5" customHeight="1">
      <c r="A44" s="320" t="s">
        <v>123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8.75" customHeight="1">
      <c r="A45" s="320" t="s">
        <v>124</v>
      </c>
      <c r="B45" s="320"/>
      <c r="C45" s="320"/>
      <c r="D45" s="32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  <c r="AA45" s="270"/>
      <c r="AB45" s="270"/>
      <c r="AC45" s="270"/>
    </row>
    <row r="46" spans="1:29" ht="15.75" customHeight="1">
      <c r="A46" s="258" t="s">
        <v>40</v>
      </c>
      <c r="B46" s="258" t="s">
        <v>41</v>
      </c>
      <c r="C46" s="258" t="s">
        <v>42</v>
      </c>
      <c r="D46" s="258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20" t="s">
        <v>30</v>
      </c>
    </row>
    <row r="47" spans="1:29" ht="18.75">
      <c r="A47" s="259"/>
      <c r="B47" s="259"/>
      <c r="C47" s="259"/>
      <c r="D47" s="259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21"/>
    </row>
    <row r="48" spans="1:29" ht="33" customHeight="1">
      <c r="A48" s="4">
        <v>1</v>
      </c>
      <c r="B48" s="5" t="s">
        <v>46</v>
      </c>
      <c r="C48" s="6" t="s">
        <v>47</v>
      </c>
      <c r="D48" s="7"/>
      <c r="E48" s="8">
        <v>1.1000000000000001</v>
      </c>
      <c r="F48" s="8">
        <v>1.1000000000000001</v>
      </c>
      <c r="G48" s="8">
        <v>1.1000000000000001</v>
      </c>
      <c r="H48" s="8">
        <v>1.2</v>
      </c>
      <c r="I48" s="8">
        <v>1.2</v>
      </c>
      <c r="J48" s="8">
        <v>1.2</v>
      </c>
      <c r="K48" s="8">
        <v>1.1000000000000001</v>
      </c>
      <c r="L48" s="8">
        <v>1.2</v>
      </c>
      <c r="M48" s="8">
        <v>1.2</v>
      </c>
      <c r="N48" s="8">
        <v>1.3</v>
      </c>
      <c r="O48" s="8">
        <v>1.3</v>
      </c>
      <c r="P48" s="8">
        <v>1.2</v>
      </c>
      <c r="Q48" s="8">
        <v>1.2</v>
      </c>
      <c r="R48" s="8">
        <v>1.2</v>
      </c>
      <c r="S48" s="8">
        <v>1.2</v>
      </c>
      <c r="T48" s="8">
        <v>1.2</v>
      </c>
      <c r="U48" s="8">
        <v>1.1000000000000001</v>
      </c>
      <c r="V48" s="8">
        <v>1.2</v>
      </c>
      <c r="W48" s="8">
        <v>1.1000000000000001</v>
      </c>
      <c r="X48" s="8">
        <v>1.1000000000000001</v>
      </c>
      <c r="Y48" s="8">
        <v>1.2</v>
      </c>
      <c r="Z48" s="8">
        <v>1.2</v>
      </c>
      <c r="AA48" s="8">
        <v>1.2</v>
      </c>
      <c r="AB48" s="8">
        <v>1.2</v>
      </c>
      <c r="AC48" s="23">
        <f>AVERAGE(E48:AB48)</f>
        <v>1.1791666666666665</v>
      </c>
    </row>
    <row r="49" spans="1:29" ht="33" customHeight="1">
      <c r="A49" s="4">
        <v>2</v>
      </c>
      <c r="B49" s="5" t="s">
        <v>48</v>
      </c>
      <c r="C49" s="6" t="s">
        <v>47</v>
      </c>
      <c r="D49" s="7"/>
      <c r="E49" s="9">
        <v>0.5</v>
      </c>
      <c r="F49" s="9">
        <v>0.5</v>
      </c>
      <c r="G49" s="9">
        <v>0.5</v>
      </c>
      <c r="H49" s="9">
        <v>0.6</v>
      </c>
      <c r="I49" s="9">
        <v>0.6</v>
      </c>
      <c r="J49" s="9">
        <v>0.6</v>
      </c>
      <c r="K49" s="9">
        <v>0.6</v>
      </c>
      <c r="L49" s="9">
        <v>0.6</v>
      </c>
      <c r="M49" s="9">
        <v>0.6</v>
      </c>
      <c r="N49" s="9">
        <v>0.7</v>
      </c>
      <c r="O49" s="9">
        <v>0.7</v>
      </c>
      <c r="P49" s="9">
        <v>0.7</v>
      </c>
      <c r="Q49" s="9">
        <v>0.7</v>
      </c>
      <c r="R49" s="9">
        <v>0.7</v>
      </c>
      <c r="S49" s="9">
        <v>0.7</v>
      </c>
      <c r="T49" s="9">
        <v>0.7</v>
      </c>
      <c r="U49" s="9">
        <v>0.7</v>
      </c>
      <c r="V49" s="9">
        <v>0.7</v>
      </c>
      <c r="W49" s="9">
        <v>0.7</v>
      </c>
      <c r="X49" s="9">
        <v>0.6</v>
      </c>
      <c r="Y49" s="9">
        <v>0.6</v>
      </c>
      <c r="Z49" s="9">
        <v>0.6</v>
      </c>
      <c r="AA49" s="9">
        <v>0.6</v>
      </c>
      <c r="AB49" s="9">
        <v>0.6</v>
      </c>
      <c r="AC49" s="23">
        <f>AVERAGE(E49:AB49)</f>
        <v>0.62916666666666643</v>
      </c>
    </row>
    <row r="50" spans="1:29" ht="33" customHeight="1">
      <c r="A50" s="4">
        <v>3</v>
      </c>
      <c r="B50" s="5" t="s">
        <v>49</v>
      </c>
      <c r="C50" s="6" t="s">
        <v>47</v>
      </c>
      <c r="D50" s="6"/>
      <c r="E50" s="10">
        <v>12.8</v>
      </c>
      <c r="F50" s="10">
        <v>13</v>
      </c>
      <c r="G50" s="10">
        <v>13</v>
      </c>
      <c r="H50" s="10">
        <v>13.2</v>
      </c>
      <c r="I50" s="10">
        <v>13.2</v>
      </c>
      <c r="J50" s="10">
        <v>13.1</v>
      </c>
      <c r="K50" s="10">
        <v>13.2</v>
      </c>
      <c r="L50" s="10">
        <v>13.3</v>
      </c>
      <c r="M50" s="10">
        <v>13.3</v>
      </c>
      <c r="N50" s="10">
        <v>13.8</v>
      </c>
      <c r="O50" s="10">
        <v>14</v>
      </c>
      <c r="P50" s="10">
        <v>14</v>
      </c>
      <c r="Q50" s="10">
        <v>14</v>
      </c>
      <c r="R50" s="10">
        <v>13.9</v>
      </c>
      <c r="S50" s="10">
        <v>13.7</v>
      </c>
      <c r="T50" s="10">
        <v>13.4</v>
      </c>
      <c r="U50" s="10">
        <v>13.3</v>
      </c>
      <c r="V50" s="10">
        <v>13.2</v>
      </c>
      <c r="W50" s="10">
        <v>13</v>
      </c>
      <c r="X50" s="10">
        <v>13</v>
      </c>
      <c r="Y50" s="10">
        <v>13.3</v>
      </c>
      <c r="Z50" s="10">
        <v>13.4</v>
      </c>
      <c r="AA50" s="10">
        <v>13.6</v>
      </c>
      <c r="AB50" s="10">
        <v>13.6</v>
      </c>
      <c r="AC50" s="24">
        <f t="shared" ref="AC50:AC62" si="21">AVERAGE(E50:AB50)</f>
        <v>13.387500000000001</v>
      </c>
    </row>
    <row r="51" spans="1:29" ht="33" customHeight="1">
      <c r="A51" s="4">
        <v>4</v>
      </c>
      <c r="B51" s="5" t="s">
        <v>50</v>
      </c>
      <c r="C51" s="6" t="s">
        <v>47</v>
      </c>
      <c r="D51" s="6"/>
      <c r="E51" s="10">
        <v>7</v>
      </c>
      <c r="F51" s="10">
        <v>7</v>
      </c>
      <c r="G51" s="10">
        <v>7</v>
      </c>
      <c r="H51" s="10">
        <v>7.1</v>
      </c>
      <c r="I51" s="10">
        <v>7.1</v>
      </c>
      <c r="J51" s="10">
        <v>7</v>
      </c>
      <c r="K51" s="10">
        <v>6.7</v>
      </c>
      <c r="L51" s="10">
        <v>6.6</v>
      </c>
      <c r="M51" s="10">
        <v>6.6</v>
      </c>
      <c r="N51" s="10">
        <v>6.3</v>
      </c>
      <c r="O51" s="10">
        <v>6.3</v>
      </c>
      <c r="P51" s="10">
        <v>6.2</v>
      </c>
      <c r="Q51" s="10">
        <v>6.2</v>
      </c>
      <c r="R51" s="10">
        <v>6.1</v>
      </c>
      <c r="S51" s="10">
        <v>5.9</v>
      </c>
      <c r="T51" s="10">
        <v>5.9</v>
      </c>
      <c r="U51" s="10">
        <v>5.8</v>
      </c>
      <c r="V51" s="10">
        <v>5.8</v>
      </c>
      <c r="W51" s="10">
        <v>6.3</v>
      </c>
      <c r="X51" s="10">
        <v>6.8</v>
      </c>
      <c r="Y51" s="10">
        <v>6.9</v>
      </c>
      <c r="Z51" s="10">
        <v>7</v>
      </c>
      <c r="AA51" s="10">
        <v>7</v>
      </c>
      <c r="AB51" s="10">
        <v>7.1</v>
      </c>
      <c r="AC51" s="24">
        <f t="shared" si="21"/>
        <v>6.5708333333333337</v>
      </c>
    </row>
    <row r="52" spans="1:29" ht="33" customHeight="1">
      <c r="A52" s="195"/>
      <c r="B52" s="196"/>
      <c r="C52" s="197"/>
      <c r="D52" s="197"/>
      <c r="E52" s="198">
        <f>E50-E51</f>
        <v>5.8000000000000007</v>
      </c>
      <c r="F52" s="198">
        <f t="shared" ref="F52:AB52" si="22">F50-F51</f>
        <v>6</v>
      </c>
      <c r="G52" s="198">
        <f t="shared" si="22"/>
        <v>6</v>
      </c>
      <c r="H52" s="198">
        <f t="shared" si="22"/>
        <v>6.1</v>
      </c>
      <c r="I52" s="198">
        <f t="shared" si="22"/>
        <v>6.1</v>
      </c>
      <c r="J52" s="198">
        <f t="shared" si="22"/>
        <v>6.1</v>
      </c>
      <c r="K52" s="198">
        <f t="shared" si="22"/>
        <v>6.4999999999999991</v>
      </c>
      <c r="L52" s="198">
        <f t="shared" si="22"/>
        <v>6.7000000000000011</v>
      </c>
      <c r="M52" s="198">
        <f t="shared" si="22"/>
        <v>6.7000000000000011</v>
      </c>
      <c r="N52" s="198">
        <f t="shared" si="22"/>
        <v>7.5000000000000009</v>
      </c>
      <c r="O52" s="198">
        <f t="shared" si="22"/>
        <v>7.7</v>
      </c>
      <c r="P52" s="198">
        <f t="shared" si="22"/>
        <v>7.8</v>
      </c>
      <c r="Q52" s="198">
        <f t="shared" si="22"/>
        <v>7.8</v>
      </c>
      <c r="R52" s="198">
        <f t="shared" si="22"/>
        <v>7.8000000000000007</v>
      </c>
      <c r="S52" s="198">
        <f t="shared" si="22"/>
        <v>7.7999999999999989</v>
      </c>
      <c r="T52" s="198">
        <f t="shared" si="22"/>
        <v>7.5</v>
      </c>
      <c r="U52" s="198">
        <f t="shared" si="22"/>
        <v>7.5000000000000009</v>
      </c>
      <c r="V52" s="198">
        <f t="shared" si="22"/>
        <v>7.3999999999999995</v>
      </c>
      <c r="W52" s="198">
        <f t="shared" si="22"/>
        <v>6.7</v>
      </c>
      <c r="X52" s="198">
        <f t="shared" si="22"/>
        <v>6.2</v>
      </c>
      <c r="Y52" s="198">
        <f t="shared" si="22"/>
        <v>6.4</v>
      </c>
      <c r="Z52" s="198">
        <f t="shared" si="22"/>
        <v>6.4</v>
      </c>
      <c r="AA52" s="198">
        <f t="shared" si="22"/>
        <v>6.6</v>
      </c>
      <c r="AB52" s="198">
        <f t="shared" si="22"/>
        <v>6.5</v>
      </c>
      <c r="AC52" s="24">
        <f t="shared" si="21"/>
        <v>6.8166666666666664</v>
      </c>
    </row>
    <row r="53" spans="1:29" ht="33" customHeight="1">
      <c r="A53" s="4">
        <v>5</v>
      </c>
      <c r="B53" s="5" t="s">
        <v>51</v>
      </c>
      <c r="C53" s="6" t="s">
        <v>47</v>
      </c>
      <c r="D53" s="6"/>
      <c r="E53" s="10">
        <v>23.9</v>
      </c>
      <c r="F53" s="10">
        <v>23.8</v>
      </c>
      <c r="G53" s="10">
        <v>23.8</v>
      </c>
      <c r="H53" s="10">
        <v>22.8</v>
      </c>
      <c r="I53" s="10">
        <v>22.6</v>
      </c>
      <c r="J53" s="10">
        <v>22.2</v>
      </c>
      <c r="K53" s="10">
        <v>24.4</v>
      </c>
      <c r="L53" s="10">
        <v>24.8</v>
      </c>
      <c r="M53" s="10">
        <v>24.6</v>
      </c>
      <c r="N53" s="10">
        <v>25.2</v>
      </c>
      <c r="O53" s="10">
        <v>25.3</v>
      </c>
      <c r="P53" s="10">
        <v>25.1</v>
      </c>
      <c r="Q53" s="10">
        <v>25.1</v>
      </c>
      <c r="R53" s="10">
        <v>25.2</v>
      </c>
      <c r="S53" s="10">
        <v>25.3</v>
      </c>
      <c r="T53" s="10">
        <v>25.3</v>
      </c>
      <c r="U53" s="10">
        <v>25.2</v>
      </c>
      <c r="V53" s="10">
        <v>25.3</v>
      </c>
      <c r="W53" s="10">
        <v>25.3</v>
      </c>
      <c r="X53" s="10">
        <v>25.2</v>
      </c>
      <c r="Y53" s="10">
        <v>24.9</v>
      </c>
      <c r="Z53" s="10">
        <v>24.9</v>
      </c>
      <c r="AA53" s="10">
        <v>24.9</v>
      </c>
      <c r="AB53" s="10">
        <v>24.8</v>
      </c>
      <c r="AC53" s="24">
        <f t="shared" si="21"/>
        <v>24.579166666666666</v>
      </c>
    </row>
    <row r="54" spans="1:29" ht="33" customHeight="1">
      <c r="A54" s="4">
        <v>6</v>
      </c>
      <c r="B54" s="5" t="s">
        <v>52</v>
      </c>
      <c r="C54" s="6" t="s">
        <v>47</v>
      </c>
      <c r="D54" s="6"/>
      <c r="E54" s="10">
        <v>27.6</v>
      </c>
      <c r="F54" s="10">
        <v>27.6</v>
      </c>
      <c r="G54" s="10">
        <v>27.4</v>
      </c>
      <c r="H54" s="10">
        <v>26.6</v>
      </c>
      <c r="I54" s="10">
        <v>26.4</v>
      </c>
      <c r="J54" s="10">
        <v>25.9</v>
      </c>
      <c r="K54" s="10">
        <v>28.4</v>
      </c>
      <c r="L54" s="10">
        <v>29</v>
      </c>
      <c r="M54" s="10">
        <v>28.9</v>
      </c>
      <c r="N54" s="10">
        <v>29.9</v>
      </c>
      <c r="O54" s="10">
        <v>30.1</v>
      </c>
      <c r="P54" s="10">
        <v>30</v>
      </c>
      <c r="Q54" s="10">
        <v>30</v>
      </c>
      <c r="R54" s="10">
        <v>30.1</v>
      </c>
      <c r="S54" s="10">
        <v>30.1</v>
      </c>
      <c r="T54" s="10">
        <v>30.1</v>
      </c>
      <c r="U54" s="10">
        <v>29.9</v>
      </c>
      <c r="V54" s="10">
        <v>29.9</v>
      </c>
      <c r="W54" s="10">
        <v>29.5</v>
      </c>
      <c r="X54" s="10">
        <v>29</v>
      </c>
      <c r="Y54" s="10">
        <v>28.9</v>
      </c>
      <c r="Z54" s="10">
        <v>28.9</v>
      </c>
      <c r="AA54" s="10">
        <v>29</v>
      </c>
      <c r="AB54" s="10">
        <v>28.9</v>
      </c>
      <c r="AC54" s="24">
        <f t="shared" si="21"/>
        <v>28.837500000000002</v>
      </c>
    </row>
    <row r="55" spans="1:29" ht="33" customHeight="1">
      <c r="A55" s="195"/>
      <c r="B55" s="196"/>
      <c r="C55" s="197"/>
      <c r="D55" s="197"/>
      <c r="E55" s="198">
        <f>E54-E53</f>
        <v>3.7000000000000028</v>
      </c>
      <c r="F55" s="198">
        <f t="shared" ref="F55:AB55" si="23">F54-F53</f>
        <v>3.8000000000000007</v>
      </c>
      <c r="G55" s="198">
        <f t="shared" si="23"/>
        <v>3.5999999999999979</v>
      </c>
      <c r="H55" s="198">
        <f t="shared" si="23"/>
        <v>3.8000000000000007</v>
      </c>
      <c r="I55" s="198">
        <f t="shared" si="23"/>
        <v>3.7999999999999972</v>
      </c>
      <c r="J55" s="198">
        <f t="shared" si="23"/>
        <v>3.6999999999999993</v>
      </c>
      <c r="K55" s="198">
        <f t="shared" si="23"/>
        <v>4</v>
      </c>
      <c r="L55" s="198">
        <f t="shared" si="23"/>
        <v>4.1999999999999993</v>
      </c>
      <c r="M55" s="198">
        <f t="shared" si="23"/>
        <v>4.2999999999999972</v>
      </c>
      <c r="N55" s="198">
        <f t="shared" si="23"/>
        <v>4.6999999999999993</v>
      </c>
      <c r="O55" s="198">
        <f t="shared" si="23"/>
        <v>4.8000000000000007</v>
      </c>
      <c r="P55" s="198">
        <f t="shared" si="23"/>
        <v>4.8999999999999986</v>
      </c>
      <c r="Q55" s="198">
        <f t="shared" si="23"/>
        <v>4.8999999999999986</v>
      </c>
      <c r="R55" s="198">
        <f t="shared" si="23"/>
        <v>4.9000000000000021</v>
      </c>
      <c r="S55" s="198">
        <f t="shared" si="23"/>
        <v>4.8000000000000007</v>
      </c>
      <c r="T55" s="198">
        <f t="shared" si="23"/>
        <v>4.8000000000000007</v>
      </c>
      <c r="U55" s="198">
        <f t="shared" si="23"/>
        <v>4.6999999999999993</v>
      </c>
      <c r="V55" s="198">
        <f t="shared" si="23"/>
        <v>4.5999999999999979</v>
      </c>
      <c r="W55" s="198">
        <f t="shared" si="23"/>
        <v>4.1999999999999993</v>
      </c>
      <c r="X55" s="198">
        <f t="shared" si="23"/>
        <v>3.8000000000000007</v>
      </c>
      <c r="Y55" s="198">
        <f t="shared" si="23"/>
        <v>4</v>
      </c>
      <c r="Z55" s="198">
        <f t="shared" si="23"/>
        <v>4</v>
      </c>
      <c r="AA55" s="198">
        <f t="shared" si="23"/>
        <v>4.1000000000000014</v>
      </c>
      <c r="AB55" s="198">
        <f t="shared" si="23"/>
        <v>4.0999999999999979</v>
      </c>
      <c r="AC55" s="24">
        <f t="shared" si="21"/>
        <v>4.2583333333333329</v>
      </c>
    </row>
    <row r="56" spans="1:29" ht="33" customHeight="1">
      <c r="A56" s="4">
        <v>7</v>
      </c>
      <c r="B56" s="5" t="s">
        <v>53</v>
      </c>
      <c r="C56" s="6" t="s">
        <v>54</v>
      </c>
      <c r="D56" s="6"/>
      <c r="E56" s="11">
        <v>4.2</v>
      </c>
      <c r="F56" s="11">
        <v>4.2</v>
      </c>
      <c r="G56" s="11">
        <v>4.2</v>
      </c>
      <c r="H56" s="11">
        <v>4.2</v>
      </c>
      <c r="I56" s="11">
        <v>4.2</v>
      </c>
      <c r="J56" s="11">
        <v>4.2</v>
      </c>
      <c r="K56" s="11">
        <v>4.2</v>
      </c>
      <c r="L56" s="11">
        <v>4.2</v>
      </c>
      <c r="M56" s="11">
        <v>4.2</v>
      </c>
      <c r="N56" s="11">
        <v>4.2</v>
      </c>
      <c r="O56" s="11">
        <v>4.2</v>
      </c>
      <c r="P56" s="11">
        <v>4.2</v>
      </c>
      <c r="Q56" s="11">
        <v>4.2</v>
      </c>
      <c r="R56" s="11">
        <v>4.2</v>
      </c>
      <c r="S56" s="11">
        <v>4.2</v>
      </c>
      <c r="T56" s="11">
        <v>4.2</v>
      </c>
      <c r="U56" s="11">
        <v>4.2</v>
      </c>
      <c r="V56" s="11">
        <v>4.2</v>
      </c>
      <c r="W56" s="11">
        <v>4.2</v>
      </c>
      <c r="X56" s="11">
        <v>4.2</v>
      </c>
      <c r="Y56" s="11">
        <v>4.2</v>
      </c>
      <c r="Z56" s="11">
        <v>4.2</v>
      </c>
      <c r="AA56" s="11">
        <v>4.2</v>
      </c>
      <c r="AB56" s="11">
        <v>4.2</v>
      </c>
      <c r="AC56" s="24">
        <f t="shared" si="21"/>
        <v>4.200000000000002</v>
      </c>
    </row>
    <row r="57" spans="1:29" ht="33" customHeight="1">
      <c r="A57" s="4">
        <v>8</v>
      </c>
      <c r="B57" s="5" t="s">
        <v>55</v>
      </c>
      <c r="C57" s="6" t="s">
        <v>54</v>
      </c>
      <c r="D57" s="6"/>
      <c r="E57" s="12">
        <v>3.7</v>
      </c>
      <c r="F57" s="12">
        <v>3.7</v>
      </c>
      <c r="G57" s="12">
        <v>3.7</v>
      </c>
      <c r="H57" s="12">
        <v>3.7</v>
      </c>
      <c r="I57" s="12">
        <v>3.7</v>
      </c>
      <c r="J57" s="12">
        <v>3.7</v>
      </c>
      <c r="K57" s="12">
        <v>3.7</v>
      </c>
      <c r="L57" s="12">
        <v>3.7</v>
      </c>
      <c r="M57" s="12">
        <v>3.7</v>
      </c>
      <c r="N57" s="12">
        <v>3.7</v>
      </c>
      <c r="O57" s="12">
        <v>3.7</v>
      </c>
      <c r="P57" s="12">
        <v>3.7</v>
      </c>
      <c r="Q57" s="12">
        <v>3.7</v>
      </c>
      <c r="R57" s="12">
        <v>3.7</v>
      </c>
      <c r="S57" s="12">
        <v>3.7</v>
      </c>
      <c r="T57" s="12">
        <v>3.7</v>
      </c>
      <c r="U57" s="12">
        <v>3.7</v>
      </c>
      <c r="V57" s="12">
        <v>3.7</v>
      </c>
      <c r="W57" s="12">
        <v>3.7</v>
      </c>
      <c r="X57" s="12">
        <v>3.7</v>
      </c>
      <c r="Y57" s="12">
        <v>3.7</v>
      </c>
      <c r="Z57" s="12">
        <v>3.7</v>
      </c>
      <c r="AA57" s="12">
        <v>3.7</v>
      </c>
      <c r="AB57" s="12">
        <v>3.7</v>
      </c>
      <c r="AC57" s="24">
        <f t="shared" si="21"/>
        <v>3.7000000000000015</v>
      </c>
    </row>
    <row r="58" spans="1:29" ht="33" customHeight="1">
      <c r="A58" s="4">
        <v>9</v>
      </c>
      <c r="B58" s="5" t="s">
        <v>56</v>
      </c>
      <c r="C58" s="6" t="s">
        <v>54</v>
      </c>
      <c r="D58" s="6"/>
      <c r="E58" s="12">
        <v>3.8</v>
      </c>
      <c r="F58" s="12">
        <v>3.8</v>
      </c>
      <c r="G58" s="12">
        <v>3.8</v>
      </c>
      <c r="H58" s="12">
        <v>3.8</v>
      </c>
      <c r="I58" s="12">
        <v>3.8</v>
      </c>
      <c r="J58" s="12">
        <v>3.8</v>
      </c>
      <c r="K58" s="12">
        <v>3.8</v>
      </c>
      <c r="L58" s="12">
        <v>3.8</v>
      </c>
      <c r="M58" s="12">
        <v>3.8</v>
      </c>
      <c r="N58" s="12">
        <v>3.8</v>
      </c>
      <c r="O58" s="12">
        <v>3.8</v>
      </c>
      <c r="P58" s="12">
        <v>3.8</v>
      </c>
      <c r="Q58" s="12">
        <v>3.8</v>
      </c>
      <c r="R58" s="12">
        <v>3.8</v>
      </c>
      <c r="S58" s="12">
        <v>3.8</v>
      </c>
      <c r="T58" s="12">
        <v>3.8</v>
      </c>
      <c r="U58" s="12">
        <v>3.8</v>
      </c>
      <c r="V58" s="12">
        <v>3.8</v>
      </c>
      <c r="W58" s="12">
        <v>3.8</v>
      </c>
      <c r="X58" s="12">
        <v>3.8</v>
      </c>
      <c r="Y58" s="12">
        <v>3.8</v>
      </c>
      <c r="Z58" s="12">
        <v>3.8</v>
      </c>
      <c r="AA58" s="12">
        <v>3.8</v>
      </c>
      <c r="AB58" s="12">
        <v>3.8</v>
      </c>
      <c r="AC58" s="24">
        <f t="shared" si="21"/>
        <v>3.7999999999999985</v>
      </c>
    </row>
    <row r="59" spans="1:29" ht="33" customHeight="1">
      <c r="A59" s="4">
        <v>10</v>
      </c>
      <c r="B59" s="5" t="s">
        <v>57</v>
      </c>
      <c r="C59" s="6" t="s">
        <v>54</v>
      </c>
      <c r="D59" s="6"/>
      <c r="E59" s="12">
        <v>3</v>
      </c>
      <c r="F59" s="12">
        <v>3</v>
      </c>
      <c r="G59" s="12">
        <v>3</v>
      </c>
      <c r="H59" s="12">
        <v>3</v>
      </c>
      <c r="I59" s="12">
        <v>3</v>
      </c>
      <c r="J59" s="12">
        <v>3</v>
      </c>
      <c r="K59" s="12">
        <v>3</v>
      </c>
      <c r="L59" s="12">
        <v>3</v>
      </c>
      <c r="M59" s="12">
        <v>3</v>
      </c>
      <c r="N59" s="12">
        <v>3</v>
      </c>
      <c r="O59" s="12">
        <v>3</v>
      </c>
      <c r="P59" s="12">
        <v>3</v>
      </c>
      <c r="Q59" s="12">
        <v>3</v>
      </c>
      <c r="R59" s="12">
        <v>3</v>
      </c>
      <c r="S59" s="12">
        <v>3</v>
      </c>
      <c r="T59" s="12">
        <v>3</v>
      </c>
      <c r="U59" s="12">
        <v>3</v>
      </c>
      <c r="V59" s="12">
        <v>3</v>
      </c>
      <c r="W59" s="12">
        <v>3</v>
      </c>
      <c r="X59" s="12">
        <v>3</v>
      </c>
      <c r="Y59" s="12">
        <v>3</v>
      </c>
      <c r="Z59" s="12">
        <v>3</v>
      </c>
      <c r="AA59" s="12">
        <v>3</v>
      </c>
      <c r="AB59" s="12">
        <v>3</v>
      </c>
      <c r="AC59" s="24">
        <f t="shared" si="21"/>
        <v>3</v>
      </c>
    </row>
    <row r="60" spans="1:29" ht="33" customHeight="1">
      <c r="A60" s="4">
        <v>11</v>
      </c>
      <c r="B60" s="5" t="s">
        <v>58</v>
      </c>
      <c r="C60" s="6" t="s">
        <v>54</v>
      </c>
      <c r="D60" s="13"/>
      <c r="E60" s="11">
        <f t="shared" ref="E60:AB60" si="24">E56-E57</f>
        <v>0.5</v>
      </c>
      <c r="F60" s="11">
        <f t="shared" si="24"/>
        <v>0.5</v>
      </c>
      <c r="G60" s="11">
        <f t="shared" si="24"/>
        <v>0.5</v>
      </c>
      <c r="H60" s="11">
        <f t="shared" si="24"/>
        <v>0.5</v>
      </c>
      <c r="I60" s="11">
        <f t="shared" si="24"/>
        <v>0.5</v>
      </c>
      <c r="J60" s="11">
        <f t="shared" si="24"/>
        <v>0.5</v>
      </c>
      <c r="K60" s="11">
        <f t="shared" si="24"/>
        <v>0.5</v>
      </c>
      <c r="L60" s="11">
        <f t="shared" si="24"/>
        <v>0.5</v>
      </c>
      <c r="M60" s="11">
        <f t="shared" si="24"/>
        <v>0.5</v>
      </c>
      <c r="N60" s="11">
        <f t="shared" si="24"/>
        <v>0.5</v>
      </c>
      <c r="O60" s="11">
        <f t="shared" si="24"/>
        <v>0.5</v>
      </c>
      <c r="P60" s="11">
        <f t="shared" si="24"/>
        <v>0.5</v>
      </c>
      <c r="Q60" s="11">
        <f t="shared" si="24"/>
        <v>0.5</v>
      </c>
      <c r="R60" s="11">
        <f t="shared" si="24"/>
        <v>0.5</v>
      </c>
      <c r="S60" s="11">
        <f t="shared" si="24"/>
        <v>0.5</v>
      </c>
      <c r="T60" s="11">
        <f t="shared" si="24"/>
        <v>0.5</v>
      </c>
      <c r="U60" s="11">
        <f t="shared" si="24"/>
        <v>0.5</v>
      </c>
      <c r="V60" s="11">
        <f t="shared" si="24"/>
        <v>0.5</v>
      </c>
      <c r="W60" s="11">
        <f t="shared" si="24"/>
        <v>0.5</v>
      </c>
      <c r="X60" s="11">
        <f t="shared" si="24"/>
        <v>0.5</v>
      </c>
      <c r="Y60" s="11">
        <f t="shared" si="24"/>
        <v>0.5</v>
      </c>
      <c r="Z60" s="11">
        <f t="shared" si="24"/>
        <v>0.5</v>
      </c>
      <c r="AA60" s="11">
        <f t="shared" si="24"/>
        <v>0.5</v>
      </c>
      <c r="AB60" s="11">
        <f t="shared" si="24"/>
        <v>0.5</v>
      </c>
      <c r="AC60" s="24">
        <f t="shared" si="21"/>
        <v>0.5</v>
      </c>
    </row>
    <row r="61" spans="1:29" ht="33" customHeight="1">
      <c r="A61" s="4">
        <v>12</v>
      </c>
      <c r="B61" s="5" t="s">
        <v>59</v>
      </c>
      <c r="C61" s="6" t="s">
        <v>60</v>
      </c>
      <c r="D61" s="13"/>
      <c r="E61" s="11">
        <f t="shared" ref="E61:AB61" si="25">E58-E59</f>
        <v>0.79999999999999982</v>
      </c>
      <c r="F61" s="11">
        <f t="shared" si="25"/>
        <v>0.79999999999999982</v>
      </c>
      <c r="G61" s="11">
        <f t="shared" si="25"/>
        <v>0.79999999999999982</v>
      </c>
      <c r="H61" s="11">
        <f t="shared" si="25"/>
        <v>0.79999999999999982</v>
      </c>
      <c r="I61" s="11">
        <f t="shared" si="25"/>
        <v>0.79999999999999982</v>
      </c>
      <c r="J61" s="11">
        <f t="shared" si="25"/>
        <v>0.79999999999999982</v>
      </c>
      <c r="K61" s="11">
        <f t="shared" si="25"/>
        <v>0.79999999999999982</v>
      </c>
      <c r="L61" s="11">
        <f t="shared" si="25"/>
        <v>0.79999999999999982</v>
      </c>
      <c r="M61" s="11">
        <f t="shared" si="25"/>
        <v>0.79999999999999982</v>
      </c>
      <c r="N61" s="11">
        <f t="shared" si="25"/>
        <v>0.79999999999999982</v>
      </c>
      <c r="O61" s="11">
        <f t="shared" si="25"/>
        <v>0.79999999999999982</v>
      </c>
      <c r="P61" s="11">
        <f t="shared" si="25"/>
        <v>0.79999999999999982</v>
      </c>
      <c r="Q61" s="11">
        <f t="shared" si="25"/>
        <v>0.79999999999999982</v>
      </c>
      <c r="R61" s="11">
        <f t="shared" si="25"/>
        <v>0.79999999999999982</v>
      </c>
      <c r="S61" s="11">
        <f t="shared" si="25"/>
        <v>0.79999999999999982</v>
      </c>
      <c r="T61" s="11">
        <f t="shared" si="25"/>
        <v>0.79999999999999982</v>
      </c>
      <c r="U61" s="11">
        <f t="shared" si="25"/>
        <v>0.79999999999999982</v>
      </c>
      <c r="V61" s="11">
        <f t="shared" si="25"/>
        <v>0.79999999999999982</v>
      </c>
      <c r="W61" s="11">
        <f t="shared" si="25"/>
        <v>0.79999999999999982</v>
      </c>
      <c r="X61" s="11">
        <f t="shared" si="25"/>
        <v>0.79999999999999982</v>
      </c>
      <c r="Y61" s="11">
        <f t="shared" si="25"/>
        <v>0.79999999999999982</v>
      </c>
      <c r="Z61" s="11">
        <f t="shared" si="25"/>
        <v>0.79999999999999982</v>
      </c>
      <c r="AA61" s="11">
        <f t="shared" si="25"/>
        <v>0.79999999999999982</v>
      </c>
      <c r="AB61" s="11">
        <f t="shared" si="25"/>
        <v>0.79999999999999982</v>
      </c>
      <c r="AC61" s="24">
        <f t="shared" si="21"/>
        <v>0.80000000000000027</v>
      </c>
    </row>
    <row r="62" spans="1:29" ht="33" customHeight="1">
      <c r="A62" s="4">
        <v>13</v>
      </c>
      <c r="B62" s="5" t="s">
        <v>61</v>
      </c>
      <c r="C62" s="6" t="s">
        <v>62</v>
      </c>
      <c r="D62" s="13"/>
      <c r="E62" s="14">
        <f t="shared" ref="E62:AB62" si="26">SQRT(E60/0.5)*971</f>
        <v>971</v>
      </c>
      <c r="F62" s="14">
        <f t="shared" si="26"/>
        <v>971</v>
      </c>
      <c r="G62" s="14">
        <f t="shared" si="26"/>
        <v>971</v>
      </c>
      <c r="H62" s="14">
        <f t="shared" si="26"/>
        <v>971</v>
      </c>
      <c r="I62" s="14">
        <f t="shared" si="26"/>
        <v>971</v>
      </c>
      <c r="J62" s="14">
        <f t="shared" si="26"/>
        <v>971</v>
      </c>
      <c r="K62" s="14">
        <f t="shared" si="26"/>
        <v>971</v>
      </c>
      <c r="L62" s="14">
        <f t="shared" si="26"/>
        <v>971</v>
      </c>
      <c r="M62" s="14">
        <f t="shared" si="26"/>
        <v>971</v>
      </c>
      <c r="N62" s="14">
        <f t="shared" si="26"/>
        <v>971</v>
      </c>
      <c r="O62" s="14">
        <f t="shared" si="26"/>
        <v>971</v>
      </c>
      <c r="P62" s="14">
        <f t="shared" si="26"/>
        <v>971</v>
      </c>
      <c r="Q62" s="14">
        <f t="shared" si="26"/>
        <v>971</v>
      </c>
      <c r="R62" s="14">
        <f t="shared" si="26"/>
        <v>971</v>
      </c>
      <c r="S62" s="14">
        <f t="shared" si="26"/>
        <v>971</v>
      </c>
      <c r="T62" s="14">
        <f t="shared" si="26"/>
        <v>971</v>
      </c>
      <c r="U62" s="14">
        <f t="shared" si="26"/>
        <v>971</v>
      </c>
      <c r="V62" s="14">
        <f t="shared" si="26"/>
        <v>971</v>
      </c>
      <c r="W62" s="14">
        <f t="shared" si="26"/>
        <v>971</v>
      </c>
      <c r="X62" s="14">
        <f t="shared" si="26"/>
        <v>971</v>
      </c>
      <c r="Y62" s="14">
        <f t="shared" si="26"/>
        <v>971</v>
      </c>
      <c r="Z62" s="14">
        <f t="shared" si="26"/>
        <v>971</v>
      </c>
      <c r="AA62" s="14">
        <f t="shared" si="26"/>
        <v>971</v>
      </c>
      <c r="AB62" s="14">
        <f t="shared" si="26"/>
        <v>971</v>
      </c>
      <c r="AC62" s="24">
        <f t="shared" si="21"/>
        <v>971</v>
      </c>
    </row>
    <row r="63" spans="1:29" ht="33" customHeight="1">
      <c r="A63" s="4">
        <v>14</v>
      </c>
      <c r="B63" s="5" t="s">
        <v>63</v>
      </c>
      <c r="C63" s="6" t="s">
        <v>64</v>
      </c>
      <c r="D63" s="13"/>
      <c r="E63" s="14">
        <f t="shared" ref="E63:AB63" si="27">E62*1000*1*(E50-E51)/3024</f>
        <v>1862.3677248677252</v>
      </c>
      <c r="F63" s="14">
        <f t="shared" si="27"/>
        <v>1926.5873015873017</v>
      </c>
      <c r="G63" s="14">
        <f t="shared" si="27"/>
        <v>1926.5873015873017</v>
      </c>
      <c r="H63" s="14">
        <f t="shared" si="27"/>
        <v>1958.69708994709</v>
      </c>
      <c r="I63" s="14">
        <f t="shared" si="27"/>
        <v>1958.69708994709</v>
      </c>
      <c r="J63" s="14">
        <f t="shared" si="27"/>
        <v>1958.69708994709</v>
      </c>
      <c r="K63" s="14">
        <f t="shared" si="27"/>
        <v>2087.1362433862432</v>
      </c>
      <c r="L63" s="14">
        <f t="shared" si="27"/>
        <v>2151.3558201058204</v>
      </c>
      <c r="M63" s="14">
        <f t="shared" si="27"/>
        <v>2151.3558201058204</v>
      </c>
      <c r="N63" s="14">
        <f t="shared" si="27"/>
        <v>2408.2341269841272</v>
      </c>
      <c r="O63" s="14">
        <f t="shared" si="27"/>
        <v>2472.4537037037039</v>
      </c>
      <c r="P63" s="14">
        <f t="shared" si="27"/>
        <v>2504.563492063492</v>
      </c>
      <c r="Q63" s="14">
        <f t="shared" si="27"/>
        <v>2504.563492063492</v>
      </c>
      <c r="R63" s="14">
        <f t="shared" si="27"/>
        <v>2504.5634920634925</v>
      </c>
      <c r="S63" s="14">
        <f t="shared" si="27"/>
        <v>2504.5634920634916</v>
      </c>
      <c r="T63" s="14">
        <f t="shared" si="27"/>
        <v>2408.2341269841268</v>
      </c>
      <c r="U63" s="14">
        <f t="shared" si="27"/>
        <v>2408.2341269841272</v>
      </c>
      <c r="V63" s="14">
        <f t="shared" si="27"/>
        <v>2376.1243386243382</v>
      </c>
      <c r="W63" s="14">
        <f t="shared" si="27"/>
        <v>2151.3558201058199</v>
      </c>
      <c r="X63" s="14">
        <f t="shared" si="27"/>
        <v>1990.8068783068784</v>
      </c>
      <c r="Y63" s="14">
        <f t="shared" si="27"/>
        <v>2055.0264550264551</v>
      </c>
      <c r="Z63" s="14">
        <f t="shared" si="27"/>
        <v>2055.0264550264551</v>
      </c>
      <c r="AA63" s="14">
        <f t="shared" si="27"/>
        <v>2119.2460317460318</v>
      </c>
      <c r="AB63" s="14">
        <f t="shared" si="27"/>
        <v>2087.1362433862432</v>
      </c>
      <c r="AC63" s="24">
        <f>SUM(E63:AB63)</f>
        <v>52531.613756613755</v>
      </c>
    </row>
    <row r="64" spans="1:29" ht="33" customHeight="1">
      <c r="A64" s="4">
        <v>15</v>
      </c>
      <c r="B64" s="5" t="s">
        <v>65</v>
      </c>
      <c r="C64" s="6" t="s">
        <v>66</v>
      </c>
      <c r="D64" s="13"/>
      <c r="E64" s="15">
        <v>1100</v>
      </c>
      <c r="F64" s="15">
        <v>1100</v>
      </c>
      <c r="G64" s="15">
        <v>1100</v>
      </c>
      <c r="H64" s="15">
        <v>1200</v>
      </c>
      <c r="I64" s="15">
        <v>1000</v>
      </c>
      <c r="J64" s="15">
        <v>1200</v>
      </c>
      <c r="K64" s="15">
        <v>1300</v>
      </c>
      <c r="L64" s="15">
        <v>1100</v>
      </c>
      <c r="M64" s="15">
        <v>1400</v>
      </c>
      <c r="N64" s="15">
        <v>1500</v>
      </c>
      <c r="O64" s="15">
        <v>1400</v>
      </c>
      <c r="P64" s="15">
        <v>1500</v>
      </c>
      <c r="Q64" s="15">
        <v>1400</v>
      </c>
      <c r="R64" s="15">
        <v>1400</v>
      </c>
      <c r="S64" s="15">
        <v>1400</v>
      </c>
      <c r="T64" s="15">
        <v>1400</v>
      </c>
      <c r="U64" s="15">
        <v>1300</v>
      </c>
      <c r="V64" s="15">
        <v>1400</v>
      </c>
      <c r="W64" s="15">
        <v>1200</v>
      </c>
      <c r="X64" s="15">
        <v>1200</v>
      </c>
      <c r="Y64" s="15">
        <v>1100</v>
      </c>
      <c r="Z64" s="15">
        <v>1300</v>
      </c>
      <c r="AA64" s="15">
        <v>1200</v>
      </c>
      <c r="AB64" s="15">
        <v>1300</v>
      </c>
      <c r="AC64" s="25">
        <f>SUM(E64:AB64)</f>
        <v>30500</v>
      </c>
    </row>
    <row r="65" spans="1:29" ht="33" customHeight="1">
      <c r="A65" s="4">
        <v>16</v>
      </c>
      <c r="B65" s="5" t="s">
        <v>67</v>
      </c>
      <c r="C65" s="6" t="s">
        <v>68</v>
      </c>
      <c r="D65" s="13"/>
      <c r="E65" s="16">
        <f t="shared" ref="E65:AB65" si="28">E64/E63</f>
        <v>0.59064597464398583</v>
      </c>
      <c r="F65" s="16">
        <f t="shared" si="28"/>
        <v>0.57095777548918636</v>
      </c>
      <c r="G65" s="16">
        <f t="shared" si="28"/>
        <v>0.57095777548918636</v>
      </c>
      <c r="H65" s="16">
        <f t="shared" si="28"/>
        <v>0.61265215849808374</v>
      </c>
      <c r="I65" s="16">
        <f t="shared" si="28"/>
        <v>0.51054346541506979</v>
      </c>
      <c r="J65" s="16">
        <f t="shared" si="28"/>
        <v>0.61265215849808374</v>
      </c>
      <c r="K65" s="16">
        <f t="shared" si="28"/>
        <v>0.62286302780638525</v>
      </c>
      <c r="L65" s="16">
        <f t="shared" si="28"/>
        <v>0.511305470587331</v>
      </c>
      <c r="M65" s="16">
        <f t="shared" si="28"/>
        <v>0.65075241711114862</v>
      </c>
      <c r="N65" s="16">
        <f t="shared" si="28"/>
        <v>0.62286302780638514</v>
      </c>
      <c r="O65" s="16">
        <f t="shared" si="28"/>
        <v>0.56623911618762279</v>
      </c>
      <c r="P65" s="16">
        <f t="shared" si="28"/>
        <v>0.59890675750613964</v>
      </c>
      <c r="Q65" s="16">
        <f t="shared" si="28"/>
        <v>0.55897964033906367</v>
      </c>
      <c r="R65" s="16">
        <f t="shared" si="28"/>
        <v>0.55897964033906355</v>
      </c>
      <c r="S65" s="16">
        <f t="shared" si="28"/>
        <v>0.55897964033906367</v>
      </c>
      <c r="T65" s="16">
        <f t="shared" si="28"/>
        <v>0.5813388259526262</v>
      </c>
      <c r="U65" s="16">
        <f t="shared" si="28"/>
        <v>0.53981462409886705</v>
      </c>
      <c r="V65" s="16">
        <f t="shared" si="28"/>
        <v>0.58919475603306715</v>
      </c>
      <c r="W65" s="16">
        <f t="shared" si="28"/>
        <v>0.55778778609527035</v>
      </c>
      <c r="X65" s="16">
        <f t="shared" si="28"/>
        <v>0.60277067207069535</v>
      </c>
      <c r="Y65" s="16">
        <f t="shared" si="28"/>
        <v>0.53527291452111225</v>
      </c>
      <c r="Z65" s="16">
        <f t="shared" si="28"/>
        <v>0.63259526261585997</v>
      </c>
      <c r="AA65" s="16">
        <f t="shared" si="28"/>
        <v>0.5662391161876229</v>
      </c>
      <c r="AB65" s="16">
        <f t="shared" si="28"/>
        <v>0.62286302780638525</v>
      </c>
      <c r="AC65" s="24">
        <f t="shared" ref="AC65:AC70" si="29">AVERAGE(E65:AB65)</f>
        <v>0.58108979297655439</v>
      </c>
    </row>
    <row r="66" spans="1:29" ht="33" customHeight="1">
      <c r="A66" s="4">
        <v>17</v>
      </c>
      <c r="B66" s="5" t="s">
        <v>69</v>
      </c>
      <c r="C66" s="13"/>
      <c r="D66" s="13"/>
      <c r="E66" s="316">
        <f>AVERAGE(E65:AB65)</f>
        <v>0.58108979297655439</v>
      </c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8"/>
      <c r="AC66" s="24">
        <f t="shared" si="29"/>
        <v>0.58108979297655439</v>
      </c>
    </row>
    <row r="67" spans="1:29" ht="33" customHeight="1">
      <c r="A67" s="4">
        <v>18</v>
      </c>
      <c r="B67" s="5" t="s">
        <v>70</v>
      </c>
      <c r="C67" s="13"/>
      <c r="D67" s="13"/>
      <c r="E67" s="16">
        <f t="shared" ref="E67:AB67" si="30">3.516/E65</f>
        <v>5.9528044733044743</v>
      </c>
      <c r="F67" s="16">
        <f t="shared" si="30"/>
        <v>6.1580735930735937</v>
      </c>
      <c r="G67" s="16">
        <f t="shared" si="30"/>
        <v>6.1580735930735937</v>
      </c>
      <c r="H67" s="16">
        <f t="shared" si="30"/>
        <v>5.7389824735449739</v>
      </c>
      <c r="I67" s="16">
        <f t="shared" si="30"/>
        <v>6.8867789682539691</v>
      </c>
      <c r="J67" s="16">
        <f t="shared" si="30"/>
        <v>5.7389824735449739</v>
      </c>
      <c r="K67" s="16">
        <f t="shared" si="30"/>
        <v>5.6449007936507929</v>
      </c>
      <c r="L67" s="16">
        <f t="shared" si="30"/>
        <v>6.8765155122655139</v>
      </c>
      <c r="M67" s="16">
        <f t="shared" si="30"/>
        <v>5.4029764739229034</v>
      </c>
      <c r="N67" s="16">
        <f t="shared" si="30"/>
        <v>5.6449007936507938</v>
      </c>
      <c r="O67" s="16">
        <f t="shared" si="30"/>
        <v>6.2093908730158738</v>
      </c>
      <c r="P67" s="16">
        <f t="shared" si="30"/>
        <v>5.8706968253968252</v>
      </c>
      <c r="Q67" s="16">
        <f t="shared" si="30"/>
        <v>6.2900323129251694</v>
      </c>
      <c r="R67" s="16">
        <f t="shared" si="30"/>
        <v>6.2900323129251712</v>
      </c>
      <c r="S67" s="16">
        <f t="shared" si="30"/>
        <v>6.2900323129251694</v>
      </c>
      <c r="T67" s="16">
        <f t="shared" si="30"/>
        <v>6.0481079931972781</v>
      </c>
      <c r="U67" s="16">
        <f t="shared" si="30"/>
        <v>6.5133470695970708</v>
      </c>
      <c r="V67" s="16">
        <f t="shared" si="30"/>
        <v>5.9674665532879807</v>
      </c>
      <c r="W67" s="16">
        <f t="shared" si="30"/>
        <v>6.3034725529100522</v>
      </c>
      <c r="X67" s="16">
        <f t="shared" si="30"/>
        <v>5.8330641534391532</v>
      </c>
      <c r="Y67" s="16">
        <f t="shared" si="30"/>
        <v>6.5686118326118326</v>
      </c>
      <c r="Z67" s="16">
        <f t="shared" si="30"/>
        <v>5.5580561660561658</v>
      </c>
      <c r="AA67" s="16">
        <f t="shared" si="30"/>
        <v>6.2093908730158729</v>
      </c>
      <c r="AB67" s="16">
        <f t="shared" si="30"/>
        <v>5.6449007936507929</v>
      </c>
      <c r="AC67" s="24">
        <f t="shared" si="29"/>
        <v>6.074982990551665</v>
      </c>
    </row>
    <row r="68" spans="1:29" ht="33" customHeight="1">
      <c r="A68" s="4">
        <v>19</v>
      </c>
      <c r="B68" s="5" t="s">
        <v>71</v>
      </c>
      <c r="C68" s="13"/>
      <c r="D68" s="13"/>
      <c r="E68" s="16">
        <f t="shared" ref="E68:AB68" si="31">3.413*E67</f>
        <v>20.316921667388169</v>
      </c>
      <c r="F68" s="16">
        <f t="shared" si="31"/>
        <v>21.017505173160174</v>
      </c>
      <c r="G68" s="16">
        <f t="shared" si="31"/>
        <v>21.017505173160174</v>
      </c>
      <c r="H68" s="16">
        <f t="shared" si="31"/>
        <v>19.587147182208994</v>
      </c>
      <c r="I68" s="16">
        <f t="shared" si="31"/>
        <v>23.504576618650795</v>
      </c>
      <c r="J68" s="16">
        <f t="shared" si="31"/>
        <v>19.587147182208994</v>
      </c>
      <c r="K68" s="16">
        <f t="shared" si="31"/>
        <v>19.266046408730155</v>
      </c>
      <c r="L68" s="16">
        <f t="shared" si="31"/>
        <v>23.469547443362199</v>
      </c>
      <c r="M68" s="16">
        <f t="shared" si="31"/>
        <v>18.44035870549887</v>
      </c>
      <c r="N68" s="16">
        <f t="shared" si="31"/>
        <v>19.266046408730158</v>
      </c>
      <c r="O68" s="16">
        <f t="shared" si="31"/>
        <v>21.192651049603175</v>
      </c>
      <c r="P68" s="16">
        <f t="shared" si="31"/>
        <v>20.036688265079363</v>
      </c>
      <c r="Q68" s="16">
        <f t="shared" si="31"/>
        <v>21.467880284013603</v>
      </c>
      <c r="R68" s="16">
        <f t="shared" si="31"/>
        <v>21.467880284013606</v>
      </c>
      <c r="S68" s="16">
        <f t="shared" si="31"/>
        <v>21.467880284013603</v>
      </c>
      <c r="T68" s="16">
        <f t="shared" si="31"/>
        <v>20.642192580782311</v>
      </c>
      <c r="U68" s="16">
        <f t="shared" si="31"/>
        <v>22.230053548534801</v>
      </c>
      <c r="V68" s="16">
        <f t="shared" si="31"/>
        <v>20.366963346371875</v>
      </c>
      <c r="W68" s="16">
        <f t="shared" si="31"/>
        <v>21.513751823082007</v>
      </c>
      <c r="X68" s="16">
        <f t="shared" si="31"/>
        <v>19.90824795568783</v>
      </c>
      <c r="Y68" s="16">
        <f t="shared" si="31"/>
        <v>22.418672184704182</v>
      </c>
      <c r="Z68" s="16">
        <f t="shared" si="31"/>
        <v>18.969645694749694</v>
      </c>
      <c r="AA68" s="16">
        <f t="shared" si="31"/>
        <v>21.192651049603175</v>
      </c>
      <c r="AB68" s="16">
        <f t="shared" si="31"/>
        <v>19.266046408730155</v>
      </c>
      <c r="AC68" s="24">
        <f t="shared" si="29"/>
        <v>20.733916946752839</v>
      </c>
    </row>
    <row r="69" spans="1:29" ht="33" customHeight="1">
      <c r="A69" s="4">
        <v>20</v>
      </c>
      <c r="B69" s="5" t="s">
        <v>72</v>
      </c>
      <c r="C69" s="6" t="s">
        <v>47</v>
      </c>
      <c r="D69" s="13"/>
      <c r="E69" s="16">
        <f t="shared" ref="E69:AB69" si="32">(E54-E53)/LN(1+(E54-E53)/E48)</f>
        <v>2.5113592544258161</v>
      </c>
      <c r="F69" s="16">
        <f t="shared" si="32"/>
        <v>2.5436350122093541</v>
      </c>
      <c r="G69" s="16">
        <f t="shared" si="32"/>
        <v>2.4789080577325184</v>
      </c>
      <c r="H69" s="16">
        <f t="shared" si="32"/>
        <v>2.6627121082187277</v>
      </c>
      <c r="I69" s="16">
        <f t="shared" si="32"/>
        <v>2.6627121082187268</v>
      </c>
      <c r="J69" s="16">
        <f t="shared" si="32"/>
        <v>2.6298700026197586</v>
      </c>
      <c r="K69" s="16">
        <f t="shared" si="32"/>
        <v>2.6076803122881569</v>
      </c>
      <c r="L69" s="16">
        <f t="shared" si="32"/>
        <v>2.7924094923585461</v>
      </c>
      <c r="M69" s="16">
        <f t="shared" si="32"/>
        <v>2.8244384210924296</v>
      </c>
      <c r="N69" s="16">
        <f t="shared" si="32"/>
        <v>3.0731101976586968</v>
      </c>
      <c r="O69" s="16">
        <f t="shared" si="32"/>
        <v>3.1049381642896243</v>
      </c>
      <c r="P69" s="16">
        <f t="shared" si="32"/>
        <v>3.0135908994034795</v>
      </c>
      <c r="Q69" s="16">
        <f t="shared" si="32"/>
        <v>3.0135908994034795</v>
      </c>
      <c r="R69" s="16">
        <f t="shared" si="32"/>
        <v>3.0135908994034803</v>
      </c>
      <c r="S69" s="16">
        <f t="shared" si="32"/>
        <v>2.982407685886137</v>
      </c>
      <c r="T69" s="16">
        <f t="shared" si="32"/>
        <v>2.982407685886137</v>
      </c>
      <c r="U69" s="16">
        <f t="shared" si="32"/>
        <v>2.8269864938532443</v>
      </c>
      <c r="V69" s="16">
        <f t="shared" si="32"/>
        <v>2.9196406471924821</v>
      </c>
      <c r="W69" s="16">
        <f t="shared" si="32"/>
        <v>2.6710817685203585</v>
      </c>
      <c r="X69" s="16">
        <f t="shared" si="32"/>
        <v>2.5436350122093541</v>
      </c>
      <c r="Y69" s="16">
        <f t="shared" si="32"/>
        <v>2.727885753642846</v>
      </c>
      <c r="Z69" s="16">
        <f t="shared" si="32"/>
        <v>2.727885753642846</v>
      </c>
      <c r="AA69" s="16">
        <f t="shared" si="32"/>
        <v>2.7602266563559219</v>
      </c>
      <c r="AB69" s="16">
        <f t="shared" si="32"/>
        <v>2.760226656355921</v>
      </c>
      <c r="AC69" s="24">
        <f t="shared" si="29"/>
        <v>2.7847887476195026</v>
      </c>
    </row>
    <row r="70" spans="1:29" ht="33" customHeight="1">
      <c r="A70" s="4">
        <v>21</v>
      </c>
      <c r="B70" s="5" t="s">
        <v>73</v>
      </c>
      <c r="C70" s="6" t="s">
        <v>47</v>
      </c>
      <c r="D70" s="17"/>
      <c r="E70" s="16">
        <f t="shared" ref="E70:AB70" si="33">(E50-E51)/LN(1+(E50-E51)/E49)</f>
        <v>2.2891452394972478</v>
      </c>
      <c r="F70" s="16">
        <f t="shared" si="33"/>
        <v>2.3392274715076802</v>
      </c>
      <c r="G70" s="16">
        <f t="shared" si="33"/>
        <v>2.3392274715076802</v>
      </c>
      <c r="H70" s="16">
        <f t="shared" si="33"/>
        <v>2.5280435140062432</v>
      </c>
      <c r="I70" s="16">
        <f t="shared" si="33"/>
        <v>2.5280435140062432</v>
      </c>
      <c r="J70" s="16">
        <f t="shared" si="33"/>
        <v>2.5280435140062432</v>
      </c>
      <c r="K70" s="16">
        <f t="shared" si="33"/>
        <v>2.6305986949018862</v>
      </c>
      <c r="L70" s="16">
        <f t="shared" si="33"/>
        <v>2.6813943551817556</v>
      </c>
      <c r="M70" s="16">
        <f t="shared" si="33"/>
        <v>2.6813943551817556</v>
      </c>
      <c r="N70" s="16">
        <f t="shared" si="33"/>
        <v>3.0477780683835878</v>
      </c>
      <c r="O70" s="16">
        <f t="shared" si="33"/>
        <v>3.0987079537402038</v>
      </c>
      <c r="P70" s="16">
        <f t="shared" si="33"/>
        <v>3.1240724065352676</v>
      </c>
      <c r="Q70" s="16">
        <f t="shared" si="33"/>
        <v>3.1240724065352676</v>
      </c>
      <c r="R70" s="16">
        <f t="shared" si="33"/>
        <v>3.1240724065352681</v>
      </c>
      <c r="S70" s="16">
        <f t="shared" si="33"/>
        <v>3.1240724065352672</v>
      </c>
      <c r="T70" s="16">
        <f t="shared" si="33"/>
        <v>3.0477780683835873</v>
      </c>
      <c r="U70" s="16">
        <f t="shared" si="33"/>
        <v>3.0477780683835878</v>
      </c>
      <c r="V70" s="16">
        <f t="shared" si="33"/>
        <v>3.0222103805672957</v>
      </c>
      <c r="W70" s="16">
        <f t="shared" si="33"/>
        <v>2.8412043138320038</v>
      </c>
      <c r="X70" s="16">
        <f t="shared" si="33"/>
        <v>2.5538068190908847</v>
      </c>
      <c r="Y70" s="16">
        <f t="shared" si="33"/>
        <v>2.6050827568852757</v>
      </c>
      <c r="Z70" s="16">
        <f t="shared" si="33"/>
        <v>2.6050827568852757</v>
      </c>
      <c r="AA70" s="16">
        <f t="shared" si="33"/>
        <v>2.6560353889201744</v>
      </c>
      <c r="AB70" s="16">
        <f t="shared" si="33"/>
        <v>2.6305986949018862</v>
      </c>
      <c r="AC70" s="24">
        <f t="shared" si="29"/>
        <v>2.7582279594129822</v>
      </c>
    </row>
  </sheetData>
  <mergeCells count="32">
    <mergeCell ref="A46:A47"/>
    <mergeCell ref="B46:B47"/>
    <mergeCell ref="C46:C47"/>
    <mergeCell ref="D46:D47"/>
    <mergeCell ref="E46:AB46"/>
    <mergeCell ref="E66:AB66"/>
    <mergeCell ref="A11:A12"/>
    <mergeCell ref="B11:B12"/>
    <mergeCell ref="C11:C12"/>
    <mergeCell ref="D11:D12"/>
    <mergeCell ref="A40:D40"/>
    <mergeCell ref="A41:D41"/>
    <mergeCell ref="A42:D42"/>
    <mergeCell ref="A43:D43"/>
    <mergeCell ref="A44:D44"/>
    <mergeCell ref="A37:AC37"/>
    <mergeCell ref="A39:D39"/>
    <mergeCell ref="E31:AB31"/>
    <mergeCell ref="A38:AC38"/>
    <mergeCell ref="E39:AC45"/>
    <mergeCell ref="A45:D45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9:AB29">
    <cfRule type="cellIs" dxfId="38" priority="2" operator="greaterThan">
      <formula>90</formula>
    </cfRule>
  </conditionalFormatting>
  <conditionalFormatting sqref="E64:AB64">
    <cfRule type="cellIs" dxfId="3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70"/>
  <sheetViews>
    <sheetView zoomScale="60" zoomScaleNormal="60" workbookViewId="0">
      <selection activeCell="AG64" sqref="AG64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160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1.1000000000000001</v>
      </c>
      <c r="F13" s="8">
        <v>1.2</v>
      </c>
      <c r="G13" s="8">
        <v>1.1000000000000001</v>
      </c>
      <c r="H13" s="8">
        <v>1.1000000000000001</v>
      </c>
      <c r="I13" s="8">
        <v>1.1000000000000001</v>
      </c>
      <c r="J13" s="8">
        <v>1.2</v>
      </c>
      <c r="K13" s="8">
        <v>1.2</v>
      </c>
      <c r="L13" s="8">
        <v>1.3</v>
      </c>
      <c r="M13" s="8">
        <v>1.2</v>
      </c>
      <c r="N13" s="8">
        <v>1.2</v>
      </c>
      <c r="O13" s="8">
        <v>1.2</v>
      </c>
      <c r="P13" s="8">
        <v>1.3</v>
      </c>
      <c r="Q13" s="8">
        <v>1.3</v>
      </c>
      <c r="R13" s="8">
        <v>1.2</v>
      </c>
      <c r="S13" s="8">
        <v>1.2</v>
      </c>
      <c r="T13" s="8">
        <v>1.2</v>
      </c>
      <c r="U13" s="8">
        <v>1.3</v>
      </c>
      <c r="V13" s="8">
        <v>1.2</v>
      </c>
      <c r="W13" s="8">
        <v>1.2</v>
      </c>
      <c r="X13" s="8">
        <v>1.2</v>
      </c>
      <c r="Y13" s="8">
        <v>1.2</v>
      </c>
      <c r="Z13" s="8">
        <v>1.1000000000000001</v>
      </c>
      <c r="AA13" s="8">
        <v>1</v>
      </c>
      <c r="AB13" s="8">
        <v>1</v>
      </c>
      <c r="AC13" s="23">
        <f>AVERAGE(E13:AB13)</f>
        <v>1.1791666666666665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0.4</v>
      </c>
      <c r="F14" s="9">
        <v>0.4</v>
      </c>
      <c r="G14" s="9">
        <v>0.4</v>
      </c>
      <c r="H14" s="9">
        <v>0.4</v>
      </c>
      <c r="I14" s="9">
        <v>0.3</v>
      </c>
      <c r="J14" s="9">
        <v>0.4</v>
      </c>
      <c r="K14" s="9">
        <v>0.4</v>
      </c>
      <c r="L14" s="9">
        <v>0.6</v>
      </c>
      <c r="M14" s="9">
        <v>0.5</v>
      </c>
      <c r="N14" s="9">
        <v>0.4</v>
      </c>
      <c r="O14" s="9">
        <v>0.5</v>
      </c>
      <c r="P14" s="9">
        <v>0.6</v>
      </c>
      <c r="Q14" s="9">
        <v>0.6</v>
      </c>
      <c r="R14" s="9">
        <v>0.6</v>
      </c>
      <c r="S14" s="9">
        <v>0.6</v>
      </c>
      <c r="T14" s="9">
        <v>0.6</v>
      </c>
      <c r="U14" s="9">
        <v>0.5</v>
      </c>
      <c r="V14" s="9">
        <v>0.5</v>
      </c>
      <c r="W14" s="9">
        <v>0.5</v>
      </c>
      <c r="X14" s="9">
        <v>0.5</v>
      </c>
      <c r="Y14" s="9">
        <v>0.5</v>
      </c>
      <c r="Z14" s="9">
        <v>0.6</v>
      </c>
      <c r="AA14" s="9">
        <v>0.4</v>
      </c>
      <c r="AB14" s="9">
        <v>0.4</v>
      </c>
      <c r="AC14" s="23">
        <f>AVERAGE(E14:AB14)</f>
        <v>0.48333333333333334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13.6</v>
      </c>
      <c r="F15" s="10">
        <v>13.1</v>
      </c>
      <c r="G15" s="10">
        <v>12.8</v>
      </c>
      <c r="H15" s="10">
        <v>12.8</v>
      </c>
      <c r="I15" s="10">
        <v>13.2</v>
      </c>
      <c r="J15" s="10">
        <v>13.3</v>
      </c>
      <c r="K15" s="10">
        <v>13.2</v>
      </c>
      <c r="L15" s="10">
        <v>13.2</v>
      </c>
      <c r="M15" s="10">
        <v>13.2</v>
      </c>
      <c r="N15" s="10">
        <v>13.3</v>
      </c>
      <c r="O15" s="10">
        <v>13.7</v>
      </c>
      <c r="P15" s="10">
        <v>13.7</v>
      </c>
      <c r="Q15" s="10">
        <v>13.9</v>
      </c>
      <c r="R15" s="10">
        <v>13.8</v>
      </c>
      <c r="S15" s="10">
        <v>13.7</v>
      </c>
      <c r="T15" s="10">
        <v>13.6</v>
      </c>
      <c r="U15" s="10">
        <v>13.5</v>
      </c>
      <c r="V15" s="10">
        <v>13.3</v>
      </c>
      <c r="W15" s="10">
        <v>13.1</v>
      </c>
      <c r="X15" s="10">
        <v>12.8</v>
      </c>
      <c r="Y15" s="10">
        <v>12.8</v>
      </c>
      <c r="Z15" s="10">
        <v>13</v>
      </c>
      <c r="AA15" s="10">
        <v>12.9</v>
      </c>
      <c r="AB15" s="10">
        <v>13.2</v>
      </c>
      <c r="AC15" s="24">
        <f t="shared" ref="AC15:AC27" si="0">AVERAGE(E15:AB15)</f>
        <v>13.279166666666667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6.1</v>
      </c>
      <c r="F16" s="10">
        <v>6</v>
      </c>
      <c r="G16" s="10">
        <v>6</v>
      </c>
      <c r="H16" s="10">
        <v>6.6</v>
      </c>
      <c r="I16" s="10">
        <v>6.7</v>
      </c>
      <c r="J16" s="10">
        <v>6.2</v>
      </c>
      <c r="K16" s="10">
        <v>6</v>
      </c>
      <c r="L16" s="10">
        <v>6</v>
      </c>
      <c r="M16" s="10">
        <v>6</v>
      </c>
      <c r="N16" s="10">
        <v>6</v>
      </c>
      <c r="O16" s="10">
        <v>6</v>
      </c>
      <c r="P16" s="10">
        <v>6</v>
      </c>
      <c r="Q16" s="10">
        <v>6.2</v>
      </c>
      <c r="R16" s="10">
        <v>6</v>
      </c>
      <c r="S16" s="10">
        <v>6</v>
      </c>
      <c r="T16" s="10">
        <v>6</v>
      </c>
      <c r="U16" s="10">
        <v>6</v>
      </c>
      <c r="V16" s="10">
        <v>6.1</v>
      </c>
      <c r="W16" s="10">
        <v>6.1</v>
      </c>
      <c r="X16" s="10">
        <v>5.9</v>
      </c>
      <c r="Y16" s="10">
        <v>6.5</v>
      </c>
      <c r="Z16" s="10">
        <v>6.4</v>
      </c>
      <c r="AA16" s="10">
        <v>6.9</v>
      </c>
      <c r="AB16" s="10">
        <v>7</v>
      </c>
      <c r="AC16" s="24">
        <f t="shared" si="0"/>
        <v>6.1958333333333329</v>
      </c>
      <c r="AF16" s="22"/>
      <c r="AG16" s="22"/>
      <c r="AH16" s="22"/>
      <c r="AI16" s="22"/>
    </row>
    <row r="17" spans="1:58" ht="30" customHeight="1">
      <c r="A17" s="195"/>
      <c r="B17" s="196" t="s">
        <v>161</v>
      </c>
      <c r="C17" s="197"/>
      <c r="D17" s="197"/>
      <c r="E17" s="198">
        <f>E15-E16</f>
        <v>7.5</v>
      </c>
      <c r="F17" s="198">
        <f t="shared" ref="F17:AB17" si="1">F15-F16</f>
        <v>7.1</v>
      </c>
      <c r="G17" s="198">
        <f t="shared" si="1"/>
        <v>6.8000000000000007</v>
      </c>
      <c r="H17" s="198">
        <f t="shared" si="1"/>
        <v>6.2000000000000011</v>
      </c>
      <c r="I17" s="198">
        <f t="shared" si="1"/>
        <v>6.4999999999999991</v>
      </c>
      <c r="J17" s="198">
        <f t="shared" si="1"/>
        <v>7.1000000000000005</v>
      </c>
      <c r="K17" s="198">
        <f t="shared" si="1"/>
        <v>7.1999999999999993</v>
      </c>
      <c r="L17" s="198">
        <f t="shared" si="1"/>
        <v>7.1999999999999993</v>
      </c>
      <c r="M17" s="198">
        <f t="shared" si="1"/>
        <v>7.1999999999999993</v>
      </c>
      <c r="N17" s="198">
        <f t="shared" si="1"/>
        <v>7.3000000000000007</v>
      </c>
      <c r="O17" s="198">
        <f t="shared" si="1"/>
        <v>7.6999999999999993</v>
      </c>
      <c r="P17" s="198">
        <f t="shared" si="1"/>
        <v>7.6999999999999993</v>
      </c>
      <c r="Q17" s="198">
        <f t="shared" si="1"/>
        <v>7.7</v>
      </c>
      <c r="R17" s="198">
        <f t="shared" si="1"/>
        <v>7.8000000000000007</v>
      </c>
      <c r="S17" s="198">
        <f t="shared" si="1"/>
        <v>7.6999999999999993</v>
      </c>
      <c r="T17" s="198">
        <f t="shared" si="1"/>
        <v>7.6</v>
      </c>
      <c r="U17" s="198">
        <f t="shared" si="1"/>
        <v>7.5</v>
      </c>
      <c r="V17" s="198">
        <f t="shared" si="1"/>
        <v>7.2000000000000011</v>
      </c>
      <c r="W17" s="198">
        <f t="shared" si="1"/>
        <v>7</v>
      </c>
      <c r="X17" s="198">
        <f t="shared" si="1"/>
        <v>6.9</v>
      </c>
      <c r="Y17" s="198">
        <f t="shared" si="1"/>
        <v>6.3000000000000007</v>
      </c>
      <c r="Z17" s="198">
        <f t="shared" si="1"/>
        <v>6.6</v>
      </c>
      <c r="AA17" s="198">
        <f t="shared" si="1"/>
        <v>6</v>
      </c>
      <c r="AB17" s="198">
        <f t="shared" si="1"/>
        <v>6.1999999999999993</v>
      </c>
      <c r="AC17" s="24">
        <f t="shared" si="0"/>
        <v>7.083333333333333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24.6</v>
      </c>
      <c r="F18" s="10">
        <v>24.6</v>
      </c>
      <c r="G18" s="10">
        <v>25</v>
      </c>
      <c r="H18" s="10">
        <v>24.7</v>
      </c>
      <c r="I18" s="10">
        <v>25.2</v>
      </c>
      <c r="J18" s="10">
        <v>25.4</v>
      </c>
      <c r="K18" s="10">
        <v>25.3</v>
      </c>
      <c r="L18" s="10">
        <v>24.7</v>
      </c>
      <c r="M18" s="10">
        <v>25.1</v>
      </c>
      <c r="N18" s="10">
        <v>24.7</v>
      </c>
      <c r="O18" s="10">
        <v>24.9</v>
      </c>
      <c r="P18" s="10">
        <v>25.3</v>
      </c>
      <c r="Q18" s="10">
        <v>25.4</v>
      </c>
      <c r="R18" s="10">
        <v>25.4</v>
      </c>
      <c r="S18" s="10">
        <v>25.8</v>
      </c>
      <c r="T18" s="10">
        <v>26.2</v>
      </c>
      <c r="U18" s="10">
        <v>26.3</v>
      </c>
      <c r="V18" s="10">
        <v>26.1</v>
      </c>
      <c r="W18" s="10">
        <v>25.7</v>
      </c>
      <c r="X18" s="10">
        <v>25.6</v>
      </c>
      <c r="Y18" s="10">
        <v>25.4</v>
      </c>
      <c r="Z18" s="10">
        <v>25.4</v>
      </c>
      <c r="AA18" s="10">
        <v>25.3</v>
      </c>
      <c r="AB18" s="10">
        <v>25</v>
      </c>
      <c r="AC18" s="24">
        <f t="shared" si="0"/>
        <v>25.295833333333331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28.8</v>
      </c>
      <c r="F19" s="10">
        <v>28.5</v>
      </c>
      <c r="G19" s="10">
        <v>28.7</v>
      </c>
      <c r="H19" s="10">
        <v>28</v>
      </c>
      <c r="I19" s="10">
        <v>28.7</v>
      </c>
      <c r="J19" s="10">
        <v>29.3</v>
      </c>
      <c r="K19" s="10">
        <v>29.3</v>
      </c>
      <c r="L19" s="10">
        <v>28.6</v>
      </c>
      <c r="M19" s="10">
        <v>28.9</v>
      </c>
      <c r="N19" s="10">
        <v>28.7</v>
      </c>
      <c r="O19" s="10">
        <v>29.2</v>
      </c>
      <c r="P19" s="10">
        <v>29.6</v>
      </c>
      <c r="Q19" s="10">
        <v>29.7</v>
      </c>
      <c r="R19" s="10">
        <v>29.8</v>
      </c>
      <c r="S19" s="10">
        <v>30.2</v>
      </c>
      <c r="T19" s="10">
        <v>30.4</v>
      </c>
      <c r="U19" s="10">
        <v>30.4</v>
      </c>
      <c r="V19" s="10">
        <v>29.9</v>
      </c>
      <c r="W19" s="10">
        <v>29.7</v>
      </c>
      <c r="X19" s="10">
        <v>29.4</v>
      </c>
      <c r="Y19" s="10">
        <v>28.7</v>
      </c>
      <c r="Z19" s="10">
        <v>29</v>
      </c>
      <c r="AA19" s="10">
        <v>28.6</v>
      </c>
      <c r="AB19" s="10">
        <v>28.3</v>
      </c>
      <c r="AC19" s="24">
        <f t="shared" si="0"/>
        <v>29.183333333333334</v>
      </c>
      <c r="AF19" s="22"/>
      <c r="AG19" s="22"/>
      <c r="AH19" s="22"/>
      <c r="AI19" s="22"/>
    </row>
    <row r="20" spans="1:58" ht="30" customHeight="1">
      <c r="A20" s="195"/>
      <c r="B20" s="196" t="s">
        <v>162</v>
      </c>
      <c r="C20" s="197"/>
      <c r="D20" s="197"/>
      <c r="E20" s="198">
        <f>E19-E18</f>
        <v>4.1999999999999993</v>
      </c>
      <c r="F20" s="198">
        <f t="shared" ref="F20:AB20" si="2">F19-F18</f>
        <v>3.8999999999999986</v>
      </c>
      <c r="G20" s="198">
        <f t="shared" si="2"/>
        <v>3.6999999999999993</v>
      </c>
      <c r="H20" s="198">
        <f t="shared" si="2"/>
        <v>3.3000000000000007</v>
      </c>
      <c r="I20" s="198">
        <f t="shared" si="2"/>
        <v>3.5</v>
      </c>
      <c r="J20" s="198">
        <f t="shared" si="2"/>
        <v>3.9000000000000021</v>
      </c>
      <c r="K20" s="198">
        <f t="shared" si="2"/>
        <v>4</v>
      </c>
      <c r="L20" s="198">
        <f t="shared" si="2"/>
        <v>3.9000000000000021</v>
      </c>
      <c r="M20" s="198">
        <f t="shared" si="2"/>
        <v>3.7999999999999972</v>
      </c>
      <c r="N20" s="198">
        <f t="shared" si="2"/>
        <v>4</v>
      </c>
      <c r="O20" s="198">
        <f t="shared" si="2"/>
        <v>4.3000000000000007</v>
      </c>
      <c r="P20" s="198">
        <f t="shared" si="2"/>
        <v>4.3000000000000007</v>
      </c>
      <c r="Q20" s="198">
        <f t="shared" si="2"/>
        <v>4.3000000000000007</v>
      </c>
      <c r="R20" s="198">
        <f t="shared" si="2"/>
        <v>4.4000000000000021</v>
      </c>
      <c r="S20" s="198">
        <f t="shared" si="2"/>
        <v>4.3999999999999986</v>
      </c>
      <c r="T20" s="198">
        <f t="shared" si="2"/>
        <v>4.1999999999999993</v>
      </c>
      <c r="U20" s="198">
        <f t="shared" si="2"/>
        <v>4.0999999999999979</v>
      </c>
      <c r="V20" s="198">
        <f t="shared" si="2"/>
        <v>3.7999999999999972</v>
      </c>
      <c r="W20" s="198">
        <f t="shared" si="2"/>
        <v>4</v>
      </c>
      <c r="X20" s="198">
        <f t="shared" si="2"/>
        <v>3.7999999999999972</v>
      </c>
      <c r="Y20" s="198">
        <f t="shared" si="2"/>
        <v>3.3000000000000007</v>
      </c>
      <c r="Z20" s="198">
        <f t="shared" si="2"/>
        <v>3.6000000000000014</v>
      </c>
      <c r="AA20" s="198">
        <f t="shared" si="2"/>
        <v>3.3000000000000007</v>
      </c>
      <c r="AB20" s="198">
        <f t="shared" si="2"/>
        <v>3.3000000000000007</v>
      </c>
      <c r="AC20" s="24">
        <f t="shared" si="0"/>
        <v>3.8874999999999993</v>
      </c>
      <c r="AF20" s="22"/>
      <c r="AG20" s="22"/>
      <c r="AH20" s="22"/>
      <c r="AI20" s="22"/>
    </row>
    <row r="21" spans="1:58" ht="30" customHeight="1">
      <c r="A21" s="4">
        <v>7</v>
      </c>
      <c r="B21" s="5" t="s">
        <v>53</v>
      </c>
      <c r="C21" s="6" t="s">
        <v>54</v>
      </c>
      <c r="D21" s="6"/>
      <c r="E21" s="11">
        <v>4.2</v>
      </c>
      <c r="F21" s="11">
        <v>4.2</v>
      </c>
      <c r="G21" s="11">
        <v>4.2</v>
      </c>
      <c r="H21" s="11">
        <v>4.2</v>
      </c>
      <c r="I21" s="11">
        <v>4.2</v>
      </c>
      <c r="J21" s="11">
        <v>4.2</v>
      </c>
      <c r="K21" s="11">
        <v>4.2</v>
      </c>
      <c r="L21" s="11">
        <v>4.2</v>
      </c>
      <c r="M21" s="11">
        <v>4.2</v>
      </c>
      <c r="N21" s="11">
        <v>4.2</v>
      </c>
      <c r="O21" s="11">
        <v>4.2</v>
      </c>
      <c r="P21" s="11">
        <v>4.2</v>
      </c>
      <c r="Q21" s="11">
        <v>4.2</v>
      </c>
      <c r="R21" s="11">
        <v>4.2</v>
      </c>
      <c r="S21" s="11">
        <v>4.2</v>
      </c>
      <c r="T21" s="11">
        <v>4.2</v>
      </c>
      <c r="U21" s="11">
        <v>4.2</v>
      </c>
      <c r="V21" s="11">
        <v>4.2</v>
      </c>
      <c r="W21" s="11">
        <v>4.2</v>
      </c>
      <c r="X21" s="11">
        <v>4.2</v>
      </c>
      <c r="Y21" s="11">
        <v>4.2</v>
      </c>
      <c r="Z21" s="11">
        <v>4.2</v>
      </c>
      <c r="AA21" s="11">
        <v>4.2</v>
      </c>
      <c r="AB21" s="11">
        <v>4.2</v>
      </c>
      <c r="AC21" s="24">
        <f t="shared" si="0"/>
        <v>4.200000000000002</v>
      </c>
      <c r="AF21" s="22"/>
      <c r="AG21" s="22"/>
      <c r="AH21" s="22"/>
      <c r="AI21" s="22"/>
    </row>
    <row r="22" spans="1:58" ht="30" customHeight="1">
      <c r="A22" s="4">
        <v>8</v>
      </c>
      <c r="B22" s="5" t="s">
        <v>55</v>
      </c>
      <c r="C22" s="6" t="s">
        <v>54</v>
      </c>
      <c r="D22" s="6"/>
      <c r="E22" s="12">
        <v>3.7</v>
      </c>
      <c r="F22" s="12">
        <v>3.7</v>
      </c>
      <c r="G22" s="12">
        <v>3.7</v>
      </c>
      <c r="H22" s="12">
        <v>3.7</v>
      </c>
      <c r="I22" s="12">
        <v>3.7</v>
      </c>
      <c r="J22" s="12">
        <v>3.7</v>
      </c>
      <c r="K22" s="12">
        <v>3.7</v>
      </c>
      <c r="L22" s="12">
        <v>3.7</v>
      </c>
      <c r="M22" s="12">
        <v>3.7</v>
      </c>
      <c r="N22" s="12">
        <v>3.7</v>
      </c>
      <c r="O22" s="12">
        <v>3.7</v>
      </c>
      <c r="P22" s="12">
        <v>3.7</v>
      </c>
      <c r="Q22" s="12">
        <v>3.7</v>
      </c>
      <c r="R22" s="12">
        <v>3.7</v>
      </c>
      <c r="S22" s="12">
        <v>3.7</v>
      </c>
      <c r="T22" s="12">
        <v>3.7</v>
      </c>
      <c r="U22" s="12">
        <v>3.7</v>
      </c>
      <c r="V22" s="12">
        <v>3.7</v>
      </c>
      <c r="W22" s="12">
        <v>3.7</v>
      </c>
      <c r="X22" s="12">
        <v>3.7</v>
      </c>
      <c r="Y22" s="12">
        <v>3.7</v>
      </c>
      <c r="Z22" s="12">
        <v>3.7</v>
      </c>
      <c r="AA22" s="12">
        <v>3.7</v>
      </c>
      <c r="AB22" s="12">
        <v>3.7</v>
      </c>
      <c r="AC22" s="24">
        <f t="shared" si="0"/>
        <v>3.7000000000000015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1:58" ht="30" customHeight="1">
      <c r="A23" s="4">
        <v>9</v>
      </c>
      <c r="B23" s="5" t="s">
        <v>56</v>
      </c>
      <c r="C23" s="6" t="s">
        <v>54</v>
      </c>
      <c r="D23" s="6"/>
      <c r="E23" s="12">
        <v>3.8</v>
      </c>
      <c r="F23" s="12">
        <v>3.8</v>
      </c>
      <c r="G23" s="12">
        <v>3.8</v>
      </c>
      <c r="H23" s="12">
        <v>3.8</v>
      </c>
      <c r="I23" s="12">
        <v>3.8</v>
      </c>
      <c r="J23" s="12">
        <v>3.8</v>
      </c>
      <c r="K23" s="12">
        <v>3.8</v>
      </c>
      <c r="L23" s="12">
        <v>3.8</v>
      </c>
      <c r="M23" s="12">
        <v>3.8</v>
      </c>
      <c r="N23" s="12">
        <v>3.8</v>
      </c>
      <c r="O23" s="12">
        <v>3.8</v>
      </c>
      <c r="P23" s="12">
        <v>3.8</v>
      </c>
      <c r="Q23" s="12">
        <v>3.8</v>
      </c>
      <c r="R23" s="12">
        <v>3.8</v>
      </c>
      <c r="S23" s="12">
        <v>3.8</v>
      </c>
      <c r="T23" s="12">
        <v>3.8</v>
      </c>
      <c r="U23" s="12">
        <v>3.8</v>
      </c>
      <c r="V23" s="12">
        <v>3.8</v>
      </c>
      <c r="W23" s="12">
        <v>3.8</v>
      </c>
      <c r="X23" s="12">
        <v>3.8</v>
      </c>
      <c r="Y23" s="12">
        <v>3.8</v>
      </c>
      <c r="Z23" s="12">
        <v>3.8</v>
      </c>
      <c r="AA23" s="12">
        <v>3.8</v>
      </c>
      <c r="AB23" s="12">
        <v>3.8</v>
      </c>
      <c r="AC23" s="24">
        <f t="shared" si="0"/>
        <v>3.7999999999999985</v>
      </c>
    </row>
    <row r="24" spans="1:58" ht="30" customHeight="1">
      <c r="A24" s="4">
        <v>10</v>
      </c>
      <c r="B24" s="5" t="s">
        <v>57</v>
      </c>
      <c r="C24" s="6" t="s">
        <v>54</v>
      </c>
      <c r="D24" s="6"/>
      <c r="E24" s="12">
        <v>3</v>
      </c>
      <c r="F24" s="12">
        <v>3</v>
      </c>
      <c r="G24" s="12">
        <v>3</v>
      </c>
      <c r="H24" s="12">
        <v>3</v>
      </c>
      <c r="I24" s="12">
        <v>3</v>
      </c>
      <c r="J24" s="12">
        <v>3</v>
      </c>
      <c r="K24" s="12">
        <v>3</v>
      </c>
      <c r="L24" s="12">
        <v>3</v>
      </c>
      <c r="M24" s="12">
        <v>3</v>
      </c>
      <c r="N24" s="12">
        <v>3</v>
      </c>
      <c r="O24" s="12">
        <v>3</v>
      </c>
      <c r="P24" s="12">
        <v>3</v>
      </c>
      <c r="Q24" s="12">
        <v>3</v>
      </c>
      <c r="R24" s="12">
        <v>3</v>
      </c>
      <c r="S24" s="12">
        <v>3</v>
      </c>
      <c r="T24" s="12">
        <v>3</v>
      </c>
      <c r="U24" s="12">
        <v>3</v>
      </c>
      <c r="V24" s="12">
        <v>3</v>
      </c>
      <c r="W24" s="12">
        <v>3</v>
      </c>
      <c r="X24" s="12">
        <v>3</v>
      </c>
      <c r="Y24" s="12">
        <v>3</v>
      </c>
      <c r="Z24" s="12">
        <v>3</v>
      </c>
      <c r="AA24" s="12">
        <v>3</v>
      </c>
      <c r="AB24" s="12">
        <v>3</v>
      </c>
      <c r="AC24" s="24">
        <f t="shared" si="0"/>
        <v>3</v>
      </c>
    </row>
    <row r="25" spans="1:58" ht="30" customHeight="1">
      <c r="A25" s="4">
        <v>11</v>
      </c>
      <c r="B25" s="5" t="s">
        <v>58</v>
      </c>
      <c r="C25" s="6" t="s">
        <v>54</v>
      </c>
      <c r="D25" s="13"/>
      <c r="E25" s="11">
        <f t="shared" ref="E25:W25" si="3">E21-E22</f>
        <v>0.5</v>
      </c>
      <c r="F25" s="11">
        <f t="shared" si="3"/>
        <v>0.5</v>
      </c>
      <c r="G25" s="11">
        <f t="shared" si="3"/>
        <v>0.5</v>
      </c>
      <c r="H25" s="11">
        <f t="shared" si="3"/>
        <v>0.5</v>
      </c>
      <c r="I25" s="11">
        <f t="shared" si="3"/>
        <v>0.5</v>
      </c>
      <c r="J25" s="11">
        <f t="shared" si="3"/>
        <v>0.5</v>
      </c>
      <c r="K25" s="11">
        <f t="shared" si="3"/>
        <v>0.5</v>
      </c>
      <c r="L25" s="11">
        <f t="shared" si="3"/>
        <v>0.5</v>
      </c>
      <c r="M25" s="11">
        <f t="shared" si="3"/>
        <v>0.5</v>
      </c>
      <c r="N25" s="11">
        <f t="shared" si="3"/>
        <v>0.5</v>
      </c>
      <c r="O25" s="11">
        <f t="shared" si="3"/>
        <v>0.5</v>
      </c>
      <c r="P25" s="11">
        <f t="shared" si="3"/>
        <v>0.5</v>
      </c>
      <c r="Q25" s="11">
        <f t="shared" si="3"/>
        <v>0.5</v>
      </c>
      <c r="R25" s="11">
        <f t="shared" si="3"/>
        <v>0.5</v>
      </c>
      <c r="S25" s="11">
        <f t="shared" si="3"/>
        <v>0.5</v>
      </c>
      <c r="T25" s="11">
        <f t="shared" si="3"/>
        <v>0.5</v>
      </c>
      <c r="U25" s="11">
        <f t="shared" si="3"/>
        <v>0.5</v>
      </c>
      <c r="V25" s="11">
        <f t="shared" si="3"/>
        <v>0.5</v>
      </c>
      <c r="W25" s="11">
        <f t="shared" si="3"/>
        <v>0.5</v>
      </c>
      <c r="X25" s="11">
        <f t="shared" ref="X25:AB25" si="4">X21-X22</f>
        <v>0.5</v>
      </c>
      <c r="Y25" s="11">
        <f t="shared" si="4"/>
        <v>0.5</v>
      </c>
      <c r="Z25" s="11">
        <f t="shared" si="4"/>
        <v>0.5</v>
      </c>
      <c r="AA25" s="11">
        <f t="shared" si="4"/>
        <v>0.5</v>
      </c>
      <c r="AB25" s="11">
        <f t="shared" si="4"/>
        <v>0.5</v>
      </c>
      <c r="AC25" s="24">
        <f t="shared" si="0"/>
        <v>0.5</v>
      </c>
    </row>
    <row r="26" spans="1:58" ht="30" customHeight="1">
      <c r="A26" s="4">
        <v>12</v>
      </c>
      <c r="B26" s="5" t="s">
        <v>59</v>
      </c>
      <c r="C26" s="6" t="s">
        <v>60</v>
      </c>
      <c r="D26" s="13"/>
      <c r="E26" s="11">
        <f t="shared" ref="E26:W26" si="5">E23-E24</f>
        <v>0.79999999999999982</v>
      </c>
      <c r="F26" s="11">
        <f t="shared" si="5"/>
        <v>0.79999999999999982</v>
      </c>
      <c r="G26" s="11">
        <f t="shared" si="5"/>
        <v>0.79999999999999982</v>
      </c>
      <c r="H26" s="11">
        <f t="shared" si="5"/>
        <v>0.79999999999999982</v>
      </c>
      <c r="I26" s="11">
        <f t="shared" si="5"/>
        <v>0.79999999999999982</v>
      </c>
      <c r="J26" s="11">
        <f t="shared" si="5"/>
        <v>0.79999999999999982</v>
      </c>
      <c r="K26" s="11">
        <f t="shared" si="5"/>
        <v>0.79999999999999982</v>
      </c>
      <c r="L26" s="11">
        <f t="shared" si="5"/>
        <v>0.79999999999999982</v>
      </c>
      <c r="M26" s="11">
        <f t="shared" si="5"/>
        <v>0.79999999999999982</v>
      </c>
      <c r="N26" s="11">
        <f t="shared" si="5"/>
        <v>0.79999999999999982</v>
      </c>
      <c r="O26" s="11">
        <f t="shared" si="5"/>
        <v>0.79999999999999982</v>
      </c>
      <c r="P26" s="11">
        <f t="shared" si="5"/>
        <v>0.79999999999999982</v>
      </c>
      <c r="Q26" s="11">
        <f t="shared" si="5"/>
        <v>0.79999999999999982</v>
      </c>
      <c r="R26" s="11">
        <f t="shared" si="5"/>
        <v>0.79999999999999982</v>
      </c>
      <c r="S26" s="11">
        <f t="shared" si="5"/>
        <v>0.79999999999999982</v>
      </c>
      <c r="T26" s="11">
        <f t="shared" si="5"/>
        <v>0.79999999999999982</v>
      </c>
      <c r="U26" s="11">
        <f t="shared" si="5"/>
        <v>0.79999999999999982</v>
      </c>
      <c r="V26" s="11">
        <f t="shared" si="5"/>
        <v>0.79999999999999982</v>
      </c>
      <c r="W26" s="11">
        <f t="shared" si="5"/>
        <v>0.79999999999999982</v>
      </c>
      <c r="X26" s="11">
        <f t="shared" ref="X26:AB26" si="6">X23-X24</f>
        <v>0.79999999999999982</v>
      </c>
      <c r="Y26" s="11">
        <f t="shared" si="6"/>
        <v>0.79999999999999982</v>
      </c>
      <c r="Z26" s="11">
        <f t="shared" si="6"/>
        <v>0.79999999999999982</v>
      </c>
      <c r="AA26" s="11">
        <f t="shared" si="6"/>
        <v>0.79999999999999982</v>
      </c>
      <c r="AB26" s="11">
        <f t="shared" si="6"/>
        <v>0.79999999999999982</v>
      </c>
      <c r="AC26" s="24">
        <f t="shared" si="0"/>
        <v>0.80000000000000027</v>
      </c>
    </row>
    <row r="27" spans="1:58" ht="30" customHeight="1">
      <c r="A27" s="4">
        <v>13</v>
      </c>
      <c r="B27" s="5" t="s">
        <v>61</v>
      </c>
      <c r="C27" s="6" t="s">
        <v>62</v>
      </c>
      <c r="D27" s="13"/>
      <c r="E27" s="14">
        <f t="shared" ref="E27:W27" si="7">SQRT(E25/0.5)*971</f>
        <v>971</v>
      </c>
      <c r="F27" s="14">
        <f t="shared" si="7"/>
        <v>971</v>
      </c>
      <c r="G27" s="14">
        <f t="shared" si="7"/>
        <v>971</v>
      </c>
      <c r="H27" s="14">
        <f t="shared" si="7"/>
        <v>971</v>
      </c>
      <c r="I27" s="14">
        <f t="shared" si="7"/>
        <v>971</v>
      </c>
      <c r="J27" s="14">
        <f t="shared" si="7"/>
        <v>971</v>
      </c>
      <c r="K27" s="14">
        <f t="shared" si="7"/>
        <v>971</v>
      </c>
      <c r="L27" s="14">
        <f t="shared" si="7"/>
        <v>971</v>
      </c>
      <c r="M27" s="14">
        <f t="shared" si="7"/>
        <v>971</v>
      </c>
      <c r="N27" s="14">
        <f t="shared" si="7"/>
        <v>971</v>
      </c>
      <c r="O27" s="14">
        <f t="shared" si="7"/>
        <v>971</v>
      </c>
      <c r="P27" s="14">
        <f t="shared" si="7"/>
        <v>971</v>
      </c>
      <c r="Q27" s="14">
        <f t="shared" si="7"/>
        <v>971</v>
      </c>
      <c r="R27" s="14">
        <f t="shared" si="7"/>
        <v>971</v>
      </c>
      <c r="S27" s="14">
        <f t="shared" si="7"/>
        <v>971</v>
      </c>
      <c r="T27" s="14">
        <f t="shared" si="7"/>
        <v>971</v>
      </c>
      <c r="U27" s="14">
        <f t="shared" si="7"/>
        <v>971</v>
      </c>
      <c r="V27" s="14">
        <f t="shared" si="7"/>
        <v>971</v>
      </c>
      <c r="W27" s="14">
        <f t="shared" si="7"/>
        <v>971</v>
      </c>
      <c r="X27" s="14">
        <f t="shared" ref="X27:AB27" si="8">SQRT(X25/0.5)*971</f>
        <v>971</v>
      </c>
      <c r="Y27" s="14">
        <f t="shared" si="8"/>
        <v>971</v>
      </c>
      <c r="Z27" s="14">
        <f t="shared" si="8"/>
        <v>971</v>
      </c>
      <c r="AA27" s="14">
        <f t="shared" si="8"/>
        <v>971</v>
      </c>
      <c r="AB27" s="14">
        <f t="shared" si="8"/>
        <v>971</v>
      </c>
      <c r="AC27" s="24">
        <f t="shared" si="0"/>
        <v>971</v>
      </c>
    </row>
    <row r="28" spans="1:58" ht="30" customHeight="1">
      <c r="A28" s="4">
        <v>14</v>
      </c>
      <c r="B28" s="5" t="s">
        <v>63</v>
      </c>
      <c r="C28" s="6" t="s">
        <v>64</v>
      </c>
      <c r="D28" s="13"/>
      <c r="E28" s="14">
        <f t="shared" ref="E28:W28" si="9">E27*1000*1*(E15-E16)/3024</f>
        <v>2408.2341269841268</v>
      </c>
      <c r="F28" s="14">
        <f t="shared" si="9"/>
        <v>2279.7949735449733</v>
      </c>
      <c r="G28" s="14">
        <f t="shared" si="9"/>
        <v>2183.465608465609</v>
      </c>
      <c r="H28" s="14">
        <f t="shared" si="9"/>
        <v>1990.8068783068786</v>
      </c>
      <c r="I28" s="14">
        <f t="shared" si="9"/>
        <v>2087.1362433862432</v>
      </c>
      <c r="J28" s="14">
        <f t="shared" si="9"/>
        <v>2279.7949735449738</v>
      </c>
      <c r="K28" s="14">
        <f t="shared" si="9"/>
        <v>2311.9047619047615</v>
      </c>
      <c r="L28" s="14">
        <f t="shared" si="9"/>
        <v>2311.9047619047615</v>
      </c>
      <c r="M28" s="14">
        <f t="shared" si="9"/>
        <v>2311.9047619047615</v>
      </c>
      <c r="N28" s="14">
        <f t="shared" si="9"/>
        <v>2344.0145502645505</v>
      </c>
      <c r="O28" s="14">
        <f t="shared" si="9"/>
        <v>2472.4537037037035</v>
      </c>
      <c r="P28" s="14">
        <f t="shared" si="9"/>
        <v>2472.4537037037035</v>
      </c>
      <c r="Q28" s="14">
        <f t="shared" si="9"/>
        <v>2472.4537037037039</v>
      </c>
      <c r="R28" s="14">
        <f t="shared" si="9"/>
        <v>2504.5634920634925</v>
      </c>
      <c r="S28" s="14">
        <f t="shared" si="9"/>
        <v>2472.4537037037035</v>
      </c>
      <c r="T28" s="14">
        <f t="shared" si="9"/>
        <v>2440.3439153439153</v>
      </c>
      <c r="U28" s="14">
        <f t="shared" si="9"/>
        <v>2408.2341269841268</v>
      </c>
      <c r="V28" s="14">
        <f t="shared" si="9"/>
        <v>2311.9047619047624</v>
      </c>
      <c r="W28" s="14">
        <f t="shared" si="9"/>
        <v>2247.6851851851852</v>
      </c>
      <c r="X28" s="14">
        <f t="shared" ref="X28:AB28" si="10">X27*1000*1*(X15-X16)/3024</f>
        <v>2215.5753968253966</v>
      </c>
      <c r="Y28" s="14">
        <f t="shared" si="10"/>
        <v>2022.916666666667</v>
      </c>
      <c r="Z28" s="14">
        <f t="shared" si="10"/>
        <v>2119.2460317460318</v>
      </c>
      <c r="AA28" s="14">
        <f t="shared" si="10"/>
        <v>1926.5873015873017</v>
      </c>
      <c r="AB28" s="14">
        <f t="shared" si="10"/>
        <v>1990.8068783068779</v>
      </c>
      <c r="AC28" s="24">
        <f>SUM(E28:AB28)</f>
        <v>54586.640211640217</v>
      </c>
    </row>
    <row r="29" spans="1:58" ht="30" customHeight="1">
      <c r="A29" s="4">
        <v>15</v>
      </c>
      <c r="B29" s="5" t="s">
        <v>65</v>
      </c>
      <c r="C29" s="6" t="s">
        <v>66</v>
      </c>
      <c r="D29" s="13"/>
      <c r="E29" s="15">
        <v>1300</v>
      </c>
      <c r="F29" s="15">
        <v>1300</v>
      </c>
      <c r="G29" s="15">
        <v>1200</v>
      </c>
      <c r="H29" s="15">
        <v>1100</v>
      </c>
      <c r="I29" s="15">
        <v>1400</v>
      </c>
      <c r="J29" s="15">
        <v>1200</v>
      </c>
      <c r="K29" s="15">
        <v>1300</v>
      </c>
      <c r="L29" s="15">
        <v>1300</v>
      </c>
      <c r="M29" s="15">
        <v>1400</v>
      </c>
      <c r="N29" s="15">
        <v>1400</v>
      </c>
      <c r="O29" s="15">
        <v>1400</v>
      </c>
      <c r="P29" s="15">
        <v>1300</v>
      </c>
      <c r="Q29" s="15">
        <v>1400</v>
      </c>
      <c r="R29" s="15">
        <v>1400</v>
      </c>
      <c r="S29" s="15">
        <v>1500</v>
      </c>
      <c r="T29" s="15">
        <v>1400</v>
      </c>
      <c r="U29" s="15">
        <v>1400</v>
      </c>
      <c r="V29" s="15">
        <v>1200</v>
      </c>
      <c r="W29" s="15">
        <v>1400</v>
      </c>
      <c r="X29" s="15">
        <v>1100</v>
      </c>
      <c r="Y29" s="15">
        <v>1200</v>
      </c>
      <c r="Z29" s="15">
        <v>1200</v>
      </c>
      <c r="AA29" s="15">
        <v>1100</v>
      </c>
      <c r="AB29" s="15">
        <v>1200</v>
      </c>
      <c r="AC29" s="25">
        <f>SUM(E29:AB29)</f>
        <v>31100</v>
      </c>
    </row>
    <row r="30" spans="1:58" ht="30" customHeight="1">
      <c r="A30" s="4">
        <v>16</v>
      </c>
      <c r="B30" s="5" t="s">
        <v>67</v>
      </c>
      <c r="C30" s="6" t="s">
        <v>68</v>
      </c>
      <c r="D30" s="13"/>
      <c r="E30" s="16">
        <f t="shared" ref="E30:AB30" si="11">E29/E28</f>
        <v>0.53981462409886716</v>
      </c>
      <c r="F30" s="16">
        <f t="shared" si="11"/>
        <v>0.57022671559739491</v>
      </c>
      <c r="G30" s="16">
        <f t="shared" si="11"/>
        <v>0.54958502453504565</v>
      </c>
      <c r="H30" s="16">
        <f t="shared" si="11"/>
        <v>0.55253978273147064</v>
      </c>
      <c r="I30" s="16">
        <f t="shared" si="11"/>
        <v>0.67077556840687635</v>
      </c>
      <c r="J30" s="16">
        <f t="shared" si="11"/>
        <v>0.52636312208990288</v>
      </c>
      <c r="K30" s="16">
        <f t="shared" si="11"/>
        <v>0.56230690010298667</v>
      </c>
      <c r="L30" s="16">
        <f t="shared" si="11"/>
        <v>0.56230690010298667</v>
      </c>
      <c r="M30" s="16">
        <f t="shared" si="11"/>
        <v>0.60556127703398566</v>
      </c>
      <c r="N30" s="16">
        <f t="shared" si="11"/>
        <v>0.59726591707461585</v>
      </c>
      <c r="O30" s="16">
        <f t="shared" si="11"/>
        <v>0.5662391161876229</v>
      </c>
      <c r="P30" s="16">
        <f t="shared" si="11"/>
        <v>0.52579346503136415</v>
      </c>
      <c r="Q30" s="16">
        <f t="shared" si="11"/>
        <v>0.56623911618762279</v>
      </c>
      <c r="R30" s="16">
        <f t="shared" si="11"/>
        <v>0.55897964033906355</v>
      </c>
      <c r="S30" s="16">
        <f t="shared" si="11"/>
        <v>0.60668476734388177</v>
      </c>
      <c r="T30" s="16">
        <f t="shared" si="11"/>
        <v>0.57368963087430214</v>
      </c>
      <c r="U30" s="16">
        <f t="shared" si="11"/>
        <v>0.5813388259526262</v>
      </c>
      <c r="V30" s="16">
        <f t="shared" si="11"/>
        <v>0.51905252317198758</v>
      </c>
      <c r="W30" s="16">
        <f t="shared" si="11"/>
        <v>0.62286302780638514</v>
      </c>
      <c r="X30" s="16">
        <f t="shared" si="11"/>
        <v>0.49648502216450996</v>
      </c>
      <c r="Y30" s="16">
        <f t="shared" si="11"/>
        <v>0.59320288362512863</v>
      </c>
      <c r="Z30" s="16">
        <f t="shared" si="11"/>
        <v>0.5662391161876229</v>
      </c>
      <c r="AA30" s="16">
        <f t="shared" si="11"/>
        <v>0.57095777548918636</v>
      </c>
      <c r="AB30" s="16">
        <f t="shared" si="11"/>
        <v>0.60277067207069546</v>
      </c>
      <c r="AC30" s="24">
        <f t="shared" ref="AC30:AC35" si="12">AVERAGE(E30:AB30)</f>
        <v>0.57030339225858873</v>
      </c>
    </row>
    <row r="31" spans="1:58" ht="30" customHeight="1">
      <c r="A31" s="4">
        <v>17</v>
      </c>
      <c r="B31" s="5" t="s">
        <v>69</v>
      </c>
      <c r="C31" s="13"/>
      <c r="D31" s="13"/>
      <c r="E31" s="316">
        <f>AVERAGE(E30:AB30)</f>
        <v>0.57030339225858873</v>
      </c>
      <c r="F31" s="317"/>
      <c r="G31" s="317"/>
      <c r="H31" s="317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8"/>
      <c r="AC31" s="24">
        <f t="shared" si="12"/>
        <v>0.57030339225858873</v>
      </c>
    </row>
    <row r="32" spans="1:58" ht="30" customHeight="1">
      <c r="A32" s="4">
        <v>18</v>
      </c>
      <c r="B32" s="5" t="s">
        <v>70</v>
      </c>
      <c r="C32" s="13"/>
      <c r="D32" s="13"/>
      <c r="E32" s="16">
        <f t="shared" ref="E32:W32" si="13">3.516/E30</f>
        <v>6.5133470695970699</v>
      </c>
      <c r="F32" s="16">
        <f t="shared" si="13"/>
        <v>6.1659685592185589</v>
      </c>
      <c r="G32" s="16">
        <f t="shared" si="13"/>
        <v>6.3975542328042341</v>
      </c>
      <c r="H32" s="16">
        <f t="shared" si="13"/>
        <v>6.363342712842714</v>
      </c>
      <c r="I32" s="16">
        <f t="shared" si="13"/>
        <v>5.2416935941043086</v>
      </c>
      <c r="J32" s="16">
        <f t="shared" si="13"/>
        <v>6.6797992724867736</v>
      </c>
      <c r="K32" s="16">
        <f t="shared" si="13"/>
        <v>6.252813186813186</v>
      </c>
      <c r="L32" s="16">
        <f t="shared" si="13"/>
        <v>6.252813186813186</v>
      </c>
      <c r="M32" s="16">
        <f t="shared" si="13"/>
        <v>5.8061836734693868</v>
      </c>
      <c r="N32" s="16">
        <f t="shared" si="13"/>
        <v>5.8868251133786851</v>
      </c>
      <c r="O32" s="16">
        <f t="shared" si="13"/>
        <v>6.2093908730158729</v>
      </c>
      <c r="P32" s="16">
        <f t="shared" si="13"/>
        <v>6.687036324786324</v>
      </c>
      <c r="Q32" s="16">
        <f t="shared" si="13"/>
        <v>6.2093908730158738</v>
      </c>
      <c r="R32" s="16">
        <f t="shared" si="13"/>
        <v>6.2900323129251712</v>
      </c>
      <c r="S32" s="16">
        <f t="shared" si="13"/>
        <v>5.7954314814814802</v>
      </c>
      <c r="T32" s="16">
        <f t="shared" si="13"/>
        <v>6.1287494331065755</v>
      </c>
      <c r="U32" s="16">
        <f t="shared" si="13"/>
        <v>6.0481079931972781</v>
      </c>
      <c r="V32" s="16">
        <f t="shared" si="13"/>
        <v>6.7738809523809529</v>
      </c>
      <c r="W32" s="16">
        <f t="shared" si="13"/>
        <v>5.6449007936507938</v>
      </c>
      <c r="X32" s="16">
        <f t="shared" ref="X32:AB32" si="14">3.516/X30</f>
        <v>7.0817846320346316</v>
      </c>
      <c r="Y32" s="16">
        <f t="shared" si="14"/>
        <v>5.9271458333333342</v>
      </c>
      <c r="Z32" s="16">
        <f t="shared" si="14"/>
        <v>6.2093908730158729</v>
      </c>
      <c r="AA32" s="16">
        <f t="shared" si="14"/>
        <v>6.1580735930735937</v>
      </c>
      <c r="AB32" s="16">
        <f t="shared" si="14"/>
        <v>5.8330641534391523</v>
      </c>
      <c r="AC32" s="24">
        <f t="shared" si="12"/>
        <v>6.1898633634993763</v>
      </c>
    </row>
    <row r="33" spans="1:29" ht="30" customHeight="1">
      <c r="A33" s="4">
        <v>19</v>
      </c>
      <c r="B33" s="5" t="s">
        <v>71</v>
      </c>
      <c r="C33" s="13"/>
      <c r="D33" s="13"/>
      <c r="E33" s="16">
        <f t="shared" ref="E33:W33" si="15">3.413*E32</f>
        <v>22.230053548534798</v>
      </c>
      <c r="F33" s="16">
        <f t="shared" si="15"/>
        <v>21.044450692612941</v>
      </c>
      <c r="G33" s="16">
        <f t="shared" si="15"/>
        <v>21.83485259656085</v>
      </c>
      <c r="H33" s="16">
        <f t="shared" si="15"/>
        <v>21.718088678932183</v>
      </c>
      <c r="I33" s="16">
        <f t="shared" si="15"/>
        <v>17.889900236678002</v>
      </c>
      <c r="J33" s="16">
        <f t="shared" si="15"/>
        <v>22.798154916997358</v>
      </c>
      <c r="K33" s="16">
        <f t="shared" si="15"/>
        <v>21.340851406593401</v>
      </c>
      <c r="L33" s="16">
        <f t="shared" si="15"/>
        <v>21.340851406593401</v>
      </c>
      <c r="M33" s="16">
        <f t="shared" si="15"/>
        <v>19.816504877551015</v>
      </c>
      <c r="N33" s="16">
        <f t="shared" si="15"/>
        <v>20.091734111961451</v>
      </c>
      <c r="O33" s="16">
        <f t="shared" si="15"/>
        <v>21.192651049603175</v>
      </c>
      <c r="P33" s="16">
        <f t="shared" si="15"/>
        <v>22.822854976495723</v>
      </c>
      <c r="Q33" s="16">
        <f t="shared" si="15"/>
        <v>21.192651049603175</v>
      </c>
      <c r="R33" s="16">
        <f t="shared" si="15"/>
        <v>21.467880284013606</v>
      </c>
      <c r="S33" s="16">
        <f t="shared" si="15"/>
        <v>19.779807646296291</v>
      </c>
      <c r="T33" s="16">
        <f t="shared" si="15"/>
        <v>20.917421815192743</v>
      </c>
      <c r="U33" s="16">
        <f t="shared" si="15"/>
        <v>20.642192580782311</v>
      </c>
      <c r="V33" s="16">
        <f t="shared" si="15"/>
        <v>23.119255690476191</v>
      </c>
      <c r="W33" s="16">
        <f t="shared" si="15"/>
        <v>19.266046408730158</v>
      </c>
      <c r="X33" s="16">
        <f t="shared" ref="X33:AB33" si="16">3.413*X32</f>
        <v>24.170130949134197</v>
      </c>
      <c r="Y33" s="16">
        <f t="shared" si="16"/>
        <v>20.22934872916667</v>
      </c>
      <c r="Z33" s="16">
        <f t="shared" si="16"/>
        <v>21.192651049603175</v>
      </c>
      <c r="AA33" s="16">
        <f t="shared" si="16"/>
        <v>21.017505173160174</v>
      </c>
      <c r="AB33" s="16">
        <f t="shared" si="16"/>
        <v>19.908247955687827</v>
      </c>
      <c r="AC33" s="24">
        <f t="shared" si="12"/>
        <v>21.126003659623372</v>
      </c>
    </row>
    <row r="34" spans="1:29" ht="30" customHeight="1">
      <c r="A34" s="4">
        <v>20</v>
      </c>
      <c r="B34" s="5" t="s">
        <v>72</v>
      </c>
      <c r="C34" s="6" t="s">
        <v>47</v>
      </c>
      <c r="D34" s="13"/>
      <c r="E34" s="16">
        <f t="shared" ref="E34:W34" si="17">(E19-E18)/LN(1+(E19-E18)/E13)</f>
        <v>2.6710817685203585</v>
      </c>
      <c r="F34" s="16">
        <f t="shared" si="17"/>
        <v>2.6953824270696063</v>
      </c>
      <c r="G34" s="16">
        <f t="shared" si="17"/>
        <v>2.5113592544258148</v>
      </c>
      <c r="H34" s="16">
        <f t="shared" si="17"/>
        <v>2.3804468174667903</v>
      </c>
      <c r="I34" s="16">
        <f t="shared" si="17"/>
        <v>2.4462760667640109</v>
      </c>
      <c r="J34" s="16">
        <f t="shared" si="17"/>
        <v>2.6953824270696076</v>
      </c>
      <c r="K34" s="16">
        <f t="shared" si="17"/>
        <v>2.727885753642846</v>
      </c>
      <c r="L34" s="16">
        <f t="shared" si="17"/>
        <v>2.8132553297334795</v>
      </c>
      <c r="M34" s="16">
        <f t="shared" si="17"/>
        <v>2.6627121082187268</v>
      </c>
      <c r="N34" s="16">
        <f t="shared" si="17"/>
        <v>2.727885753642846</v>
      </c>
      <c r="O34" s="16">
        <f t="shared" si="17"/>
        <v>2.8244384210924309</v>
      </c>
      <c r="P34" s="16">
        <f t="shared" si="17"/>
        <v>2.9443940906073429</v>
      </c>
      <c r="Q34" s="16">
        <f t="shared" si="17"/>
        <v>2.9443940906073429</v>
      </c>
      <c r="R34" s="16">
        <f t="shared" si="17"/>
        <v>2.8563174167477232</v>
      </c>
      <c r="S34" s="16">
        <f t="shared" si="17"/>
        <v>2.8563174167477219</v>
      </c>
      <c r="T34" s="16">
        <f t="shared" si="17"/>
        <v>2.7924094923585461</v>
      </c>
      <c r="U34" s="16">
        <f t="shared" si="17"/>
        <v>2.8791433462785561</v>
      </c>
      <c r="V34" s="16">
        <f t="shared" si="17"/>
        <v>2.6627121082187268</v>
      </c>
      <c r="W34" s="16">
        <f t="shared" si="17"/>
        <v>2.727885753642846</v>
      </c>
      <c r="X34" s="16">
        <f t="shared" ref="X34:AB34" si="18">(X19-X18)/LN(1+(X19-X18)/X13)</f>
        <v>2.6627121082187268</v>
      </c>
      <c r="Y34" s="16">
        <f t="shared" si="18"/>
        <v>2.4966789630709276</v>
      </c>
      <c r="Z34" s="16">
        <f t="shared" si="18"/>
        <v>2.4789080577325198</v>
      </c>
      <c r="AA34" s="16">
        <f t="shared" si="18"/>
        <v>2.2624201373523216</v>
      </c>
      <c r="AB34" s="16">
        <f t="shared" si="18"/>
        <v>2.2624201373523216</v>
      </c>
      <c r="AC34" s="24">
        <f t="shared" si="12"/>
        <v>2.6659508019409222</v>
      </c>
    </row>
    <row r="35" spans="1:29" ht="30" customHeight="1">
      <c r="A35" s="4">
        <v>21</v>
      </c>
      <c r="B35" s="5" t="s">
        <v>73</v>
      </c>
      <c r="C35" s="6" t="s">
        <v>47</v>
      </c>
      <c r="D35" s="17"/>
      <c r="E35" s="16">
        <f t="shared" ref="E35:W35" si="19">(E15-E16)/LN(1+(E15-E16)/E14)</f>
        <v>2.5141180370887164</v>
      </c>
      <c r="F35" s="16">
        <f t="shared" si="19"/>
        <v>2.4222213199475116</v>
      </c>
      <c r="G35" s="16">
        <f t="shared" si="19"/>
        <v>2.3526385425761167</v>
      </c>
      <c r="H35" s="16">
        <f t="shared" si="19"/>
        <v>2.2116314556728809</v>
      </c>
      <c r="I35" s="16">
        <f t="shared" si="19"/>
        <v>2.0827356038969476</v>
      </c>
      <c r="J35" s="16">
        <f t="shared" si="19"/>
        <v>2.422221319947512</v>
      </c>
      <c r="K35" s="16">
        <f t="shared" si="19"/>
        <v>2.4452875576447819</v>
      </c>
      <c r="L35" s="16">
        <f t="shared" si="19"/>
        <v>2.8070729658092159</v>
      </c>
      <c r="M35" s="16">
        <f t="shared" si="19"/>
        <v>2.6331500704264599</v>
      </c>
      <c r="N35" s="16">
        <f t="shared" si="19"/>
        <v>2.4682916986923407</v>
      </c>
      <c r="O35" s="16">
        <f t="shared" si="19"/>
        <v>2.7526727126528132</v>
      </c>
      <c r="P35" s="16">
        <f t="shared" si="19"/>
        <v>2.9310095858689822</v>
      </c>
      <c r="Q35" s="16">
        <f t="shared" si="19"/>
        <v>2.9310095858689826</v>
      </c>
      <c r="R35" s="16">
        <f t="shared" si="19"/>
        <v>2.9556008171816193</v>
      </c>
      <c r="S35" s="16">
        <f t="shared" si="19"/>
        <v>2.9310095858689822</v>
      </c>
      <c r="T35" s="16">
        <f t="shared" si="19"/>
        <v>2.9063544547929929</v>
      </c>
      <c r="U35" s="16">
        <f t="shared" si="19"/>
        <v>2.7050532016668063</v>
      </c>
      <c r="V35" s="16">
        <f t="shared" si="19"/>
        <v>2.6331500704264603</v>
      </c>
      <c r="W35" s="16">
        <f t="shared" si="19"/>
        <v>2.5848856114819854</v>
      </c>
      <c r="X35" s="16">
        <f t="shared" ref="X35:AB35" si="20">(X15-X16)/LN(1+(X15-X16)/X14)</f>
        <v>2.5606510797638884</v>
      </c>
      <c r="Y35" s="16">
        <f t="shared" si="20"/>
        <v>2.4137285591055178</v>
      </c>
      <c r="Z35" s="16">
        <f t="shared" si="20"/>
        <v>2.6560353889201744</v>
      </c>
      <c r="AA35" s="16">
        <f t="shared" si="20"/>
        <v>2.1640425613334453</v>
      </c>
      <c r="AB35" s="16">
        <f t="shared" si="20"/>
        <v>2.21163145567288</v>
      </c>
      <c r="AC35" s="24">
        <f t="shared" si="12"/>
        <v>2.5706751350961672</v>
      </c>
    </row>
    <row r="37" spans="1:29" ht="23.25">
      <c r="A37" s="266" t="s">
        <v>31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66"/>
    </row>
    <row r="38" spans="1:29" ht="23.25">
      <c r="A38" s="306" t="s">
        <v>160</v>
      </c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</row>
    <row r="39" spans="1:29" ht="21" customHeight="1">
      <c r="A39" s="273"/>
      <c r="B39" s="273"/>
      <c r="C39" s="273"/>
      <c r="D39" s="273"/>
      <c r="E39" s="270" t="s">
        <v>98</v>
      </c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119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120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121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19" t="s">
        <v>122</v>
      </c>
      <c r="B43" s="319"/>
      <c r="C43" s="319"/>
      <c r="D43" s="319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9.5" customHeight="1">
      <c r="A44" s="320" t="s">
        <v>123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8.75" customHeight="1">
      <c r="A45" s="320" t="s">
        <v>124</v>
      </c>
      <c r="B45" s="320"/>
      <c r="C45" s="320"/>
      <c r="D45" s="32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  <c r="AA45" s="270"/>
      <c r="AB45" s="270"/>
      <c r="AC45" s="270"/>
    </row>
    <row r="46" spans="1:29" ht="15.75" customHeight="1">
      <c r="A46" s="258" t="s">
        <v>40</v>
      </c>
      <c r="B46" s="258" t="s">
        <v>41</v>
      </c>
      <c r="C46" s="258" t="s">
        <v>42</v>
      </c>
      <c r="D46" s="258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20" t="s">
        <v>30</v>
      </c>
    </row>
    <row r="47" spans="1:29" ht="18.75">
      <c r="A47" s="259"/>
      <c r="B47" s="259"/>
      <c r="C47" s="259"/>
      <c r="D47" s="259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21"/>
    </row>
    <row r="48" spans="1:29" ht="33" customHeight="1">
      <c r="A48" s="4">
        <v>1</v>
      </c>
      <c r="B48" s="5" t="s">
        <v>46</v>
      </c>
      <c r="C48" s="6" t="s">
        <v>47</v>
      </c>
      <c r="D48" s="7"/>
      <c r="E48" s="8">
        <v>1.2</v>
      </c>
      <c r="F48" s="8">
        <v>1.2</v>
      </c>
      <c r="G48" s="8">
        <v>1.2</v>
      </c>
      <c r="H48" s="8">
        <v>1.1000000000000001</v>
      </c>
      <c r="I48" s="8">
        <v>1.1000000000000001</v>
      </c>
      <c r="J48" s="8">
        <v>1.2</v>
      </c>
      <c r="K48" s="8">
        <v>1.2</v>
      </c>
      <c r="L48" s="8">
        <v>1.2</v>
      </c>
      <c r="M48" s="8">
        <v>1.2</v>
      </c>
      <c r="N48" s="8">
        <v>1.2</v>
      </c>
      <c r="O48" s="8">
        <v>1.2</v>
      </c>
      <c r="P48" s="8">
        <v>1.2</v>
      </c>
      <c r="Q48" s="8">
        <v>1.2</v>
      </c>
      <c r="R48" s="8">
        <v>1.2</v>
      </c>
      <c r="S48" s="8">
        <v>1.1000000000000001</v>
      </c>
      <c r="T48" s="8">
        <v>1.2</v>
      </c>
      <c r="U48" s="8">
        <v>1.2</v>
      </c>
      <c r="V48" s="8">
        <v>1.2</v>
      </c>
      <c r="W48" s="8">
        <v>1.2</v>
      </c>
      <c r="X48" s="8">
        <v>1.2</v>
      </c>
      <c r="Y48" s="8">
        <v>1.2</v>
      </c>
      <c r="Z48" s="8">
        <v>1.1000000000000001</v>
      </c>
      <c r="AA48" s="8">
        <v>1.1000000000000001</v>
      </c>
      <c r="AB48" s="8">
        <v>1.1000000000000001</v>
      </c>
      <c r="AC48" s="23">
        <f>AVERAGE(E48:AB48)</f>
        <v>1.1749999999999998</v>
      </c>
    </row>
    <row r="49" spans="1:29" ht="33" customHeight="1">
      <c r="A49" s="4">
        <v>2</v>
      </c>
      <c r="B49" s="5" t="s">
        <v>48</v>
      </c>
      <c r="C49" s="6" t="s">
        <v>47</v>
      </c>
      <c r="D49" s="7"/>
      <c r="E49" s="9">
        <v>0.6</v>
      </c>
      <c r="F49" s="9">
        <v>0.6</v>
      </c>
      <c r="G49" s="9">
        <v>0.6</v>
      </c>
      <c r="H49" s="9">
        <v>0.6</v>
      </c>
      <c r="I49" s="9">
        <v>0.6</v>
      </c>
      <c r="J49" s="9">
        <v>0.6</v>
      </c>
      <c r="K49" s="9">
        <v>0.6</v>
      </c>
      <c r="L49" s="9">
        <v>0.7</v>
      </c>
      <c r="M49" s="9">
        <v>0.6</v>
      </c>
      <c r="N49" s="9">
        <v>0.7</v>
      </c>
      <c r="O49" s="9">
        <v>0.6</v>
      </c>
      <c r="P49" s="9">
        <v>0.6</v>
      </c>
      <c r="Q49" s="9">
        <v>0.7</v>
      </c>
      <c r="R49" s="9">
        <v>0.7</v>
      </c>
      <c r="S49" s="9">
        <v>0.6</v>
      </c>
      <c r="T49" s="9">
        <v>0.7</v>
      </c>
      <c r="U49" s="9">
        <v>0.6</v>
      </c>
      <c r="V49" s="9">
        <v>0.6</v>
      </c>
      <c r="W49" s="9">
        <v>0.6</v>
      </c>
      <c r="X49" s="9">
        <v>0.6</v>
      </c>
      <c r="Y49" s="9">
        <v>0.7</v>
      </c>
      <c r="Z49" s="9">
        <v>0.7</v>
      </c>
      <c r="AA49" s="9">
        <v>0.6</v>
      </c>
      <c r="AB49" s="9">
        <v>0.6</v>
      </c>
      <c r="AC49" s="23">
        <f>AVERAGE(E49:AB49)</f>
        <v>0.62916666666666643</v>
      </c>
    </row>
    <row r="50" spans="1:29" ht="33" customHeight="1">
      <c r="A50" s="4">
        <v>3</v>
      </c>
      <c r="B50" s="5" t="s">
        <v>49</v>
      </c>
      <c r="C50" s="6" t="s">
        <v>47</v>
      </c>
      <c r="D50" s="6"/>
      <c r="E50" s="10">
        <v>13.6</v>
      </c>
      <c r="F50" s="10">
        <v>13</v>
      </c>
      <c r="G50" s="10">
        <v>12.8</v>
      </c>
      <c r="H50" s="10">
        <v>12.8</v>
      </c>
      <c r="I50" s="10">
        <v>13.1</v>
      </c>
      <c r="J50" s="10">
        <v>13.2</v>
      </c>
      <c r="K50" s="10">
        <v>13.2</v>
      </c>
      <c r="L50" s="10">
        <v>13.1</v>
      </c>
      <c r="M50" s="10">
        <v>13.1</v>
      </c>
      <c r="N50" s="10">
        <v>13.2</v>
      </c>
      <c r="O50" s="10">
        <v>13.7</v>
      </c>
      <c r="P50" s="10">
        <v>13.7</v>
      </c>
      <c r="Q50" s="10">
        <v>13.8</v>
      </c>
      <c r="R50" s="10">
        <v>13.8</v>
      </c>
      <c r="S50" s="10">
        <v>13.7</v>
      </c>
      <c r="T50" s="10">
        <v>13.6</v>
      </c>
      <c r="U50" s="10">
        <v>13.4</v>
      </c>
      <c r="V50" s="10">
        <v>13.2</v>
      </c>
      <c r="W50" s="10">
        <v>13</v>
      </c>
      <c r="X50" s="10">
        <v>12.9</v>
      </c>
      <c r="Y50" s="10">
        <v>12.7</v>
      </c>
      <c r="Z50" s="10">
        <v>12.9</v>
      </c>
      <c r="AA50" s="10">
        <v>12.9</v>
      </c>
      <c r="AB50" s="10">
        <v>13</v>
      </c>
      <c r="AC50" s="24">
        <f t="shared" ref="AC50:AC62" si="21">AVERAGE(E50:AB50)</f>
        <v>13.224999999999996</v>
      </c>
    </row>
    <row r="51" spans="1:29" ht="33" customHeight="1">
      <c r="A51" s="4">
        <v>4</v>
      </c>
      <c r="B51" s="5" t="s">
        <v>50</v>
      </c>
      <c r="C51" s="6" t="s">
        <v>47</v>
      </c>
      <c r="D51" s="6"/>
      <c r="E51" s="10">
        <v>6.3</v>
      </c>
      <c r="F51" s="10">
        <v>6.1</v>
      </c>
      <c r="G51" s="10">
        <v>5.9</v>
      </c>
      <c r="H51" s="10">
        <v>6.4</v>
      </c>
      <c r="I51" s="10">
        <v>6.6</v>
      </c>
      <c r="J51" s="10">
        <v>6.1</v>
      </c>
      <c r="K51" s="10">
        <v>6</v>
      </c>
      <c r="L51" s="10">
        <v>6</v>
      </c>
      <c r="M51" s="10">
        <v>6</v>
      </c>
      <c r="N51" s="10">
        <v>6</v>
      </c>
      <c r="O51" s="10">
        <v>6.2</v>
      </c>
      <c r="P51" s="10">
        <v>6.2</v>
      </c>
      <c r="Q51" s="10">
        <v>6.2</v>
      </c>
      <c r="R51" s="10">
        <v>6.2</v>
      </c>
      <c r="S51" s="10">
        <v>6.2</v>
      </c>
      <c r="T51" s="10">
        <v>6.2</v>
      </c>
      <c r="U51" s="10">
        <v>6.1</v>
      </c>
      <c r="V51" s="10">
        <v>6</v>
      </c>
      <c r="W51" s="10">
        <v>6</v>
      </c>
      <c r="X51" s="10">
        <v>5.9</v>
      </c>
      <c r="Y51" s="10">
        <v>6.3</v>
      </c>
      <c r="Z51" s="10">
        <v>6.4</v>
      </c>
      <c r="AA51" s="10">
        <v>6.7</v>
      </c>
      <c r="AB51" s="10">
        <v>6.7</v>
      </c>
      <c r="AC51" s="24">
        <f t="shared" si="21"/>
        <v>6.1958333333333329</v>
      </c>
    </row>
    <row r="52" spans="1:29" ht="33" customHeight="1">
      <c r="A52" s="195"/>
      <c r="B52" s="196" t="s">
        <v>161</v>
      </c>
      <c r="C52" s="197"/>
      <c r="D52" s="197"/>
      <c r="E52" s="198">
        <f>E50-E51</f>
        <v>7.3</v>
      </c>
      <c r="F52" s="198">
        <f t="shared" ref="F52:AB52" si="22">F50-F51</f>
        <v>6.9</v>
      </c>
      <c r="G52" s="198">
        <f t="shared" si="22"/>
        <v>6.9</v>
      </c>
      <c r="H52" s="198">
        <f t="shared" si="22"/>
        <v>6.4</v>
      </c>
      <c r="I52" s="198">
        <f t="shared" si="22"/>
        <v>6.5</v>
      </c>
      <c r="J52" s="198">
        <f t="shared" si="22"/>
        <v>7.1</v>
      </c>
      <c r="K52" s="198">
        <f t="shared" si="22"/>
        <v>7.1999999999999993</v>
      </c>
      <c r="L52" s="198">
        <f t="shared" si="22"/>
        <v>7.1</v>
      </c>
      <c r="M52" s="198">
        <f t="shared" si="22"/>
        <v>7.1</v>
      </c>
      <c r="N52" s="198">
        <f t="shared" si="22"/>
        <v>7.1999999999999993</v>
      </c>
      <c r="O52" s="198">
        <f t="shared" si="22"/>
        <v>7.4999999999999991</v>
      </c>
      <c r="P52" s="198">
        <f t="shared" si="22"/>
        <v>7.4999999999999991</v>
      </c>
      <c r="Q52" s="198">
        <f t="shared" si="22"/>
        <v>7.6000000000000005</v>
      </c>
      <c r="R52" s="198">
        <f t="shared" si="22"/>
        <v>7.6000000000000005</v>
      </c>
      <c r="S52" s="198">
        <f t="shared" si="22"/>
        <v>7.4999999999999991</v>
      </c>
      <c r="T52" s="198">
        <f t="shared" si="22"/>
        <v>7.3999999999999995</v>
      </c>
      <c r="U52" s="198">
        <f t="shared" si="22"/>
        <v>7.3000000000000007</v>
      </c>
      <c r="V52" s="198">
        <f t="shared" si="22"/>
        <v>7.1999999999999993</v>
      </c>
      <c r="W52" s="198">
        <f t="shared" si="22"/>
        <v>7</v>
      </c>
      <c r="X52" s="198">
        <f t="shared" si="22"/>
        <v>7</v>
      </c>
      <c r="Y52" s="198">
        <f t="shared" si="22"/>
        <v>6.3999999999999995</v>
      </c>
      <c r="Z52" s="198">
        <f t="shared" si="22"/>
        <v>6.5</v>
      </c>
      <c r="AA52" s="198">
        <f t="shared" si="22"/>
        <v>6.2</v>
      </c>
      <c r="AB52" s="198">
        <f t="shared" si="22"/>
        <v>6.3</v>
      </c>
      <c r="AC52" s="24">
        <f t="shared" si="21"/>
        <v>7.0291666666666659</v>
      </c>
    </row>
    <row r="53" spans="1:29" ht="33" customHeight="1">
      <c r="A53" s="4">
        <v>5</v>
      </c>
      <c r="B53" s="5" t="s">
        <v>51</v>
      </c>
      <c r="C53" s="6" t="s">
        <v>47</v>
      </c>
      <c r="D53" s="6"/>
      <c r="E53" s="10">
        <v>24.6</v>
      </c>
      <c r="F53" s="10">
        <v>24.6</v>
      </c>
      <c r="G53" s="10">
        <v>24.9</v>
      </c>
      <c r="H53" s="10">
        <v>24.7</v>
      </c>
      <c r="I53" s="10">
        <v>25.2</v>
      </c>
      <c r="J53" s="10">
        <v>25.4</v>
      </c>
      <c r="K53" s="10">
        <v>25.3</v>
      </c>
      <c r="L53" s="10">
        <v>24.6</v>
      </c>
      <c r="M53" s="10">
        <v>24.9</v>
      </c>
      <c r="N53" s="10">
        <v>24.7</v>
      </c>
      <c r="O53" s="10">
        <v>24.8</v>
      </c>
      <c r="P53" s="10">
        <v>25.3</v>
      </c>
      <c r="Q53" s="10">
        <v>25.4</v>
      </c>
      <c r="R53" s="10">
        <v>25.4</v>
      </c>
      <c r="S53" s="10">
        <v>25.8</v>
      </c>
      <c r="T53" s="10">
        <v>26.1</v>
      </c>
      <c r="U53" s="10">
        <v>26.3</v>
      </c>
      <c r="V53" s="10">
        <v>26.1</v>
      </c>
      <c r="W53" s="10">
        <v>25.7</v>
      </c>
      <c r="X53" s="10">
        <v>25.6</v>
      </c>
      <c r="Y53" s="10">
        <v>25.4</v>
      </c>
      <c r="Z53" s="10">
        <v>25.4</v>
      </c>
      <c r="AA53" s="10">
        <v>25.3</v>
      </c>
      <c r="AB53" s="10">
        <v>25.1</v>
      </c>
      <c r="AC53" s="24">
        <f t="shared" si="21"/>
        <v>25.275000000000002</v>
      </c>
    </row>
    <row r="54" spans="1:29" ht="33" customHeight="1">
      <c r="A54" s="4">
        <v>6</v>
      </c>
      <c r="B54" s="5" t="s">
        <v>52</v>
      </c>
      <c r="C54" s="6" t="s">
        <v>47</v>
      </c>
      <c r="D54" s="6"/>
      <c r="E54" s="10">
        <v>29.2</v>
      </c>
      <c r="F54" s="10">
        <v>28.9</v>
      </c>
      <c r="G54" s="10">
        <v>29.2</v>
      </c>
      <c r="H54" s="10">
        <v>28.6</v>
      </c>
      <c r="I54" s="10">
        <v>29.2</v>
      </c>
      <c r="J54" s="10">
        <v>29.9</v>
      </c>
      <c r="K54" s="10">
        <v>29.8</v>
      </c>
      <c r="L54" s="10">
        <v>29.1</v>
      </c>
      <c r="M54" s="10">
        <v>29.4</v>
      </c>
      <c r="N54" s="10">
        <v>29.2</v>
      </c>
      <c r="O54" s="10">
        <v>29.4</v>
      </c>
      <c r="P54" s="10">
        <v>29.9</v>
      </c>
      <c r="Q54" s="10">
        <v>30.1</v>
      </c>
      <c r="R54" s="10">
        <v>30.1</v>
      </c>
      <c r="S54" s="10">
        <v>30.6</v>
      </c>
      <c r="T54" s="10">
        <v>30.7</v>
      </c>
      <c r="U54" s="10">
        <v>30.9</v>
      </c>
      <c r="V54" s="10">
        <v>30.6</v>
      </c>
      <c r="W54" s="10">
        <v>30.2</v>
      </c>
      <c r="X54" s="10">
        <v>29.9</v>
      </c>
      <c r="Y54" s="10">
        <v>29.3</v>
      </c>
      <c r="Z54" s="10">
        <v>29.5</v>
      </c>
      <c r="AA54" s="10">
        <v>29.1</v>
      </c>
      <c r="AB54" s="10">
        <v>29</v>
      </c>
      <c r="AC54" s="24">
        <f t="shared" si="21"/>
        <v>29.658333333333331</v>
      </c>
    </row>
    <row r="55" spans="1:29" ht="33" customHeight="1">
      <c r="A55" s="195"/>
      <c r="B55" s="196" t="s">
        <v>162</v>
      </c>
      <c r="C55" s="197"/>
      <c r="D55" s="197"/>
      <c r="E55" s="198">
        <f>E54-E53</f>
        <v>4.5999999999999979</v>
      </c>
      <c r="F55" s="198">
        <f t="shared" ref="F55:AB55" si="23">F54-F53</f>
        <v>4.2999999999999972</v>
      </c>
      <c r="G55" s="198">
        <f t="shared" si="23"/>
        <v>4.3000000000000007</v>
      </c>
      <c r="H55" s="198">
        <f t="shared" si="23"/>
        <v>3.9000000000000021</v>
      </c>
      <c r="I55" s="198">
        <f t="shared" si="23"/>
        <v>4</v>
      </c>
      <c r="J55" s="198">
        <f t="shared" si="23"/>
        <v>4.5</v>
      </c>
      <c r="K55" s="198">
        <f t="shared" si="23"/>
        <v>4.5</v>
      </c>
      <c r="L55" s="198">
        <f t="shared" si="23"/>
        <v>4.5</v>
      </c>
      <c r="M55" s="198">
        <f t="shared" si="23"/>
        <v>4.5</v>
      </c>
      <c r="N55" s="198">
        <f t="shared" si="23"/>
        <v>4.5</v>
      </c>
      <c r="O55" s="198">
        <f t="shared" si="23"/>
        <v>4.5999999999999979</v>
      </c>
      <c r="P55" s="198">
        <f t="shared" si="23"/>
        <v>4.5999999999999979</v>
      </c>
      <c r="Q55" s="198">
        <f t="shared" si="23"/>
        <v>4.7000000000000028</v>
      </c>
      <c r="R55" s="198">
        <f t="shared" si="23"/>
        <v>4.7000000000000028</v>
      </c>
      <c r="S55" s="198">
        <f t="shared" si="23"/>
        <v>4.8000000000000007</v>
      </c>
      <c r="T55" s="198">
        <f t="shared" si="23"/>
        <v>4.5999999999999979</v>
      </c>
      <c r="U55" s="198">
        <f t="shared" si="23"/>
        <v>4.5999999999999979</v>
      </c>
      <c r="V55" s="198">
        <f t="shared" si="23"/>
        <v>4.5</v>
      </c>
      <c r="W55" s="198">
        <f t="shared" si="23"/>
        <v>4.5</v>
      </c>
      <c r="X55" s="198">
        <f t="shared" si="23"/>
        <v>4.2999999999999972</v>
      </c>
      <c r="Y55" s="198">
        <f t="shared" si="23"/>
        <v>3.9000000000000021</v>
      </c>
      <c r="Z55" s="198">
        <f t="shared" si="23"/>
        <v>4.1000000000000014</v>
      </c>
      <c r="AA55" s="198">
        <f t="shared" si="23"/>
        <v>3.8000000000000007</v>
      </c>
      <c r="AB55" s="198">
        <f t="shared" si="23"/>
        <v>3.8999999999999986</v>
      </c>
      <c r="AC55" s="24">
        <f t="shared" si="21"/>
        <v>4.383333333333332</v>
      </c>
    </row>
    <row r="56" spans="1:29" ht="33" customHeight="1">
      <c r="A56" s="4">
        <v>7</v>
      </c>
      <c r="B56" s="5" t="s">
        <v>53</v>
      </c>
      <c r="C56" s="6" t="s">
        <v>54</v>
      </c>
      <c r="D56" s="6"/>
      <c r="E56" s="11">
        <v>4.2</v>
      </c>
      <c r="F56" s="11">
        <v>4.2</v>
      </c>
      <c r="G56" s="11">
        <v>4.2</v>
      </c>
      <c r="H56" s="11">
        <v>4.2</v>
      </c>
      <c r="I56" s="11">
        <v>4.2</v>
      </c>
      <c r="J56" s="11">
        <v>4.2</v>
      </c>
      <c r="K56" s="11">
        <v>4.2</v>
      </c>
      <c r="L56" s="11">
        <v>4.2</v>
      </c>
      <c r="M56" s="11">
        <v>4.2</v>
      </c>
      <c r="N56" s="11">
        <v>4.2</v>
      </c>
      <c r="O56" s="11">
        <v>4.2</v>
      </c>
      <c r="P56" s="11">
        <v>4.2</v>
      </c>
      <c r="Q56" s="11">
        <v>4.2</v>
      </c>
      <c r="R56" s="11">
        <v>4.2</v>
      </c>
      <c r="S56" s="11">
        <v>4.2</v>
      </c>
      <c r="T56" s="11">
        <v>4.2</v>
      </c>
      <c r="U56" s="11">
        <v>4.2</v>
      </c>
      <c r="V56" s="11">
        <v>4.2</v>
      </c>
      <c r="W56" s="11">
        <v>4.2</v>
      </c>
      <c r="X56" s="11">
        <v>4.2</v>
      </c>
      <c r="Y56" s="11">
        <v>4.2</v>
      </c>
      <c r="Z56" s="11">
        <v>4.2</v>
      </c>
      <c r="AA56" s="11">
        <v>4.2</v>
      </c>
      <c r="AB56" s="11">
        <v>4.2</v>
      </c>
      <c r="AC56" s="24">
        <f t="shared" si="21"/>
        <v>4.200000000000002</v>
      </c>
    </row>
    <row r="57" spans="1:29" ht="33" customHeight="1">
      <c r="A57" s="4">
        <v>8</v>
      </c>
      <c r="B57" s="5" t="s">
        <v>55</v>
      </c>
      <c r="C57" s="6" t="s">
        <v>54</v>
      </c>
      <c r="D57" s="6"/>
      <c r="E57" s="12">
        <v>3.7</v>
      </c>
      <c r="F57" s="12">
        <v>3.7</v>
      </c>
      <c r="G57" s="12">
        <v>3.7</v>
      </c>
      <c r="H57" s="12">
        <v>3.7</v>
      </c>
      <c r="I57" s="12">
        <v>3.7</v>
      </c>
      <c r="J57" s="12">
        <v>3.7</v>
      </c>
      <c r="K57" s="12">
        <v>3.7</v>
      </c>
      <c r="L57" s="12">
        <v>3.7</v>
      </c>
      <c r="M57" s="12">
        <v>3.7</v>
      </c>
      <c r="N57" s="12">
        <v>3.7</v>
      </c>
      <c r="O57" s="12">
        <v>3.7</v>
      </c>
      <c r="P57" s="12">
        <v>3.7</v>
      </c>
      <c r="Q57" s="12">
        <v>3.7</v>
      </c>
      <c r="R57" s="12">
        <v>3.7</v>
      </c>
      <c r="S57" s="12">
        <v>3.7</v>
      </c>
      <c r="T57" s="12">
        <v>3.7</v>
      </c>
      <c r="U57" s="12">
        <v>3.7</v>
      </c>
      <c r="V57" s="12">
        <v>3.7</v>
      </c>
      <c r="W57" s="12">
        <v>3.7</v>
      </c>
      <c r="X57" s="12">
        <v>3.7</v>
      </c>
      <c r="Y57" s="12">
        <v>3.7</v>
      </c>
      <c r="Z57" s="12">
        <v>3.7</v>
      </c>
      <c r="AA57" s="12">
        <v>3.7</v>
      </c>
      <c r="AB57" s="12">
        <v>3.7</v>
      </c>
      <c r="AC57" s="24">
        <f t="shared" si="21"/>
        <v>3.7000000000000015</v>
      </c>
    </row>
    <row r="58" spans="1:29" ht="33" customHeight="1">
      <c r="A58" s="4">
        <v>9</v>
      </c>
      <c r="B58" s="5" t="s">
        <v>56</v>
      </c>
      <c r="C58" s="6" t="s">
        <v>54</v>
      </c>
      <c r="D58" s="6"/>
      <c r="E58" s="12">
        <v>3.8</v>
      </c>
      <c r="F58" s="12">
        <v>3.8</v>
      </c>
      <c r="G58" s="12">
        <v>3.8</v>
      </c>
      <c r="H58" s="12">
        <v>3.8</v>
      </c>
      <c r="I58" s="12">
        <v>3.8</v>
      </c>
      <c r="J58" s="12">
        <v>3.8</v>
      </c>
      <c r="K58" s="12">
        <v>3.8</v>
      </c>
      <c r="L58" s="12">
        <v>3.8</v>
      </c>
      <c r="M58" s="12">
        <v>3.8</v>
      </c>
      <c r="N58" s="12">
        <v>3.8</v>
      </c>
      <c r="O58" s="12">
        <v>3.8</v>
      </c>
      <c r="P58" s="12">
        <v>3.8</v>
      </c>
      <c r="Q58" s="12">
        <v>3.8</v>
      </c>
      <c r="R58" s="12">
        <v>3.8</v>
      </c>
      <c r="S58" s="12">
        <v>3.8</v>
      </c>
      <c r="T58" s="12">
        <v>3.8</v>
      </c>
      <c r="U58" s="12">
        <v>3.8</v>
      </c>
      <c r="V58" s="12">
        <v>3.8</v>
      </c>
      <c r="W58" s="12">
        <v>3.8</v>
      </c>
      <c r="X58" s="12">
        <v>3.8</v>
      </c>
      <c r="Y58" s="12">
        <v>3.8</v>
      </c>
      <c r="Z58" s="12">
        <v>3.8</v>
      </c>
      <c r="AA58" s="12">
        <v>3.8</v>
      </c>
      <c r="AB58" s="12">
        <v>3.8</v>
      </c>
      <c r="AC58" s="24">
        <f t="shared" si="21"/>
        <v>3.7999999999999985</v>
      </c>
    </row>
    <row r="59" spans="1:29" ht="33" customHeight="1">
      <c r="A59" s="4">
        <v>10</v>
      </c>
      <c r="B59" s="5" t="s">
        <v>57</v>
      </c>
      <c r="C59" s="6" t="s">
        <v>54</v>
      </c>
      <c r="D59" s="6"/>
      <c r="E59" s="12">
        <v>3</v>
      </c>
      <c r="F59" s="12">
        <v>3</v>
      </c>
      <c r="G59" s="12">
        <v>3</v>
      </c>
      <c r="H59" s="12">
        <v>3</v>
      </c>
      <c r="I59" s="12">
        <v>3</v>
      </c>
      <c r="J59" s="12">
        <v>3</v>
      </c>
      <c r="K59" s="12">
        <v>3</v>
      </c>
      <c r="L59" s="12">
        <v>3</v>
      </c>
      <c r="M59" s="12">
        <v>3</v>
      </c>
      <c r="N59" s="12">
        <v>3</v>
      </c>
      <c r="O59" s="12">
        <v>3</v>
      </c>
      <c r="P59" s="12">
        <v>3</v>
      </c>
      <c r="Q59" s="12">
        <v>3</v>
      </c>
      <c r="R59" s="12">
        <v>3</v>
      </c>
      <c r="S59" s="12">
        <v>3</v>
      </c>
      <c r="T59" s="12">
        <v>3</v>
      </c>
      <c r="U59" s="12">
        <v>3</v>
      </c>
      <c r="V59" s="12">
        <v>3</v>
      </c>
      <c r="W59" s="12">
        <v>3</v>
      </c>
      <c r="X59" s="12">
        <v>3</v>
      </c>
      <c r="Y59" s="12">
        <v>3</v>
      </c>
      <c r="Z59" s="12">
        <v>3</v>
      </c>
      <c r="AA59" s="12">
        <v>3</v>
      </c>
      <c r="AB59" s="12">
        <v>3</v>
      </c>
      <c r="AC59" s="24">
        <f t="shared" si="21"/>
        <v>3</v>
      </c>
    </row>
    <row r="60" spans="1:29" ht="33" customHeight="1">
      <c r="A60" s="4">
        <v>11</v>
      </c>
      <c r="B60" s="5" t="s">
        <v>58</v>
      </c>
      <c r="C60" s="6" t="s">
        <v>54</v>
      </c>
      <c r="D60" s="13"/>
      <c r="E60" s="11">
        <f t="shared" ref="E60:AB60" si="24">E56-E57</f>
        <v>0.5</v>
      </c>
      <c r="F60" s="11">
        <f t="shared" si="24"/>
        <v>0.5</v>
      </c>
      <c r="G60" s="11">
        <f t="shared" si="24"/>
        <v>0.5</v>
      </c>
      <c r="H60" s="11">
        <f t="shared" si="24"/>
        <v>0.5</v>
      </c>
      <c r="I60" s="11">
        <f t="shared" si="24"/>
        <v>0.5</v>
      </c>
      <c r="J60" s="11">
        <f t="shared" si="24"/>
        <v>0.5</v>
      </c>
      <c r="K60" s="11">
        <f t="shared" si="24"/>
        <v>0.5</v>
      </c>
      <c r="L60" s="11">
        <f t="shared" si="24"/>
        <v>0.5</v>
      </c>
      <c r="M60" s="11">
        <f t="shared" si="24"/>
        <v>0.5</v>
      </c>
      <c r="N60" s="11">
        <f t="shared" si="24"/>
        <v>0.5</v>
      </c>
      <c r="O60" s="11">
        <f t="shared" si="24"/>
        <v>0.5</v>
      </c>
      <c r="P60" s="11">
        <f t="shared" si="24"/>
        <v>0.5</v>
      </c>
      <c r="Q60" s="11">
        <f t="shared" si="24"/>
        <v>0.5</v>
      </c>
      <c r="R60" s="11">
        <f t="shared" si="24"/>
        <v>0.5</v>
      </c>
      <c r="S60" s="11">
        <f t="shared" si="24"/>
        <v>0.5</v>
      </c>
      <c r="T60" s="11">
        <f t="shared" si="24"/>
        <v>0.5</v>
      </c>
      <c r="U60" s="11">
        <f t="shared" si="24"/>
        <v>0.5</v>
      </c>
      <c r="V60" s="11">
        <f t="shared" si="24"/>
        <v>0.5</v>
      </c>
      <c r="W60" s="11">
        <f t="shared" si="24"/>
        <v>0.5</v>
      </c>
      <c r="X60" s="11">
        <f t="shared" si="24"/>
        <v>0.5</v>
      </c>
      <c r="Y60" s="11">
        <f t="shared" si="24"/>
        <v>0.5</v>
      </c>
      <c r="Z60" s="11">
        <f t="shared" si="24"/>
        <v>0.5</v>
      </c>
      <c r="AA60" s="11">
        <f t="shared" si="24"/>
        <v>0.5</v>
      </c>
      <c r="AB60" s="11">
        <f t="shared" si="24"/>
        <v>0.5</v>
      </c>
      <c r="AC60" s="24">
        <f t="shared" si="21"/>
        <v>0.5</v>
      </c>
    </row>
    <row r="61" spans="1:29" ht="33" customHeight="1">
      <c r="A61" s="4">
        <v>12</v>
      </c>
      <c r="B61" s="5" t="s">
        <v>59</v>
      </c>
      <c r="C61" s="6" t="s">
        <v>60</v>
      </c>
      <c r="D61" s="13"/>
      <c r="E61" s="11">
        <f t="shared" ref="E61:AB61" si="25">E58-E59</f>
        <v>0.79999999999999982</v>
      </c>
      <c r="F61" s="11">
        <f t="shared" si="25"/>
        <v>0.79999999999999982</v>
      </c>
      <c r="G61" s="11">
        <f t="shared" si="25"/>
        <v>0.79999999999999982</v>
      </c>
      <c r="H61" s="11">
        <f t="shared" si="25"/>
        <v>0.79999999999999982</v>
      </c>
      <c r="I61" s="11">
        <f t="shared" si="25"/>
        <v>0.79999999999999982</v>
      </c>
      <c r="J61" s="11">
        <f t="shared" si="25"/>
        <v>0.79999999999999982</v>
      </c>
      <c r="K61" s="11">
        <f t="shared" si="25"/>
        <v>0.79999999999999982</v>
      </c>
      <c r="L61" s="11">
        <f t="shared" si="25"/>
        <v>0.79999999999999982</v>
      </c>
      <c r="M61" s="11">
        <f t="shared" si="25"/>
        <v>0.79999999999999982</v>
      </c>
      <c r="N61" s="11">
        <f t="shared" si="25"/>
        <v>0.79999999999999982</v>
      </c>
      <c r="O61" s="11">
        <f t="shared" si="25"/>
        <v>0.79999999999999982</v>
      </c>
      <c r="P61" s="11">
        <f t="shared" si="25"/>
        <v>0.79999999999999982</v>
      </c>
      <c r="Q61" s="11">
        <f t="shared" si="25"/>
        <v>0.79999999999999982</v>
      </c>
      <c r="R61" s="11">
        <f t="shared" si="25"/>
        <v>0.79999999999999982</v>
      </c>
      <c r="S61" s="11">
        <f t="shared" si="25"/>
        <v>0.79999999999999982</v>
      </c>
      <c r="T61" s="11">
        <f t="shared" si="25"/>
        <v>0.79999999999999982</v>
      </c>
      <c r="U61" s="11">
        <f t="shared" si="25"/>
        <v>0.79999999999999982</v>
      </c>
      <c r="V61" s="11">
        <f t="shared" si="25"/>
        <v>0.79999999999999982</v>
      </c>
      <c r="W61" s="11">
        <f t="shared" si="25"/>
        <v>0.79999999999999982</v>
      </c>
      <c r="X61" s="11">
        <f t="shared" si="25"/>
        <v>0.79999999999999982</v>
      </c>
      <c r="Y61" s="11">
        <f t="shared" si="25"/>
        <v>0.79999999999999982</v>
      </c>
      <c r="Z61" s="11">
        <f t="shared" si="25"/>
        <v>0.79999999999999982</v>
      </c>
      <c r="AA61" s="11">
        <f t="shared" si="25"/>
        <v>0.79999999999999982</v>
      </c>
      <c r="AB61" s="11">
        <f t="shared" si="25"/>
        <v>0.79999999999999982</v>
      </c>
      <c r="AC61" s="24">
        <f t="shared" si="21"/>
        <v>0.80000000000000027</v>
      </c>
    </row>
    <row r="62" spans="1:29" ht="33" customHeight="1">
      <c r="A62" s="4">
        <v>13</v>
      </c>
      <c r="B62" s="5" t="s">
        <v>61</v>
      </c>
      <c r="C62" s="6" t="s">
        <v>62</v>
      </c>
      <c r="D62" s="13"/>
      <c r="E62" s="14">
        <f t="shared" ref="E62:AB62" si="26">SQRT(E60/0.5)*971</f>
        <v>971</v>
      </c>
      <c r="F62" s="14">
        <f t="shared" si="26"/>
        <v>971</v>
      </c>
      <c r="G62" s="14">
        <f t="shared" si="26"/>
        <v>971</v>
      </c>
      <c r="H62" s="14">
        <f t="shared" si="26"/>
        <v>971</v>
      </c>
      <c r="I62" s="14">
        <f t="shared" si="26"/>
        <v>971</v>
      </c>
      <c r="J62" s="14">
        <f t="shared" si="26"/>
        <v>971</v>
      </c>
      <c r="K62" s="14">
        <f t="shared" si="26"/>
        <v>971</v>
      </c>
      <c r="L62" s="14">
        <f t="shared" si="26"/>
        <v>971</v>
      </c>
      <c r="M62" s="14">
        <f t="shared" si="26"/>
        <v>971</v>
      </c>
      <c r="N62" s="14">
        <f t="shared" si="26"/>
        <v>971</v>
      </c>
      <c r="O62" s="14">
        <f t="shared" si="26"/>
        <v>971</v>
      </c>
      <c r="P62" s="14">
        <f t="shared" si="26"/>
        <v>971</v>
      </c>
      <c r="Q62" s="14">
        <f t="shared" si="26"/>
        <v>971</v>
      </c>
      <c r="R62" s="14">
        <f t="shared" si="26"/>
        <v>971</v>
      </c>
      <c r="S62" s="14">
        <f t="shared" si="26"/>
        <v>971</v>
      </c>
      <c r="T62" s="14">
        <f t="shared" si="26"/>
        <v>971</v>
      </c>
      <c r="U62" s="14">
        <f t="shared" si="26"/>
        <v>971</v>
      </c>
      <c r="V62" s="14">
        <f t="shared" si="26"/>
        <v>971</v>
      </c>
      <c r="W62" s="14">
        <f t="shared" si="26"/>
        <v>971</v>
      </c>
      <c r="X62" s="14">
        <f t="shared" si="26"/>
        <v>971</v>
      </c>
      <c r="Y62" s="14">
        <f t="shared" si="26"/>
        <v>971</v>
      </c>
      <c r="Z62" s="14">
        <f t="shared" si="26"/>
        <v>971</v>
      </c>
      <c r="AA62" s="14">
        <f t="shared" si="26"/>
        <v>971</v>
      </c>
      <c r="AB62" s="14">
        <f t="shared" si="26"/>
        <v>971</v>
      </c>
      <c r="AC62" s="24">
        <f t="shared" si="21"/>
        <v>971</v>
      </c>
    </row>
    <row r="63" spans="1:29" ht="33" customHeight="1">
      <c r="A63" s="4">
        <v>14</v>
      </c>
      <c r="B63" s="5" t="s">
        <v>63</v>
      </c>
      <c r="C63" s="6" t="s">
        <v>64</v>
      </c>
      <c r="D63" s="13"/>
      <c r="E63" s="14">
        <f t="shared" ref="E63:AB63" si="27">E62*1000*1*(E50-E51)/3024</f>
        <v>2344.0145502645501</v>
      </c>
      <c r="F63" s="14">
        <f t="shared" si="27"/>
        <v>2215.5753968253966</v>
      </c>
      <c r="G63" s="14">
        <f t="shared" si="27"/>
        <v>2215.5753968253966</v>
      </c>
      <c r="H63" s="14">
        <f t="shared" si="27"/>
        <v>2055.0264550264551</v>
      </c>
      <c r="I63" s="14">
        <f t="shared" si="27"/>
        <v>2087.1362433862432</v>
      </c>
      <c r="J63" s="14">
        <f t="shared" si="27"/>
        <v>2279.7949735449733</v>
      </c>
      <c r="K63" s="14">
        <f t="shared" si="27"/>
        <v>2311.9047619047615</v>
      </c>
      <c r="L63" s="14">
        <f t="shared" si="27"/>
        <v>2279.7949735449733</v>
      </c>
      <c r="M63" s="14">
        <f t="shared" si="27"/>
        <v>2279.7949735449733</v>
      </c>
      <c r="N63" s="14">
        <f t="shared" si="27"/>
        <v>2311.9047619047615</v>
      </c>
      <c r="O63" s="14">
        <f t="shared" si="27"/>
        <v>2408.2341269841268</v>
      </c>
      <c r="P63" s="14">
        <f t="shared" si="27"/>
        <v>2408.2341269841268</v>
      </c>
      <c r="Q63" s="14">
        <f t="shared" si="27"/>
        <v>2440.3439153439158</v>
      </c>
      <c r="R63" s="14">
        <f t="shared" si="27"/>
        <v>2440.3439153439158</v>
      </c>
      <c r="S63" s="14">
        <f t="shared" si="27"/>
        <v>2408.2341269841268</v>
      </c>
      <c r="T63" s="14">
        <f t="shared" si="27"/>
        <v>2376.1243386243382</v>
      </c>
      <c r="U63" s="14">
        <f t="shared" si="27"/>
        <v>2344.0145502645505</v>
      </c>
      <c r="V63" s="14">
        <f t="shared" si="27"/>
        <v>2311.9047619047615</v>
      </c>
      <c r="W63" s="14">
        <f t="shared" si="27"/>
        <v>2247.6851851851852</v>
      </c>
      <c r="X63" s="14">
        <f t="shared" si="27"/>
        <v>2247.6851851851852</v>
      </c>
      <c r="Y63" s="14">
        <f t="shared" si="27"/>
        <v>2055.0264550264546</v>
      </c>
      <c r="Z63" s="14">
        <f t="shared" si="27"/>
        <v>2087.1362433862432</v>
      </c>
      <c r="AA63" s="14">
        <f t="shared" si="27"/>
        <v>1990.8068783068784</v>
      </c>
      <c r="AB63" s="14">
        <f t="shared" si="27"/>
        <v>2022.9166666666667</v>
      </c>
      <c r="AC63" s="24">
        <f>SUM(E63:AB63)</f>
        <v>54169.212962962964</v>
      </c>
    </row>
    <row r="64" spans="1:29" ht="33" customHeight="1">
      <c r="A64" s="4">
        <v>15</v>
      </c>
      <c r="B64" s="5" t="s">
        <v>65</v>
      </c>
      <c r="C64" s="6" t="s">
        <v>66</v>
      </c>
      <c r="D64" s="13"/>
      <c r="E64" s="15">
        <v>1300</v>
      </c>
      <c r="F64" s="15">
        <v>1200</v>
      </c>
      <c r="G64" s="15">
        <v>1200</v>
      </c>
      <c r="H64" s="15">
        <v>1200</v>
      </c>
      <c r="I64" s="15">
        <v>1500</v>
      </c>
      <c r="J64" s="15">
        <v>1200</v>
      </c>
      <c r="K64" s="15">
        <v>1300</v>
      </c>
      <c r="L64" s="15">
        <v>1400</v>
      </c>
      <c r="M64" s="15">
        <v>1300</v>
      </c>
      <c r="N64" s="15">
        <v>1400</v>
      </c>
      <c r="O64" s="15">
        <v>1300</v>
      </c>
      <c r="P64" s="15">
        <v>1500</v>
      </c>
      <c r="Q64" s="15">
        <v>1300</v>
      </c>
      <c r="R64" s="15">
        <v>1500</v>
      </c>
      <c r="S64" s="15">
        <v>1200</v>
      </c>
      <c r="T64" s="15">
        <v>1500</v>
      </c>
      <c r="U64" s="15">
        <v>1400</v>
      </c>
      <c r="V64" s="15">
        <v>1300</v>
      </c>
      <c r="W64" s="15">
        <v>1300</v>
      </c>
      <c r="X64" s="15">
        <v>1200</v>
      </c>
      <c r="Y64" s="15">
        <v>1200</v>
      </c>
      <c r="Z64" s="15">
        <v>1200</v>
      </c>
      <c r="AA64" s="15">
        <v>1200</v>
      </c>
      <c r="AB64" s="15">
        <v>1200</v>
      </c>
      <c r="AC64" s="25">
        <f>SUM(E64:AB64)</f>
        <v>31300</v>
      </c>
    </row>
    <row r="65" spans="1:29" ht="33" customHeight="1">
      <c r="A65" s="4">
        <v>16</v>
      </c>
      <c r="B65" s="5" t="s">
        <v>67</v>
      </c>
      <c r="C65" s="6" t="s">
        <v>68</v>
      </c>
      <c r="D65" s="13"/>
      <c r="E65" s="16">
        <f t="shared" ref="E65:AB65" si="28">E64/E63</f>
        <v>0.55460406585500055</v>
      </c>
      <c r="F65" s="16">
        <f t="shared" si="28"/>
        <v>0.54162002417946542</v>
      </c>
      <c r="G65" s="16">
        <f t="shared" si="28"/>
        <v>0.54162002417946542</v>
      </c>
      <c r="H65" s="16">
        <f t="shared" si="28"/>
        <v>0.58393408856848605</v>
      </c>
      <c r="I65" s="16">
        <f t="shared" si="28"/>
        <v>0.71868810900736757</v>
      </c>
      <c r="J65" s="16">
        <f t="shared" si="28"/>
        <v>0.52636312208990299</v>
      </c>
      <c r="K65" s="16">
        <f t="shared" si="28"/>
        <v>0.56230690010298667</v>
      </c>
      <c r="L65" s="16">
        <f t="shared" si="28"/>
        <v>0.61409030910488682</v>
      </c>
      <c r="M65" s="16">
        <f t="shared" si="28"/>
        <v>0.57022671559739491</v>
      </c>
      <c r="N65" s="16">
        <f t="shared" si="28"/>
        <v>0.60556127703398566</v>
      </c>
      <c r="O65" s="16">
        <f t="shared" si="28"/>
        <v>0.53981462409886716</v>
      </c>
      <c r="P65" s="16">
        <f t="shared" si="28"/>
        <v>0.62286302780638525</v>
      </c>
      <c r="Q65" s="16">
        <f t="shared" si="28"/>
        <v>0.53271180009756613</v>
      </c>
      <c r="R65" s="16">
        <f t="shared" si="28"/>
        <v>0.61466746165103792</v>
      </c>
      <c r="S65" s="16">
        <f t="shared" si="28"/>
        <v>0.49829042224510817</v>
      </c>
      <c r="T65" s="16">
        <f t="shared" si="28"/>
        <v>0.63128009574971478</v>
      </c>
      <c r="U65" s="16">
        <f t="shared" si="28"/>
        <v>0.59726591707461585</v>
      </c>
      <c r="V65" s="16">
        <f t="shared" si="28"/>
        <v>0.56230690010298667</v>
      </c>
      <c r="W65" s="16">
        <f t="shared" si="28"/>
        <v>0.57837281153450049</v>
      </c>
      <c r="X65" s="16">
        <f t="shared" si="28"/>
        <v>0.53388259526261583</v>
      </c>
      <c r="Y65" s="16">
        <f t="shared" si="28"/>
        <v>0.58393408856848616</v>
      </c>
      <c r="Z65" s="16">
        <f t="shared" si="28"/>
        <v>0.57495048720589403</v>
      </c>
      <c r="AA65" s="16">
        <f t="shared" si="28"/>
        <v>0.60277067207069535</v>
      </c>
      <c r="AB65" s="16">
        <f t="shared" si="28"/>
        <v>0.59320288362512874</v>
      </c>
      <c r="AC65" s="24">
        <f t="shared" ref="AC65:AC70" si="29">AVERAGE(E65:AB65)</f>
        <v>0.57855535095052268</v>
      </c>
    </row>
    <row r="66" spans="1:29" ht="33" customHeight="1">
      <c r="A66" s="4">
        <v>17</v>
      </c>
      <c r="B66" s="5" t="s">
        <v>69</v>
      </c>
      <c r="C66" s="13"/>
      <c r="D66" s="13"/>
      <c r="E66" s="316">
        <f>AVERAGE(E65:AB65)</f>
        <v>0.57855535095052268</v>
      </c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8"/>
      <c r="AC66" s="24">
        <f t="shared" si="29"/>
        <v>0.57855535095052268</v>
      </c>
    </row>
    <row r="67" spans="1:29" ht="33" customHeight="1">
      <c r="A67" s="4">
        <v>18</v>
      </c>
      <c r="B67" s="5" t="s">
        <v>70</v>
      </c>
      <c r="C67" s="13"/>
      <c r="D67" s="13"/>
      <c r="E67" s="16">
        <f t="shared" ref="E67:AB67" si="30">3.516/E65</f>
        <v>6.339657814407814</v>
      </c>
      <c r="F67" s="16">
        <f t="shared" si="30"/>
        <v>6.4916359126984124</v>
      </c>
      <c r="G67" s="16">
        <f t="shared" si="30"/>
        <v>6.4916359126984124</v>
      </c>
      <c r="H67" s="16">
        <f t="shared" si="30"/>
        <v>6.0212275132275135</v>
      </c>
      <c r="I67" s="16">
        <f t="shared" si="30"/>
        <v>4.8922473544973544</v>
      </c>
      <c r="J67" s="16">
        <f t="shared" si="30"/>
        <v>6.6797992724867719</v>
      </c>
      <c r="K67" s="16">
        <f t="shared" si="30"/>
        <v>6.252813186813186</v>
      </c>
      <c r="L67" s="16">
        <f t="shared" si="30"/>
        <v>5.7255422335600903</v>
      </c>
      <c r="M67" s="16">
        <f t="shared" si="30"/>
        <v>6.1659685592185589</v>
      </c>
      <c r="N67" s="16">
        <f t="shared" si="30"/>
        <v>5.8061836734693868</v>
      </c>
      <c r="O67" s="16">
        <f t="shared" si="30"/>
        <v>6.5133470695970699</v>
      </c>
      <c r="P67" s="16">
        <f t="shared" si="30"/>
        <v>5.6449007936507929</v>
      </c>
      <c r="Q67" s="16">
        <f t="shared" si="30"/>
        <v>6.6001916971916987</v>
      </c>
      <c r="R67" s="16">
        <f t="shared" si="30"/>
        <v>5.7201661375661379</v>
      </c>
      <c r="S67" s="16">
        <f t="shared" si="30"/>
        <v>7.0561259920634916</v>
      </c>
      <c r="T67" s="16">
        <f t="shared" si="30"/>
        <v>5.5696354497354488</v>
      </c>
      <c r="U67" s="16">
        <f t="shared" si="30"/>
        <v>5.8868251133786851</v>
      </c>
      <c r="V67" s="16">
        <f t="shared" si="30"/>
        <v>6.252813186813186</v>
      </c>
      <c r="W67" s="16">
        <f t="shared" si="30"/>
        <v>6.0791239316239318</v>
      </c>
      <c r="X67" s="16">
        <f t="shared" si="30"/>
        <v>6.5857175925925926</v>
      </c>
      <c r="Y67" s="16">
        <f t="shared" si="30"/>
        <v>6.0212275132275126</v>
      </c>
      <c r="Z67" s="16">
        <f t="shared" si="30"/>
        <v>6.1153091931216927</v>
      </c>
      <c r="AA67" s="16">
        <f t="shared" si="30"/>
        <v>5.8330641534391532</v>
      </c>
      <c r="AB67" s="16">
        <f t="shared" si="30"/>
        <v>5.9271458333333333</v>
      </c>
      <c r="AC67" s="24">
        <f t="shared" si="29"/>
        <v>6.1113460454338417</v>
      </c>
    </row>
    <row r="68" spans="1:29" ht="33" customHeight="1">
      <c r="A68" s="4">
        <v>19</v>
      </c>
      <c r="B68" s="5" t="s">
        <v>71</v>
      </c>
      <c r="C68" s="13"/>
      <c r="D68" s="13"/>
      <c r="E68" s="16">
        <f t="shared" ref="E68:AB68" si="31">3.413*E67</f>
        <v>21.637252120573869</v>
      </c>
      <c r="F68" s="16">
        <f t="shared" si="31"/>
        <v>22.155953370039679</v>
      </c>
      <c r="G68" s="16">
        <f t="shared" si="31"/>
        <v>22.155953370039679</v>
      </c>
      <c r="H68" s="16">
        <f t="shared" si="31"/>
        <v>20.550449502645503</v>
      </c>
      <c r="I68" s="16">
        <f t="shared" si="31"/>
        <v>16.69724022089947</v>
      </c>
      <c r="J68" s="16">
        <f t="shared" si="31"/>
        <v>22.798154916997351</v>
      </c>
      <c r="K68" s="16">
        <f t="shared" si="31"/>
        <v>21.340851406593401</v>
      </c>
      <c r="L68" s="16">
        <f t="shared" si="31"/>
        <v>19.541275643140587</v>
      </c>
      <c r="M68" s="16">
        <f t="shared" si="31"/>
        <v>21.044450692612941</v>
      </c>
      <c r="N68" s="16">
        <f t="shared" si="31"/>
        <v>19.816504877551015</v>
      </c>
      <c r="O68" s="16">
        <f t="shared" si="31"/>
        <v>22.230053548534798</v>
      </c>
      <c r="P68" s="16">
        <f t="shared" si="31"/>
        <v>19.266046408730155</v>
      </c>
      <c r="Q68" s="16">
        <f t="shared" si="31"/>
        <v>22.526454262515266</v>
      </c>
      <c r="R68" s="16">
        <f t="shared" si="31"/>
        <v>19.522927027513227</v>
      </c>
      <c r="S68" s="16">
        <f t="shared" si="31"/>
        <v>24.082558010912695</v>
      </c>
      <c r="T68" s="16">
        <f t="shared" si="31"/>
        <v>19.009165789947087</v>
      </c>
      <c r="U68" s="16">
        <f t="shared" si="31"/>
        <v>20.091734111961451</v>
      </c>
      <c r="V68" s="16">
        <f t="shared" si="31"/>
        <v>21.340851406593401</v>
      </c>
      <c r="W68" s="16">
        <f t="shared" si="31"/>
        <v>20.74804997863248</v>
      </c>
      <c r="X68" s="16">
        <f t="shared" si="31"/>
        <v>22.477054143518519</v>
      </c>
      <c r="Y68" s="16">
        <f t="shared" si="31"/>
        <v>20.550449502645499</v>
      </c>
      <c r="Z68" s="16">
        <f t="shared" si="31"/>
        <v>20.871550276124335</v>
      </c>
      <c r="AA68" s="16">
        <f t="shared" si="31"/>
        <v>19.90824795568783</v>
      </c>
      <c r="AB68" s="16">
        <f t="shared" si="31"/>
        <v>20.229348729166666</v>
      </c>
      <c r="AC68" s="24">
        <f t="shared" si="29"/>
        <v>20.858024053065702</v>
      </c>
    </row>
    <row r="69" spans="1:29" ht="33" customHeight="1">
      <c r="A69" s="4">
        <v>20</v>
      </c>
      <c r="B69" s="5" t="s">
        <v>72</v>
      </c>
      <c r="C69" s="6" t="s">
        <v>47</v>
      </c>
      <c r="D69" s="13"/>
      <c r="E69" s="16">
        <f t="shared" ref="E69:AB69" si="32">(E54-E53)/LN(1+(E54-E53)/E48)</f>
        <v>2.9196406471924821</v>
      </c>
      <c r="F69" s="16">
        <f t="shared" si="32"/>
        <v>2.8244384210924296</v>
      </c>
      <c r="G69" s="16">
        <f t="shared" si="32"/>
        <v>2.8244384210924309</v>
      </c>
      <c r="H69" s="16">
        <f t="shared" si="32"/>
        <v>2.5757404186939912</v>
      </c>
      <c r="I69" s="16">
        <f t="shared" si="32"/>
        <v>2.6076803122881569</v>
      </c>
      <c r="J69" s="16">
        <f t="shared" si="32"/>
        <v>2.8880502797241387</v>
      </c>
      <c r="K69" s="16">
        <f t="shared" si="32"/>
        <v>2.8880502797241387</v>
      </c>
      <c r="L69" s="16">
        <f t="shared" si="32"/>
        <v>2.8880502797241387</v>
      </c>
      <c r="M69" s="16">
        <f t="shared" si="32"/>
        <v>2.8880502797241387</v>
      </c>
      <c r="N69" s="16">
        <f t="shared" si="32"/>
        <v>2.8880502797241387</v>
      </c>
      <c r="O69" s="16">
        <f t="shared" si="32"/>
        <v>2.9196406471924821</v>
      </c>
      <c r="P69" s="16">
        <f t="shared" si="32"/>
        <v>2.9196406471924821</v>
      </c>
      <c r="Q69" s="16">
        <f t="shared" si="32"/>
        <v>2.9510920028415581</v>
      </c>
      <c r="R69" s="16">
        <f t="shared" si="32"/>
        <v>2.9510920028415581</v>
      </c>
      <c r="S69" s="16">
        <f t="shared" si="32"/>
        <v>2.8577515393266606</v>
      </c>
      <c r="T69" s="16">
        <f t="shared" si="32"/>
        <v>2.9196406471924821</v>
      </c>
      <c r="U69" s="16">
        <f t="shared" si="32"/>
        <v>2.9196406471924821</v>
      </c>
      <c r="V69" s="16">
        <f t="shared" si="32"/>
        <v>2.8880502797241387</v>
      </c>
      <c r="W69" s="16">
        <f t="shared" si="32"/>
        <v>2.8880502797241387</v>
      </c>
      <c r="X69" s="16">
        <f t="shared" si="32"/>
        <v>2.8244384210924296</v>
      </c>
      <c r="Y69" s="16">
        <f t="shared" si="32"/>
        <v>2.6953824270696076</v>
      </c>
      <c r="Z69" s="16">
        <f t="shared" si="32"/>
        <v>2.6394592991227759</v>
      </c>
      <c r="AA69" s="16">
        <f t="shared" si="32"/>
        <v>2.5436350122093541</v>
      </c>
      <c r="AB69" s="16">
        <f t="shared" si="32"/>
        <v>2.5757404186939898</v>
      </c>
      <c r="AC69" s="24">
        <f t="shared" si="29"/>
        <v>2.8202268287665135</v>
      </c>
    </row>
    <row r="70" spans="1:29" ht="33" customHeight="1">
      <c r="A70" s="4">
        <v>21</v>
      </c>
      <c r="B70" s="5" t="s">
        <v>73</v>
      </c>
      <c r="C70" s="6" t="s">
        <v>47</v>
      </c>
      <c r="D70" s="17"/>
      <c r="E70" s="16">
        <f t="shared" ref="E70:AB70" si="33">(E50-E51)/LN(1+(E50-E51)/E49)</f>
        <v>2.831994762232378</v>
      </c>
      <c r="F70" s="16">
        <f t="shared" si="33"/>
        <v>2.7318849218221408</v>
      </c>
      <c r="G70" s="16">
        <f t="shared" si="33"/>
        <v>2.7318849218221408</v>
      </c>
      <c r="H70" s="16">
        <f t="shared" si="33"/>
        <v>2.6050827568852757</v>
      </c>
      <c r="I70" s="16">
        <f t="shared" si="33"/>
        <v>2.6305986949018862</v>
      </c>
      <c r="J70" s="16">
        <f t="shared" si="33"/>
        <v>2.7820815658492695</v>
      </c>
      <c r="K70" s="16">
        <f t="shared" si="33"/>
        <v>2.8070729658092159</v>
      </c>
      <c r="L70" s="16">
        <f t="shared" si="33"/>
        <v>2.9450820866416123</v>
      </c>
      <c r="M70" s="16">
        <f t="shared" si="33"/>
        <v>2.7820815658492695</v>
      </c>
      <c r="N70" s="16">
        <f t="shared" si="33"/>
        <v>2.9708636221603979</v>
      </c>
      <c r="O70" s="16">
        <f t="shared" si="33"/>
        <v>2.8816343500125901</v>
      </c>
      <c r="P70" s="16">
        <f t="shared" si="33"/>
        <v>2.8816343500125901</v>
      </c>
      <c r="Q70" s="16">
        <f t="shared" si="33"/>
        <v>3.0732768781004789</v>
      </c>
      <c r="R70" s="16">
        <f t="shared" si="33"/>
        <v>3.0732768781004789</v>
      </c>
      <c r="S70" s="16">
        <f t="shared" si="33"/>
        <v>2.8816343500125901</v>
      </c>
      <c r="T70" s="16">
        <f t="shared" si="33"/>
        <v>3.0222103805672957</v>
      </c>
      <c r="U70" s="16">
        <f t="shared" si="33"/>
        <v>2.8319947622323784</v>
      </c>
      <c r="V70" s="16">
        <f t="shared" si="33"/>
        <v>2.8070729658092159</v>
      </c>
      <c r="W70" s="16">
        <f t="shared" si="33"/>
        <v>2.7570193139019237</v>
      </c>
      <c r="X70" s="16">
        <f t="shared" si="33"/>
        <v>2.7570193139019237</v>
      </c>
      <c r="Y70" s="16">
        <f t="shared" si="33"/>
        <v>2.7624670344616433</v>
      </c>
      <c r="Z70" s="16">
        <f t="shared" si="33"/>
        <v>2.7887947446121881</v>
      </c>
      <c r="AA70" s="16">
        <f t="shared" si="33"/>
        <v>2.5538068190908847</v>
      </c>
      <c r="AB70" s="16">
        <f t="shared" si="33"/>
        <v>2.5794860061922535</v>
      </c>
      <c r="AC70" s="24">
        <f t="shared" si="29"/>
        <v>2.8112481671242509</v>
      </c>
    </row>
  </sheetData>
  <mergeCells count="32">
    <mergeCell ref="A41:D41"/>
    <mergeCell ref="A42:D42"/>
    <mergeCell ref="A43:D43"/>
    <mergeCell ref="A44:D44"/>
    <mergeCell ref="A45:D45"/>
    <mergeCell ref="E66:AB66"/>
    <mergeCell ref="A11:A12"/>
    <mergeCell ref="B11:B12"/>
    <mergeCell ref="C11:C12"/>
    <mergeCell ref="D11:D12"/>
    <mergeCell ref="E31:AB31"/>
    <mergeCell ref="A46:A47"/>
    <mergeCell ref="B46:B47"/>
    <mergeCell ref="C46:C47"/>
    <mergeCell ref="D46:D47"/>
    <mergeCell ref="E46:AB46"/>
    <mergeCell ref="A37:AC37"/>
    <mergeCell ref="A38:AC38"/>
    <mergeCell ref="A39:D39"/>
    <mergeCell ref="E39:AC45"/>
    <mergeCell ref="A40:D40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9:AB29">
    <cfRule type="cellIs" dxfId="36" priority="2" operator="greaterThan">
      <formula>90</formula>
    </cfRule>
  </conditionalFormatting>
  <conditionalFormatting sqref="E64:AB64">
    <cfRule type="cellIs" dxfId="35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F66"/>
  <sheetViews>
    <sheetView zoomScale="60" zoomScaleNormal="60" workbookViewId="0">
      <selection activeCell="AG69" sqref="AG69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163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</v>
      </c>
      <c r="F13" s="8">
        <v>1</v>
      </c>
      <c r="G13" s="8">
        <v>1.1000000000000001</v>
      </c>
      <c r="H13" s="8">
        <v>1.2</v>
      </c>
      <c r="I13" s="8">
        <v>1.1000000000000001</v>
      </c>
      <c r="J13" s="8">
        <v>1.2</v>
      </c>
      <c r="K13" s="8">
        <v>1.2</v>
      </c>
      <c r="L13" s="8">
        <v>1.2</v>
      </c>
      <c r="M13" s="8">
        <v>1.1000000000000001</v>
      </c>
      <c r="N13" s="8">
        <v>1.2</v>
      </c>
      <c r="O13" s="8">
        <v>1.2</v>
      </c>
      <c r="P13" s="8">
        <v>1.2</v>
      </c>
      <c r="Q13" s="8">
        <v>1.2</v>
      </c>
      <c r="R13" s="8">
        <v>1.3</v>
      </c>
      <c r="S13" s="8">
        <v>1.4</v>
      </c>
      <c r="T13" s="8">
        <v>1.2</v>
      </c>
      <c r="U13" s="8">
        <v>0.9</v>
      </c>
      <c r="V13" s="8">
        <v>1</v>
      </c>
      <c r="W13" s="8">
        <v>1.2</v>
      </c>
      <c r="X13" s="8">
        <v>0.9</v>
      </c>
      <c r="Y13" s="8">
        <v>0.9</v>
      </c>
      <c r="Z13" s="8">
        <v>0.9</v>
      </c>
      <c r="AA13" s="8">
        <v>0.9</v>
      </c>
      <c r="AB13" s="8">
        <v>0.9</v>
      </c>
      <c r="AC13" s="23">
        <f>AVERAGE(E13:AB13)</f>
        <v>1.0999999999999994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0.4</v>
      </c>
      <c r="F14" s="9">
        <v>0.3</v>
      </c>
      <c r="G14" s="9">
        <v>0.4</v>
      </c>
      <c r="H14" s="9">
        <v>0.4</v>
      </c>
      <c r="I14" s="9">
        <v>0.4</v>
      </c>
      <c r="J14" s="9">
        <v>0.4</v>
      </c>
      <c r="K14" s="9">
        <v>0.5</v>
      </c>
      <c r="L14" s="9">
        <v>0.5</v>
      </c>
      <c r="M14" s="9">
        <v>0.4</v>
      </c>
      <c r="N14" s="9">
        <v>0.4</v>
      </c>
      <c r="O14" s="9">
        <v>0.4</v>
      </c>
      <c r="P14" s="9">
        <v>0.5</v>
      </c>
      <c r="Q14" s="9">
        <v>0.5</v>
      </c>
      <c r="R14" s="9">
        <v>0.5</v>
      </c>
      <c r="S14" s="9">
        <v>0.5</v>
      </c>
      <c r="T14" s="9">
        <v>0.5</v>
      </c>
      <c r="U14" s="9">
        <v>0.5</v>
      </c>
      <c r="V14" s="9">
        <v>0.4</v>
      </c>
      <c r="W14" s="9">
        <v>0.4</v>
      </c>
      <c r="X14" s="9">
        <v>0.3</v>
      </c>
      <c r="Y14" s="9">
        <v>0.3</v>
      </c>
      <c r="Z14" s="9">
        <v>0.2</v>
      </c>
      <c r="AA14" s="9">
        <v>0.3</v>
      </c>
      <c r="AB14" s="9">
        <v>0.3</v>
      </c>
      <c r="AC14" s="23">
        <f>AVERAGE(E14:AB14)</f>
        <v>0.40416666666666679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13.2</v>
      </c>
      <c r="F15" s="10">
        <v>13.4</v>
      </c>
      <c r="G15" s="10">
        <v>13.4</v>
      </c>
      <c r="H15" s="10">
        <v>12.9</v>
      </c>
      <c r="I15" s="10">
        <v>12.8</v>
      </c>
      <c r="J15" s="10">
        <v>12.8</v>
      </c>
      <c r="K15" s="10">
        <v>12.8</v>
      </c>
      <c r="L15" s="10">
        <v>12.9</v>
      </c>
      <c r="M15" s="10">
        <v>13</v>
      </c>
      <c r="N15" s="10">
        <v>12.8</v>
      </c>
      <c r="O15" s="10">
        <v>12.9</v>
      </c>
      <c r="P15" s="10">
        <v>13.1</v>
      </c>
      <c r="Q15" s="10">
        <v>13.3</v>
      </c>
      <c r="R15" s="10">
        <v>13.3</v>
      </c>
      <c r="S15" s="10">
        <v>13.2</v>
      </c>
      <c r="T15" s="10">
        <v>12.9</v>
      </c>
      <c r="U15" s="10">
        <v>12.9</v>
      </c>
      <c r="V15" s="10">
        <v>12.9</v>
      </c>
      <c r="W15" s="10">
        <v>12.7</v>
      </c>
      <c r="X15" s="10">
        <v>12.5</v>
      </c>
      <c r="Y15" s="10">
        <v>12.7</v>
      </c>
      <c r="Z15" s="10">
        <v>12.9</v>
      </c>
      <c r="AA15" s="10">
        <v>12.9</v>
      </c>
      <c r="AB15" s="10">
        <v>12.8</v>
      </c>
      <c r="AC15" s="24">
        <f t="shared" ref="AC15:AC25" si="0">AVERAGE(E15:AB15)</f>
        <v>12.958333333333334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7</v>
      </c>
      <c r="F16" s="10">
        <v>7</v>
      </c>
      <c r="G16" s="10">
        <v>6.2</v>
      </c>
      <c r="H16" s="10">
        <v>5.5</v>
      </c>
      <c r="I16" s="10">
        <v>5.4</v>
      </c>
      <c r="J16" s="10">
        <v>5.5</v>
      </c>
      <c r="K16" s="10">
        <v>5.5</v>
      </c>
      <c r="L16" s="10">
        <v>5.5</v>
      </c>
      <c r="M16" s="10">
        <v>5.5</v>
      </c>
      <c r="N16" s="10">
        <v>5.5</v>
      </c>
      <c r="O16" s="10">
        <v>5.6</v>
      </c>
      <c r="P16" s="10">
        <v>5.6</v>
      </c>
      <c r="Q16" s="10">
        <v>5.6</v>
      </c>
      <c r="R16" s="10">
        <v>5.4</v>
      </c>
      <c r="S16" s="10">
        <v>5.4</v>
      </c>
      <c r="T16" s="10">
        <v>5.5</v>
      </c>
      <c r="U16" s="10">
        <v>6</v>
      </c>
      <c r="V16" s="10">
        <v>6</v>
      </c>
      <c r="W16" s="10">
        <v>6.2</v>
      </c>
      <c r="X16" s="10">
        <v>6.9</v>
      </c>
      <c r="Y16" s="10">
        <v>7.1</v>
      </c>
      <c r="Z16" s="10">
        <v>7.1</v>
      </c>
      <c r="AA16" s="10">
        <v>7.1</v>
      </c>
      <c r="AB16" s="10">
        <v>7</v>
      </c>
      <c r="AC16" s="24">
        <f t="shared" si="0"/>
        <v>6.0458333333333334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24.8</v>
      </c>
      <c r="F17" s="10">
        <v>25</v>
      </c>
      <c r="G17" s="10">
        <v>24.9</v>
      </c>
      <c r="H17" s="10">
        <v>25.1</v>
      </c>
      <c r="I17" s="10">
        <v>25.2</v>
      </c>
      <c r="J17" s="10">
        <v>24.9</v>
      </c>
      <c r="K17" s="10">
        <v>24.7</v>
      </c>
      <c r="L17" s="10">
        <v>25.3</v>
      </c>
      <c r="M17" s="10">
        <v>24.1</v>
      </c>
      <c r="N17" s="10">
        <v>22.6</v>
      </c>
      <c r="O17" s="10">
        <v>22.8</v>
      </c>
      <c r="P17" s="10">
        <v>24.2</v>
      </c>
      <c r="Q17" s="10">
        <v>24.7</v>
      </c>
      <c r="R17" s="10">
        <v>24.6</v>
      </c>
      <c r="S17" s="10">
        <v>24.7</v>
      </c>
      <c r="T17" s="10">
        <v>24.9</v>
      </c>
      <c r="U17" s="10">
        <v>24.6</v>
      </c>
      <c r="V17" s="10">
        <v>23.7</v>
      </c>
      <c r="W17" s="10">
        <v>22.8</v>
      </c>
      <c r="X17" s="10">
        <v>23.1</v>
      </c>
      <c r="Y17" s="10">
        <v>23.3</v>
      </c>
      <c r="Z17" s="10">
        <v>23.5</v>
      </c>
      <c r="AA17" s="10">
        <v>22.7</v>
      </c>
      <c r="AB17" s="10">
        <v>21.8</v>
      </c>
      <c r="AC17" s="24">
        <f t="shared" si="0"/>
        <v>24.083333333333332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28.1</v>
      </c>
      <c r="F18" s="10">
        <v>28.3</v>
      </c>
      <c r="G18" s="10">
        <v>28.9</v>
      </c>
      <c r="H18" s="10">
        <v>29.2</v>
      </c>
      <c r="I18" s="10">
        <v>29.2</v>
      </c>
      <c r="J18" s="10">
        <v>28.8</v>
      </c>
      <c r="K18" s="10">
        <v>28.7</v>
      </c>
      <c r="L18" s="10">
        <v>29.3</v>
      </c>
      <c r="M18" s="10">
        <v>28.1</v>
      </c>
      <c r="N18" s="10">
        <v>26.5</v>
      </c>
      <c r="O18" s="10">
        <v>26.7</v>
      </c>
      <c r="P18" s="10">
        <v>28.2</v>
      </c>
      <c r="Q18" s="10">
        <v>28.8</v>
      </c>
      <c r="R18" s="10">
        <v>28.9</v>
      </c>
      <c r="S18" s="10">
        <v>29</v>
      </c>
      <c r="T18" s="10">
        <v>29</v>
      </c>
      <c r="U18" s="10">
        <v>28.4</v>
      </c>
      <c r="V18" s="10">
        <v>27.6</v>
      </c>
      <c r="W18" s="10">
        <v>26</v>
      </c>
      <c r="X18" s="10">
        <v>25.9</v>
      </c>
      <c r="Y18" s="10">
        <v>26.3</v>
      </c>
      <c r="Z18" s="10">
        <v>26.7</v>
      </c>
      <c r="AA18" s="10">
        <v>25.8</v>
      </c>
      <c r="AB18" s="10">
        <v>24.8</v>
      </c>
      <c r="AC18" s="24">
        <f t="shared" si="0"/>
        <v>27.799999999999997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1990.8068783068779</v>
      </c>
      <c r="F26" s="14">
        <f t="shared" si="7"/>
        <v>2055.0264550264551</v>
      </c>
      <c r="G26" s="14">
        <f t="shared" si="7"/>
        <v>2311.9047619047619</v>
      </c>
      <c r="H26" s="14">
        <f t="shared" si="7"/>
        <v>2376.1243386243386</v>
      </c>
      <c r="I26" s="14">
        <f t="shared" si="7"/>
        <v>2376.1243386243386</v>
      </c>
      <c r="J26" s="14">
        <f t="shared" si="7"/>
        <v>2344.0145502645505</v>
      </c>
      <c r="K26" s="14">
        <f t="shared" si="7"/>
        <v>2344.0145502645505</v>
      </c>
      <c r="L26" s="14">
        <f t="shared" si="7"/>
        <v>2376.1243386243386</v>
      </c>
      <c r="M26" s="14">
        <f t="shared" si="7"/>
        <v>2408.2341269841268</v>
      </c>
      <c r="N26" s="14">
        <f t="shared" si="7"/>
        <v>2344.0145502645505</v>
      </c>
      <c r="O26" s="14">
        <f t="shared" si="7"/>
        <v>2344.0145502645505</v>
      </c>
      <c r="P26" s="14">
        <f t="shared" si="7"/>
        <v>2408.2341269841268</v>
      </c>
      <c r="Q26" s="14">
        <f t="shared" si="7"/>
        <v>2472.4537037037039</v>
      </c>
      <c r="R26" s="14">
        <f t="shared" si="7"/>
        <v>2536.6732804232806</v>
      </c>
      <c r="S26" s="14">
        <f t="shared" si="7"/>
        <v>2504.5634920634916</v>
      </c>
      <c r="T26" s="14">
        <f t="shared" si="7"/>
        <v>2376.1243386243386</v>
      </c>
      <c r="U26" s="14">
        <f t="shared" si="7"/>
        <v>2215.5753968253966</v>
      </c>
      <c r="V26" s="14">
        <f t="shared" si="7"/>
        <v>2215.5753968253966</v>
      </c>
      <c r="W26" s="14">
        <f t="shared" si="7"/>
        <v>2087.1362433862432</v>
      </c>
      <c r="X26" s="14">
        <f t="shared" ref="X26:AB26" si="8">X25*1000*1*(X15-X16)/3024</f>
        <v>1798.148148148148</v>
      </c>
      <c r="Y26" s="14">
        <f t="shared" si="8"/>
        <v>1798.148148148148</v>
      </c>
      <c r="Z26" s="14">
        <f t="shared" si="8"/>
        <v>1862.3677248677252</v>
      </c>
      <c r="AA26" s="14">
        <f t="shared" si="8"/>
        <v>1862.3677248677252</v>
      </c>
      <c r="AB26" s="14">
        <f t="shared" si="8"/>
        <v>1862.3677248677252</v>
      </c>
      <c r="AC26" s="24">
        <f>SUM(E26:AB26)</f>
        <v>53270.138888888898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1200</v>
      </c>
      <c r="F27" s="15">
        <v>1200</v>
      </c>
      <c r="G27" s="15">
        <v>1400</v>
      </c>
      <c r="H27" s="15">
        <v>1400</v>
      </c>
      <c r="I27" s="15">
        <v>1300</v>
      </c>
      <c r="J27" s="15">
        <v>1300</v>
      </c>
      <c r="K27" s="15">
        <v>1400</v>
      </c>
      <c r="L27" s="15">
        <v>1300</v>
      </c>
      <c r="M27" s="15">
        <v>1200</v>
      </c>
      <c r="N27" s="15">
        <v>1400</v>
      </c>
      <c r="O27" s="15">
        <v>1300</v>
      </c>
      <c r="P27" s="15">
        <v>1400</v>
      </c>
      <c r="Q27" s="15">
        <v>1400</v>
      </c>
      <c r="R27" s="15">
        <v>1300</v>
      </c>
      <c r="S27" s="15">
        <v>1400</v>
      </c>
      <c r="T27" s="15">
        <v>1200</v>
      </c>
      <c r="U27" s="15">
        <v>1200</v>
      </c>
      <c r="V27" s="15">
        <v>1200</v>
      </c>
      <c r="W27" s="15">
        <v>900</v>
      </c>
      <c r="X27" s="15">
        <v>1100</v>
      </c>
      <c r="Y27" s="15">
        <v>1000</v>
      </c>
      <c r="Z27" s="15">
        <v>1000</v>
      </c>
      <c r="AA27" s="15">
        <v>1000</v>
      </c>
      <c r="AB27" s="15">
        <v>1000</v>
      </c>
      <c r="AC27" s="25">
        <f>SUM(E27:AB27)</f>
        <v>29500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9">E27/E26</f>
        <v>0.60277067207069546</v>
      </c>
      <c r="F28" s="16">
        <f t="shared" si="9"/>
        <v>0.58393408856848605</v>
      </c>
      <c r="G28" s="16">
        <f t="shared" si="9"/>
        <v>0.60556127703398555</v>
      </c>
      <c r="H28" s="16">
        <f t="shared" si="9"/>
        <v>0.58919475603306704</v>
      </c>
      <c r="I28" s="16">
        <f t="shared" si="9"/>
        <v>0.54710941631641941</v>
      </c>
      <c r="J28" s="16">
        <f t="shared" si="9"/>
        <v>0.55460406585500044</v>
      </c>
      <c r="K28" s="16">
        <f t="shared" si="9"/>
        <v>0.59726591707461585</v>
      </c>
      <c r="L28" s="16">
        <f t="shared" si="9"/>
        <v>0.54710941631641941</v>
      </c>
      <c r="M28" s="16">
        <f t="shared" si="9"/>
        <v>0.49829042224510817</v>
      </c>
      <c r="N28" s="16">
        <f t="shared" si="9"/>
        <v>0.59726591707461585</v>
      </c>
      <c r="O28" s="16">
        <f t="shared" si="9"/>
        <v>0.55460406585500044</v>
      </c>
      <c r="P28" s="16">
        <f t="shared" si="9"/>
        <v>0.5813388259526262</v>
      </c>
      <c r="Q28" s="16">
        <f t="shared" si="9"/>
        <v>0.56623911618762279</v>
      </c>
      <c r="R28" s="16">
        <f t="shared" si="9"/>
        <v>0.51248223806854476</v>
      </c>
      <c r="S28" s="16">
        <f t="shared" si="9"/>
        <v>0.55897964033906367</v>
      </c>
      <c r="T28" s="16">
        <f t="shared" si="9"/>
        <v>0.50502407659977178</v>
      </c>
      <c r="U28" s="16">
        <f t="shared" si="9"/>
        <v>0.54162002417946542</v>
      </c>
      <c r="V28" s="16">
        <f t="shared" si="9"/>
        <v>0.54162002417946542</v>
      </c>
      <c r="W28" s="16">
        <f t="shared" si="9"/>
        <v>0.43121286540442055</v>
      </c>
      <c r="X28" s="16">
        <f t="shared" ref="X28:AB28" si="10">X27/X26</f>
        <v>0.611740473738414</v>
      </c>
      <c r="Y28" s="16">
        <f t="shared" si="10"/>
        <v>0.55612770339855822</v>
      </c>
      <c r="Z28" s="16">
        <f t="shared" si="10"/>
        <v>0.53695088603998709</v>
      </c>
      <c r="AA28" s="16">
        <f t="shared" si="10"/>
        <v>0.53695088603998709</v>
      </c>
      <c r="AB28" s="16">
        <f t="shared" si="10"/>
        <v>0.53695088603998709</v>
      </c>
      <c r="AC28" s="24">
        <f t="shared" ref="AC28:AC33" si="11">AVERAGE(E28:AB28)</f>
        <v>0.55395615252547203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0.55395615252547203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0.55395615252547203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2">3.516/E28</f>
        <v>5.8330641534391523</v>
      </c>
      <c r="F30" s="16">
        <f t="shared" si="12"/>
        <v>6.0212275132275135</v>
      </c>
      <c r="G30" s="16">
        <f t="shared" si="12"/>
        <v>5.8061836734693877</v>
      </c>
      <c r="H30" s="16">
        <f t="shared" si="12"/>
        <v>5.9674665532879825</v>
      </c>
      <c r="I30" s="16">
        <f t="shared" si="12"/>
        <v>6.4265024420024419</v>
      </c>
      <c r="J30" s="16">
        <f t="shared" si="12"/>
        <v>6.3396578144078148</v>
      </c>
      <c r="K30" s="16">
        <f t="shared" si="12"/>
        <v>5.8868251133786851</v>
      </c>
      <c r="L30" s="16">
        <f t="shared" si="12"/>
        <v>6.4265024420024419</v>
      </c>
      <c r="M30" s="16">
        <f t="shared" si="12"/>
        <v>7.0561259920634916</v>
      </c>
      <c r="N30" s="16">
        <f t="shared" si="12"/>
        <v>5.8868251133786851</v>
      </c>
      <c r="O30" s="16">
        <f t="shared" si="12"/>
        <v>6.3396578144078148</v>
      </c>
      <c r="P30" s="16">
        <f t="shared" si="12"/>
        <v>6.0481079931972781</v>
      </c>
      <c r="Q30" s="16">
        <f t="shared" si="12"/>
        <v>6.2093908730158738</v>
      </c>
      <c r="R30" s="16">
        <f t="shared" si="12"/>
        <v>6.86072557997558</v>
      </c>
      <c r="S30" s="16">
        <f t="shared" si="12"/>
        <v>6.2900323129251694</v>
      </c>
      <c r="T30" s="16">
        <f t="shared" si="12"/>
        <v>6.9620443121693123</v>
      </c>
      <c r="U30" s="16">
        <f t="shared" si="12"/>
        <v>6.4916359126984124</v>
      </c>
      <c r="V30" s="16">
        <f t="shared" si="12"/>
        <v>6.4916359126984124</v>
      </c>
      <c r="W30" s="16">
        <f t="shared" si="12"/>
        <v>8.1537455908289225</v>
      </c>
      <c r="X30" s="16">
        <f t="shared" ref="X30:AB30" si="13">3.516/X28</f>
        <v>5.7475353535353539</v>
      </c>
      <c r="Y30" s="16">
        <f t="shared" si="13"/>
        <v>6.3222888888888882</v>
      </c>
      <c r="Z30" s="16">
        <f t="shared" si="13"/>
        <v>6.5480849206349223</v>
      </c>
      <c r="AA30" s="16">
        <f t="shared" si="13"/>
        <v>6.5480849206349223</v>
      </c>
      <c r="AB30" s="16">
        <f t="shared" si="13"/>
        <v>6.5480849206349223</v>
      </c>
      <c r="AC30" s="24">
        <f t="shared" si="11"/>
        <v>6.3838098382043071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4">3.413*E30</f>
        <v>19.908247955687827</v>
      </c>
      <c r="F31" s="16">
        <f t="shared" si="14"/>
        <v>20.550449502645503</v>
      </c>
      <c r="G31" s="16">
        <f t="shared" si="14"/>
        <v>19.816504877551019</v>
      </c>
      <c r="H31" s="16">
        <f t="shared" si="14"/>
        <v>20.366963346371882</v>
      </c>
      <c r="I31" s="16">
        <f t="shared" si="14"/>
        <v>21.933652834554334</v>
      </c>
      <c r="J31" s="16">
        <f t="shared" si="14"/>
        <v>21.637252120573869</v>
      </c>
      <c r="K31" s="16">
        <f t="shared" si="14"/>
        <v>20.091734111961451</v>
      </c>
      <c r="L31" s="16">
        <f t="shared" si="14"/>
        <v>21.933652834554334</v>
      </c>
      <c r="M31" s="16">
        <f t="shared" si="14"/>
        <v>24.082558010912695</v>
      </c>
      <c r="N31" s="16">
        <f t="shared" si="14"/>
        <v>20.091734111961451</v>
      </c>
      <c r="O31" s="16">
        <f t="shared" si="14"/>
        <v>21.637252120573869</v>
      </c>
      <c r="P31" s="16">
        <f t="shared" si="14"/>
        <v>20.642192580782311</v>
      </c>
      <c r="Q31" s="16">
        <f t="shared" si="14"/>
        <v>21.192651049603175</v>
      </c>
      <c r="R31" s="16">
        <f t="shared" si="14"/>
        <v>23.415656404456652</v>
      </c>
      <c r="S31" s="16">
        <f t="shared" si="14"/>
        <v>21.467880284013603</v>
      </c>
      <c r="T31" s="16">
        <f t="shared" si="14"/>
        <v>23.761457237433863</v>
      </c>
      <c r="U31" s="16">
        <f t="shared" si="14"/>
        <v>22.155953370039679</v>
      </c>
      <c r="V31" s="16">
        <f t="shared" si="14"/>
        <v>22.155953370039679</v>
      </c>
      <c r="W31" s="16">
        <f t="shared" si="14"/>
        <v>27.828733701499111</v>
      </c>
      <c r="X31" s="16">
        <f t="shared" ref="X31:AB31" si="15">3.413*X30</f>
        <v>19.616338161616163</v>
      </c>
      <c r="Y31" s="16">
        <f t="shared" si="15"/>
        <v>21.577971977777775</v>
      </c>
      <c r="Z31" s="16">
        <f t="shared" si="15"/>
        <v>22.34861383412699</v>
      </c>
      <c r="AA31" s="16">
        <f t="shared" si="15"/>
        <v>22.34861383412699</v>
      </c>
      <c r="AB31" s="16">
        <f t="shared" si="15"/>
        <v>22.34861383412699</v>
      </c>
      <c r="AC31" s="24">
        <f t="shared" si="11"/>
        <v>21.787942977791303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6">(E18-E17)/LN(1+(E18-E17)/E13)</f>
        <v>2.2624201373523216</v>
      </c>
      <c r="F32" s="16">
        <f t="shared" si="16"/>
        <v>2.2624201373523216</v>
      </c>
      <c r="G32" s="16">
        <f t="shared" si="16"/>
        <v>2.6076803122881569</v>
      </c>
      <c r="H32" s="16">
        <f t="shared" si="16"/>
        <v>2.760226656355921</v>
      </c>
      <c r="I32" s="16">
        <f t="shared" si="16"/>
        <v>2.6076803122881569</v>
      </c>
      <c r="J32" s="16">
        <f t="shared" si="16"/>
        <v>2.6953824270696076</v>
      </c>
      <c r="K32" s="16">
        <f t="shared" si="16"/>
        <v>2.727885753642846</v>
      </c>
      <c r="L32" s="16">
        <f t="shared" si="16"/>
        <v>2.727885753642846</v>
      </c>
      <c r="M32" s="16">
        <f t="shared" si="16"/>
        <v>2.6076803122881569</v>
      </c>
      <c r="N32" s="16">
        <f t="shared" si="16"/>
        <v>2.6953824270696063</v>
      </c>
      <c r="O32" s="16">
        <f t="shared" si="16"/>
        <v>2.6953824270696063</v>
      </c>
      <c r="P32" s="16">
        <f t="shared" si="16"/>
        <v>2.727885753642846</v>
      </c>
      <c r="Q32" s="16">
        <f t="shared" si="16"/>
        <v>2.7602266563559219</v>
      </c>
      <c r="R32" s="16">
        <f t="shared" si="16"/>
        <v>2.9443940906073425</v>
      </c>
      <c r="S32" s="16">
        <f t="shared" si="16"/>
        <v>3.0626912858710491</v>
      </c>
      <c r="T32" s="16">
        <f t="shared" si="16"/>
        <v>2.7602266563559219</v>
      </c>
      <c r="U32" s="16">
        <f t="shared" si="16"/>
        <v>2.2989576307944017</v>
      </c>
      <c r="V32" s="16">
        <f t="shared" si="16"/>
        <v>2.4540105753030494</v>
      </c>
      <c r="W32" s="16">
        <f t="shared" si="16"/>
        <v>2.4628968739570447</v>
      </c>
      <c r="X32" s="16">
        <f t="shared" ref="X32:AB32" si="17">(X18-X17)/LN(1+(X18-X17)/X13)</f>
        <v>1.9806275732282173</v>
      </c>
      <c r="Y32" s="16">
        <f t="shared" si="17"/>
        <v>2.0459143152321349</v>
      </c>
      <c r="Z32" s="16">
        <f t="shared" si="17"/>
        <v>2.1103342224898229</v>
      </c>
      <c r="AA32" s="16">
        <f t="shared" si="17"/>
        <v>2.0782287164820872</v>
      </c>
      <c r="AB32" s="16">
        <f t="shared" si="17"/>
        <v>2.0459143152321349</v>
      </c>
      <c r="AC32" s="24">
        <f t="shared" si="11"/>
        <v>2.5159306384154796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8">(E15-E16)/LN(1+(E15-E16)/E14)</f>
        <v>2.21163145567288</v>
      </c>
      <c r="F33" s="16">
        <f t="shared" si="18"/>
        <v>2.0604747200825204</v>
      </c>
      <c r="G33" s="16">
        <f t="shared" si="18"/>
        <v>2.4452875576447819</v>
      </c>
      <c r="H33" s="16">
        <f t="shared" si="18"/>
        <v>2.4912348380247811</v>
      </c>
      <c r="I33" s="16">
        <f t="shared" si="18"/>
        <v>2.4912348380247811</v>
      </c>
      <c r="J33" s="16">
        <f t="shared" si="18"/>
        <v>2.4682916986923407</v>
      </c>
      <c r="K33" s="16">
        <f t="shared" si="18"/>
        <v>2.6571824286132681</v>
      </c>
      <c r="L33" s="16">
        <f t="shared" si="18"/>
        <v>2.6811497642329991</v>
      </c>
      <c r="M33" s="16">
        <f t="shared" si="18"/>
        <v>2.5141180370887164</v>
      </c>
      <c r="N33" s="16">
        <f t="shared" si="18"/>
        <v>2.4682916986923407</v>
      </c>
      <c r="O33" s="16">
        <f t="shared" si="18"/>
        <v>2.4682916986923407</v>
      </c>
      <c r="P33" s="16">
        <f t="shared" si="18"/>
        <v>2.7050532016668063</v>
      </c>
      <c r="Q33" s="16">
        <f t="shared" si="18"/>
        <v>2.7526727126528141</v>
      </c>
      <c r="R33" s="16">
        <f t="shared" si="18"/>
        <v>2.8000493085330982</v>
      </c>
      <c r="S33" s="16">
        <f t="shared" si="18"/>
        <v>2.7763908722930748</v>
      </c>
      <c r="T33" s="16">
        <f t="shared" si="18"/>
        <v>2.6811497642329991</v>
      </c>
      <c r="U33" s="16">
        <f t="shared" si="18"/>
        <v>2.5606510797638884</v>
      </c>
      <c r="V33" s="16">
        <f t="shared" si="18"/>
        <v>2.375897998171745</v>
      </c>
      <c r="W33" s="16">
        <f t="shared" si="18"/>
        <v>2.2824539234048866</v>
      </c>
      <c r="X33" s="16">
        <f t="shared" ref="X33:AB33" si="19">(X15-X16)/LN(1+(X15-X16)/X14)</f>
        <v>1.8798726749324199</v>
      </c>
      <c r="Y33" s="16">
        <f t="shared" si="19"/>
        <v>1.8798726749324199</v>
      </c>
      <c r="Z33" s="16">
        <f t="shared" si="19"/>
        <v>1.7052818020121954</v>
      </c>
      <c r="AA33" s="16">
        <f t="shared" si="19"/>
        <v>1.9254635942521867</v>
      </c>
      <c r="AB33" s="16">
        <f t="shared" si="19"/>
        <v>1.9254635942521867</v>
      </c>
      <c r="AC33" s="24">
        <f t="shared" si="11"/>
        <v>2.3836442473567696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163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</v>
      </c>
      <c r="F46" s="8">
        <v>1.1000000000000001</v>
      </c>
      <c r="G46" s="8">
        <v>1.1000000000000001</v>
      </c>
      <c r="H46" s="8">
        <v>1.2</v>
      </c>
      <c r="I46" s="8">
        <v>1.2</v>
      </c>
      <c r="J46" s="8">
        <v>1.2</v>
      </c>
      <c r="K46" s="8">
        <v>1.2</v>
      </c>
      <c r="L46" s="8">
        <v>1.2</v>
      </c>
      <c r="M46" s="8">
        <v>1.2</v>
      </c>
      <c r="N46" s="8">
        <v>1.3</v>
      </c>
      <c r="O46" s="8">
        <v>1.2</v>
      </c>
      <c r="P46" s="8">
        <v>1.2</v>
      </c>
      <c r="Q46" s="8">
        <v>1.2</v>
      </c>
      <c r="R46" s="8">
        <v>1.2</v>
      </c>
      <c r="S46" s="8">
        <v>1.2</v>
      </c>
      <c r="T46" s="8">
        <v>1.2</v>
      </c>
      <c r="U46" s="8">
        <v>1.2</v>
      </c>
      <c r="V46" s="8">
        <v>1.2</v>
      </c>
      <c r="W46" s="8">
        <v>1.2</v>
      </c>
      <c r="X46" s="8">
        <v>1.1000000000000001</v>
      </c>
      <c r="Y46" s="8">
        <v>1.1000000000000001</v>
      </c>
      <c r="Z46" s="8">
        <v>1.1000000000000001</v>
      </c>
      <c r="AA46" s="8">
        <v>1.1000000000000001</v>
      </c>
      <c r="AB46" s="8">
        <v>1.2</v>
      </c>
      <c r="AC46" s="23">
        <f>AVERAGE(E46:AB46)</f>
        <v>1.1708333333333332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0.5</v>
      </c>
      <c r="G47" s="9">
        <v>0.6</v>
      </c>
      <c r="H47" s="9">
        <v>0.6</v>
      </c>
      <c r="I47" s="9">
        <v>0.6</v>
      </c>
      <c r="J47" s="9">
        <v>0.7</v>
      </c>
      <c r="K47" s="9">
        <v>0.6</v>
      </c>
      <c r="L47" s="9">
        <v>0.7</v>
      </c>
      <c r="M47" s="9">
        <v>0.7</v>
      </c>
      <c r="N47" s="9">
        <v>0.6</v>
      </c>
      <c r="O47" s="9">
        <v>0.6</v>
      </c>
      <c r="P47" s="9">
        <v>0.6</v>
      </c>
      <c r="Q47" s="9">
        <v>0.6</v>
      </c>
      <c r="R47" s="9">
        <v>0.7</v>
      </c>
      <c r="S47" s="9">
        <v>0.7</v>
      </c>
      <c r="T47" s="9">
        <v>0.6</v>
      </c>
      <c r="U47" s="9">
        <v>0.6</v>
      </c>
      <c r="V47" s="9">
        <v>0.6</v>
      </c>
      <c r="W47" s="9">
        <v>0.6</v>
      </c>
      <c r="X47" s="9">
        <v>0.6</v>
      </c>
      <c r="Y47" s="9">
        <v>0.4</v>
      </c>
      <c r="Z47" s="9">
        <v>0.5</v>
      </c>
      <c r="AA47" s="9">
        <v>0.4</v>
      </c>
      <c r="AB47" s="9">
        <v>0.6</v>
      </c>
      <c r="AC47" s="23">
        <f>AVERAGE(E47:AB47)</f>
        <v>0.59583333333333321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13.1</v>
      </c>
      <c r="F48" s="10">
        <v>13.2</v>
      </c>
      <c r="G48" s="10">
        <v>13.3</v>
      </c>
      <c r="H48" s="10">
        <v>13</v>
      </c>
      <c r="I48" s="10">
        <v>12.8</v>
      </c>
      <c r="J48" s="10">
        <v>12.8</v>
      </c>
      <c r="K48" s="10">
        <v>12.9</v>
      </c>
      <c r="L48" s="10">
        <v>12.9</v>
      </c>
      <c r="M48" s="10">
        <v>12.9</v>
      </c>
      <c r="N48" s="10">
        <v>12.7</v>
      </c>
      <c r="O48" s="10">
        <v>12.8</v>
      </c>
      <c r="P48" s="10">
        <v>13.1</v>
      </c>
      <c r="Q48" s="10">
        <v>13.3</v>
      </c>
      <c r="R48" s="10">
        <v>13.3</v>
      </c>
      <c r="S48" s="10">
        <v>13.2</v>
      </c>
      <c r="T48" s="10">
        <v>12.9</v>
      </c>
      <c r="U48" s="10">
        <v>12.8</v>
      </c>
      <c r="V48" s="10">
        <v>12.9</v>
      </c>
      <c r="W48" s="10">
        <v>12.6</v>
      </c>
      <c r="X48" s="10">
        <v>12.4</v>
      </c>
      <c r="Y48" s="10">
        <v>12.7</v>
      </c>
      <c r="Z48" s="10">
        <v>12.8</v>
      </c>
      <c r="AA48" s="10">
        <v>12.8</v>
      </c>
      <c r="AB48" s="10">
        <v>12.8</v>
      </c>
      <c r="AC48" s="24">
        <f t="shared" ref="AC48:AC58" si="20">AVERAGE(E48:AB48)</f>
        <v>12.91666666666667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6.9</v>
      </c>
      <c r="F49" s="10">
        <v>7.1</v>
      </c>
      <c r="G49" s="10">
        <v>6.2</v>
      </c>
      <c r="H49" s="10">
        <v>5.6</v>
      </c>
      <c r="I49" s="10">
        <v>5.6</v>
      </c>
      <c r="J49" s="10">
        <v>5.6</v>
      </c>
      <c r="K49" s="10">
        <v>5.5</v>
      </c>
      <c r="L49" s="10">
        <v>5.6</v>
      </c>
      <c r="M49" s="10">
        <v>5.5</v>
      </c>
      <c r="N49" s="10">
        <v>5.4</v>
      </c>
      <c r="O49" s="10">
        <v>5.6</v>
      </c>
      <c r="P49" s="10">
        <v>5.6</v>
      </c>
      <c r="Q49" s="10">
        <v>5.6</v>
      </c>
      <c r="R49" s="10">
        <v>5.6</v>
      </c>
      <c r="S49" s="10">
        <v>5.6</v>
      </c>
      <c r="T49" s="10">
        <v>5.5</v>
      </c>
      <c r="U49" s="10">
        <v>5.9</v>
      </c>
      <c r="V49" s="10">
        <v>6</v>
      </c>
      <c r="W49" s="10">
        <v>6.4</v>
      </c>
      <c r="X49" s="10">
        <v>6.9</v>
      </c>
      <c r="Y49" s="10">
        <v>7.1</v>
      </c>
      <c r="Z49" s="10">
        <v>7.1</v>
      </c>
      <c r="AA49" s="10">
        <v>7.1</v>
      </c>
      <c r="AB49" s="10">
        <v>7.1</v>
      </c>
      <c r="AC49" s="24">
        <f t="shared" si="20"/>
        <v>6.0874999999999986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24.8</v>
      </c>
      <c r="F50" s="10">
        <v>24.9</v>
      </c>
      <c r="G50" s="10">
        <v>25</v>
      </c>
      <c r="H50" s="10">
        <v>25.1</v>
      </c>
      <c r="I50" s="10">
        <v>25.1</v>
      </c>
      <c r="J50" s="10">
        <v>24.8</v>
      </c>
      <c r="K50" s="10">
        <v>24.7</v>
      </c>
      <c r="L50" s="10">
        <v>25.2</v>
      </c>
      <c r="M50" s="10">
        <v>24</v>
      </c>
      <c r="N50" s="10">
        <v>22.6</v>
      </c>
      <c r="O50" s="10">
        <v>22.7</v>
      </c>
      <c r="P50" s="10">
        <v>24.1</v>
      </c>
      <c r="Q50" s="10">
        <v>24.6</v>
      </c>
      <c r="R50" s="10">
        <v>24.4</v>
      </c>
      <c r="S50" s="10">
        <v>24.7</v>
      </c>
      <c r="T50" s="10">
        <v>24.9</v>
      </c>
      <c r="U50" s="10">
        <v>24.6</v>
      </c>
      <c r="V50" s="10">
        <v>23.8</v>
      </c>
      <c r="W50" s="10">
        <v>22.8</v>
      </c>
      <c r="X50" s="10">
        <v>22.9</v>
      </c>
      <c r="Y50" s="10">
        <v>23.2</v>
      </c>
      <c r="Z50" s="10">
        <v>23.6</v>
      </c>
      <c r="AA50" s="10">
        <v>22.7</v>
      </c>
      <c r="AB50" s="10">
        <v>21.7</v>
      </c>
      <c r="AC50" s="24">
        <f t="shared" si="20"/>
        <v>24.037500000000005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28.7</v>
      </c>
      <c r="F51" s="10">
        <v>28.8</v>
      </c>
      <c r="G51" s="10">
        <v>29.4</v>
      </c>
      <c r="H51" s="10">
        <v>29.7</v>
      </c>
      <c r="I51" s="10">
        <v>29.5</v>
      </c>
      <c r="J51" s="10">
        <v>29.3</v>
      </c>
      <c r="K51" s="10">
        <v>29.3</v>
      </c>
      <c r="L51" s="10">
        <v>29.7</v>
      </c>
      <c r="M51" s="10">
        <v>28.6</v>
      </c>
      <c r="N51" s="10">
        <v>27.2</v>
      </c>
      <c r="O51" s="10">
        <v>27.2</v>
      </c>
      <c r="P51" s="10">
        <v>28.7</v>
      </c>
      <c r="Q51" s="10">
        <v>29.4</v>
      </c>
      <c r="R51" s="10">
        <v>29.3</v>
      </c>
      <c r="S51" s="10">
        <v>29.4</v>
      </c>
      <c r="T51" s="10">
        <v>29.5</v>
      </c>
      <c r="U51" s="10">
        <v>28.9</v>
      </c>
      <c r="V51" s="10">
        <v>28.1</v>
      </c>
      <c r="W51" s="10">
        <v>26.5</v>
      </c>
      <c r="X51" s="10">
        <v>26.2</v>
      </c>
      <c r="Y51" s="10">
        <v>26.7</v>
      </c>
      <c r="Z51" s="10">
        <v>27</v>
      </c>
      <c r="AA51" s="10">
        <v>26.2</v>
      </c>
      <c r="AB51" s="10">
        <v>25.2</v>
      </c>
      <c r="AC51" s="24">
        <f t="shared" si="20"/>
        <v>28.270833333333339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20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20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20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1">E52-E53</f>
        <v>0.5</v>
      </c>
      <c r="F56" s="11">
        <f t="shared" si="21"/>
        <v>0.5</v>
      </c>
      <c r="G56" s="11">
        <f t="shared" si="21"/>
        <v>0.5</v>
      </c>
      <c r="H56" s="11">
        <f t="shared" si="21"/>
        <v>0.5</v>
      </c>
      <c r="I56" s="11">
        <f t="shared" si="21"/>
        <v>0.5</v>
      </c>
      <c r="J56" s="11">
        <f t="shared" si="21"/>
        <v>0.5</v>
      </c>
      <c r="K56" s="11">
        <f t="shared" si="21"/>
        <v>0.5</v>
      </c>
      <c r="L56" s="11">
        <f t="shared" si="21"/>
        <v>0.5</v>
      </c>
      <c r="M56" s="11">
        <f t="shared" si="21"/>
        <v>0.5</v>
      </c>
      <c r="N56" s="11">
        <f t="shared" si="21"/>
        <v>0.5</v>
      </c>
      <c r="O56" s="11">
        <f t="shared" si="21"/>
        <v>0.5</v>
      </c>
      <c r="P56" s="11">
        <f t="shared" si="21"/>
        <v>0.5</v>
      </c>
      <c r="Q56" s="11">
        <f t="shared" si="21"/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>
        <f t="shared" si="21"/>
        <v>0.5</v>
      </c>
      <c r="W56" s="11">
        <f t="shared" si="21"/>
        <v>0.5</v>
      </c>
      <c r="X56" s="11">
        <f t="shared" si="21"/>
        <v>0.5</v>
      </c>
      <c r="Y56" s="11">
        <f t="shared" si="21"/>
        <v>0.5</v>
      </c>
      <c r="Z56" s="11">
        <f t="shared" si="21"/>
        <v>0.5</v>
      </c>
      <c r="AA56" s="11">
        <f t="shared" si="21"/>
        <v>0.5</v>
      </c>
      <c r="AB56" s="11">
        <f t="shared" si="21"/>
        <v>0.5</v>
      </c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2">E54-E55</f>
        <v>0.79999999999999982</v>
      </c>
      <c r="F57" s="11">
        <f t="shared" si="22"/>
        <v>0.79999999999999982</v>
      </c>
      <c r="G57" s="11">
        <f t="shared" si="22"/>
        <v>0.79999999999999982</v>
      </c>
      <c r="H57" s="11">
        <f t="shared" si="22"/>
        <v>0.79999999999999982</v>
      </c>
      <c r="I57" s="11">
        <f t="shared" si="22"/>
        <v>0.79999999999999982</v>
      </c>
      <c r="J57" s="11">
        <f t="shared" si="22"/>
        <v>0.79999999999999982</v>
      </c>
      <c r="K57" s="11">
        <f t="shared" si="22"/>
        <v>0.79999999999999982</v>
      </c>
      <c r="L57" s="11">
        <f t="shared" si="22"/>
        <v>0.79999999999999982</v>
      </c>
      <c r="M57" s="11">
        <f t="shared" si="22"/>
        <v>0.79999999999999982</v>
      </c>
      <c r="N57" s="11">
        <f t="shared" si="22"/>
        <v>0.79999999999999982</v>
      </c>
      <c r="O57" s="11">
        <f t="shared" si="22"/>
        <v>0.79999999999999982</v>
      </c>
      <c r="P57" s="11">
        <f t="shared" si="22"/>
        <v>0.79999999999999982</v>
      </c>
      <c r="Q57" s="11">
        <f t="shared" si="22"/>
        <v>0.79999999999999982</v>
      </c>
      <c r="R57" s="11">
        <f t="shared" si="22"/>
        <v>0.79999999999999982</v>
      </c>
      <c r="S57" s="11">
        <f t="shared" si="22"/>
        <v>0.79999999999999982</v>
      </c>
      <c r="T57" s="11">
        <f t="shared" si="22"/>
        <v>0.79999999999999982</v>
      </c>
      <c r="U57" s="11">
        <f t="shared" si="22"/>
        <v>0.79999999999999982</v>
      </c>
      <c r="V57" s="11">
        <f t="shared" si="22"/>
        <v>0.79999999999999982</v>
      </c>
      <c r="W57" s="11">
        <f t="shared" si="22"/>
        <v>0.79999999999999982</v>
      </c>
      <c r="X57" s="11">
        <f t="shared" si="22"/>
        <v>0.79999999999999982</v>
      </c>
      <c r="Y57" s="11">
        <f t="shared" si="22"/>
        <v>0.79999999999999982</v>
      </c>
      <c r="Z57" s="11">
        <f t="shared" si="22"/>
        <v>0.79999999999999982</v>
      </c>
      <c r="AA57" s="11">
        <f t="shared" si="22"/>
        <v>0.79999999999999982</v>
      </c>
      <c r="AB57" s="11">
        <f t="shared" si="22"/>
        <v>0.79999999999999982</v>
      </c>
      <c r="AC57" s="24">
        <f t="shared" si="20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3">SQRT(E56/0.5)*971</f>
        <v>971</v>
      </c>
      <c r="F58" s="14">
        <f t="shared" si="23"/>
        <v>971</v>
      </c>
      <c r="G58" s="14">
        <f t="shared" si="23"/>
        <v>971</v>
      </c>
      <c r="H58" s="14">
        <f t="shared" si="23"/>
        <v>971</v>
      </c>
      <c r="I58" s="14">
        <f t="shared" si="23"/>
        <v>971</v>
      </c>
      <c r="J58" s="14">
        <f t="shared" si="23"/>
        <v>971</v>
      </c>
      <c r="K58" s="14">
        <f t="shared" si="23"/>
        <v>971</v>
      </c>
      <c r="L58" s="14">
        <f t="shared" si="23"/>
        <v>971</v>
      </c>
      <c r="M58" s="14">
        <f t="shared" si="23"/>
        <v>971</v>
      </c>
      <c r="N58" s="14">
        <f t="shared" si="23"/>
        <v>971</v>
      </c>
      <c r="O58" s="14">
        <f t="shared" si="23"/>
        <v>971</v>
      </c>
      <c r="P58" s="14">
        <f t="shared" si="23"/>
        <v>971</v>
      </c>
      <c r="Q58" s="14">
        <f t="shared" si="23"/>
        <v>971</v>
      </c>
      <c r="R58" s="14">
        <f t="shared" si="23"/>
        <v>971</v>
      </c>
      <c r="S58" s="14">
        <f t="shared" si="23"/>
        <v>971</v>
      </c>
      <c r="T58" s="14">
        <f t="shared" si="23"/>
        <v>971</v>
      </c>
      <c r="U58" s="14">
        <f t="shared" si="23"/>
        <v>971</v>
      </c>
      <c r="V58" s="14">
        <f t="shared" si="23"/>
        <v>971</v>
      </c>
      <c r="W58" s="14">
        <f t="shared" si="23"/>
        <v>971</v>
      </c>
      <c r="X58" s="14">
        <f t="shared" si="23"/>
        <v>971</v>
      </c>
      <c r="Y58" s="14">
        <f t="shared" si="23"/>
        <v>971</v>
      </c>
      <c r="Z58" s="14">
        <f t="shared" si="23"/>
        <v>971</v>
      </c>
      <c r="AA58" s="14">
        <f t="shared" si="23"/>
        <v>971</v>
      </c>
      <c r="AB58" s="14">
        <f t="shared" si="23"/>
        <v>971</v>
      </c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4">E58*1000*1*(E48-E49)/3024</f>
        <v>1990.8068783068779</v>
      </c>
      <c r="F59" s="14">
        <f t="shared" si="24"/>
        <v>1958.69708994709</v>
      </c>
      <c r="G59" s="14">
        <f t="shared" si="24"/>
        <v>2279.7949735449738</v>
      </c>
      <c r="H59" s="14">
        <f t="shared" si="24"/>
        <v>2376.1243386243386</v>
      </c>
      <c r="I59" s="14">
        <f t="shared" si="24"/>
        <v>2311.9047619047624</v>
      </c>
      <c r="J59" s="14">
        <f t="shared" si="24"/>
        <v>2311.9047619047624</v>
      </c>
      <c r="K59" s="14">
        <f t="shared" si="24"/>
        <v>2376.1243386243386</v>
      </c>
      <c r="L59" s="14">
        <f t="shared" si="24"/>
        <v>2344.0145502645505</v>
      </c>
      <c r="M59" s="14">
        <f t="shared" si="24"/>
        <v>2376.1243386243386</v>
      </c>
      <c r="N59" s="14">
        <f t="shared" si="24"/>
        <v>2344.0145502645501</v>
      </c>
      <c r="O59" s="14">
        <f t="shared" si="24"/>
        <v>2311.9047619047624</v>
      </c>
      <c r="P59" s="14">
        <f t="shared" si="24"/>
        <v>2408.2341269841268</v>
      </c>
      <c r="Q59" s="14">
        <f t="shared" si="24"/>
        <v>2472.4537037037039</v>
      </c>
      <c r="R59" s="14">
        <f t="shared" si="24"/>
        <v>2472.4537037037039</v>
      </c>
      <c r="S59" s="14">
        <f t="shared" si="24"/>
        <v>2440.3439153439153</v>
      </c>
      <c r="T59" s="14">
        <f t="shared" si="24"/>
        <v>2376.1243386243386</v>
      </c>
      <c r="U59" s="14">
        <f t="shared" si="24"/>
        <v>2215.5753968253966</v>
      </c>
      <c r="V59" s="14">
        <f t="shared" si="24"/>
        <v>2215.5753968253966</v>
      </c>
      <c r="W59" s="14">
        <f t="shared" si="24"/>
        <v>1990.8068783068779</v>
      </c>
      <c r="X59" s="14">
        <f t="shared" si="24"/>
        <v>1766.0383597883597</v>
      </c>
      <c r="Y59" s="14">
        <f t="shared" si="24"/>
        <v>1798.148148148148</v>
      </c>
      <c r="Z59" s="14">
        <f t="shared" si="24"/>
        <v>1830.2579365079368</v>
      </c>
      <c r="AA59" s="14">
        <f t="shared" si="24"/>
        <v>1830.2579365079368</v>
      </c>
      <c r="AB59" s="14">
        <f t="shared" si="24"/>
        <v>1830.2579365079368</v>
      </c>
      <c r="AC59" s="24">
        <f>SUM(E59:AB59)</f>
        <v>52627.943121693133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1100</v>
      </c>
      <c r="F60" s="15">
        <v>1400</v>
      </c>
      <c r="G60" s="15">
        <v>1400</v>
      </c>
      <c r="H60" s="15">
        <v>1300</v>
      </c>
      <c r="I60" s="15">
        <v>1300</v>
      </c>
      <c r="J60" s="15">
        <v>1400</v>
      </c>
      <c r="K60" s="15">
        <v>1400</v>
      </c>
      <c r="L60" s="15">
        <v>1300</v>
      </c>
      <c r="M60" s="15">
        <v>1300</v>
      </c>
      <c r="N60" s="15">
        <v>1200</v>
      </c>
      <c r="O60" s="15">
        <v>1400</v>
      </c>
      <c r="P60" s="15">
        <v>1400</v>
      </c>
      <c r="Q60" s="15">
        <v>1300</v>
      </c>
      <c r="R60" s="15">
        <v>1400</v>
      </c>
      <c r="S60" s="15">
        <v>1300</v>
      </c>
      <c r="T60" s="15">
        <v>1400</v>
      </c>
      <c r="U60" s="15">
        <v>1300</v>
      </c>
      <c r="V60" s="15">
        <v>1100</v>
      </c>
      <c r="W60" s="15">
        <v>1000</v>
      </c>
      <c r="X60" s="15">
        <v>1000</v>
      </c>
      <c r="Y60" s="15">
        <v>1100</v>
      </c>
      <c r="Z60" s="15">
        <v>1000</v>
      </c>
      <c r="AA60" s="15">
        <v>1000</v>
      </c>
      <c r="AB60" s="15">
        <v>900</v>
      </c>
      <c r="AC60" s="25">
        <f>SUM(E60:AB60)</f>
        <v>29700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5">E60/E59</f>
        <v>0.55253978273147086</v>
      </c>
      <c r="F61" s="16">
        <f t="shared" si="25"/>
        <v>0.7147608515810977</v>
      </c>
      <c r="G61" s="16">
        <f t="shared" si="25"/>
        <v>0.61409030910488671</v>
      </c>
      <c r="H61" s="16">
        <f t="shared" si="25"/>
        <v>0.54710941631641941</v>
      </c>
      <c r="I61" s="16">
        <f t="shared" si="25"/>
        <v>0.56230690010298645</v>
      </c>
      <c r="J61" s="16">
        <f t="shared" si="25"/>
        <v>0.60556127703398543</v>
      </c>
      <c r="K61" s="16">
        <f t="shared" si="25"/>
        <v>0.58919475603306704</v>
      </c>
      <c r="L61" s="16">
        <f t="shared" si="25"/>
        <v>0.55460406585500044</v>
      </c>
      <c r="M61" s="16">
        <f t="shared" si="25"/>
        <v>0.54710941631641941</v>
      </c>
      <c r="N61" s="16">
        <f t="shared" si="25"/>
        <v>0.51194221463538514</v>
      </c>
      <c r="O61" s="16">
        <f t="shared" si="25"/>
        <v>0.60556127703398543</v>
      </c>
      <c r="P61" s="16">
        <f t="shared" si="25"/>
        <v>0.5813388259526262</v>
      </c>
      <c r="Q61" s="16">
        <f t="shared" si="25"/>
        <v>0.52579346503136404</v>
      </c>
      <c r="R61" s="16">
        <f t="shared" si="25"/>
        <v>0.56623911618762279</v>
      </c>
      <c r="S61" s="16">
        <f t="shared" si="25"/>
        <v>0.53271180009756625</v>
      </c>
      <c r="T61" s="16">
        <f t="shared" si="25"/>
        <v>0.58919475603306704</v>
      </c>
      <c r="U61" s="16">
        <f t="shared" si="25"/>
        <v>0.58675502619442088</v>
      </c>
      <c r="V61" s="16">
        <f t="shared" si="25"/>
        <v>0.49648502216450996</v>
      </c>
      <c r="W61" s="16">
        <f t="shared" si="25"/>
        <v>0.50230889339224616</v>
      </c>
      <c r="X61" s="16">
        <f t="shared" si="25"/>
        <v>0.5662391161876229</v>
      </c>
      <c r="Y61" s="16">
        <f t="shared" si="25"/>
        <v>0.611740473738414</v>
      </c>
      <c r="Z61" s="16">
        <f t="shared" si="25"/>
        <v>0.5463710770231448</v>
      </c>
      <c r="AA61" s="16">
        <f t="shared" si="25"/>
        <v>0.5463710770231448</v>
      </c>
      <c r="AB61" s="16">
        <f t="shared" si="25"/>
        <v>0.4917339693208303</v>
      </c>
      <c r="AC61" s="24">
        <f t="shared" ref="AC61:AC66" si="26">AVERAGE(E61:AB61)</f>
        <v>0.56450262021213671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0.56450262021213671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6"/>
        <v>0.56450262021213671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7">3.516/E61</f>
        <v>6.3633427128427114</v>
      </c>
      <c r="F63" s="16">
        <f t="shared" si="27"/>
        <v>4.9191278344671208</v>
      </c>
      <c r="G63" s="16">
        <f t="shared" si="27"/>
        <v>5.7255422335600912</v>
      </c>
      <c r="H63" s="16">
        <f t="shared" si="27"/>
        <v>6.4265024420024419</v>
      </c>
      <c r="I63" s="16">
        <f t="shared" si="27"/>
        <v>6.2528131868131887</v>
      </c>
      <c r="J63" s="16">
        <f t="shared" si="27"/>
        <v>5.8061836734693895</v>
      </c>
      <c r="K63" s="16">
        <f t="shared" si="27"/>
        <v>5.9674665532879825</v>
      </c>
      <c r="L63" s="16">
        <f t="shared" si="27"/>
        <v>6.3396578144078148</v>
      </c>
      <c r="M63" s="16">
        <f t="shared" si="27"/>
        <v>6.4265024420024419</v>
      </c>
      <c r="N63" s="16">
        <f t="shared" si="27"/>
        <v>6.8679626322751313</v>
      </c>
      <c r="O63" s="16">
        <f t="shared" si="27"/>
        <v>5.8061836734693895</v>
      </c>
      <c r="P63" s="16">
        <f t="shared" si="27"/>
        <v>6.0481079931972781</v>
      </c>
      <c r="Q63" s="16">
        <f t="shared" si="27"/>
        <v>6.6870363247863258</v>
      </c>
      <c r="R63" s="16">
        <f t="shared" si="27"/>
        <v>6.2093908730158738</v>
      </c>
      <c r="S63" s="16">
        <f t="shared" si="27"/>
        <v>6.6001916971916978</v>
      </c>
      <c r="T63" s="16">
        <f t="shared" si="27"/>
        <v>5.9674665532879825</v>
      </c>
      <c r="U63" s="16">
        <f t="shared" si="27"/>
        <v>5.992279304029303</v>
      </c>
      <c r="V63" s="16">
        <f t="shared" si="27"/>
        <v>7.0817846320346316</v>
      </c>
      <c r="W63" s="16">
        <f t="shared" si="27"/>
        <v>6.9996769841269835</v>
      </c>
      <c r="X63" s="16">
        <f t="shared" si="27"/>
        <v>6.2093908730158729</v>
      </c>
      <c r="Y63" s="16">
        <f t="shared" si="27"/>
        <v>5.7475353535353539</v>
      </c>
      <c r="Z63" s="16">
        <f t="shared" si="27"/>
        <v>6.4351869047619061</v>
      </c>
      <c r="AA63" s="16">
        <f t="shared" si="27"/>
        <v>6.4351869047619061</v>
      </c>
      <c r="AB63" s="16">
        <f t="shared" si="27"/>
        <v>7.1502076719576735</v>
      </c>
      <c r="AC63" s="24">
        <f t="shared" si="26"/>
        <v>6.2693636361791869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8">3.413*E63</f>
        <v>21.718088678932173</v>
      </c>
      <c r="F64" s="16">
        <f t="shared" si="28"/>
        <v>16.788983299036282</v>
      </c>
      <c r="G64" s="16">
        <f t="shared" si="28"/>
        <v>19.54127564314059</v>
      </c>
      <c r="H64" s="16">
        <f t="shared" si="28"/>
        <v>21.933652834554334</v>
      </c>
      <c r="I64" s="16">
        <f t="shared" si="28"/>
        <v>21.340851406593412</v>
      </c>
      <c r="J64" s="16">
        <f t="shared" si="28"/>
        <v>19.816504877551026</v>
      </c>
      <c r="K64" s="16">
        <f t="shared" si="28"/>
        <v>20.366963346371882</v>
      </c>
      <c r="L64" s="16">
        <f t="shared" si="28"/>
        <v>21.637252120573869</v>
      </c>
      <c r="M64" s="16">
        <f t="shared" si="28"/>
        <v>21.933652834554334</v>
      </c>
      <c r="N64" s="16">
        <f t="shared" si="28"/>
        <v>23.440356463955023</v>
      </c>
      <c r="O64" s="16">
        <f t="shared" si="28"/>
        <v>19.816504877551026</v>
      </c>
      <c r="P64" s="16">
        <f t="shared" si="28"/>
        <v>20.642192580782311</v>
      </c>
      <c r="Q64" s="16">
        <f t="shared" si="28"/>
        <v>22.82285497649573</v>
      </c>
      <c r="R64" s="16">
        <f t="shared" si="28"/>
        <v>21.192651049603175</v>
      </c>
      <c r="S64" s="16">
        <f t="shared" si="28"/>
        <v>22.526454262515262</v>
      </c>
      <c r="T64" s="16">
        <f t="shared" si="28"/>
        <v>20.366963346371882</v>
      </c>
      <c r="U64" s="16">
        <f t="shared" si="28"/>
        <v>20.451649264652008</v>
      </c>
      <c r="V64" s="16">
        <f t="shared" si="28"/>
        <v>24.170130949134197</v>
      </c>
      <c r="W64" s="16">
        <f t="shared" si="28"/>
        <v>23.889897546825392</v>
      </c>
      <c r="X64" s="16">
        <f t="shared" si="28"/>
        <v>21.192651049603175</v>
      </c>
      <c r="Y64" s="16">
        <f t="shared" si="28"/>
        <v>19.616338161616163</v>
      </c>
      <c r="Z64" s="16">
        <f t="shared" si="28"/>
        <v>21.963292905952386</v>
      </c>
      <c r="AA64" s="16">
        <f t="shared" si="28"/>
        <v>21.963292905952386</v>
      </c>
      <c r="AB64" s="16">
        <f t="shared" si="28"/>
        <v>24.403658784391538</v>
      </c>
      <c r="AC64" s="24">
        <f t="shared" si="26"/>
        <v>21.397338090279561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9">(E51-E50)/LN(1+(E51-E50)/E46)</f>
        <v>2.4540105753030486</v>
      </c>
      <c r="F65" s="16">
        <f t="shared" si="29"/>
        <v>2.5757404186939912</v>
      </c>
      <c r="G65" s="16">
        <f t="shared" si="29"/>
        <v>2.7338737120622918</v>
      </c>
      <c r="H65" s="16">
        <f t="shared" si="29"/>
        <v>2.9196406471924821</v>
      </c>
      <c r="I65" s="16">
        <f t="shared" si="29"/>
        <v>2.8563174167477219</v>
      </c>
      <c r="J65" s="16">
        <f t="shared" si="29"/>
        <v>2.8880502797241387</v>
      </c>
      <c r="K65" s="16">
        <f t="shared" si="29"/>
        <v>2.9196406471924834</v>
      </c>
      <c r="L65" s="16">
        <f t="shared" si="29"/>
        <v>2.8880502797241387</v>
      </c>
      <c r="M65" s="16">
        <f t="shared" si="29"/>
        <v>2.9196406471924834</v>
      </c>
      <c r="N65" s="16">
        <f t="shared" si="29"/>
        <v>3.0411452008813291</v>
      </c>
      <c r="O65" s="16">
        <f t="shared" si="29"/>
        <v>2.8880502797241387</v>
      </c>
      <c r="P65" s="16">
        <f t="shared" si="29"/>
        <v>2.9196406471924821</v>
      </c>
      <c r="Q65" s="16">
        <f t="shared" si="29"/>
        <v>2.9824076858861357</v>
      </c>
      <c r="R65" s="16">
        <f t="shared" si="29"/>
        <v>3.0135908994034803</v>
      </c>
      <c r="S65" s="16">
        <f t="shared" si="29"/>
        <v>2.9510920028415573</v>
      </c>
      <c r="T65" s="16">
        <f t="shared" si="29"/>
        <v>2.9196406471924834</v>
      </c>
      <c r="U65" s="16">
        <f t="shared" si="29"/>
        <v>2.8244384210924296</v>
      </c>
      <c r="V65" s="16">
        <f t="shared" si="29"/>
        <v>2.8244384210924309</v>
      </c>
      <c r="W65" s="16">
        <f t="shared" si="29"/>
        <v>2.6298700026197586</v>
      </c>
      <c r="X65" s="16">
        <f t="shared" si="29"/>
        <v>2.3804468174667903</v>
      </c>
      <c r="Y65" s="16">
        <f t="shared" si="29"/>
        <v>2.4462760667640109</v>
      </c>
      <c r="Z65" s="16">
        <f t="shared" si="29"/>
        <v>2.4134576380248767</v>
      </c>
      <c r="AA65" s="16">
        <f t="shared" si="29"/>
        <v>2.4462760667640109</v>
      </c>
      <c r="AB65" s="16">
        <f t="shared" si="29"/>
        <v>2.5636500246147138</v>
      </c>
      <c r="AC65" s="24">
        <f t="shared" si="26"/>
        <v>2.766641060224726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30">(E48-E49)/LN(1+(E48-E49)/E47)</f>
        <v>2.5538068190908843</v>
      </c>
      <c r="F66" s="16">
        <f t="shared" si="30"/>
        <v>2.364142396886777</v>
      </c>
      <c r="G66" s="16">
        <f t="shared" si="30"/>
        <v>2.7820815658492699</v>
      </c>
      <c r="H66" s="16">
        <f t="shared" si="30"/>
        <v>2.8568481655931199</v>
      </c>
      <c r="I66" s="16">
        <f t="shared" si="30"/>
        <v>2.8070729658092168</v>
      </c>
      <c r="J66" s="16">
        <f t="shared" si="30"/>
        <v>2.9708636221603983</v>
      </c>
      <c r="K66" s="16">
        <f t="shared" si="30"/>
        <v>2.8568481655931199</v>
      </c>
      <c r="L66" s="16">
        <f t="shared" si="30"/>
        <v>2.9965726364461651</v>
      </c>
      <c r="M66" s="16">
        <f t="shared" si="30"/>
        <v>3.0222103805672953</v>
      </c>
      <c r="N66" s="16">
        <f t="shared" si="30"/>
        <v>2.8319947622323776</v>
      </c>
      <c r="O66" s="16">
        <f t="shared" si="30"/>
        <v>2.8070729658092168</v>
      </c>
      <c r="P66" s="16">
        <f t="shared" si="30"/>
        <v>2.8816343500125905</v>
      </c>
      <c r="Q66" s="16">
        <f t="shared" si="30"/>
        <v>2.9310095858689826</v>
      </c>
      <c r="R66" s="16">
        <f t="shared" si="30"/>
        <v>3.0987079537402042</v>
      </c>
      <c r="S66" s="16">
        <f t="shared" si="30"/>
        <v>3.0732768781004784</v>
      </c>
      <c r="T66" s="16">
        <f t="shared" si="30"/>
        <v>2.8568481655931199</v>
      </c>
      <c r="U66" s="16">
        <f t="shared" si="30"/>
        <v>2.7318849218221408</v>
      </c>
      <c r="V66" s="16">
        <f t="shared" si="30"/>
        <v>2.7318849218221408</v>
      </c>
      <c r="W66" s="16">
        <f t="shared" si="30"/>
        <v>2.5538068190908843</v>
      </c>
      <c r="X66" s="16">
        <f t="shared" si="30"/>
        <v>2.3715949553794347</v>
      </c>
      <c r="Y66" s="16">
        <f t="shared" si="30"/>
        <v>2.0679084891855881</v>
      </c>
      <c r="Z66" s="16">
        <f t="shared" si="30"/>
        <v>2.2639742566302221</v>
      </c>
      <c r="AA66" s="16">
        <f t="shared" si="30"/>
        <v>2.0920659476488184</v>
      </c>
      <c r="AB66" s="16">
        <f t="shared" si="30"/>
        <v>2.4241132854634406</v>
      </c>
      <c r="AC66" s="24">
        <f t="shared" si="26"/>
        <v>2.7053427073498288</v>
      </c>
    </row>
  </sheetData>
  <mergeCells count="32"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40:D40"/>
    <mergeCell ref="A41:D41"/>
    <mergeCell ref="A42:D42"/>
    <mergeCell ref="A43:D43"/>
    <mergeCell ref="A39:D39"/>
    <mergeCell ref="E29:AB29"/>
    <mergeCell ref="A35:AC35"/>
    <mergeCell ref="A36:AC36"/>
    <mergeCell ref="A37:D37"/>
    <mergeCell ref="E37:AC43"/>
    <mergeCell ref="A38:D38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34" priority="2" operator="greaterThan">
      <formula>90</formula>
    </cfRule>
  </conditionalFormatting>
  <conditionalFormatting sqref="E60:AB60">
    <cfRule type="cellIs" dxfId="3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F66"/>
  <sheetViews>
    <sheetView zoomScale="60" zoomScaleNormal="60" workbookViewId="0">
      <selection activeCell="Q46" sqref="Q4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164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0.9</v>
      </c>
      <c r="F13" s="8">
        <v>0.9</v>
      </c>
      <c r="G13" s="8">
        <v>0.9</v>
      </c>
      <c r="H13" s="8">
        <v>0.9</v>
      </c>
      <c r="I13" s="8">
        <v>1.2</v>
      </c>
      <c r="J13" s="8">
        <v>1.1000000000000001</v>
      </c>
      <c r="K13" s="8">
        <v>1</v>
      </c>
      <c r="L13" s="8">
        <v>1</v>
      </c>
      <c r="M13" s="8">
        <v>1.1000000000000001</v>
      </c>
      <c r="N13" s="8">
        <v>1.1000000000000001</v>
      </c>
      <c r="O13" s="8">
        <v>1.1000000000000001</v>
      </c>
      <c r="P13" s="8">
        <v>1.2</v>
      </c>
      <c r="Q13" s="8">
        <v>1.1000000000000001</v>
      </c>
      <c r="R13" s="8">
        <v>1.1000000000000001</v>
      </c>
      <c r="S13" s="8">
        <v>1.1000000000000001</v>
      </c>
      <c r="T13" s="8">
        <v>1</v>
      </c>
      <c r="U13" s="8">
        <v>1</v>
      </c>
      <c r="V13" s="8">
        <v>1</v>
      </c>
      <c r="W13" s="8">
        <v>1</v>
      </c>
      <c r="X13" s="8">
        <v>0.9</v>
      </c>
      <c r="Y13" s="8">
        <v>0.9</v>
      </c>
      <c r="Z13" s="8">
        <v>0.9</v>
      </c>
      <c r="AA13" s="8">
        <v>1</v>
      </c>
      <c r="AB13" s="8">
        <v>0.9</v>
      </c>
      <c r="AC13" s="23">
        <f>AVERAGE(E13:AB13)</f>
        <v>1.0124999999999995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0.3</v>
      </c>
      <c r="F14" s="9">
        <v>0.3</v>
      </c>
      <c r="G14" s="9">
        <v>0.2</v>
      </c>
      <c r="H14" s="9">
        <v>0.3</v>
      </c>
      <c r="I14" s="9">
        <v>0.4</v>
      </c>
      <c r="J14" s="9">
        <v>0.3</v>
      </c>
      <c r="K14" s="9">
        <v>0.3</v>
      </c>
      <c r="L14" s="9">
        <v>0.4</v>
      </c>
      <c r="M14" s="9">
        <v>0.4</v>
      </c>
      <c r="N14" s="9">
        <v>0.4</v>
      </c>
      <c r="O14" s="9">
        <v>0.4</v>
      </c>
      <c r="P14" s="9">
        <v>0.4</v>
      </c>
      <c r="Q14" s="9">
        <v>0.4</v>
      </c>
      <c r="R14" s="9">
        <v>0.3</v>
      </c>
      <c r="S14" s="9">
        <v>0.3</v>
      </c>
      <c r="T14" s="9">
        <v>0.3</v>
      </c>
      <c r="U14" s="9">
        <v>0.3</v>
      </c>
      <c r="V14" s="9">
        <v>0.3</v>
      </c>
      <c r="W14" s="9">
        <v>0.3</v>
      </c>
      <c r="X14" s="9">
        <v>0.3</v>
      </c>
      <c r="Y14" s="9">
        <v>0.2</v>
      </c>
      <c r="Z14" s="9">
        <v>0.3</v>
      </c>
      <c r="AA14" s="9">
        <v>0.4</v>
      </c>
      <c r="AB14" s="9">
        <v>0.2</v>
      </c>
      <c r="AC14" s="23">
        <f>AVERAGE(E14:AB14)</f>
        <v>0.3208333333333333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12.8</v>
      </c>
      <c r="F15" s="10">
        <v>12.8</v>
      </c>
      <c r="G15" s="10">
        <v>12.8</v>
      </c>
      <c r="H15" s="10">
        <v>12.8</v>
      </c>
      <c r="I15" s="10">
        <v>12.3</v>
      </c>
      <c r="J15" s="10">
        <v>12.1</v>
      </c>
      <c r="K15" s="10">
        <v>12.2</v>
      </c>
      <c r="L15" s="10">
        <v>12.1</v>
      </c>
      <c r="M15" s="10">
        <v>12.5</v>
      </c>
      <c r="N15" s="10">
        <v>12.8</v>
      </c>
      <c r="O15" s="10">
        <v>12.8</v>
      </c>
      <c r="P15" s="10">
        <v>12.8</v>
      </c>
      <c r="Q15" s="10">
        <v>12.9</v>
      </c>
      <c r="R15" s="10">
        <v>12.6</v>
      </c>
      <c r="S15" s="10">
        <v>12.6</v>
      </c>
      <c r="T15" s="10">
        <v>13</v>
      </c>
      <c r="U15" s="10">
        <v>13.1</v>
      </c>
      <c r="V15" s="10">
        <v>12.8</v>
      </c>
      <c r="W15" s="10">
        <v>12.7</v>
      </c>
      <c r="X15" s="10">
        <v>12.7</v>
      </c>
      <c r="Y15" s="10">
        <v>12.7</v>
      </c>
      <c r="Z15" s="10">
        <v>12.6</v>
      </c>
      <c r="AA15" s="10">
        <v>12.5</v>
      </c>
      <c r="AB15" s="10">
        <v>12.4</v>
      </c>
      <c r="AC15" s="24">
        <f t="shared" ref="AC15:AC25" si="0">AVERAGE(E15:AB15)</f>
        <v>12.641666666666666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7.1</v>
      </c>
      <c r="F16" s="10">
        <v>7.1</v>
      </c>
      <c r="G16" s="10">
        <v>7.1</v>
      </c>
      <c r="H16" s="10">
        <v>6</v>
      </c>
      <c r="I16" s="10">
        <v>5.9</v>
      </c>
      <c r="J16" s="10">
        <v>6</v>
      </c>
      <c r="K16" s="10">
        <v>6.1</v>
      </c>
      <c r="L16" s="10">
        <v>6.2</v>
      </c>
      <c r="M16" s="10">
        <v>6.1</v>
      </c>
      <c r="N16" s="10">
        <v>6.2</v>
      </c>
      <c r="O16" s="10">
        <v>5.9</v>
      </c>
      <c r="P16" s="10">
        <v>6.1</v>
      </c>
      <c r="Q16" s="10">
        <v>6.1</v>
      </c>
      <c r="R16" s="10">
        <v>6.1</v>
      </c>
      <c r="S16" s="10">
        <v>6.9</v>
      </c>
      <c r="T16" s="10">
        <v>6.9</v>
      </c>
      <c r="U16" s="10">
        <v>7.1</v>
      </c>
      <c r="V16" s="10">
        <v>6.9</v>
      </c>
      <c r="W16" s="10">
        <v>7</v>
      </c>
      <c r="X16" s="10">
        <v>7</v>
      </c>
      <c r="Y16" s="10">
        <v>7</v>
      </c>
      <c r="Z16" s="10">
        <v>7.1</v>
      </c>
      <c r="AA16" s="10">
        <v>7</v>
      </c>
      <c r="AB16" s="10">
        <v>7.1</v>
      </c>
      <c r="AC16" s="24">
        <f t="shared" si="0"/>
        <v>6.583333333333333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21.5</v>
      </c>
      <c r="F17" s="10">
        <v>22.1</v>
      </c>
      <c r="G17" s="10">
        <v>22.1</v>
      </c>
      <c r="H17" s="10">
        <v>22.4</v>
      </c>
      <c r="I17" s="10">
        <v>21.7</v>
      </c>
      <c r="J17" s="10">
        <v>21.3</v>
      </c>
      <c r="K17" s="10">
        <v>21.2</v>
      </c>
      <c r="L17" s="10">
        <v>20.8</v>
      </c>
      <c r="M17" s="10">
        <v>22.6</v>
      </c>
      <c r="N17" s="10">
        <v>22.3</v>
      </c>
      <c r="O17" s="10">
        <v>21.8</v>
      </c>
      <c r="P17" s="10">
        <v>21.4</v>
      </c>
      <c r="Q17" s="10">
        <v>21.4</v>
      </c>
      <c r="R17" s="10">
        <v>21.3</v>
      </c>
      <c r="S17" s="10">
        <v>21.1</v>
      </c>
      <c r="T17" s="10">
        <v>20.100000000000001</v>
      </c>
      <c r="U17" s="10">
        <v>20.399999999999999</v>
      </c>
      <c r="V17" s="10">
        <v>20.7</v>
      </c>
      <c r="W17" s="10">
        <v>21</v>
      </c>
      <c r="X17" s="10">
        <v>21.7</v>
      </c>
      <c r="Y17" s="10">
        <v>20.399999999999999</v>
      </c>
      <c r="Z17" s="10">
        <v>20.9</v>
      </c>
      <c r="AA17" s="10">
        <v>20.9</v>
      </c>
      <c r="AB17" s="10">
        <v>20.399999999999999</v>
      </c>
      <c r="AC17" s="24">
        <f t="shared" si="0"/>
        <v>21.312499999999996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24.4</v>
      </c>
      <c r="F18" s="10">
        <v>25.1</v>
      </c>
      <c r="G18" s="10">
        <v>25.1</v>
      </c>
      <c r="H18" s="10">
        <v>26.1</v>
      </c>
      <c r="I18" s="10">
        <v>25</v>
      </c>
      <c r="J18" s="10">
        <v>24.4</v>
      </c>
      <c r="K18" s="10">
        <v>24.3</v>
      </c>
      <c r="L18" s="10">
        <v>23.8</v>
      </c>
      <c r="M18" s="10">
        <v>25.8</v>
      </c>
      <c r="N18" s="10">
        <v>25.8</v>
      </c>
      <c r="O18" s="10">
        <v>25.4</v>
      </c>
      <c r="P18" s="10">
        <v>24.9</v>
      </c>
      <c r="Q18" s="10">
        <v>24.8</v>
      </c>
      <c r="R18" s="10">
        <v>24.8</v>
      </c>
      <c r="S18" s="10">
        <v>23.9</v>
      </c>
      <c r="T18" s="10">
        <v>23.1</v>
      </c>
      <c r="U18" s="10">
        <v>23.5</v>
      </c>
      <c r="V18" s="10">
        <v>23.8</v>
      </c>
      <c r="W18" s="10">
        <v>23.9</v>
      </c>
      <c r="X18" s="10">
        <v>24.5</v>
      </c>
      <c r="Y18" s="10">
        <v>23.3</v>
      </c>
      <c r="Z18" s="10">
        <v>23.7</v>
      </c>
      <c r="AA18" s="10">
        <v>23.8</v>
      </c>
      <c r="AB18" s="10">
        <v>23.2</v>
      </c>
      <c r="AC18" s="24">
        <f t="shared" si="0"/>
        <v>24.433333333333337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1830.2579365079368</v>
      </c>
      <c r="F26" s="14">
        <f t="shared" si="7"/>
        <v>1830.2579365079368</v>
      </c>
      <c r="G26" s="14">
        <f t="shared" si="7"/>
        <v>1830.2579365079368</v>
      </c>
      <c r="H26" s="14">
        <f t="shared" si="7"/>
        <v>2183.465608465609</v>
      </c>
      <c r="I26" s="14">
        <f t="shared" si="7"/>
        <v>2055.0264550264551</v>
      </c>
      <c r="J26" s="14">
        <f t="shared" si="7"/>
        <v>1958.69708994709</v>
      </c>
      <c r="K26" s="14">
        <f t="shared" si="7"/>
        <v>1958.69708994709</v>
      </c>
      <c r="L26" s="14">
        <f t="shared" si="7"/>
        <v>1894.4775132275129</v>
      </c>
      <c r="M26" s="14">
        <f t="shared" si="7"/>
        <v>2055.0264550264551</v>
      </c>
      <c r="N26" s="14">
        <f t="shared" si="7"/>
        <v>2119.2460317460323</v>
      </c>
      <c r="O26" s="14">
        <f t="shared" si="7"/>
        <v>2215.5753968253966</v>
      </c>
      <c r="P26" s="14">
        <f t="shared" si="7"/>
        <v>2151.3558201058204</v>
      </c>
      <c r="Q26" s="14">
        <f t="shared" si="7"/>
        <v>2183.465608465609</v>
      </c>
      <c r="R26" s="14">
        <f t="shared" si="7"/>
        <v>2087.1362433862432</v>
      </c>
      <c r="S26" s="14">
        <f t="shared" si="7"/>
        <v>1830.2579365079362</v>
      </c>
      <c r="T26" s="14">
        <f t="shared" si="7"/>
        <v>1958.69708994709</v>
      </c>
      <c r="U26" s="14">
        <f t="shared" si="7"/>
        <v>1926.5873015873017</v>
      </c>
      <c r="V26" s="14">
        <f t="shared" si="7"/>
        <v>1894.4775132275133</v>
      </c>
      <c r="W26" s="14">
        <f t="shared" si="7"/>
        <v>1830.2579365079362</v>
      </c>
      <c r="X26" s="14">
        <f t="shared" ref="X26:AB26" si="8">X25*1000*1*(X15-X16)/3024</f>
        <v>1830.2579365079362</v>
      </c>
      <c r="Y26" s="14">
        <f t="shared" si="8"/>
        <v>1830.2579365079362</v>
      </c>
      <c r="Z26" s="14">
        <f t="shared" si="8"/>
        <v>1766.0383597883597</v>
      </c>
      <c r="AA26" s="14">
        <f t="shared" si="8"/>
        <v>1766.0383597883597</v>
      </c>
      <c r="AB26" s="14">
        <f t="shared" si="8"/>
        <v>1701.8187830687834</v>
      </c>
      <c r="AC26" s="24">
        <f>SUM(E26:AB26)</f>
        <v>46687.63227513228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900</v>
      </c>
      <c r="F27" s="15">
        <v>1000</v>
      </c>
      <c r="G27" s="15">
        <v>1300</v>
      </c>
      <c r="H27" s="15">
        <v>1000</v>
      </c>
      <c r="I27" s="15">
        <v>1100</v>
      </c>
      <c r="J27" s="15">
        <v>1000</v>
      </c>
      <c r="K27" s="15">
        <v>900</v>
      </c>
      <c r="L27" s="15">
        <v>1200</v>
      </c>
      <c r="M27" s="15">
        <v>1100</v>
      </c>
      <c r="N27" s="15">
        <v>1100</v>
      </c>
      <c r="O27" s="15">
        <v>1200</v>
      </c>
      <c r="P27" s="15">
        <v>1000</v>
      </c>
      <c r="Q27" s="15">
        <v>1100</v>
      </c>
      <c r="R27" s="15">
        <v>1000</v>
      </c>
      <c r="S27" s="15">
        <v>900</v>
      </c>
      <c r="T27" s="15">
        <v>1000</v>
      </c>
      <c r="U27" s="15">
        <v>1000</v>
      </c>
      <c r="V27" s="15">
        <v>800</v>
      </c>
      <c r="W27" s="15">
        <v>1000</v>
      </c>
      <c r="X27" s="15">
        <v>900</v>
      </c>
      <c r="Y27" s="15">
        <v>900</v>
      </c>
      <c r="Z27" s="15">
        <v>1000</v>
      </c>
      <c r="AA27" s="15">
        <v>900</v>
      </c>
      <c r="AB27" s="15">
        <v>900</v>
      </c>
      <c r="AC27" s="25">
        <f>SUM(E27:AB27)</f>
        <v>24200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9">E27/E26</f>
        <v>0.4917339693208303</v>
      </c>
      <c r="F28" s="16">
        <f t="shared" si="9"/>
        <v>0.5463710770231448</v>
      </c>
      <c r="G28" s="16">
        <f t="shared" si="9"/>
        <v>0.71028240013008825</v>
      </c>
      <c r="H28" s="16">
        <f t="shared" si="9"/>
        <v>0.45798752044587132</v>
      </c>
      <c r="I28" s="16">
        <f t="shared" si="9"/>
        <v>0.53527291452111225</v>
      </c>
      <c r="J28" s="16">
        <f t="shared" si="9"/>
        <v>0.51054346541506979</v>
      </c>
      <c r="K28" s="16">
        <f t="shared" si="9"/>
        <v>0.45948911887356281</v>
      </c>
      <c r="L28" s="16">
        <f t="shared" si="9"/>
        <v>0.63342002827767996</v>
      </c>
      <c r="M28" s="16">
        <f t="shared" si="9"/>
        <v>0.53527291452111225</v>
      </c>
      <c r="N28" s="16">
        <f t="shared" si="9"/>
        <v>0.51905252317198747</v>
      </c>
      <c r="O28" s="16">
        <f t="shared" si="9"/>
        <v>0.54162002417946542</v>
      </c>
      <c r="P28" s="16">
        <f t="shared" si="9"/>
        <v>0.46482315507939187</v>
      </c>
      <c r="Q28" s="16">
        <f t="shared" si="9"/>
        <v>0.50378627249045849</v>
      </c>
      <c r="R28" s="16">
        <f t="shared" si="9"/>
        <v>0.47912540600491171</v>
      </c>
      <c r="S28" s="16">
        <f t="shared" si="9"/>
        <v>0.49173396932083047</v>
      </c>
      <c r="T28" s="16">
        <f t="shared" si="9"/>
        <v>0.51054346541506979</v>
      </c>
      <c r="U28" s="16">
        <f t="shared" si="9"/>
        <v>0.51905252317198758</v>
      </c>
      <c r="V28" s="16">
        <f t="shared" si="9"/>
        <v>0.42228001885178651</v>
      </c>
      <c r="W28" s="16">
        <f t="shared" si="9"/>
        <v>0.54637107702314502</v>
      </c>
      <c r="X28" s="16">
        <f t="shared" si="9"/>
        <v>0.49173396932083047</v>
      </c>
      <c r="Y28" s="16">
        <f t="shared" si="9"/>
        <v>0.49173396932083047</v>
      </c>
      <c r="Z28" s="16">
        <f t="shared" si="9"/>
        <v>0.5662391161876229</v>
      </c>
      <c r="AA28" s="16">
        <f t="shared" si="9"/>
        <v>0.50961520456886067</v>
      </c>
      <c r="AB28" s="16">
        <f t="shared" si="9"/>
        <v>0.5288459670054213</v>
      </c>
      <c r="AC28" s="24">
        <f t="shared" ref="AC28:AC33" si="10">AVERAGE(E28:AB28)</f>
        <v>0.51945541956837793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0.51945541956837793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0"/>
        <v>0.51945541956837793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1">3.516/E28</f>
        <v>7.1502076719576735</v>
      </c>
      <c r="F30" s="16">
        <f t="shared" si="11"/>
        <v>6.4351869047619061</v>
      </c>
      <c r="G30" s="16">
        <f t="shared" si="11"/>
        <v>4.9501437728937736</v>
      </c>
      <c r="H30" s="16">
        <f t="shared" si="11"/>
        <v>7.6770650793650814</v>
      </c>
      <c r="I30" s="16">
        <f t="shared" si="11"/>
        <v>6.5686118326118326</v>
      </c>
      <c r="J30" s="16">
        <f t="shared" si="11"/>
        <v>6.8867789682539691</v>
      </c>
      <c r="K30" s="16">
        <f t="shared" si="11"/>
        <v>7.6519766313932989</v>
      </c>
      <c r="L30" s="16">
        <f t="shared" si="11"/>
        <v>5.5508191137566127</v>
      </c>
      <c r="M30" s="16">
        <f t="shared" si="11"/>
        <v>6.5686118326118326</v>
      </c>
      <c r="N30" s="16">
        <f t="shared" si="11"/>
        <v>6.7738809523809547</v>
      </c>
      <c r="O30" s="16">
        <f t="shared" si="11"/>
        <v>6.4916359126984124</v>
      </c>
      <c r="P30" s="16">
        <f t="shared" si="11"/>
        <v>7.5641670634920644</v>
      </c>
      <c r="Q30" s="16">
        <f t="shared" si="11"/>
        <v>6.9791500721500732</v>
      </c>
      <c r="R30" s="16">
        <f t="shared" si="11"/>
        <v>7.3383710317460311</v>
      </c>
      <c r="S30" s="16">
        <f t="shared" si="11"/>
        <v>7.1502076719576708</v>
      </c>
      <c r="T30" s="16">
        <f t="shared" si="11"/>
        <v>6.8867789682539691</v>
      </c>
      <c r="U30" s="16">
        <f t="shared" si="11"/>
        <v>6.7738809523809529</v>
      </c>
      <c r="V30" s="16">
        <f t="shared" si="11"/>
        <v>8.3262286706349222</v>
      </c>
      <c r="W30" s="16">
        <f t="shared" si="11"/>
        <v>6.4351869047619035</v>
      </c>
      <c r="X30" s="16">
        <f t="shared" ref="X30:AB30" si="12">3.516/X28</f>
        <v>7.1502076719576708</v>
      </c>
      <c r="Y30" s="16">
        <f t="shared" si="12"/>
        <v>7.1502076719576708</v>
      </c>
      <c r="Z30" s="16">
        <f t="shared" si="12"/>
        <v>6.2093908730158729</v>
      </c>
      <c r="AA30" s="16">
        <f t="shared" si="12"/>
        <v>6.8993231922398577</v>
      </c>
      <c r="AB30" s="16">
        <f t="shared" si="12"/>
        <v>6.6484387125220463</v>
      </c>
      <c r="AC30" s="24">
        <f t="shared" si="10"/>
        <v>6.8423524220731684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3">3.413*E30</f>
        <v>24.403658784391538</v>
      </c>
      <c r="F31" s="16">
        <f t="shared" si="13"/>
        <v>21.963292905952386</v>
      </c>
      <c r="G31" s="16">
        <f t="shared" si="13"/>
        <v>16.894840696886448</v>
      </c>
      <c r="H31" s="16">
        <f t="shared" si="13"/>
        <v>26.201823115873022</v>
      </c>
      <c r="I31" s="16">
        <f t="shared" si="13"/>
        <v>22.418672184704182</v>
      </c>
      <c r="J31" s="16">
        <f t="shared" si="13"/>
        <v>23.504576618650795</v>
      </c>
      <c r="K31" s="16">
        <f t="shared" si="13"/>
        <v>26.116196242945328</v>
      </c>
      <c r="L31" s="16">
        <f t="shared" si="13"/>
        <v>18.944945635251319</v>
      </c>
      <c r="M31" s="16">
        <f t="shared" si="13"/>
        <v>22.418672184704182</v>
      </c>
      <c r="N31" s="16">
        <f t="shared" si="13"/>
        <v>23.119255690476198</v>
      </c>
      <c r="O31" s="16">
        <f t="shared" si="13"/>
        <v>22.155953370039679</v>
      </c>
      <c r="P31" s="16">
        <f t="shared" si="13"/>
        <v>25.816502187698415</v>
      </c>
      <c r="Q31" s="16">
        <f t="shared" si="13"/>
        <v>23.8198391962482</v>
      </c>
      <c r="R31" s="16">
        <f t="shared" si="13"/>
        <v>25.045860331349203</v>
      </c>
      <c r="S31" s="16">
        <f t="shared" si="13"/>
        <v>24.403658784391528</v>
      </c>
      <c r="T31" s="16">
        <f t="shared" si="13"/>
        <v>23.504576618650795</v>
      </c>
      <c r="U31" s="16">
        <f t="shared" si="13"/>
        <v>23.119255690476191</v>
      </c>
      <c r="V31" s="16">
        <f t="shared" si="13"/>
        <v>28.417418452876987</v>
      </c>
      <c r="W31" s="16">
        <f t="shared" si="13"/>
        <v>21.963292905952375</v>
      </c>
      <c r="X31" s="16">
        <f t="shared" ref="X31:AB31" si="14">3.413*X30</f>
        <v>24.403658784391528</v>
      </c>
      <c r="Y31" s="16">
        <f t="shared" si="14"/>
        <v>24.403658784391528</v>
      </c>
      <c r="Z31" s="16">
        <f t="shared" si="14"/>
        <v>21.192651049603175</v>
      </c>
      <c r="AA31" s="16">
        <f t="shared" si="14"/>
        <v>23.547390055114633</v>
      </c>
      <c r="AB31" s="16">
        <f t="shared" si="14"/>
        <v>22.691121325837742</v>
      </c>
      <c r="AC31" s="24">
        <f t="shared" si="10"/>
        <v>23.352948816535729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5">(E18-E17)/LN(1+(E18-E17)/E13)</f>
        <v>2.0133833305854201</v>
      </c>
      <c r="F32" s="16">
        <f t="shared" si="15"/>
        <v>2.0459143152321349</v>
      </c>
      <c r="G32" s="16">
        <f t="shared" si="15"/>
        <v>2.0459143152321349</v>
      </c>
      <c r="H32" s="16">
        <f t="shared" si="15"/>
        <v>2.2679673009140924</v>
      </c>
      <c r="I32" s="16">
        <f t="shared" si="15"/>
        <v>2.4966789630709276</v>
      </c>
      <c r="J32" s="16">
        <f t="shared" si="15"/>
        <v>2.3138224809624939</v>
      </c>
      <c r="K32" s="16">
        <f t="shared" si="15"/>
        <v>2.197043670678541</v>
      </c>
      <c r="L32" s="16">
        <f t="shared" si="15"/>
        <v>2.1640425613334453</v>
      </c>
      <c r="M32" s="16">
        <f t="shared" si="15"/>
        <v>2.3472373157600592</v>
      </c>
      <c r="N32" s="16">
        <f t="shared" si="15"/>
        <v>2.4462760667640109</v>
      </c>
      <c r="O32" s="16">
        <f t="shared" si="15"/>
        <v>2.4789080577325184</v>
      </c>
      <c r="P32" s="16">
        <f t="shared" si="15"/>
        <v>2.5636500246147138</v>
      </c>
      <c r="Q32" s="16">
        <f t="shared" si="15"/>
        <v>2.413457638024878</v>
      </c>
      <c r="R32" s="16">
        <f t="shared" si="15"/>
        <v>2.4462760667640109</v>
      </c>
      <c r="S32" s="16">
        <f t="shared" si="15"/>
        <v>2.2122733597087723</v>
      </c>
      <c r="T32" s="16">
        <f t="shared" si="15"/>
        <v>2.1640425613334453</v>
      </c>
      <c r="U32" s="16">
        <f t="shared" si="15"/>
        <v>2.197043670678541</v>
      </c>
      <c r="V32" s="16">
        <f t="shared" si="15"/>
        <v>2.197043670678541</v>
      </c>
      <c r="W32" s="16">
        <f t="shared" si="15"/>
        <v>2.1308228957498123</v>
      </c>
      <c r="X32" s="16">
        <f t="shared" ref="X32:AB32" si="16">(X18-X17)/LN(1+(X18-X17)/X13)</f>
        <v>1.9806275732282186</v>
      </c>
      <c r="Y32" s="16">
        <f t="shared" si="16"/>
        <v>2.0133833305854214</v>
      </c>
      <c r="Z32" s="16">
        <f t="shared" si="16"/>
        <v>1.9806275732282186</v>
      </c>
      <c r="AA32" s="16">
        <f t="shared" si="16"/>
        <v>2.1308228957498137</v>
      </c>
      <c r="AB32" s="16">
        <f t="shared" si="16"/>
        <v>1.9806275732282186</v>
      </c>
      <c r="AC32" s="24">
        <f t="shared" si="10"/>
        <v>2.2178286338265996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7">(E15-E16)/LN(1+(E15-E16)/E14)</f>
        <v>1.9027067439634042</v>
      </c>
      <c r="F33" s="16">
        <f t="shared" si="17"/>
        <v>1.9027067439634042</v>
      </c>
      <c r="G33" s="16">
        <f t="shared" si="17"/>
        <v>1.6842029306528727</v>
      </c>
      <c r="H33" s="16">
        <f t="shared" si="17"/>
        <v>2.1491323462834737</v>
      </c>
      <c r="I33" s="16">
        <f t="shared" si="17"/>
        <v>2.2589191927344716</v>
      </c>
      <c r="J33" s="16">
        <f t="shared" si="17"/>
        <v>1.9932876563019337</v>
      </c>
      <c r="K33" s="16">
        <f t="shared" si="17"/>
        <v>1.9932876563019337</v>
      </c>
      <c r="L33" s="16">
        <f t="shared" si="17"/>
        <v>2.1401311712942257</v>
      </c>
      <c r="M33" s="16">
        <f t="shared" si="17"/>
        <v>2.2589191927344716</v>
      </c>
      <c r="N33" s="16">
        <f t="shared" si="17"/>
        <v>2.3059178144955088</v>
      </c>
      <c r="O33" s="16">
        <f t="shared" si="17"/>
        <v>2.375897998171745</v>
      </c>
      <c r="P33" s="16">
        <f t="shared" si="17"/>
        <v>2.3293122437566285</v>
      </c>
      <c r="Q33" s="16">
        <f t="shared" si="17"/>
        <v>2.3526385425761167</v>
      </c>
      <c r="R33" s="16">
        <f t="shared" si="17"/>
        <v>2.082735603896948</v>
      </c>
      <c r="S33" s="16">
        <f t="shared" si="17"/>
        <v>1.902706743963404</v>
      </c>
      <c r="T33" s="16">
        <f t="shared" si="17"/>
        <v>1.9932876563019337</v>
      </c>
      <c r="U33" s="16">
        <f t="shared" si="17"/>
        <v>1.9707524325183063</v>
      </c>
      <c r="V33" s="16">
        <f t="shared" si="17"/>
        <v>1.9481449407478864</v>
      </c>
      <c r="W33" s="16">
        <f t="shared" si="17"/>
        <v>1.902706743963404</v>
      </c>
      <c r="X33" s="16">
        <f t="shared" ref="X33:AB33" si="18">(X15-X16)/LN(1+(X15-X16)/X14)</f>
        <v>1.902706743963404</v>
      </c>
      <c r="Y33" s="16">
        <f t="shared" si="18"/>
        <v>1.6842029306528725</v>
      </c>
      <c r="Z33" s="16">
        <f t="shared" si="18"/>
        <v>1.8569596025096444</v>
      </c>
      <c r="AA33" s="16">
        <f t="shared" si="18"/>
        <v>2.0436652620419178</v>
      </c>
      <c r="AB33" s="16">
        <f t="shared" si="18"/>
        <v>1.5991860422220607</v>
      </c>
      <c r="AC33" s="24">
        <f t="shared" si="10"/>
        <v>2.0222547890004989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164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98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1.2</v>
      </c>
      <c r="F46" s="8">
        <v>1.2</v>
      </c>
      <c r="G46" s="8">
        <v>1.2</v>
      </c>
      <c r="H46" s="8">
        <v>1.2</v>
      </c>
      <c r="I46" s="8">
        <v>1.2</v>
      </c>
      <c r="J46" s="8">
        <v>1.3</v>
      </c>
      <c r="K46" s="8">
        <v>1.2</v>
      </c>
      <c r="L46" s="8">
        <v>1.2</v>
      </c>
      <c r="M46" s="8">
        <v>1.2</v>
      </c>
      <c r="N46" s="8">
        <v>1.3</v>
      </c>
      <c r="O46" s="8">
        <v>1.3</v>
      </c>
      <c r="P46" s="8">
        <v>1.3</v>
      </c>
      <c r="Q46" s="8">
        <v>1.3</v>
      </c>
      <c r="R46" s="8">
        <v>1.2</v>
      </c>
      <c r="S46" s="8">
        <v>1.2</v>
      </c>
      <c r="T46" s="8">
        <v>1.3</v>
      </c>
      <c r="U46" s="8">
        <v>1.4</v>
      </c>
      <c r="V46" s="8">
        <v>1.3</v>
      </c>
      <c r="W46" s="8">
        <v>1.3</v>
      </c>
      <c r="X46" s="8">
        <v>1.3</v>
      </c>
      <c r="Y46" s="8">
        <v>1.4</v>
      </c>
      <c r="Z46" s="8">
        <v>1.4</v>
      </c>
      <c r="AA46" s="8"/>
      <c r="AB46" s="8"/>
      <c r="AC46" s="23">
        <f>AVERAGE(E46:AB46)</f>
        <v>1.2681818181818181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0.6</v>
      </c>
      <c r="I47" s="9">
        <v>0.6</v>
      </c>
      <c r="J47" s="9">
        <v>0.6</v>
      </c>
      <c r="K47" s="9">
        <v>0.6</v>
      </c>
      <c r="L47" s="9">
        <v>0.5</v>
      </c>
      <c r="M47" s="9">
        <v>0.5</v>
      </c>
      <c r="N47" s="9">
        <v>0.6</v>
      </c>
      <c r="O47" s="9">
        <v>0.7</v>
      </c>
      <c r="P47" s="9">
        <v>0.7</v>
      </c>
      <c r="Q47" s="9">
        <v>0.7</v>
      </c>
      <c r="R47" s="9">
        <v>0.6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>
        <v>0.7</v>
      </c>
      <c r="Y47" s="9">
        <v>0.7</v>
      </c>
      <c r="Z47" s="9">
        <v>0.6</v>
      </c>
      <c r="AA47" s="9"/>
      <c r="AB47" s="9"/>
      <c r="AC47" s="23">
        <f>AVERAGE(E47:AB47)</f>
        <v>0.61363636363636342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12.6</v>
      </c>
      <c r="F48" s="10">
        <v>12.7</v>
      </c>
      <c r="G48" s="10">
        <v>12.8</v>
      </c>
      <c r="H48" s="10">
        <v>12.8</v>
      </c>
      <c r="I48" s="10">
        <v>12.3</v>
      </c>
      <c r="J48" s="10">
        <v>11.9</v>
      </c>
      <c r="K48" s="10">
        <v>11.9</v>
      </c>
      <c r="L48" s="10">
        <v>12.1</v>
      </c>
      <c r="M48" s="10">
        <v>12.4</v>
      </c>
      <c r="N48" s="10">
        <v>12.7</v>
      </c>
      <c r="O48" s="10">
        <v>12.8</v>
      </c>
      <c r="P48" s="10">
        <v>12.8</v>
      </c>
      <c r="Q48" s="10">
        <v>12.7</v>
      </c>
      <c r="R48" s="10">
        <v>12.6</v>
      </c>
      <c r="S48" s="10">
        <v>12.5</v>
      </c>
      <c r="T48" s="10">
        <v>12.9</v>
      </c>
      <c r="U48" s="10">
        <v>12.9</v>
      </c>
      <c r="V48" s="10">
        <v>12.8</v>
      </c>
      <c r="W48" s="10">
        <v>12.6</v>
      </c>
      <c r="X48" s="10">
        <v>12.5</v>
      </c>
      <c r="Y48" s="10">
        <v>12.6</v>
      </c>
      <c r="Z48" s="10">
        <v>12.5</v>
      </c>
      <c r="AA48" s="10"/>
      <c r="AB48" s="10"/>
      <c r="AC48" s="24">
        <f t="shared" ref="AC48:AC58" si="19">AVERAGE(E48:AB48)</f>
        <v>12.563636363636364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6.8</v>
      </c>
      <c r="F49" s="10">
        <v>7.1</v>
      </c>
      <c r="G49" s="10">
        <v>7.2</v>
      </c>
      <c r="H49" s="10">
        <v>6.2</v>
      </c>
      <c r="I49" s="10">
        <v>5.9</v>
      </c>
      <c r="J49" s="10">
        <v>5.8</v>
      </c>
      <c r="K49" s="10">
        <v>6</v>
      </c>
      <c r="L49" s="10">
        <v>6</v>
      </c>
      <c r="M49" s="10">
        <v>6.1</v>
      </c>
      <c r="N49" s="10">
        <v>6.2</v>
      </c>
      <c r="O49" s="10">
        <v>6</v>
      </c>
      <c r="P49" s="10">
        <v>5.9</v>
      </c>
      <c r="Q49" s="10">
        <v>6.1</v>
      </c>
      <c r="R49" s="10">
        <v>6</v>
      </c>
      <c r="S49" s="10">
        <v>6.9</v>
      </c>
      <c r="T49" s="10">
        <v>7.1</v>
      </c>
      <c r="U49" s="10">
        <v>7</v>
      </c>
      <c r="V49" s="10">
        <v>6.9</v>
      </c>
      <c r="W49" s="10">
        <v>7</v>
      </c>
      <c r="X49" s="10">
        <v>7</v>
      </c>
      <c r="Y49" s="10">
        <v>7</v>
      </c>
      <c r="Z49" s="10">
        <v>7</v>
      </c>
      <c r="AA49" s="10"/>
      <c r="AB49" s="10"/>
      <c r="AC49" s="24">
        <f t="shared" si="19"/>
        <v>6.5090909090909088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21.6</v>
      </c>
      <c r="F50" s="10">
        <v>22</v>
      </c>
      <c r="G50" s="10">
        <v>22</v>
      </c>
      <c r="H50" s="10">
        <v>22.4</v>
      </c>
      <c r="I50" s="10">
        <v>21.7</v>
      </c>
      <c r="J50" s="10">
        <v>21.2</v>
      </c>
      <c r="K50" s="10">
        <v>21.1</v>
      </c>
      <c r="L50" s="10">
        <v>20.6</v>
      </c>
      <c r="M50" s="10">
        <v>22.4</v>
      </c>
      <c r="N50" s="10">
        <v>22.3</v>
      </c>
      <c r="O50" s="10">
        <v>21.8</v>
      </c>
      <c r="P50" s="10">
        <v>21.3</v>
      </c>
      <c r="Q50" s="10">
        <v>21.3</v>
      </c>
      <c r="R50" s="10">
        <v>21.2</v>
      </c>
      <c r="S50" s="10">
        <v>20.9</v>
      </c>
      <c r="T50" s="10">
        <v>20.100000000000001</v>
      </c>
      <c r="U50" s="10">
        <v>20.3</v>
      </c>
      <c r="V50" s="10">
        <v>20.6</v>
      </c>
      <c r="W50" s="10">
        <v>20.9</v>
      </c>
      <c r="X50" s="10">
        <v>21.7</v>
      </c>
      <c r="Y50" s="10">
        <v>20.3</v>
      </c>
      <c r="Z50" s="10">
        <v>20.9</v>
      </c>
      <c r="AA50" s="10"/>
      <c r="AB50" s="10"/>
      <c r="AC50" s="24">
        <f t="shared" si="19"/>
        <v>21.3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25</v>
      </c>
      <c r="F51" s="10">
        <v>25.4</v>
      </c>
      <c r="G51" s="10">
        <v>25.4</v>
      </c>
      <c r="H51" s="10">
        <v>26.5</v>
      </c>
      <c r="I51" s="10">
        <v>25.6</v>
      </c>
      <c r="J51" s="10">
        <v>24.9</v>
      </c>
      <c r="K51" s="10">
        <v>24.7</v>
      </c>
      <c r="L51" s="10">
        <v>24.2</v>
      </c>
      <c r="M51" s="10">
        <v>26.3</v>
      </c>
      <c r="N51" s="10">
        <v>26.3</v>
      </c>
      <c r="O51" s="10">
        <v>25.9</v>
      </c>
      <c r="P51" s="10">
        <v>25.5</v>
      </c>
      <c r="Q51" s="10">
        <v>25.4</v>
      </c>
      <c r="R51" s="10">
        <v>25.3</v>
      </c>
      <c r="S51" s="10">
        <v>24.3</v>
      </c>
      <c r="T51" s="10">
        <v>23.5</v>
      </c>
      <c r="U51" s="10">
        <v>23.8</v>
      </c>
      <c r="V51" s="10">
        <v>24.2</v>
      </c>
      <c r="W51" s="10">
        <v>24.4</v>
      </c>
      <c r="X51" s="10">
        <v>25.1</v>
      </c>
      <c r="Y51" s="10">
        <v>23.7</v>
      </c>
      <c r="Z51" s="10">
        <v>24.3</v>
      </c>
      <c r="AA51" s="10"/>
      <c r="AB51" s="10"/>
      <c r="AC51" s="24">
        <f t="shared" si="19"/>
        <v>24.986363636363635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/>
      <c r="AB52" s="11"/>
      <c r="AC52" s="24">
        <f t="shared" si="19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/>
      <c r="AB53" s="12"/>
      <c r="AC53" s="24">
        <f t="shared" si="19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/>
      <c r="AB54" s="12"/>
      <c r="AC54" s="24">
        <f t="shared" si="19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/>
      <c r="AB55" s="12"/>
      <c r="AC55" s="24">
        <f t="shared" si="19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Z56" si="20">E52-E53</f>
        <v>0.5</v>
      </c>
      <c r="F56" s="11">
        <f t="shared" si="20"/>
        <v>0.5</v>
      </c>
      <c r="G56" s="11">
        <f t="shared" si="20"/>
        <v>0.5</v>
      </c>
      <c r="H56" s="11">
        <f t="shared" si="20"/>
        <v>0.5</v>
      </c>
      <c r="I56" s="11">
        <f t="shared" si="20"/>
        <v>0.5</v>
      </c>
      <c r="J56" s="11">
        <f t="shared" si="20"/>
        <v>0.5</v>
      </c>
      <c r="K56" s="11">
        <f t="shared" si="20"/>
        <v>0.5</v>
      </c>
      <c r="L56" s="11">
        <f t="shared" si="20"/>
        <v>0.5</v>
      </c>
      <c r="M56" s="11">
        <f t="shared" si="20"/>
        <v>0.5</v>
      </c>
      <c r="N56" s="11">
        <f t="shared" si="20"/>
        <v>0.5</v>
      </c>
      <c r="O56" s="11">
        <f t="shared" si="20"/>
        <v>0.5</v>
      </c>
      <c r="P56" s="11">
        <f t="shared" si="20"/>
        <v>0.5</v>
      </c>
      <c r="Q56" s="11">
        <f t="shared" si="20"/>
        <v>0.5</v>
      </c>
      <c r="R56" s="11">
        <f t="shared" si="20"/>
        <v>0.5</v>
      </c>
      <c r="S56" s="11">
        <f t="shared" si="20"/>
        <v>0.5</v>
      </c>
      <c r="T56" s="11">
        <f t="shared" si="20"/>
        <v>0.5</v>
      </c>
      <c r="U56" s="11">
        <f t="shared" si="20"/>
        <v>0.5</v>
      </c>
      <c r="V56" s="11">
        <f t="shared" si="20"/>
        <v>0.5</v>
      </c>
      <c r="W56" s="11">
        <f t="shared" si="20"/>
        <v>0.5</v>
      </c>
      <c r="X56" s="11">
        <f t="shared" si="20"/>
        <v>0.5</v>
      </c>
      <c r="Y56" s="11">
        <f t="shared" si="20"/>
        <v>0.5</v>
      </c>
      <c r="Z56" s="11">
        <f t="shared" si="20"/>
        <v>0.5</v>
      </c>
      <c r="AA56" s="11"/>
      <c r="AB56" s="11"/>
      <c r="AC56" s="24">
        <f t="shared" si="19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Z57" si="21">E54-E55</f>
        <v>0.79999999999999982</v>
      </c>
      <c r="F57" s="11">
        <f t="shared" si="21"/>
        <v>0.79999999999999982</v>
      </c>
      <c r="G57" s="11">
        <f t="shared" si="21"/>
        <v>0.79999999999999982</v>
      </c>
      <c r="H57" s="11">
        <f t="shared" si="21"/>
        <v>0.79999999999999982</v>
      </c>
      <c r="I57" s="11">
        <f t="shared" si="21"/>
        <v>0.79999999999999982</v>
      </c>
      <c r="J57" s="11">
        <f t="shared" si="21"/>
        <v>0.79999999999999982</v>
      </c>
      <c r="K57" s="11">
        <f t="shared" si="21"/>
        <v>0.79999999999999982</v>
      </c>
      <c r="L57" s="11">
        <f t="shared" si="21"/>
        <v>0.79999999999999982</v>
      </c>
      <c r="M57" s="11">
        <f t="shared" si="21"/>
        <v>0.79999999999999982</v>
      </c>
      <c r="N57" s="11">
        <f t="shared" si="21"/>
        <v>0.79999999999999982</v>
      </c>
      <c r="O57" s="11">
        <f t="shared" si="21"/>
        <v>0.79999999999999982</v>
      </c>
      <c r="P57" s="11">
        <f t="shared" si="21"/>
        <v>0.79999999999999982</v>
      </c>
      <c r="Q57" s="11">
        <f t="shared" si="21"/>
        <v>0.79999999999999982</v>
      </c>
      <c r="R57" s="11">
        <f t="shared" si="21"/>
        <v>0.79999999999999982</v>
      </c>
      <c r="S57" s="11">
        <f t="shared" si="21"/>
        <v>0.79999999999999982</v>
      </c>
      <c r="T57" s="11">
        <f t="shared" si="21"/>
        <v>0.79999999999999982</v>
      </c>
      <c r="U57" s="11">
        <f t="shared" si="21"/>
        <v>0.79999999999999982</v>
      </c>
      <c r="V57" s="11">
        <f t="shared" si="21"/>
        <v>0.79999999999999982</v>
      </c>
      <c r="W57" s="11">
        <f t="shared" si="21"/>
        <v>0.79999999999999982</v>
      </c>
      <c r="X57" s="11">
        <f t="shared" si="21"/>
        <v>0.79999999999999982</v>
      </c>
      <c r="Y57" s="11">
        <f t="shared" si="21"/>
        <v>0.79999999999999982</v>
      </c>
      <c r="Z57" s="11">
        <f t="shared" si="21"/>
        <v>0.79999999999999982</v>
      </c>
      <c r="AA57" s="11"/>
      <c r="AB57" s="11"/>
      <c r="AC57" s="24">
        <f t="shared" si="19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Z58" si="22">SQRT(E56/0.5)*971</f>
        <v>971</v>
      </c>
      <c r="F58" s="14">
        <f t="shared" si="22"/>
        <v>971</v>
      </c>
      <c r="G58" s="14">
        <f t="shared" si="22"/>
        <v>971</v>
      </c>
      <c r="H58" s="14">
        <f t="shared" si="22"/>
        <v>971</v>
      </c>
      <c r="I58" s="14">
        <f t="shared" si="22"/>
        <v>971</v>
      </c>
      <c r="J58" s="14">
        <f t="shared" si="22"/>
        <v>971</v>
      </c>
      <c r="K58" s="14">
        <f t="shared" si="22"/>
        <v>971</v>
      </c>
      <c r="L58" s="14">
        <f t="shared" si="22"/>
        <v>971</v>
      </c>
      <c r="M58" s="14">
        <f t="shared" si="22"/>
        <v>971</v>
      </c>
      <c r="N58" s="14">
        <f t="shared" si="22"/>
        <v>971</v>
      </c>
      <c r="O58" s="14">
        <f t="shared" si="22"/>
        <v>971</v>
      </c>
      <c r="P58" s="14">
        <f t="shared" si="22"/>
        <v>971</v>
      </c>
      <c r="Q58" s="14">
        <f t="shared" si="22"/>
        <v>971</v>
      </c>
      <c r="R58" s="14">
        <f t="shared" si="22"/>
        <v>971</v>
      </c>
      <c r="S58" s="14">
        <f t="shared" si="22"/>
        <v>971</v>
      </c>
      <c r="T58" s="14">
        <f t="shared" si="22"/>
        <v>971</v>
      </c>
      <c r="U58" s="14">
        <f t="shared" si="22"/>
        <v>971</v>
      </c>
      <c r="V58" s="14">
        <f t="shared" si="22"/>
        <v>971</v>
      </c>
      <c r="W58" s="14">
        <f t="shared" si="22"/>
        <v>971</v>
      </c>
      <c r="X58" s="14">
        <f t="shared" si="22"/>
        <v>971</v>
      </c>
      <c r="Y58" s="14">
        <f t="shared" si="22"/>
        <v>971</v>
      </c>
      <c r="Z58" s="14">
        <f t="shared" si="22"/>
        <v>971</v>
      </c>
      <c r="AA58" s="14"/>
      <c r="AB58" s="14"/>
      <c r="AC58" s="24">
        <f t="shared" si="19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Z59" si="23">E58*1000*1*(E48-E49)/3024</f>
        <v>1862.367724867725</v>
      </c>
      <c r="F59" s="14">
        <f t="shared" si="23"/>
        <v>1798.148148148148</v>
      </c>
      <c r="G59" s="14">
        <f t="shared" si="23"/>
        <v>1798.1481481481485</v>
      </c>
      <c r="H59" s="14">
        <f t="shared" si="23"/>
        <v>2119.2460317460323</v>
      </c>
      <c r="I59" s="14">
        <f t="shared" si="23"/>
        <v>2055.0264550264551</v>
      </c>
      <c r="J59" s="14">
        <f t="shared" si="23"/>
        <v>1958.6970899470903</v>
      </c>
      <c r="K59" s="14">
        <f t="shared" si="23"/>
        <v>1894.4775132275133</v>
      </c>
      <c r="L59" s="14">
        <f t="shared" si="23"/>
        <v>1958.69708994709</v>
      </c>
      <c r="M59" s="14">
        <f t="shared" si="23"/>
        <v>2022.916666666667</v>
      </c>
      <c r="N59" s="14">
        <f t="shared" si="23"/>
        <v>2087.1362433862432</v>
      </c>
      <c r="O59" s="14">
        <f t="shared" si="23"/>
        <v>2183.465608465609</v>
      </c>
      <c r="P59" s="14">
        <f t="shared" si="23"/>
        <v>2215.5753968253966</v>
      </c>
      <c r="Q59" s="14">
        <f t="shared" si="23"/>
        <v>2119.2460317460318</v>
      </c>
      <c r="R59" s="14">
        <f t="shared" si="23"/>
        <v>2119.2460317460318</v>
      </c>
      <c r="S59" s="14">
        <f t="shared" si="23"/>
        <v>1798.148148148148</v>
      </c>
      <c r="T59" s="14">
        <f t="shared" si="23"/>
        <v>1862.3677248677252</v>
      </c>
      <c r="U59" s="14">
        <f t="shared" si="23"/>
        <v>1894.4775132275133</v>
      </c>
      <c r="V59" s="14">
        <f t="shared" si="23"/>
        <v>1894.4775132275133</v>
      </c>
      <c r="W59" s="14">
        <f t="shared" si="23"/>
        <v>1798.148148148148</v>
      </c>
      <c r="X59" s="14">
        <f t="shared" si="23"/>
        <v>1766.0383597883597</v>
      </c>
      <c r="Y59" s="14">
        <f t="shared" si="23"/>
        <v>1798.148148148148</v>
      </c>
      <c r="Z59" s="14">
        <f t="shared" si="23"/>
        <v>1766.0383597883597</v>
      </c>
      <c r="AA59" s="14"/>
      <c r="AB59" s="14"/>
      <c r="AC59" s="24">
        <f>SUM(E59:AB59)</f>
        <v>42770.238095238099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1100</v>
      </c>
      <c r="F60" s="15">
        <v>1100</v>
      </c>
      <c r="G60" s="15">
        <v>1200</v>
      </c>
      <c r="H60" s="15">
        <v>1100</v>
      </c>
      <c r="I60" s="15">
        <v>1000</v>
      </c>
      <c r="J60" s="15">
        <v>1100</v>
      </c>
      <c r="K60" s="15">
        <v>900</v>
      </c>
      <c r="L60" s="15">
        <v>1100</v>
      </c>
      <c r="M60" s="15">
        <v>1200</v>
      </c>
      <c r="N60" s="15">
        <v>1200</v>
      </c>
      <c r="O60" s="15">
        <v>1100</v>
      </c>
      <c r="P60" s="15">
        <v>1200</v>
      </c>
      <c r="Q60" s="15">
        <v>1100</v>
      </c>
      <c r="R60" s="15">
        <v>900</v>
      </c>
      <c r="S60" s="15">
        <v>1000</v>
      </c>
      <c r="T60" s="15">
        <v>1100</v>
      </c>
      <c r="U60" s="15">
        <v>1000</v>
      </c>
      <c r="V60" s="15">
        <v>900</v>
      </c>
      <c r="W60" s="15">
        <v>1000</v>
      </c>
      <c r="X60" s="15">
        <v>900</v>
      </c>
      <c r="Y60" s="15">
        <v>1000</v>
      </c>
      <c r="Z60" s="15">
        <v>900</v>
      </c>
      <c r="AA60" s="15">
        <v>600</v>
      </c>
      <c r="AB60" s="15">
        <v>0</v>
      </c>
      <c r="AC60" s="25">
        <f>SUM(E60:AB60)</f>
        <v>23700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Z61" si="24">E60/E59</f>
        <v>0.59064597464398594</v>
      </c>
      <c r="F61" s="16">
        <f t="shared" si="24"/>
        <v>0.611740473738414</v>
      </c>
      <c r="G61" s="16">
        <f t="shared" si="24"/>
        <v>0.66735324407826968</v>
      </c>
      <c r="H61" s="16">
        <f t="shared" si="24"/>
        <v>0.51905252317198747</v>
      </c>
      <c r="I61" s="16">
        <f t="shared" si="24"/>
        <v>0.4866117404737384</v>
      </c>
      <c r="J61" s="16">
        <f t="shared" si="24"/>
        <v>0.56159781195657665</v>
      </c>
      <c r="K61" s="16">
        <f t="shared" si="24"/>
        <v>0.47506502120825983</v>
      </c>
      <c r="L61" s="16">
        <f t="shared" si="24"/>
        <v>0.56159781195657676</v>
      </c>
      <c r="M61" s="16">
        <f t="shared" si="24"/>
        <v>0.59320288362512863</v>
      </c>
      <c r="N61" s="16">
        <f t="shared" si="24"/>
        <v>0.57495048720589403</v>
      </c>
      <c r="O61" s="16">
        <f t="shared" si="24"/>
        <v>0.50378627249045849</v>
      </c>
      <c r="P61" s="16">
        <f t="shared" si="24"/>
        <v>0.54162002417946542</v>
      </c>
      <c r="Q61" s="16">
        <f t="shared" si="24"/>
        <v>0.51905252317198758</v>
      </c>
      <c r="R61" s="16">
        <f t="shared" si="24"/>
        <v>0.42467933714071715</v>
      </c>
      <c r="S61" s="16">
        <f t="shared" si="24"/>
        <v>0.55612770339855822</v>
      </c>
      <c r="T61" s="16">
        <f t="shared" si="24"/>
        <v>0.59064597464398583</v>
      </c>
      <c r="U61" s="16">
        <f t="shared" si="24"/>
        <v>0.52785002356473321</v>
      </c>
      <c r="V61" s="16">
        <f t="shared" si="24"/>
        <v>0.47506502120825983</v>
      </c>
      <c r="W61" s="16">
        <f t="shared" si="24"/>
        <v>0.55612770339855822</v>
      </c>
      <c r="X61" s="16">
        <f t="shared" si="24"/>
        <v>0.50961520456886067</v>
      </c>
      <c r="Y61" s="16">
        <f t="shared" si="24"/>
        <v>0.55612770339855822</v>
      </c>
      <c r="Z61" s="16">
        <f t="shared" si="24"/>
        <v>0.50961520456886067</v>
      </c>
      <c r="AA61" s="16"/>
      <c r="AB61" s="16"/>
      <c r="AC61" s="24">
        <f t="shared" ref="AC61:AC66" si="25">AVERAGE(E61:AB61)</f>
        <v>0.54146048489962884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0.54146048489962884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5"/>
        <v>0.54146048489962884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Z63" si="26">3.516/E61</f>
        <v>5.9528044733044734</v>
      </c>
      <c r="F63" s="16">
        <f t="shared" si="26"/>
        <v>5.7475353535353539</v>
      </c>
      <c r="G63" s="16">
        <f t="shared" si="26"/>
        <v>5.268574074074075</v>
      </c>
      <c r="H63" s="16">
        <f t="shared" si="26"/>
        <v>6.7738809523809547</v>
      </c>
      <c r="I63" s="16">
        <f t="shared" si="26"/>
        <v>7.2254730158730158</v>
      </c>
      <c r="J63" s="16">
        <f t="shared" si="26"/>
        <v>6.2607081529581547</v>
      </c>
      <c r="K63" s="16">
        <f t="shared" si="26"/>
        <v>7.4010921516754857</v>
      </c>
      <c r="L63" s="16">
        <f t="shared" si="26"/>
        <v>6.260708152958153</v>
      </c>
      <c r="M63" s="16">
        <f t="shared" si="26"/>
        <v>5.9271458333333342</v>
      </c>
      <c r="N63" s="16">
        <f t="shared" si="26"/>
        <v>6.1153091931216927</v>
      </c>
      <c r="O63" s="16">
        <f t="shared" si="26"/>
        <v>6.9791500721500732</v>
      </c>
      <c r="P63" s="16">
        <f t="shared" si="26"/>
        <v>6.4916359126984124</v>
      </c>
      <c r="Q63" s="16">
        <f t="shared" si="26"/>
        <v>6.7738809523809529</v>
      </c>
      <c r="R63" s="16">
        <f t="shared" si="26"/>
        <v>8.2791878306878317</v>
      </c>
      <c r="S63" s="16">
        <f t="shared" si="26"/>
        <v>6.3222888888888882</v>
      </c>
      <c r="T63" s="16">
        <f t="shared" si="26"/>
        <v>5.9528044733044743</v>
      </c>
      <c r="U63" s="16">
        <f t="shared" si="26"/>
        <v>6.6609829365079367</v>
      </c>
      <c r="V63" s="16">
        <f t="shared" si="26"/>
        <v>7.4010921516754857</v>
      </c>
      <c r="W63" s="16">
        <f t="shared" si="26"/>
        <v>6.3222888888888882</v>
      </c>
      <c r="X63" s="16">
        <f t="shared" si="26"/>
        <v>6.8993231922398577</v>
      </c>
      <c r="Y63" s="16">
        <f t="shared" si="26"/>
        <v>6.3222888888888882</v>
      </c>
      <c r="Z63" s="16">
        <f t="shared" si="26"/>
        <v>6.8993231922398577</v>
      </c>
      <c r="AA63" s="16"/>
      <c r="AB63" s="16"/>
      <c r="AC63" s="24">
        <f t="shared" si="25"/>
        <v>6.5562490333530095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Z64" si="27">3.413*E63</f>
        <v>20.316921667388165</v>
      </c>
      <c r="F64" s="16">
        <f t="shared" si="27"/>
        <v>19.616338161616163</v>
      </c>
      <c r="G64" s="16">
        <f t="shared" si="27"/>
        <v>17.981643314814818</v>
      </c>
      <c r="H64" s="16">
        <f t="shared" si="27"/>
        <v>23.119255690476198</v>
      </c>
      <c r="I64" s="16">
        <f t="shared" si="27"/>
        <v>24.660539403174603</v>
      </c>
      <c r="J64" s="16">
        <f t="shared" si="27"/>
        <v>21.367796926046182</v>
      </c>
      <c r="K64" s="16">
        <f t="shared" si="27"/>
        <v>25.25992751366843</v>
      </c>
      <c r="L64" s="16">
        <f t="shared" si="27"/>
        <v>21.367796926046175</v>
      </c>
      <c r="M64" s="16">
        <f t="shared" si="27"/>
        <v>20.22934872916667</v>
      </c>
      <c r="N64" s="16">
        <f t="shared" si="27"/>
        <v>20.871550276124335</v>
      </c>
      <c r="O64" s="16">
        <f t="shared" si="27"/>
        <v>23.8198391962482</v>
      </c>
      <c r="P64" s="16">
        <f t="shared" si="27"/>
        <v>22.155953370039679</v>
      </c>
      <c r="Q64" s="16">
        <f t="shared" si="27"/>
        <v>23.119255690476191</v>
      </c>
      <c r="R64" s="16">
        <f t="shared" si="27"/>
        <v>28.256868066137567</v>
      </c>
      <c r="S64" s="16">
        <f t="shared" si="27"/>
        <v>21.577971977777775</v>
      </c>
      <c r="T64" s="16">
        <f t="shared" si="27"/>
        <v>20.316921667388169</v>
      </c>
      <c r="U64" s="16">
        <f t="shared" si="27"/>
        <v>22.733934762301587</v>
      </c>
      <c r="V64" s="16">
        <f t="shared" si="27"/>
        <v>25.25992751366843</v>
      </c>
      <c r="W64" s="16">
        <f t="shared" si="27"/>
        <v>21.577971977777775</v>
      </c>
      <c r="X64" s="16">
        <f t="shared" si="27"/>
        <v>23.547390055114633</v>
      </c>
      <c r="Y64" s="16">
        <f t="shared" si="27"/>
        <v>21.577971977777775</v>
      </c>
      <c r="Z64" s="16">
        <f t="shared" si="27"/>
        <v>23.547390055114633</v>
      </c>
      <c r="AA64" s="16"/>
      <c r="AB64" s="16"/>
      <c r="AC64" s="24">
        <f t="shared" si="25"/>
        <v>22.376477950833827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Z65" si="28">(E51-E50)/LN(1+(E51-E50)/E46)</f>
        <v>2.5302612798746864</v>
      </c>
      <c r="F65" s="16">
        <f t="shared" si="28"/>
        <v>2.5302612798746864</v>
      </c>
      <c r="G65" s="16">
        <f t="shared" si="28"/>
        <v>2.5302612798746864</v>
      </c>
      <c r="H65" s="16">
        <f t="shared" si="28"/>
        <v>2.7602266563559219</v>
      </c>
      <c r="I65" s="16">
        <f t="shared" si="28"/>
        <v>2.6953824270696076</v>
      </c>
      <c r="J65" s="16">
        <f t="shared" si="28"/>
        <v>2.746694663343094</v>
      </c>
      <c r="K65" s="16">
        <f t="shared" si="28"/>
        <v>2.5968510736001336</v>
      </c>
      <c r="L65" s="16">
        <f t="shared" si="28"/>
        <v>2.5968510736001336</v>
      </c>
      <c r="M65" s="16">
        <f t="shared" si="28"/>
        <v>2.6953824270696076</v>
      </c>
      <c r="N65" s="16">
        <f t="shared" si="28"/>
        <v>2.8462811310057345</v>
      </c>
      <c r="O65" s="16">
        <f t="shared" si="28"/>
        <v>2.8791433462785561</v>
      </c>
      <c r="P65" s="16">
        <f t="shared" si="28"/>
        <v>2.9118462916286969</v>
      </c>
      <c r="Q65" s="16">
        <f t="shared" si="28"/>
        <v>2.8791433462785561</v>
      </c>
      <c r="R65" s="16">
        <f t="shared" si="28"/>
        <v>2.7602266563559219</v>
      </c>
      <c r="S65" s="16">
        <f t="shared" si="28"/>
        <v>2.5302612798746877</v>
      </c>
      <c r="T65" s="16">
        <f t="shared" si="28"/>
        <v>2.6455062596105861</v>
      </c>
      <c r="U65" s="16">
        <f t="shared" si="28"/>
        <v>2.7938246005177483</v>
      </c>
      <c r="V65" s="16">
        <f t="shared" si="28"/>
        <v>2.7131500809256712</v>
      </c>
      <c r="W65" s="16">
        <f t="shared" si="28"/>
        <v>2.6794224457176847</v>
      </c>
      <c r="X65" s="16">
        <f t="shared" si="28"/>
        <v>2.6455062596105874</v>
      </c>
      <c r="Y65" s="16">
        <f t="shared" si="28"/>
        <v>2.7594184441485639</v>
      </c>
      <c r="Z65" s="16">
        <f t="shared" si="28"/>
        <v>2.7594184441485652</v>
      </c>
      <c r="AA65" s="16"/>
      <c r="AB65" s="16"/>
      <c r="AC65" s="24">
        <f t="shared" si="25"/>
        <v>2.7038782157620052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Z66" si="29">(E48-E49)/LN(1+(E48-E49)/E47)</f>
        <v>2.4502311435593271</v>
      </c>
      <c r="F66" s="16">
        <f t="shared" si="29"/>
        <v>2.3979019223304561</v>
      </c>
      <c r="G66" s="16">
        <f t="shared" si="29"/>
        <v>2.3979019223304565</v>
      </c>
      <c r="H66" s="16">
        <f t="shared" si="29"/>
        <v>2.6560353889201749</v>
      </c>
      <c r="I66" s="16">
        <f t="shared" si="29"/>
        <v>2.6050827568852757</v>
      </c>
      <c r="J66" s="16">
        <f t="shared" si="29"/>
        <v>2.5280435140062432</v>
      </c>
      <c r="K66" s="16">
        <f t="shared" si="29"/>
        <v>2.4762575163216405</v>
      </c>
      <c r="L66" s="16">
        <f t="shared" si="29"/>
        <v>2.364142396886777</v>
      </c>
      <c r="M66" s="16">
        <f t="shared" si="29"/>
        <v>2.4137285591055178</v>
      </c>
      <c r="N66" s="16">
        <f t="shared" si="29"/>
        <v>2.6305986949018862</v>
      </c>
      <c r="O66" s="16">
        <f t="shared" si="29"/>
        <v>2.8672892486957022</v>
      </c>
      <c r="P66" s="16">
        <f t="shared" si="29"/>
        <v>2.8932962516346135</v>
      </c>
      <c r="Q66" s="16">
        <f t="shared" si="29"/>
        <v>2.8150399832745259</v>
      </c>
      <c r="R66" s="16">
        <f t="shared" si="29"/>
        <v>2.6560353889201744</v>
      </c>
      <c r="S66" s="16">
        <f t="shared" si="29"/>
        <v>2.3979019223304561</v>
      </c>
      <c r="T66" s="16">
        <f t="shared" si="29"/>
        <v>2.4502311435593276</v>
      </c>
      <c r="U66" s="16">
        <f t="shared" si="29"/>
        <v>2.4762575163216405</v>
      </c>
      <c r="V66" s="16">
        <f t="shared" si="29"/>
        <v>2.4762575163216405</v>
      </c>
      <c r="W66" s="16">
        <f t="shared" si="29"/>
        <v>2.3979019223304561</v>
      </c>
      <c r="X66" s="16">
        <f t="shared" si="29"/>
        <v>2.5215197544805634</v>
      </c>
      <c r="Y66" s="16">
        <f t="shared" si="29"/>
        <v>2.5486698345551444</v>
      </c>
      <c r="Z66" s="16">
        <f t="shared" si="29"/>
        <v>2.3715949553794347</v>
      </c>
      <c r="AA66" s="16"/>
      <c r="AB66" s="16"/>
      <c r="AC66" s="24">
        <f t="shared" si="25"/>
        <v>2.5359963296841559</v>
      </c>
    </row>
  </sheetData>
  <mergeCells count="32"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39:D39"/>
    <mergeCell ref="A40:D40"/>
    <mergeCell ref="A41:D41"/>
    <mergeCell ref="A42:D42"/>
    <mergeCell ref="A43:D43"/>
    <mergeCell ref="A36:AC36"/>
    <mergeCell ref="A38:D38"/>
    <mergeCell ref="E29:AB29"/>
    <mergeCell ref="A35:AC35"/>
    <mergeCell ref="A37:D37"/>
    <mergeCell ref="E37:AC43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32" priority="2" operator="greaterThan">
      <formula>90</formula>
    </cfRule>
  </conditionalFormatting>
  <conditionalFormatting sqref="E60:AB60">
    <cfRule type="cellIs" dxfId="31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F66"/>
  <sheetViews>
    <sheetView topLeftCell="A28" zoomScale="60" zoomScaleNormal="60" workbookViewId="0">
      <selection activeCell="E51" sqref="E51:AB51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165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0.9</v>
      </c>
      <c r="F13" s="8">
        <v>0.8</v>
      </c>
      <c r="G13" s="8">
        <v>0.9</v>
      </c>
      <c r="H13" s="8">
        <v>1.1000000000000001</v>
      </c>
      <c r="I13" s="8">
        <v>1.2</v>
      </c>
      <c r="J13" s="8">
        <v>1.2</v>
      </c>
      <c r="K13" s="8">
        <v>1.1000000000000001</v>
      </c>
      <c r="L13" s="8">
        <v>1.1000000000000001</v>
      </c>
      <c r="M13" s="8">
        <v>1</v>
      </c>
      <c r="N13" s="8">
        <v>1.2</v>
      </c>
      <c r="O13" s="8">
        <v>1.2</v>
      </c>
      <c r="P13" s="8">
        <v>1.1000000000000001</v>
      </c>
      <c r="Q13" s="8">
        <v>1.1000000000000001</v>
      </c>
      <c r="R13" s="8">
        <v>1.1000000000000001</v>
      </c>
      <c r="S13" s="8">
        <v>1.2</v>
      </c>
      <c r="T13" s="8">
        <v>1.2</v>
      </c>
      <c r="U13" s="8">
        <v>1.2</v>
      </c>
      <c r="V13" s="8">
        <v>1.2</v>
      </c>
      <c r="W13" s="8">
        <v>1.2</v>
      </c>
      <c r="X13" s="8">
        <v>1.1000000000000001</v>
      </c>
      <c r="Y13" s="8">
        <v>1.1000000000000001</v>
      </c>
      <c r="Z13" s="8">
        <v>1.1000000000000001</v>
      </c>
      <c r="AA13" s="8">
        <v>1.1000000000000001</v>
      </c>
      <c r="AB13" s="8">
        <v>1.1000000000000001</v>
      </c>
      <c r="AC13" s="23">
        <f>AVERAGE(E13:AB13)</f>
        <v>1.1041666666666667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0.3</v>
      </c>
      <c r="F14" s="9">
        <v>0.3</v>
      </c>
      <c r="G14" s="9">
        <v>0.4</v>
      </c>
      <c r="H14" s="9">
        <v>0.3</v>
      </c>
      <c r="I14" s="9">
        <v>0.4</v>
      </c>
      <c r="J14" s="9">
        <v>0.3</v>
      </c>
      <c r="K14" s="9">
        <v>0.4</v>
      </c>
      <c r="L14" s="9">
        <v>0.4</v>
      </c>
      <c r="M14" s="9">
        <v>0.4</v>
      </c>
      <c r="N14" s="9">
        <v>0.4</v>
      </c>
      <c r="O14" s="9">
        <v>0.4</v>
      </c>
      <c r="P14" s="9">
        <v>0.4</v>
      </c>
      <c r="Q14" s="9">
        <v>0.4</v>
      </c>
      <c r="R14" s="9">
        <v>0.4</v>
      </c>
      <c r="S14" s="9">
        <v>0.4</v>
      </c>
      <c r="T14" s="9">
        <v>0.4</v>
      </c>
      <c r="U14" s="9">
        <v>0.4</v>
      </c>
      <c r="V14" s="9">
        <v>0.4</v>
      </c>
      <c r="W14" s="9">
        <v>0.3</v>
      </c>
      <c r="X14" s="9">
        <v>0.3</v>
      </c>
      <c r="Y14" s="9">
        <v>0.3</v>
      </c>
      <c r="Z14" s="9">
        <v>0.3</v>
      </c>
      <c r="AA14" s="9">
        <v>0.4</v>
      </c>
      <c r="AB14" s="9">
        <v>0.4</v>
      </c>
      <c r="AC14" s="23">
        <f>AVERAGE(E14:AB14)</f>
        <v>0.36666666666666675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12.7</v>
      </c>
      <c r="F15" s="10">
        <v>12.6</v>
      </c>
      <c r="G15" s="10">
        <v>12.5</v>
      </c>
      <c r="H15" s="10">
        <v>12.6</v>
      </c>
      <c r="I15" s="10">
        <v>12.7</v>
      </c>
      <c r="J15" s="10">
        <v>12.9</v>
      </c>
      <c r="K15" s="10">
        <v>12.8</v>
      </c>
      <c r="L15" s="10">
        <v>13.2</v>
      </c>
      <c r="M15" s="10">
        <v>13.3</v>
      </c>
      <c r="N15" s="10">
        <v>13.3</v>
      </c>
      <c r="O15" s="10">
        <v>13.4</v>
      </c>
      <c r="P15" s="10">
        <v>13.4</v>
      </c>
      <c r="Q15" s="10">
        <v>13.2</v>
      </c>
      <c r="R15" s="10">
        <v>13.3</v>
      </c>
      <c r="S15" s="10">
        <v>13.1</v>
      </c>
      <c r="T15" s="10">
        <v>12.9</v>
      </c>
      <c r="U15" s="10">
        <v>12.7</v>
      </c>
      <c r="V15" s="10">
        <v>12.9</v>
      </c>
      <c r="W15" s="10">
        <v>13.1</v>
      </c>
      <c r="X15" s="10">
        <v>12.9</v>
      </c>
      <c r="Y15" s="10">
        <v>12.9</v>
      </c>
      <c r="Z15" s="10">
        <v>12.9</v>
      </c>
      <c r="AA15" s="10">
        <v>13</v>
      </c>
      <c r="AB15" s="10">
        <v>12.9</v>
      </c>
      <c r="AC15" s="24">
        <f t="shared" ref="AC15:AC25" si="0">AVERAGE(E15:AB15)</f>
        <v>12.966666666666663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7.2</v>
      </c>
      <c r="F16" s="10">
        <v>7.1</v>
      </c>
      <c r="G16" s="10">
        <v>7.1</v>
      </c>
      <c r="H16" s="10">
        <v>6.9</v>
      </c>
      <c r="I16" s="10">
        <v>7.2</v>
      </c>
      <c r="J16" s="10">
        <v>6.6</v>
      </c>
      <c r="K16" s="10">
        <v>6.6</v>
      </c>
      <c r="L16" s="10">
        <v>6.7</v>
      </c>
      <c r="M16" s="10">
        <v>6.4</v>
      </c>
      <c r="N16" s="10">
        <v>6.6</v>
      </c>
      <c r="O16" s="10">
        <v>6.5</v>
      </c>
      <c r="P16" s="10">
        <v>6.5</v>
      </c>
      <c r="Q16" s="10">
        <v>6.5</v>
      </c>
      <c r="R16" s="10">
        <v>6.5</v>
      </c>
      <c r="S16" s="10">
        <v>6.5</v>
      </c>
      <c r="T16" s="10">
        <v>6.6</v>
      </c>
      <c r="U16" s="10">
        <v>6.9</v>
      </c>
      <c r="V16" s="10">
        <v>7.1</v>
      </c>
      <c r="W16" s="10">
        <v>7.1</v>
      </c>
      <c r="X16" s="10">
        <v>7</v>
      </c>
      <c r="Y16" s="10">
        <v>7.1</v>
      </c>
      <c r="Z16" s="10">
        <v>7</v>
      </c>
      <c r="AA16" s="10">
        <v>7.1</v>
      </c>
      <c r="AB16" s="10">
        <v>7.1</v>
      </c>
      <c r="AC16" s="24">
        <f t="shared" si="0"/>
        <v>6.8291666666666657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20.5</v>
      </c>
      <c r="F17" s="10">
        <v>20.5</v>
      </c>
      <c r="G17" s="10">
        <v>20.7</v>
      </c>
      <c r="H17" s="10">
        <v>20.399999999999999</v>
      </c>
      <c r="I17" s="10">
        <v>21.2</v>
      </c>
      <c r="J17" s="10">
        <v>21.9</v>
      </c>
      <c r="K17" s="10">
        <v>23</v>
      </c>
      <c r="L17" s="10">
        <v>22.7</v>
      </c>
      <c r="M17" s="10">
        <v>22.1</v>
      </c>
      <c r="N17" s="10">
        <v>22.1</v>
      </c>
      <c r="O17" s="10">
        <v>22.1</v>
      </c>
      <c r="P17" s="10">
        <v>22.1</v>
      </c>
      <c r="Q17" s="10">
        <v>21.9</v>
      </c>
      <c r="R17" s="10">
        <v>22</v>
      </c>
      <c r="S17" s="10">
        <v>21.7</v>
      </c>
      <c r="T17" s="10">
        <v>21.4</v>
      </c>
      <c r="U17" s="10">
        <v>22.2</v>
      </c>
      <c r="V17" s="10">
        <v>22.1</v>
      </c>
      <c r="W17" s="10">
        <v>22.3</v>
      </c>
      <c r="X17" s="10">
        <v>22.8</v>
      </c>
      <c r="Y17" s="10">
        <v>22.8</v>
      </c>
      <c r="Z17" s="10">
        <v>23.1</v>
      </c>
      <c r="AA17" s="10">
        <v>22.8</v>
      </c>
      <c r="AB17" s="10">
        <v>23.1</v>
      </c>
      <c r="AC17" s="24">
        <f t="shared" si="0"/>
        <v>21.979166666666668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23.3</v>
      </c>
      <c r="F18" s="10">
        <v>23.3</v>
      </c>
      <c r="G18" s="10">
        <v>23.4</v>
      </c>
      <c r="H18" s="10">
        <v>23.2</v>
      </c>
      <c r="I18" s="10">
        <v>24</v>
      </c>
      <c r="J18" s="10">
        <v>25.2</v>
      </c>
      <c r="K18" s="10">
        <v>26.3</v>
      </c>
      <c r="L18" s="10">
        <v>26.2</v>
      </c>
      <c r="M18" s="10">
        <v>25.7</v>
      </c>
      <c r="N18" s="10">
        <v>25.6</v>
      </c>
      <c r="O18" s="10">
        <v>25.7</v>
      </c>
      <c r="P18" s="10">
        <v>25.7</v>
      </c>
      <c r="Q18" s="10">
        <v>25.4</v>
      </c>
      <c r="R18" s="10">
        <v>25.6</v>
      </c>
      <c r="S18" s="10">
        <v>25.2</v>
      </c>
      <c r="T18" s="10">
        <v>24.8</v>
      </c>
      <c r="U18" s="10">
        <v>25.2</v>
      </c>
      <c r="V18" s="10">
        <v>25.2</v>
      </c>
      <c r="W18" s="10">
        <v>25.5</v>
      </c>
      <c r="X18" s="10">
        <v>25.8</v>
      </c>
      <c r="Y18" s="10">
        <v>25.9</v>
      </c>
      <c r="Z18" s="10">
        <v>26.2</v>
      </c>
      <c r="AA18" s="10">
        <v>25.9</v>
      </c>
      <c r="AB18" s="10">
        <v>26.1</v>
      </c>
      <c r="AC18" s="24">
        <f t="shared" si="0"/>
        <v>25.183333333333334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1766.0383597883595</v>
      </c>
      <c r="F26" s="14">
        <f t="shared" si="7"/>
        <v>1766.0383597883597</v>
      </c>
      <c r="G26" s="14">
        <f t="shared" si="7"/>
        <v>1733.9285714285713</v>
      </c>
      <c r="H26" s="14">
        <f t="shared" si="7"/>
        <v>1830.2579365079362</v>
      </c>
      <c r="I26" s="14">
        <f t="shared" si="7"/>
        <v>1766.0383597883595</v>
      </c>
      <c r="J26" s="14">
        <f t="shared" si="7"/>
        <v>2022.916666666667</v>
      </c>
      <c r="K26" s="14">
        <f t="shared" si="7"/>
        <v>1990.8068783068786</v>
      </c>
      <c r="L26" s="14">
        <f t="shared" si="7"/>
        <v>2087.1362433862432</v>
      </c>
      <c r="M26" s="14">
        <f t="shared" si="7"/>
        <v>2215.5753968253966</v>
      </c>
      <c r="N26" s="14">
        <f t="shared" si="7"/>
        <v>2151.3558201058204</v>
      </c>
      <c r="O26" s="14">
        <f t="shared" si="7"/>
        <v>2215.5753968253966</v>
      </c>
      <c r="P26" s="14">
        <f t="shared" si="7"/>
        <v>2215.5753968253966</v>
      </c>
      <c r="Q26" s="14">
        <f t="shared" si="7"/>
        <v>2151.3558201058199</v>
      </c>
      <c r="R26" s="14">
        <f t="shared" si="7"/>
        <v>2183.465608465609</v>
      </c>
      <c r="S26" s="14">
        <f t="shared" si="7"/>
        <v>2119.2460317460318</v>
      </c>
      <c r="T26" s="14">
        <f t="shared" si="7"/>
        <v>2022.916666666667</v>
      </c>
      <c r="U26" s="14">
        <f t="shared" si="7"/>
        <v>1862.3677248677245</v>
      </c>
      <c r="V26" s="14">
        <f t="shared" si="7"/>
        <v>1862.3677248677252</v>
      </c>
      <c r="W26" s="14">
        <f t="shared" si="7"/>
        <v>1926.5873015873017</v>
      </c>
      <c r="X26" s="14">
        <f t="shared" ref="X26:AB26" si="8">X25*1000*1*(X15-X16)/3024</f>
        <v>1894.4775132275133</v>
      </c>
      <c r="Y26" s="14">
        <f t="shared" si="8"/>
        <v>1862.3677248677252</v>
      </c>
      <c r="Z26" s="14">
        <f t="shared" si="8"/>
        <v>1894.4775132275133</v>
      </c>
      <c r="AA26" s="14">
        <f t="shared" si="8"/>
        <v>1894.4775132275133</v>
      </c>
      <c r="AB26" s="14">
        <f t="shared" si="8"/>
        <v>1862.3677248677252</v>
      </c>
      <c r="AC26" s="24">
        <f>SUM(E26:AB26)</f>
        <v>47297.718253968247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900</v>
      </c>
      <c r="F27" s="15">
        <v>900</v>
      </c>
      <c r="G27" s="15">
        <v>900</v>
      </c>
      <c r="H27" s="15">
        <v>900</v>
      </c>
      <c r="I27" s="15">
        <v>1100</v>
      </c>
      <c r="J27" s="15">
        <v>1100</v>
      </c>
      <c r="K27" s="15">
        <v>1100</v>
      </c>
      <c r="L27" s="15">
        <v>1100</v>
      </c>
      <c r="M27" s="15">
        <v>1200</v>
      </c>
      <c r="N27" s="15">
        <v>1100</v>
      </c>
      <c r="O27" s="15">
        <v>1100</v>
      </c>
      <c r="P27" s="15">
        <v>1100</v>
      </c>
      <c r="Q27" s="15">
        <v>1100</v>
      </c>
      <c r="R27" s="15">
        <v>1000</v>
      </c>
      <c r="S27" s="15">
        <v>1200</v>
      </c>
      <c r="T27" s="15">
        <v>1000</v>
      </c>
      <c r="U27" s="15">
        <v>1000</v>
      </c>
      <c r="V27" s="15">
        <v>1000</v>
      </c>
      <c r="W27" s="15">
        <v>1100</v>
      </c>
      <c r="X27" s="15">
        <v>1000</v>
      </c>
      <c r="Y27" s="15">
        <v>1000</v>
      </c>
      <c r="Z27" s="15">
        <v>1000</v>
      </c>
      <c r="AA27" s="15">
        <v>1000</v>
      </c>
      <c r="AB27" s="15">
        <v>1200</v>
      </c>
      <c r="AC27" s="25">
        <f>SUM(E27:AB27)</f>
        <v>25100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9">E27/E26</f>
        <v>0.50961520456886067</v>
      </c>
      <c r="F28" s="16">
        <f t="shared" si="9"/>
        <v>0.50961520456886067</v>
      </c>
      <c r="G28" s="16">
        <f t="shared" si="9"/>
        <v>0.51905252317198769</v>
      </c>
      <c r="H28" s="16">
        <f t="shared" si="9"/>
        <v>0.49173396932083047</v>
      </c>
      <c r="I28" s="16">
        <f t="shared" si="9"/>
        <v>0.62286302780638525</v>
      </c>
      <c r="J28" s="16">
        <f t="shared" si="9"/>
        <v>0.5437693099897013</v>
      </c>
      <c r="K28" s="16">
        <f t="shared" si="9"/>
        <v>0.55253978273147064</v>
      </c>
      <c r="L28" s="16">
        <f t="shared" si="9"/>
        <v>0.52703794660540293</v>
      </c>
      <c r="M28" s="16">
        <f t="shared" si="9"/>
        <v>0.54162002417946542</v>
      </c>
      <c r="N28" s="16">
        <f t="shared" si="9"/>
        <v>0.511305470587331</v>
      </c>
      <c r="O28" s="16">
        <f t="shared" si="9"/>
        <v>0.49648502216450996</v>
      </c>
      <c r="P28" s="16">
        <f t="shared" si="9"/>
        <v>0.49648502216450996</v>
      </c>
      <c r="Q28" s="16">
        <f t="shared" si="9"/>
        <v>0.51130547058733111</v>
      </c>
      <c r="R28" s="16">
        <f t="shared" si="9"/>
        <v>0.45798752044587132</v>
      </c>
      <c r="S28" s="16">
        <f t="shared" si="9"/>
        <v>0.5662391161876229</v>
      </c>
      <c r="T28" s="16">
        <f t="shared" si="9"/>
        <v>0.49433573635427386</v>
      </c>
      <c r="U28" s="16">
        <f t="shared" si="9"/>
        <v>0.53695088603998731</v>
      </c>
      <c r="V28" s="16">
        <f t="shared" si="9"/>
        <v>0.53695088603998709</v>
      </c>
      <c r="W28" s="16">
        <f t="shared" si="9"/>
        <v>0.57095777548918636</v>
      </c>
      <c r="X28" s="16">
        <f t="shared" si="9"/>
        <v>0.52785002356473321</v>
      </c>
      <c r="Y28" s="16">
        <f t="shared" si="9"/>
        <v>0.53695088603998709</v>
      </c>
      <c r="Z28" s="16">
        <f t="shared" si="9"/>
        <v>0.52785002356473321</v>
      </c>
      <c r="AA28" s="16">
        <f t="shared" si="9"/>
        <v>0.52785002356473321</v>
      </c>
      <c r="AB28" s="16">
        <f t="shared" si="9"/>
        <v>0.64434106324798457</v>
      </c>
      <c r="AC28" s="24">
        <f t="shared" ref="AC28:AC33" si="10">AVERAGE(E28:AB28)</f>
        <v>0.53173716329107279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0.53173716329107279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0"/>
        <v>0.53173716329107279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1">3.516/E28</f>
        <v>6.8993231922398577</v>
      </c>
      <c r="F30" s="16">
        <f t="shared" si="11"/>
        <v>6.8993231922398577</v>
      </c>
      <c r="G30" s="16">
        <f t="shared" si="11"/>
        <v>6.773880952380952</v>
      </c>
      <c r="H30" s="16">
        <f t="shared" si="11"/>
        <v>7.1502076719576708</v>
      </c>
      <c r="I30" s="16">
        <f t="shared" si="11"/>
        <v>5.6449007936507929</v>
      </c>
      <c r="J30" s="16">
        <f t="shared" si="11"/>
        <v>6.4659772727272733</v>
      </c>
      <c r="K30" s="16">
        <f t="shared" si="11"/>
        <v>6.363342712842714</v>
      </c>
      <c r="L30" s="16">
        <f t="shared" si="11"/>
        <v>6.671246392496391</v>
      </c>
      <c r="M30" s="16">
        <f t="shared" si="11"/>
        <v>6.4916359126984124</v>
      </c>
      <c r="N30" s="16">
        <f t="shared" si="11"/>
        <v>6.8765155122655139</v>
      </c>
      <c r="O30" s="16">
        <f t="shared" si="11"/>
        <v>7.0817846320346316</v>
      </c>
      <c r="P30" s="16">
        <f t="shared" si="11"/>
        <v>7.0817846320346316</v>
      </c>
      <c r="Q30" s="16">
        <f t="shared" si="11"/>
        <v>6.8765155122655122</v>
      </c>
      <c r="R30" s="16">
        <f t="shared" si="11"/>
        <v>7.6770650793650814</v>
      </c>
      <c r="S30" s="16">
        <f t="shared" si="11"/>
        <v>6.2093908730158729</v>
      </c>
      <c r="T30" s="16">
        <f t="shared" si="11"/>
        <v>7.1125750000000014</v>
      </c>
      <c r="U30" s="16">
        <f t="shared" si="11"/>
        <v>6.5480849206349196</v>
      </c>
      <c r="V30" s="16">
        <f t="shared" si="11"/>
        <v>6.5480849206349223</v>
      </c>
      <c r="W30" s="16">
        <f t="shared" si="11"/>
        <v>6.1580735930735937</v>
      </c>
      <c r="X30" s="16">
        <f t="shared" ref="X30:AB30" si="12">3.516/X28</f>
        <v>6.6609829365079367</v>
      </c>
      <c r="Y30" s="16">
        <f t="shared" si="12"/>
        <v>6.5480849206349223</v>
      </c>
      <c r="Z30" s="16">
        <f t="shared" si="12"/>
        <v>6.6609829365079367</v>
      </c>
      <c r="AA30" s="16">
        <f t="shared" si="12"/>
        <v>6.6609829365079367</v>
      </c>
      <c r="AB30" s="16">
        <f t="shared" si="12"/>
        <v>5.4567374338624344</v>
      </c>
      <c r="AC30" s="24">
        <f t="shared" si="10"/>
        <v>6.6465618305241572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3">3.413*E30</f>
        <v>23.547390055114633</v>
      </c>
      <c r="F31" s="16">
        <f t="shared" si="13"/>
        <v>23.547390055114633</v>
      </c>
      <c r="G31" s="16">
        <f t="shared" si="13"/>
        <v>23.119255690476187</v>
      </c>
      <c r="H31" s="16">
        <f t="shared" si="13"/>
        <v>24.403658784391528</v>
      </c>
      <c r="I31" s="16">
        <f t="shared" si="13"/>
        <v>19.266046408730155</v>
      </c>
      <c r="J31" s="16">
        <f t="shared" si="13"/>
        <v>22.068380431818184</v>
      </c>
      <c r="K31" s="16">
        <f t="shared" si="13"/>
        <v>21.718088678932183</v>
      </c>
      <c r="L31" s="16">
        <f t="shared" si="13"/>
        <v>22.768963937590183</v>
      </c>
      <c r="M31" s="16">
        <f t="shared" si="13"/>
        <v>22.155953370039679</v>
      </c>
      <c r="N31" s="16">
        <f t="shared" si="13"/>
        <v>23.469547443362199</v>
      </c>
      <c r="O31" s="16">
        <f t="shared" si="13"/>
        <v>24.170130949134197</v>
      </c>
      <c r="P31" s="16">
        <f t="shared" si="13"/>
        <v>24.170130949134197</v>
      </c>
      <c r="Q31" s="16">
        <f t="shared" si="13"/>
        <v>23.469547443362192</v>
      </c>
      <c r="R31" s="16">
        <f t="shared" si="13"/>
        <v>26.201823115873022</v>
      </c>
      <c r="S31" s="16">
        <f t="shared" si="13"/>
        <v>21.192651049603175</v>
      </c>
      <c r="T31" s="16">
        <f t="shared" si="13"/>
        <v>24.275218475000003</v>
      </c>
      <c r="U31" s="16">
        <f t="shared" si="13"/>
        <v>22.348613834126979</v>
      </c>
      <c r="V31" s="16">
        <f t="shared" si="13"/>
        <v>22.34861383412699</v>
      </c>
      <c r="W31" s="16">
        <f t="shared" si="13"/>
        <v>21.017505173160174</v>
      </c>
      <c r="X31" s="16">
        <f t="shared" ref="X31:AB31" si="14">3.413*X30</f>
        <v>22.733934762301587</v>
      </c>
      <c r="Y31" s="16">
        <f t="shared" si="14"/>
        <v>22.34861383412699</v>
      </c>
      <c r="Z31" s="16">
        <f t="shared" si="14"/>
        <v>22.733934762301587</v>
      </c>
      <c r="AA31" s="16">
        <f t="shared" si="14"/>
        <v>22.733934762301587</v>
      </c>
      <c r="AB31" s="16">
        <f t="shared" si="14"/>
        <v>18.623844861772486</v>
      </c>
      <c r="AC31" s="24">
        <f t="shared" si="10"/>
        <v>22.684715527578945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5">(E18-E17)/LN(1+(E18-E17)/E13)</f>
        <v>1.9806275732282186</v>
      </c>
      <c r="F32" s="16">
        <f t="shared" si="15"/>
        <v>1.8616063282390316</v>
      </c>
      <c r="G32" s="16">
        <f t="shared" si="15"/>
        <v>1.9476383052001005</v>
      </c>
      <c r="H32" s="16">
        <f t="shared" si="15"/>
        <v>2.2122733597087731</v>
      </c>
      <c r="I32" s="16">
        <f t="shared" si="15"/>
        <v>2.325633926231105</v>
      </c>
      <c r="J32" s="16">
        <f t="shared" si="15"/>
        <v>2.4966789630709276</v>
      </c>
      <c r="K32" s="16">
        <f t="shared" si="15"/>
        <v>2.3804468174667903</v>
      </c>
      <c r="L32" s="16">
        <f t="shared" si="15"/>
        <v>2.4462760667640109</v>
      </c>
      <c r="M32" s="16">
        <f t="shared" si="15"/>
        <v>2.3590217423532156</v>
      </c>
      <c r="N32" s="16">
        <f t="shared" si="15"/>
        <v>2.5636500246147138</v>
      </c>
      <c r="O32" s="16">
        <f t="shared" si="15"/>
        <v>2.5968510736001336</v>
      </c>
      <c r="P32" s="16">
        <f t="shared" si="15"/>
        <v>2.4789080577325184</v>
      </c>
      <c r="Q32" s="16">
        <f t="shared" si="15"/>
        <v>2.4462760667640109</v>
      </c>
      <c r="R32" s="16">
        <f t="shared" si="15"/>
        <v>2.4789080577325198</v>
      </c>
      <c r="S32" s="16">
        <f t="shared" si="15"/>
        <v>2.5636500246147138</v>
      </c>
      <c r="T32" s="16">
        <f t="shared" si="15"/>
        <v>2.5302612798746877</v>
      </c>
      <c r="U32" s="16">
        <f t="shared" si="15"/>
        <v>2.3947068004437844</v>
      </c>
      <c r="V32" s="16">
        <f t="shared" si="15"/>
        <v>2.4289084625223492</v>
      </c>
      <c r="W32" s="16">
        <f t="shared" si="15"/>
        <v>2.4628968739570447</v>
      </c>
      <c r="X32" s="16">
        <f t="shared" ref="X32:AB32" si="16">(X18-X17)/LN(1+(X18-X17)/X13)</f>
        <v>2.2801952682419064</v>
      </c>
      <c r="Y32" s="16">
        <f t="shared" si="16"/>
        <v>2.3138224809624939</v>
      </c>
      <c r="Z32" s="16">
        <f t="shared" si="16"/>
        <v>2.3138224809624939</v>
      </c>
      <c r="AA32" s="16">
        <f t="shared" si="16"/>
        <v>2.3138224809624939</v>
      </c>
      <c r="AB32" s="16">
        <f t="shared" si="16"/>
        <v>2.2801952682419064</v>
      </c>
      <c r="AC32" s="24">
        <f t="shared" si="10"/>
        <v>2.3523782409787475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7">(E15-E16)/LN(1+(E15-E16)/E14)</f>
        <v>1.8569596025096444</v>
      </c>
      <c r="F33" s="16">
        <f t="shared" si="17"/>
        <v>1.8569596025096444</v>
      </c>
      <c r="G33" s="16">
        <f t="shared" si="17"/>
        <v>2.0193342659384439</v>
      </c>
      <c r="H33" s="16">
        <f t="shared" si="17"/>
        <v>1.902706743963404</v>
      </c>
      <c r="I33" s="16">
        <f t="shared" si="17"/>
        <v>2.0436652620419178</v>
      </c>
      <c r="J33" s="16">
        <f t="shared" si="17"/>
        <v>2.0381473548366369</v>
      </c>
      <c r="K33" s="16">
        <f t="shared" si="17"/>
        <v>2.2116314556728809</v>
      </c>
      <c r="L33" s="16">
        <f t="shared" si="17"/>
        <v>2.2824539234048866</v>
      </c>
      <c r="M33" s="16">
        <f t="shared" si="17"/>
        <v>2.375897998171745</v>
      </c>
      <c r="N33" s="16">
        <f t="shared" si="17"/>
        <v>2.3293122437566285</v>
      </c>
      <c r="O33" s="16">
        <f t="shared" si="17"/>
        <v>2.375897998171745</v>
      </c>
      <c r="P33" s="16">
        <f t="shared" si="17"/>
        <v>2.375897998171745</v>
      </c>
      <c r="Q33" s="16">
        <f t="shared" si="17"/>
        <v>2.329312243756628</v>
      </c>
      <c r="R33" s="16">
        <f t="shared" si="17"/>
        <v>2.3526385425761167</v>
      </c>
      <c r="S33" s="16">
        <f t="shared" si="17"/>
        <v>2.3059178144955088</v>
      </c>
      <c r="T33" s="16">
        <f t="shared" si="17"/>
        <v>2.2353121960360163</v>
      </c>
      <c r="U33" s="16">
        <f t="shared" si="17"/>
        <v>2.1161395591756302</v>
      </c>
      <c r="V33" s="16">
        <f t="shared" si="17"/>
        <v>2.1161395591756311</v>
      </c>
      <c r="W33" s="16">
        <f t="shared" si="17"/>
        <v>1.9707524325183063</v>
      </c>
      <c r="X33" s="16">
        <f t="shared" ref="X33:AB33" si="18">(X15-X16)/LN(1+(X15-X16)/X14)</f>
        <v>1.9481449407478864</v>
      </c>
      <c r="Y33" s="16">
        <f t="shared" si="18"/>
        <v>1.9254635942521867</v>
      </c>
      <c r="Z33" s="16">
        <f t="shared" si="18"/>
        <v>1.9481449407478864</v>
      </c>
      <c r="AA33" s="16">
        <f t="shared" si="18"/>
        <v>2.1401311712942257</v>
      </c>
      <c r="AB33" s="16">
        <f t="shared" si="18"/>
        <v>2.1161395591756311</v>
      </c>
      <c r="AC33" s="24">
        <f t="shared" si="10"/>
        <v>2.1322125417958739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166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</v>
      </c>
      <c r="F46" s="8">
        <v>0.9</v>
      </c>
      <c r="G46" s="8">
        <v>1</v>
      </c>
      <c r="H46" s="8">
        <v>0.9</v>
      </c>
      <c r="I46" s="8">
        <v>0.9</v>
      </c>
      <c r="J46" s="8">
        <v>1.1000000000000001</v>
      </c>
      <c r="K46" s="8">
        <v>1</v>
      </c>
      <c r="L46" s="8">
        <v>1</v>
      </c>
      <c r="M46" s="8">
        <v>1</v>
      </c>
      <c r="N46" s="8">
        <v>1</v>
      </c>
      <c r="O46" s="8">
        <v>1.4</v>
      </c>
      <c r="P46" s="8">
        <v>1.8</v>
      </c>
      <c r="Q46" s="8">
        <v>1</v>
      </c>
      <c r="R46" s="8">
        <v>1</v>
      </c>
      <c r="S46" s="8">
        <v>0.9</v>
      </c>
      <c r="T46" s="8">
        <v>0.9</v>
      </c>
      <c r="U46" s="8">
        <v>0.9</v>
      </c>
      <c r="V46" s="8">
        <v>0.9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23">
        <f>AVERAGE(E46:AB46)</f>
        <v>1.0249999999999999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0.9</v>
      </c>
      <c r="F47" s="9">
        <v>0.7</v>
      </c>
      <c r="G47" s="9">
        <v>0.7</v>
      </c>
      <c r="H47" s="9">
        <v>0.8</v>
      </c>
      <c r="I47" s="9">
        <v>0.8</v>
      </c>
      <c r="J47" s="9">
        <v>1.1000000000000001</v>
      </c>
      <c r="K47" s="9">
        <v>1</v>
      </c>
      <c r="L47" s="9">
        <v>0.8</v>
      </c>
      <c r="M47" s="9">
        <v>1</v>
      </c>
      <c r="N47" s="9">
        <v>1.1000000000000001</v>
      </c>
      <c r="O47" s="9">
        <v>1</v>
      </c>
      <c r="P47" s="9">
        <v>0.9</v>
      </c>
      <c r="Q47" s="9">
        <v>1.1000000000000001</v>
      </c>
      <c r="R47" s="9">
        <v>0.9</v>
      </c>
      <c r="S47" s="9">
        <v>0.9</v>
      </c>
      <c r="T47" s="9">
        <v>0.9</v>
      </c>
      <c r="U47" s="9">
        <v>0.9</v>
      </c>
      <c r="V47" s="9">
        <v>0.9</v>
      </c>
      <c r="W47" s="9">
        <v>1</v>
      </c>
      <c r="X47" s="9">
        <v>1</v>
      </c>
      <c r="Y47" s="9">
        <v>1.1000000000000001</v>
      </c>
      <c r="Z47" s="9">
        <v>1.1000000000000001</v>
      </c>
      <c r="AA47" s="9">
        <v>0.9</v>
      </c>
      <c r="AB47" s="9">
        <v>0.9</v>
      </c>
      <c r="AC47" s="23">
        <f>AVERAGE(E47:AB47)</f>
        <v>0.93333333333333346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12.7</v>
      </c>
      <c r="F48" s="10">
        <v>12.6</v>
      </c>
      <c r="G48" s="10">
        <v>12.6</v>
      </c>
      <c r="H48" s="10">
        <v>12.6</v>
      </c>
      <c r="I48" s="10">
        <v>12.8</v>
      </c>
      <c r="J48" s="10">
        <v>12.9</v>
      </c>
      <c r="K48" s="10">
        <v>12.9</v>
      </c>
      <c r="L48" s="10">
        <v>13.3</v>
      </c>
      <c r="M48" s="10">
        <v>13.3</v>
      </c>
      <c r="N48" s="10">
        <v>13.4</v>
      </c>
      <c r="O48" s="10">
        <v>13.5</v>
      </c>
      <c r="P48" s="10">
        <v>13.4</v>
      </c>
      <c r="Q48" s="10">
        <v>13.2</v>
      </c>
      <c r="R48" s="10">
        <v>13.3</v>
      </c>
      <c r="S48" s="10">
        <v>13.2</v>
      </c>
      <c r="T48" s="10">
        <v>13.1</v>
      </c>
      <c r="U48" s="10">
        <v>12.8</v>
      </c>
      <c r="V48" s="10">
        <v>12.8</v>
      </c>
      <c r="W48" s="10">
        <v>13.1</v>
      </c>
      <c r="X48" s="10">
        <v>13.1</v>
      </c>
      <c r="Y48" s="10">
        <v>13.1</v>
      </c>
      <c r="Z48" s="10">
        <v>13</v>
      </c>
      <c r="AA48" s="10">
        <v>13</v>
      </c>
      <c r="AB48" s="10">
        <v>13</v>
      </c>
      <c r="AC48" s="24">
        <f t="shared" ref="AC48:AC58" si="19">AVERAGE(E48:AB48)</f>
        <v>13.029166666666669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7.1</v>
      </c>
      <c r="F49" s="10">
        <v>7.1</v>
      </c>
      <c r="G49" s="10">
        <v>7.1</v>
      </c>
      <c r="H49" s="10">
        <v>7.1</v>
      </c>
      <c r="I49" s="10">
        <v>6.9</v>
      </c>
      <c r="J49" s="10">
        <v>6.4</v>
      </c>
      <c r="K49" s="10">
        <v>6.4</v>
      </c>
      <c r="L49" s="10">
        <v>6.6</v>
      </c>
      <c r="M49" s="10">
        <v>6.6</v>
      </c>
      <c r="N49" s="10">
        <v>6.4</v>
      </c>
      <c r="O49" s="10">
        <v>6.6</v>
      </c>
      <c r="P49" s="10">
        <v>6.4</v>
      </c>
      <c r="Q49" s="10">
        <v>6.6</v>
      </c>
      <c r="R49" s="10">
        <v>6.4</v>
      </c>
      <c r="S49" s="10">
        <v>6.4</v>
      </c>
      <c r="T49" s="10">
        <v>6.7</v>
      </c>
      <c r="U49" s="10">
        <v>7.1</v>
      </c>
      <c r="V49" s="10">
        <v>7.1</v>
      </c>
      <c r="W49" s="10">
        <v>7</v>
      </c>
      <c r="X49" s="10">
        <v>7.1</v>
      </c>
      <c r="Y49" s="10">
        <v>7.1</v>
      </c>
      <c r="Z49" s="10">
        <v>7.1</v>
      </c>
      <c r="AA49" s="10">
        <v>7.1</v>
      </c>
      <c r="AB49" s="10">
        <v>6.9</v>
      </c>
      <c r="AC49" s="24">
        <f t="shared" si="19"/>
        <v>6.8041666666666663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20.3</v>
      </c>
      <c r="F50" s="10">
        <v>20.3</v>
      </c>
      <c r="G50" s="10">
        <v>20.399999999999999</v>
      </c>
      <c r="H50" s="10">
        <v>20.3</v>
      </c>
      <c r="I50" s="10">
        <v>20.9</v>
      </c>
      <c r="J50" s="10">
        <v>21.8</v>
      </c>
      <c r="K50" s="10">
        <v>22.9</v>
      </c>
      <c r="L50" s="10">
        <v>22.6</v>
      </c>
      <c r="M50" s="10">
        <v>21.9</v>
      </c>
      <c r="N50" s="10">
        <v>21.9</v>
      </c>
      <c r="O50" s="10">
        <v>21.9</v>
      </c>
      <c r="P50" s="10">
        <v>22</v>
      </c>
      <c r="Q50" s="10">
        <v>21.8</v>
      </c>
      <c r="R50" s="10">
        <v>21.9</v>
      </c>
      <c r="S50" s="10">
        <v>21.6</v>
      </c>
      <c r="T50" s="10">
        <v>21.2</v>
      </c>
      <c r="U50" s="10">
        <v>22.1</v>
      </c>
      <c r="V50" s="10">
        <v>21.9</v>
      </c>
      <c r="W50" s="10">
        <v>22.4</v>
      </c>
      <c r="X50" s="10">
        <v>22.7</v>
      </c>
      <c r="Y50" s="10">
        <v>22.7</v>
      </c>
      <c r="Z50" s="10">
        <v>22.9</v>
      </c>
      <c r="AA50" s="10">
        <v>22.7</v>
      </c>
      <c r="AB50" s="10">
        <v>22.9</v>
      </c>
      <c r="AC50" s="24">
        <f t="shared" si="19"/>
        <v>21.833333333333329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23.6</v>
      </c>
      <c r="F51" s="10">
        <v>23.5</v>
      </c>
      <c r="G51" s="10">
        <v>23.5</v>
      </c>
      <c r="H51" s="10">
        <v>23.3</v>
      </c>
      <c r="I51" s="10">
        <v>24.3</v>
      </c>
      <c r="J51" s="10">
        <v>25.6</v>
      </c>
      <c r="K51" s="10">
        <v>26.7</v>
      </c>
      <c r="L51" s="10">
        <v>26.4</v>
      </c>
      <c r="M51" s="10">
        <v>25.9</v>
      </c>
      <c r="N51" s="10">
        <v>26</v>
      </c>
      <c r="O51" s="10">
        <v>26</v>
      </c>
      <c r="P51" s="10">
        <v>26.1</v>
      </c>
      <c r="Q51" s="10">
        <v>25.7</v>
      </c>
      <c r="R51" s="10">
        <v>25.9</v>
      </c>
      <c r="S51" s="10">
        <v>25.6</v>
      </c>
      <c r="T51" s="10">
        <v>24.9</v>
      </c>
      <c r="U51" s="10">
        <v>25.3</v>
      </c>
      <c r="V51" s="10">
        <v>25.3</v>
      </c>
      <c r="W51" s="10">
        <v>25.8</v>
      </c>
      <c r="X51" s="10">
        <v>26.1</v>
      </c>
      <c r="Y51" s="10">
        <v>26.2</v>
      </c>
      <c r="Z51" s="10">
        <v>26.3</v>
      </c>
      <c r="AA51" s="10">
        <v>26.1</v>
      </c>
      <c r="AB51" s="10">
        <v>26.4</v>
      </c>
      <c r="AC51" s="24">
        <f t="shared" si="19"/>
        <v>25.4375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9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9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9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9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0">E52-E53</f>
        <v>0.5</v>
      </c>
      <c r="F56" s="11">
        <f t="shared" si="20"/>
        <v>0.5</v>
      </c>
      <c r="G56" s="11">
        <f t="shared" si="20"/>
        <v>0.5</v>
      </c>
      <c r="H56" s="11">
        <f t="shared" si="20"/>
        <v>0.5</v>
      </c>
      <c r="I56" s="11">
        <f t="shared" si="20"/>
        <v>0.5</v>
      </c>
      <c r="J56" s="11">
        <f t="shared" si="20"/>
        <v>0.5</v>
      </c>
      <c r="K56" s="11">
        <f t="shared" si="20"/>
        <v>0.5</v>
      </c>
      <c r="L56" s="11">
        <f t="shared" si="20"/>
        <v>0.5</v>
      </c>
      <c r="M56" s="11">
        <f t="shared" si="20"/>
        <v>0.5</v>
      </c>
      <c r="N56" s="11">
        <f t="shared" si="20"/>
        <v>0.5</v>
      </c>
      <c r="O56" s="11">
        <f t="shared" si="20"/>
        <v>0.5</v>
      </c>
      <c r="P56" s="11">
        <f t="shared" si="20"/>
        <v>0.5</v>
      </c>
      <c r="Q56" s="11">
        <f t="shared" si="20"/>
        <v>0.5</v>
      </c>
      <c r="R56" s="11">
        <f t="shared" si="20"/>
        <v>0.5</v>
      </c>
      <c r="S56" s="11">
        <f t="shared" si="20"/>
        <v>0.5</v>
      </c>
      <c r="T56" s="11">
        <f t="shared" si="20"/>
        <v>0.5</v>
      </c>
      <c r="U56" s="11">
        <f t="shared" si="20"/>
        <v>0.5</v>
      </c>
      <c r="V56" s="11">
        <f t="shared" si="20"/>
        <v>0.5</v>
      </c>
      <c r="W56" s="11">
        <f t="shared" si="20"/>
        <v>0.5</v>
      </c>
      <c r="X56" s="11">
        <f t="shared" si="20"/>
        <v>0.5</v>
      </c>
      <c r="Y56" s="11">
        <f t="shared" si="20"/>
        <v>0.5</v>
      </c>
      <c r="Z56" s="11">
        <f t="shared" si="20"/>
        <v>0.5</v>
      </c>
      <c r="AA56" s="11">
        <f t="shared" si="20"/>
        <v>0.5</v>
      </c>
      <c r="AB56" s="11">
        <f t="shared" si="20"/>
        <v>0.5</v>
      </c>
      <c r="AC56" s="24">
        <f t="shared" si="19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1">E54-E55</f>
        <v>0.79999999999999982</v>
      </c>
      <c r="F57" s="11">
        <f t="shared" si="21"/>
        <v>0.79999999999999982</v>
      </c>
      <c r="G57" s="11">
        <f t="shared" si="21"/>
        <v>0.79999999999999982</v>
      </c>
      <c r="H57" s="11">
        <f t="shared" si="21"/>
        <v>0.79999999999999982</v>
      </c>
      <c r="I57" s="11">
        <f t="shared" si="21"/>
        <v>0.79999999999999982</v>
      </c>
      <c r="J57" s="11">
        <f t="shared" si="21"/>
        <v>0.79999999999999982</v>
      </c>
      <c r="K57" s="11">
        <f t="shared" si="21"/>
        <v>0.79999999999999982</v>
      </c>
      <c r="L57" s="11">
        <f t="shared" si="21"/>
        <v>0.79999999999999982</v>
      </c>
      <c r="M57" s="11">
        <f t="shared" si="21"/>
        <v>0.79999999999999982</v>
      </c>
      <c r="N57" s="11">
        <f t="shared" si="21"/>
        <v>0.79999999999999982</v>
      </c>
      <c r="O57" s="11">
        <f t="shared" si="21"/>
        <v>0.79999999999999982</v>
      </c>
      <c r="P57" s="11">
        <f t="shared" si="21"/>
        <v>0.79999999999999982</v>
      </c>
      <c r="Q57" s="11">
        <f t="shared" si="21"/>
        <v>0.79999999999999982</v>
      </c>
      <c r="R57" s="11">
        <f t="shared" si="21"/>
        <v>0.79999999999999982</v>
      </c>
      <c r="S57" s="11">
        <f t="shared" si="21"/>
        <v>0.79999999999999982</v>
      </c>
      <c r="T57" s="11">
        <f t="shared" si="21"/>
        <v>0.79999999999999982</v>
      </c>
      <c r="U57" s="11">
        <f t="shared" si="21"/>
        <v>0.79999999999999982</v>
      </c>
      <c r="V57" s="11">
        <f t="shared" si="21"/>
        <v>0.79999999999999982</v>
      </c>
      <c r="W57" s="11">
        <f t="shared" si="21"/>
        <v>0.79999999999999982</v>
      </c>
      <c r="X57" s="11">
        <f t="shared" si="21"/>
        <v>0.79999999999999982</v>
      </c>
      <c r="Y57" s="11">
        <f t="shared" si="21"/>
        <v>0.79999999999999982</v>
      </c>
      <c r="Z57" s="11">
        <f t="shared" si="21"/>
        <v>0.79999999999999982</v>
      </c>
      <c r="AA57" s="11">
        <f t="shared" si="21"/>
        <v>0.79999999999999982</v>
      </c>
      <c r="AB57" s="11">
        <f t="shared" si="21"/>
        <v>0.79999999999999982</v>
      </c>
      <c r="AC57" s="24">
        <f t="shared" si="19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2">SQRT(E56/0.5)*971</f>
        <v>971</v>
      </c>
      <c r="F58" s="14">
        <f t="shared" si="22"/>
        <v>971</v>
      </c>
      <c r="G58" s="14">
        <f t="shared" si="22"/>
        <v>971</v>
      </c>
      <c r="H58" s="14">
        <f t="shared" si="22"/>
        <v>971</v>
      </c>
      <c r="I58" s="14">
        <f t="shared" si="22"/>
        <v>971</v>
      </c>
      <c r="J58" s="14">
        <f t="shared" si="22"/>
        <v>971</v>
      </c>
      <c r="K58" s="14">
        <f t="shared" si="22"/>
        <v>971</v>
      </c>
      <c r="L58" s="14">
        <f t="shared" si="22"/>
        <v>971</v>
      </c>
      <c r="M58" s="14">
        <f t="shared" si="22"/>
        <v>971</v>
      </c>
      <c r="N58" s="14">
        <f t="shared" si="22"/>
        <v>971</v>
      </c>
      <c r="O58" s="14">
        <f t="shared" si="22"/>
        <v>971</v>
      </c>
      <c r="P58" s="14">
        <f t="shared" si="22"/>
        <v>971</v>
      </c>
      <c r="Q58" s="14">
        <f t="shared" si="22"/>
        <v>971</v>
      </c>
      <c r="R58" s="14">
        <f t="shared" si="22"/>
        <v>971</v>
      </c>
      <c r="S58" s="14">
        <f t="shared" si="22"/>
        <v>971</v>
      </c>
      <c r="T58" s="14">
        <f t="shared" si="22"/>
        <v>971</v>
      </c>
      <c r="U58" s="14">
        <f t="shared" si="22"/>
        <v>971</v>
      </c>
      <c r="V58" s="14">
        <f t="shared" si="22"/>
        <v>971</v>
      </c>
      <c r="W58" s="14">
        <f t="shared" si="22"/>
        <v>971</v>
      </c>
      <c r="X58" s="14">
        <f t="shared" si="22"/>
        <v>971</v>
      </c>
      <c r="Y58" s="14">
        <f t="shared" si="22"/>
        <v>971</v>
      </c>
      <c r="Z58" s="14">
        <f t="shared" si="22"/>
        <v>971</v>
      </c>
      <c r="AA58" s="14">
        <f t="shared" si="22"/>
        <v>971</v>
      </c>
      <c r="AB58" s="14">
        <f t="shared" si="22"/>
        <v>971</v>
      </c>
      <c r="AC58" s="24">
        <f t="shared" si="19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3">E58*1000*1*(E48-E49)/3024</f>
        <v>1798.148148148148</v>
      </c>
      <c r="F59" s="14">
        <f t="shared" si="23"/>
        <v>1766.0383597883597</v>
      </c>
      <c r="G59" s="14">
        <f t="shared" si="23"/>
        <v>1766.0383597883597</v>
      </c>
      <c r="H59" s="14">
        <f t="shared" si="23"/>
        <v>1766.0383597883597</v>
      </c>
      <c r="I59" s="14">
        <f t="shared" si="23"/>
        <v>1894.4775132275133</v>
      </c>
      <c r="J59" s="14">
        <f t="shared" si="23"/>
        <v>2087.1362433862432</v>
      </c>
      <c r="K59" s="14">
        <f t="shared" si="23"/>
        <v>2087.1362433862432</v>
      </c>
      <c r="L59" s="14">
        <f t="shared" si="23"/>
        <v>2151.3558201058204</v>
      </c>
      <c r="M59" s="14">
        <f t="shared" si="23"/>
        <v>2151.3558201058204</v>
      </c>
      <c r="N59" s="14">
        <f t="shared" si="23"/>
        <v>2247.6851851851852</v>
      </c>
      <c r="O59" s="14">
        <f t="shared" si="23"/>
        <v>2215.5753968253966</v>
      </c>
      <c r="P59" s="14">
        <f t="shared" si="23"/>
        <v>2247.6851851851852</v>
      </c>
      <c r="Q59" s="14">
        <f t="shared" si="23"/>
        <v>2119.2460317460318</v>
      </c>
      <c r="R59" s="14">
        <f t="shared" si="23"/>
        <v>2215.5753968253966</v>
      </c>
      <c r="S59" s="14">
        <f t="shared" si="23"/>
        <v>2183.4656084656081</v>
      </c>
      <c r="T59" s="14">
        <f t="shared" si="23"/>
        <v>2055.0264550264546</v>
      </c>
      <c r="U59" s="14">
        <f t="shared" si="23"/>
        <v>1830.2579365079368</v>
      </c>
      <c r="V59" s="14">
        <f t="shared" si="23"/>
        <v>1830.2579365079368</v>
      </c>
      <c r="W59" s="14">
        <f t="shared" si="23"/>
        <v>1958.69708994709</v>
      </c>
      <c r="X59" s="14">
        <f t="shared" si="23"/>
        <v>1926.5873015873017</v>
      </c>
      <c r="Y59" s="14">
        <f t="shared" si="23"/>
        <v>1926.5873015873017</v>
      </c>
      <c r="Z59" s="14">
        <f t="shared" si="23"/>
        <v>1894.4775132275133</v>
      </c>
      <c r="AA59" s="14">
        <f t="shared" si="23"/>
        <v>1894.4775132275133</v>
      </c>
      <c r="AB59" s="14">
        <f t="shared" si="23"/>
        <v>1958.69708994709</v>
      </c>
      <c r="AC59" s="24">
        <f>SUM(E59:AB59)</f>
        <v>47972.023809523802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800</v>
      </c>
      <c r="F60" s="15">
        <v>1000</v>
      </c>
      <c r="G60" s="15">
        <v>900</v>
      </c>
      <c r="H60" s="15">
        <v>1000</v>
      </c>
      <c r="I60" s="15">
        <v>1200</v>
      </c>
      <c r="J60" s="15">
        <v>1100</v>
      </c>
      <c r="K60" s="15">
        <v>1100</v>
      </c>
      <c r="L60" s="15">
        <v>1200</v>
      </c>
      <c r="M60" s="15">
        <v>1200</v>
      </c>
      <c r="N60" s="15">
        <v>1200</v>
      </c>
      <c r="O60" s="15">
        <v>1200</v>
      </c>
      <c r="P60" s="15">
        <v>1100</v>
      </c>
      <c r="Q60" s="15">
        <v>1100</v>
      </c>
      <c r="R60" s="15">
        <v>1200</v>
      </c>
      <c r="S60" s="15">
        <v>1100</v>
      </c>
      <c r="T60" s="15">
        <v>1100</v>
      </c>
      <c r="U60" s="15">
        <v>1000</v>
      </c>
      <c r="V60" s="15">
        <v>1100</v>
      </c>
      <c r="W60" s="15">
        <v>1000</v>
      </c>
      <c r="X60" s="15">
        <v>1100</v>
      </c>
      <c r="Y60" s="15">
        <v>1000</v>
      </c>
      <c r="Z60" s="15">
        <v>1100</v>
      </c>
      <c r="AA60" s="15">
        <v>1100</v>
      </c>
      <c r="AB60" s="15">
        <v>1000</v>
      </c>
      <c r="AC60" s="25">
        <f>SUM(E60:AB60)</f>
        <v>25900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4">E60/E59</f>
        <v>0.44490216271884658</v>
      </c>
      <c r="F61" s="16">
        <f t="shared" si="24"/>
        <v>0.5662391161876229</v>
      </c>
      <c r="G61" s="16">
        <f t="shared" si="24"/>
        <v>0.50961520456886067</v>
      </c>
      <c r="H61" s="16">
        <f t="shared" si="24"/>
        <v>0.5662391161876229</v>
      </c>
      <c r="I61" s="16">
        <f t="shared" si="24"/>
        <v>0.63342002827767985</v>
      </c>
      <c r="J61" s="16">
        <f t="shared" si="24"/>
        <v>0.52703794660540293</v>
      </c>
      <c r="K61" s="16">
        <f t="shared" si="24"/>
        <v>0.52703794660540293</v>
      </c>
      <c r="L61" s="16">
        <f t="shared" si="24"/>
        <v>0.55778778609527024</v>
      </c>
      <c r="M61" s="16">
        <f t="shared" si="24"/>
        <v>0.55778778609527024</v>
      </c>
      <c r="N61" s="16">
        <f t="shared" si="24"/>
        <v>0.53388259526261583</v>
      </c>
      <c r="O61" s="16">
        <f t="shared" si="24"/>
        <v>0.54162002417946542</v>
      </c>
      <c r="P61" s="16">
        <f t="shared" si="24"/>
        <v>0.48939237899073118</v>
      </c>
      <c r="Q61" s="16">
        <f t="shared" si="24"/>
        <v>0.51905252317198758</v>
      </c>
      <c r="R61" s="16">
        <f t="shared" si="24"/>
        <v>0.54162002417946542</v>
      </c>
      <c r="S61" s="16">
        <f t="shared" si="24"/>
        <v>0.50378627249045871</v>
      </c>
      <c r="T61" s="16">
        <f t="shared" si="24"/>
        <v>0.53527291452111236</v>
      </c>
      <c r="U61" s="16">
        <f t="shared" si="24"/>
        <v>0.5463710770231448</v>
      </c>
      <c r="V61" s="16">
        <f t="shared" si="24"/>
        <v>0.60100818472545925</v>
      </c>
      <c r="W61" s="16">
        <f t="shared" si="24"/>
        <v>0.51054346541506979</v>
      </c>
      <c r="X61" s="16">
        <f t="shared" si="24"/>
        <v>0.57095777548918636</v>
      </c>
      <c r="Y61" s="16">
        <f t="shared" si="24"/>
        <v>0.51905252317198758</v>
      </c>
      <c r="Z61" s="16">
        <f t="shared" si="24"/>
        <v>0.58063502592120653</v>
      </c>
      <c r="AA61" s="16">
        <f t="shared" si="24"/>
        <v>0.58063502592120653</v>
      </c>
      <c r="AB61" s="16">
        <f t="shared" si="24"/>
        <v>0.51054346541506979</v>
      </c>
      <c r="AC61" s="24">
        <f t="shared" ref="AC61:AC66" si="25">AVERAGE(E61:AB61)</f>
        <v>0.54060168205083936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0.54060168205083936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5"/>
        <v>0.54060168205083936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6">3.516/E61</f>
        <v>7.9028611111111102</v>
      </c>
      <c r="F63" s="16">
        <f t="shared" si="26"/>
        <v>6.2093908730158729</v>
      </c>
      <c r="G63" s="16">
        <f t="shared" si="26"/>
        <v>6.8993231922398577</v>
      </c>
      <c r="H63" s="16">
        <f t="shared" si="26"/>
        <v>6.2093908730158729</v>
      </c>
      <c r="I63" s="16">
        <f t="shared" si="26"/>
        <v>5.5508191137566136</v>
      </c>
      <c r="J63" s="16">
        <f t="shared" si="26"/>
        <v>6.671246392496391</v>
      </c>
      <c r="K63" s="16">
        <f t="shared" si="26"/>
        <v>6.671246392496391</v>
      </c>
      <c r="L63" s="16">
        <f t="shared" si="26"/>
        <v>6.3034725529100539</v>
      </c>
      <c r="M63" s="16">
        <f t="shared" si="26"/>
        <v>6.3034725529100539</v>
      </c>
      <c r="N63" s="16">
        <f t="shared" si="26"/>
        <v>6.5857175925925926</v>
      </c>
      <c r="O63" s="16">
        <f t="shared" si="26"/>
        <v>6.4916359126984124</v>
      </c>
      <c r="P63" s="16">
        <f t="shared" si="26"/>
        <v>7.1844191919191926</v>
      </c>
      <c r="Q63" s="16">
        <f t="shared" si="26"/>
        <v>6.7738809523809529</v>
      </c>
      <c r="R63" s="16">
        <f t="shared" si="26"/>
        <v>6.4916359126984124</v>
      </c>
      <c r="S63" s="16">
        <f t="shared" si="26"/>
        <v>6.9791500721500705</v>
      </c>
      <c r="T63" s="16">
        <f t="shared" si="26"/>
        <v>6.5686118326118317</v>
      </c>
      <c r="U63" s="16">
        <f t="shared" si="26"/>
        <v>6.4351869047619061</v>
      </c>
      <c r="V63" s="16">
        <f t="shared" si="26"/>
        <v>5.850169913419915</v>
      </c>
      <c r="W63" s="16">
        <f t="shared" si="26"/>
        <v>6.8867789682539691</v>
      </c>
      <c r="X63" s="16">
        <f t="shared" si="26"/>
        <v>6.1580735930735937</v>
      </c>
      <c r="Y63" s="16">
        <f t="shared" si="26"/>
        <v>6.7738809523809529</v>
      </c>
      <c r="Z63" s="16">
        <f t="shared" si="26"/>
        <v>6.0554390331890326</v>
      </c>
      <c r="AA63" s="16">
        <f t="shared" si="26"/>
        <v>6.0554390331890326</v>
      </c>
      <c r="AB63" s="16">
        <f t="shared" si="26"/>
        <v>6.8867789682539691</v>
      </c>
      <c r="AC63" s="24">
        <f t="shared" si="25"/>
        <v>6.5374175786469175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7">3.413*E63</f>
        <v>26.972464972222216</v>
      </c>
      <c r="F64" s="16">
        <f t="shared" si="27"/>
        <v>21.192651049603175</v>
      </c>
      <c r="G64" s="16">
        <f t="shared" si="27"/>
        <v>23.547390055114633</v>
      </c>
      <c r="H64" s="16">
        <f t="shared" si="27"/>
        <v>21.192651049603175</v>
      </c>
      <c r="I64" s="16">
        <f t="shared" si="27"/>
        <v>18.944945635251322</v>
      </c>
      <c r="J64" s="16">
        <f t="shared" si="27"/>
        <v>22.768963937590183</v>
      </c>
      <c r="K64" s="16">
        <f t="shared" si="27"/>
        <v>22.768963937590183</v>
      </c>
      <c r="L64" s="16">
        <f t="shared" si="27"/>
        <v>21.513751823082014</v>
      </c>
      <c r="M64" s="16">
        <f t="shared" si="27"/>
        <v>21.513751823082014</v>
      </c>
      <c r="N64" s="16">
        <f t="shared" si="27"/>
        <v>22.477054143518519</v>
      </c>
      <c r="O64" s="16">
        <f t="shared" si="27"/>
        <v>22.155953370039679</v>
      </c>
      <c r="P64" s="16">
        <f t="shared" si="27"/>
        <v>24.520422702020202</v>
      </c>
      <c r="Q64" s="16">
        <f t="shared" si="27"/>
        <v>23.119255690476191</v>
      </c>
      <c r="R64" s="16">
        <f t="shared" si="27"/>
        <v>22.155953370039679</v>
      </c>
      <c r="S64" s="16">
        <f t="shared" si="27"/>
        <v>23.819839196248189</v>
      </c>
      <c r="T64" s="16">
        <f t="shared" si="27"/>
        <v>22.418672184704182</v>
      </c>
      <c r="U64" s="16">
        <f t="shared" si="27"/>
        <v>21.963292905952386</v>
      </c>
      <c r="V64" s="16">
        <f t="shared" si="27"/>
        <v>19.966629914502168</v>
      </c>
      <c r="W64" s="16">
        <f t="shared" si="27"/>
        <v>23.504576618650795</v>
      </c>
      <c r="X64" s="16">
        <f t="shared" si="27"/>
        <v>21.017505173160174</v>
      </c>
      <c r="Y64" s="16">
        <f t="shared" si="27"/>
        <v>23.119255690476191</v>
      </c>
      <c r="Z64" s="16">
        <f t="shared" si="27"/>
        <v>20.667213420274166</v>
      </c>
      <c r="AA64" s="16">
        <f t="shared" si="27"/>
        <v>20.667213420274166</v>
      </c>
      <c r="AB64" s="16">
        <f t="shared" si="27"/>
        <v>23.504576618650795</v>
      </c>
      <c r="AC64" s="24">
        <f t="shared" si="25"/>
        <v>22.312206195921931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8">(E51-E50)/LN(1+(E51-E50)/E46)</f>
        <v>2.2624201373523216</v>
      </c>
      <c r="F65" s="16">
        <f t="shared" si="28"/>
        <v>2.1103342224898229</v>
      </c>
      <c r="G65" s="16">
        <f t="shared" si="28"/>
        <v>2.197043670678541</v>
      </c>
      <c r="H65" s="16">
        <f t="shared" si="28"/>
        <v>2.0459143152321349</v>
      </c>
      <c r="I65" s="16">
        <f t="shared" si="28"/>
        <v>2.1739470449589322</v>
      </c>
      <c r="J65" s="16">
        <f t="shared" si="28"/>
        <v>2.5436350122093541</v>
      </c>
      <c r="K65" s="16">
        <f t="shared" si="28"/>
        <v>2.4225178111501937</v>
      </c>
      <c r="L65" s="16">
        <f t="shared" si="28"/>
        <v>2.4225178111501928</v>
      </c>
      <c r="M65" s="16">
        <f t="shared" si="28"/>
        <v>2.4853397382384474</v>
      </c>
      <c r="N65" s="16">
        <f t="shared" si="28"/>
        <v>2.5165099320931175</v>
      </c>
      <c r="O65" s="16">
        <f t="shared" si="28"/>
        <v>2.9964717883226415</v>
      </c>
      <c r="P65" s="16">
        <f t="shared" si="28"/>
        <v>3.4536038636539588</v>
      </c>
      <c r="Q65" s="16">
        <f t="shared" si="28"/>
        <v>2.4540105753030486</v>
      </c>
      <c r="R65" s="16">
        <f t="shared" si="28"/>
        <v>2.4853397382384474</v>
      </c>
      <c r="S65" s="16">
        <f t="shared" si="28"/>
        <v>2.3604450022876571</v>
      </c>
      <c r="T65" s="16">
        <f t="shared" si="28"/>
        <v>2.2679673009140915</v>
      </c>
      <c r="U65" s="16">
        <f t="shared" si="28"/>
        <v>2.1103342224898229</v>
      </c>
      <c r="V65" s="16">
        <f t="shared" si="28"/>
        <v>2.1739470449589322</v>
      </c>
      <c r="W65" s="16">
        <f t="shared" si="28"/>
        <v>2.2948093813745349</v>
      </c>
      <c r="X65" s="16">
        <f t="shared" si="28"/>
        <v>2.2948093813745349</v>
      </c>
      <c r="Y65" s="16">
        <f t="shared" si="28"/>
        <v>2.3270079102987888</v>
      </c>
      <c r="Z65" s="16">
        <f t="shared" si="28"/>
        <v>2.2948093813745349</v>
      </c>
      <c r="AA65" s="16">
        <f t="shared" si="28"/>
        <v>2.2948093813745349</v>
      </c>
      <c r="AB65" s="16">
        <f t="shared" si="28"/>
        <v>2.3270079102987888</v>
      </c>
      <c r="AC65" s="24">
        <f t="shared" si="25"/>
        <v>2.3881480240757238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29">(E48-E49)/LN(1+(E48-E49)/E47)</f>
        <v>2.8323415271157351</v>
      </c>
      <c r="F66" s="16">
        <f t="shared" si="29"/>
        <v>2.5215197544805634</v>
      </c>
      <c r="G66" s="16">
        <f t="shared" si="29"/>
        <v>2.5215197544805634</v>
      </c>
      <c r="H66" s="16">
        <f t="shared" si="29"/>
        <v>2.6651248551602711</v>
      </c>
      <c r="I66" s="16">
        <f t="shared" si="29"/>
        <v>2.7761425752830249</v>
      </c>
      <c r="J66" s="16">
        <f t="shared" si="29"/>
        <v>3.3629304541004901</v>
      </c>
      <c r="K66" s="16">
        <f t="shared" si="29"/>
        <v>3.2259617131601077</v>
      </c>
      <c r="L66" s="16">
        <f t="shared" si="29"/>
        <v>2.9936821173664439</v>
      </c>
      <c r="M66" s="16">
        <f t="shared" si="29"/>
        <v>3.2823502222041205</v>
      </c>
      <c r="N66" s="16">
        <f t="shared" si="29"/>
        <v>3.506041115919917</v>
      </c>
      <c r="O66" s="16">
        <f t="shared" si="29"/>
        <v>3.3383929186277532</v>
      </c>
      <c r="P66" s="16">
        <f t="shared" si="29"/>
        <v>3.2225048318656326</v>
      </c>
      <c r="Q66" s="16">
        <f t="shared" si="29"/>
        <v>3.3917290596403546</v>
      </c>
      <c r="R66" s="16">
        <f t="shared" si="29"/>
        <v>3.1952073751249213</v>
      </c>
      <c r="S66" s="16">
        <f t="shared" si="29"/>
        <v>3.1678285108002022</v>
      </c>
      <c r="T66" s="16">
        <f t="shared" si="29"/>
        <v>3.0574686628066203</v>
      </c>
      <c r="U66" s="16">
        <f t="shared" si="29"/>
        <v>2.8608279983987632</v>
      </c>
      <c r="V66" s="16">
        <f t="shared" si="29"/>
        <v>2.8608279983987632</v>
      </c>
      <c r="W66" s="16">
        <f t="shared" si="29"/>
        <v>3.1120943995394517</v>
      </c>
      <c r="X66" s="16">
        <f t="shared" si="29"/>
        <v>3.0833900542185044</v>
      </c>
      <c r="Y66" s="16">
        <f t="shared" si="29"/>
        <v>3.2175297813743202</v>
      </c>
      <c r="Z66" s="16">
        <f t="shared" si="29"/>
        <v>3.1881552458838338</v>
      </c>
      <c r="AA66" s="16">
        <f t="shared" si="29"/>
        <v>2.9174945480072898</v>
      </c>
      <c r="AB66" s="16">
        <f t="shared" si="29"/>
        <v>2.9737665072361654</v>
      </c>
      <c r="AC66" s="24">
        <f t="shared" si="25"/>
        <v>3.0531179992164081</v>
      </c>
    </row>
  </sheetData>
  <mergeCells count="32"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39:D39"/>
    <mergeCell ref="A40:D40"/>
    <mergeCell ref="A41:D41"/>
    <mergeCell ref="A42:D42"/>
    <mergeCell ref="A43:D43"/>
    <mergeCell ref="A36:AC36"/>
    <mergeCell ref="A38:D38"/>
    <mergeCell ref="E29:AB29"/>
    <mergeCell ref="A35:AC35"/>
    <mergeCell ref="A37:D37"/>
    <mergeCell ref="E37:AC43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30" priority="2" operator="greaterThan">
      <formula>90</formula>
    </cfRule>
  </conditionalFormatting>
  <conditionalFormatting sqref="E60:AB60">
    <cfRule type="cellIs" dxfId="2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F70"/>
  <sheetViews>
    <sheetView topLeftCell="A45" zoomScale="60" zoomScaleNormal="60" workbookViewId="0">
      <selection activeCell="U15" sqref="U1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168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1.1000000000000001</v>
      </c>
      <c r="F13" s="8">
        <v>1</v>
      </c>
      <c r="G13" s="8">
        <v>1.2</v>
      </c>
      <c r="H13" s="8">
        <v>1.2</v>
      </c>
      <c r="I13" s="8">
        <v>1.3</v>
      </c>
      <c r="J13" s="8">
        <v>1.3</v>
      </c>
      <c r="K13" s="8">
        <v>1.3</v>
      </c>
      <c r="L13" s="8">
        <v>1.3</v>
      </c>
      <c r="M13" s="8">
        <v>1.2</v>
      </c>
      <c r="N13" s="8">
        <v>1.2</v>
      </c>
      <c r="O13" s="8">
        <v>1.4</v>
      </c>
      <c r="P13" s="8">
        <v>1.2</v>
      </c>
      <c r="Q13" s="8">
        <v>1.2</v>
      </c>
      <c r="R13" s="8">
        <v>1.2</v>
      </c>
      <c r="S13" s="8">
        <v>1.2</v>
      </c>
      <c r="T13" s="8">
        <v>1.2</v>
      </c>
      <c r="U13" s="8">
        <v>1.2</v>
      </c>
      <c r="V13" s="8">
        <v>1.2</v>
      </c>
      <c r="W13" s="8">
        <v>1.2</v>
      </c>
      <c r="X13" s="8">
        <v>1.2</v>
      </c>
      <c r="Y13" s="8">
        <v>1.1000000000000001</v>
      </c>
      <c r="Z13" s="8">
        <v>1.1000000000000001</v>
      </c>
      <c r="AA13" s="8">
        <v>1</v>
      </c>
      <c r="AB13" s="8">
        <v>1</v>
      </c>
      <c r="AC13" s="23">
        <f>AVERAGE(E13:AB13)</f>
        <v>1.1874999999999998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0.3</v>
      </c>
      <c r="F14" s="9">
        <v>0.3</v>
      </c>
      <c r="G14" s="9">
        <v>0.5</v>
      </c>
      <c r="H14" s="9">
        <v>0.5</v>
      </c>
      <c r="I14" s="9">
        <v>0.6</v>
      </c>
      <c r="J14" s="9">
        <v>0.6</v>
      </c>
      <c r="K14" s="9">
        <v>0.6</v>
      </c>
      <c r="L14" s="9">
        <v>0.6</v>
      </c>
      <c r="M14" s="9">
        <v>0.6</v>
      </c>
      <c r="N14" s="9">
        <v>0.6</v>
      </c>
      <c r="O14" s="9">
        <v>0.5</v>
      </c>
      <c r="P14" s="9">
        <v>0.6</v>
      </c>
      <c r="Q14" s="9">
        <v>0.4</v>
      </c>
      <c r="R14" s="9">
        <v>0.4</v>
      </c>
      <c r="S14" s="9">
        <v>0.4</v>
      </c>
      <c r="T14" s="9">
        <v>0.4</v>
      </c>
      <c r="U14" s="9">
        <v>0.4</v>
      </c>
      <c r="V14" s="9">
        <v>0.5</v>
      </c>
      <c r="W14" s="9">
        <v>0.6</v>
      </c>
      <c r="X14" s="9">
        <v>0.4</v>
      </c>
      <c r="Y14" s="9">
        <v>0.4</v>
      </c>
      <c r="Z14" s="9">
        <v>0.4</v>
      </c>
      <c r="AA14" s="9">
        <v>0.4</v>
      </c>
      <c r="AB14" s="9">
        <v>0.4</v>
      </c>
      <c r="AC14" s="23">
        <f>AVERAGE(E14:AB14)</f>
        <v>0.47500000000000009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13.2</v>
      </c>
      <c r="F15" s="10">
        <v>13.3</v>
      </c>
      <c r="G15" s="10">
        <v>13.3</v>
      </c>
      <c r="H15" s="10">
        <v>13.5</v>
      </c>
      <c r="I15" s="10">
        <v>13.6</v>
      </c>
      <c r="J15" s="10">
        <v>13.5</v>
      </c>
      <c r="K15" s="10">
        <v>13.6</v>
      </c>
      <c r="L15" s="10">
        <v>13.9</v>
      </c>
      <c r="M15" s="10">
        <v>14.2</v>
      </c>
      <c r="N15" s="10">
        <v>14.8</v>
      </c>
      <c r="O15" s="10">
        <v>14.8</v>
      </c>
      <c r="P15" s="10">
        <v>14.9</v>
      </c>
      <c r="Q15" s="10">
        <v>14.9</v>
      </c>
      <c r="R15" s="10">
        <v>14.7</v>
      </c>
      <c r="S15" s="10">
        <v>14.6</v>
      </c>
      <c r="T15" s="10">
        <v>14.4</v>
      </c>
      <c r="U15" s="10">
        <v>14.1</v>
      </c>
      <c r="V15" s="10">
        <v>13.6</v>
      </c>
      <c r="W15" s="10">
        <v>13.4</v>
      </c>
      <c r="X15" s="10">
        <v>12.8</v>
      </c>
      <c r="Y15" s="10">
        <v>12.6</v>
      </c>
      <c r="Z15" s="10">
        <v>12.5</v>
      </c>
      <c r="AA15" s="10">
        <v>12.5</v>
      </c>
      <c r="AB15" s="10">
        <v>12.5</v>
      </c>
      <c r="AC15" s="24">
        <f t="shared" ref="AC15:AC27" si="0">AVERAGE(E15:AB15)</f>
        <v>13.716666666666669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6.9</v>
      </c>
      <c r="F16" s="10">
        <v>7.1</v>
      </c>
      <c r="G16" s="10">
        <v>6</v>
      </c>
      <c r="H16" s="10">
        <v>5.7</v>
      </c>
      <c r="I16" s="10">
        <v>5.7</v>
      </c>
      <c r="J16" s="10">
        <v>5.7</v>
      </c>
      <c r="K16" s="10">
        <v>5.6</v>
      </c>
      <c r="L16" s="10">
        <v>5.8</v>
      </c>
      <c r="M16" s="10">
        <v>6.2</v>
      </c>
      <c r="N16" s="10">
        <v>6.6</v>
      </c>
      <c r="O16" s="10">
        <v>6.5</v>
      </c>
      <c r="P16" s="10">
        <v>6.7</v>
      </c>
      <c r="Q16" s="10">
        <v>6.7</v>
      </c>
      <c r="R16" s="10">
        <v>6.6</v>
      </c>
      <c r="S16" s="10">
        <v>6.5</v>
      </c>
      <c r="T16" s="10">
        <v>6.4</v>
      </c>
      <c r="U16" s="10">
        <v>6.3</v>
      </c>
      <c r="V16" s="10">
        <v>5.7</v>
      </c>
      <c r="W16" s="10">
        <v>5.5</v>
      </c>
      <c r="X16" s="10">
        <v>5.5</v>
      </c>
      <c r="Y16" s="10">
        <v>5.5</v>
      </c>
      <c r="Z16" s="10">
        <v>5.5</v>
      </c>
      <c r="AA16" s="10">
        <v>5.6</v>
      </c>
      <c r="AB16" s="10">
        <v>5.6</v>
      </c>
      <c r="AC16" s="24">
        <f>AVERAGE(E16:AB16)</f>
        <v>6.0791666666666666</v>
      </c>
      <c r="AF16" s="22"/>
      <c r="AG16" s="22"/>
      <c r="AH16" s="22"/>
      <c r="AI16" s="22"/>
    </row>
    <row r="17" spans="1:58" ht="30" customHeight="1">
      <c r="A17" s="195"/>
      <c r="B17" s="196" t="s">
        <v>161</v>
      </c>
      <c r="C17" s="197"/>
      <c r="D17" s="197"/>
      <c r="E17" s="198">
        <f>E15-E16</f>
        <v>6.2999999999999989</v>
      </c>
      <c r="F17" s="198">
        <f t="shared" ref="F17:AB17" si="1">F15-F16</f>
        <v>6.2000000000000011</v>
      </c>
      <c r="G17" s="198">
        <f t="shared" si="1"/>
        <v>7.3000000000000007</v>
      </c>
      <c r="H17" s="198">
        <f t="shared" si="1"/>
        <v>7.8</v>
      </c>
      <c r="I17" s="198">
        <f t="shared" si="1"/>
        <v>7.8999999999999995</v>
      </c>
      <c r="J17" s="198">
        <f t="shared" si="1"/>
        <v>7.8</v>
      </c>
      <c r="K17" s="198">
        <f t="shared" si="1"/>
        <v>8</v>
      </c>
      <c r="L17" s="198">
        <f t="shared" si="1"/>
        <v>8.1000000000000014</v>
      </c>
      <c r="M17" s="198">
        <f t="shared" si="1"/>
        <v>7.9999999999999991</v>
      </c>
      <c r="N17" s="198">
        <f t="shared" si="1"/>
        <v>8.2000000000000011</v>
      </c>
      <c r="O17" s="198">
        <f t="shared" si="1"/>
        <v>8.3000000000000007</v>
      </c>
      <c r="P17" s="198">
        <f t="shared" si="1"/>
        <v>8.1999999999999993</v>
      </c>
      <c r="Q17" s="198">
        <f t="shared" si="1"/>
        <v>8.1999999999999993</v>
      </c>
      <c r="R17" s="198">
        <f t="shared" si="1"/>
        <v>8.1</v>
      </c>
      <c r="S17" s="198">
        <f t="shared" si="1"/>
        <v>8.1</v>
      </c>
      <c r="T17" s="198">
        <f t="shared" si="1"/>
        <v>8</v>
      </c>
      <c r="U17" s="198">
        <f t="shared" si="1"/>
        <v>7.8</v>
      </c>
      <c r="V17" s="198">
        <f t="shared" si="1"/>
        <v>7.8999999999999995</v>
      </c>
      <c r="W17" s="198">
        <f t="shared" si="1"/>
        <v>7.9</v>
      </c>
      <c r="X17" s="198">
        <f t="shared" si="1"/>
        <v>7.3000000000000007</v>
      </c>
      <c r="Y17" s="198">
        <f t="shared" si="1"/>
        <v>7.1</v>
      </c>
      <c r="Z17" s="198">
        <f t="shared" si="1"/>
        <v>7</v>
      </c>
      <c r="AA17" s="198">
        <f t="shared" si="1"/>
        <v>6.9</v>
      </c>
      <c r="AB17" s="198">
        <f t="shared" si="1"/>
        <v>6.9</v>
      </c>
      <c r="AC17" s="24">
        <f>AVERAGE(E17:AB17)</f>
        <v>7.6375000000000002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200">
        <v>23.8</v>
      </c>
      <c r="F18" s="200">
        <v>25</v>
      </c>
      <c r="G18" s="200">
        <v>26.2</v>
      </c>
      <c r="H18" s="200">
        <v>26.4</v>
      </c>
      <c r="I18" s="200">
        <v>26.7</v>
      </c>
      <c r="J18" s="200">
        <v>26.7</v>
      </c>
      <c r="K18" s="200">
        <v>26.2</v>
      </c>
      <c r="L18" s="200">
        <v>27.6</v>
      </c>
      <c r="M18" s="200">
        <v>27.6</v>
      </c>
      <c r="N18" s="200">
        <v>27.8</v>
      </c>
      <c r="O18" s="200">
        <v>27.9</v>
      </c>
      <c r="P18" s="200">
        <v>27.4</v>
      </c>
      <c r="Q18" s="200">
        <v>27.4</v>
      </c>
      <c r="R18" s="200">
        <v>27.4</v>
      </c>
      <c r="S18" s="200">
        <v>27.3</v>
      </c>
      <c r="T18" s="200">
        <v>26.8</v>
      </c>
      <c r="U18" s="200">
        <v>26.7</v>
      </c>
      <c r="V18" s="200">
        <v>26.5</v>
      </c>
      <c r="W18" s="200">
        <v>25.9</v>
      </c>
      <c r="X18" s="200">
        <v>25.1</v>
      </c>
      <c r="Y18" s="200">
        <v>25.3</v>
      </c>
      <c r="Z18" s="200">
        <v>25.7</v>
      </c>
      <c r="AA18" s="200">
        <v>25.7</v>
      </c>
      <c r="AB18" s="200">
        <v>25.3</v>
      </c>
      <c r="AC18" s="24">
        <f t="shared" si="0"/>
        <v>26.433333333333326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27.1</v>
      </c>
      <c r="F19" s="10">
        <v>28.2</v>
      </c>
      <c r="G19" s="10">
        <v>30.2</v>
      </c>
      <c r="H19" s="10">
        <v>30.9</v>
      </c>
      <c r="I19" s="10">
        <v>31.1</v>
      </c>
      <c r="J19" s="10">
        <v>31.1</v>
      </c>
      <c r="K19" s="10">
        <v>30.7</v>
      </c>
      <c r="L19" s="10">
        <v>32</v>
      </c>
      <c r="M19" s="10">
        <v>32.1</v>
      </c>
      <c r="N19" s="10">
        <v>32.4</v>
      </c>
      <c r="O19" s="10">
        <v>32.6</v>
      </c>
      <c r="P19" s="10">
        <v>31.8</v>
      </c>
      <c r="Q19" s="10">
        <v>31.9</v>
      </c>
      <c r="R19" s="10">
        <v>32.1</v>
      </c>
      <c r="S19" s="10">
        <v>31.8</v>
      </c>
      <c r="T19" s="10">
        <v>31.3</v>
      </c>
      <c r="U19" s="10">
        <v>31.1</v>
      </c>
      <c r="V19" s="10">
        <v>30.7</v>
      </c>
      <c r="W19" s="10">
        <v>30.2</v>
      </c>
      <c r="X19" s="10">
        <v>29.2</v>
      </c>
      <c r="Y19" s="10">
        <v>29.2</v>
      </c>
      <c r="Z19" s="10">
        <v>29.5</v>
      </c>
      <c r="AA19" s="10">
        <v>29.4</v>
      </c>
      <c r="AB19" s="10">
        <v>29.2</v>
      </c>
      <c r="AC19" s="24">
        <f t="shared" si="0"/>
        <v>30.658333333333342</v>
      </c>
      <c r="AF19" s="22"/>
      <c r="AG19" s="22"/>
      <c r="AH19" s="22"/>
      <c r="AI19" s="22"/>
    </row>
    <row r="20" spans="1:58" ht="30" customHeight="1">
      <c r="A20" s="4"/>
      <c r="B20" s="5" t="s">
        <v>169</v>
      </c>
      <c r="C20" s="6"/>
      <c r="D20" s="6"/>
      <c r="E20" s="10">
        <f>E19-E18</f>
        <v>3.3000000000000007</v>
      </c>
      <c r="F20" s="10">
        <f t="shared" ref="F20:AB20" si="2">F19-F18</f>
        <v>3.1999999999999993</v>
      </c>
      <c r="G20" s="10">
        <f t="shared" si="2"/>
        <v>4</v>
      </c>
      <c r="H20" s="10">
        <f t="shared" si="2"/>
        <v>4.5</v>
      </c>
      <c r="I20" s="10">
        <f t="shared" si="2"/>
        <v>4.4000000000000021</v>
      </c>
      <c r="J20" s="10">
        <f t="shared" si="2"/>
        <v>4.4000000000000021</v>
      </c>
      <c r="K20" s="10">
        <f t="shared" si="2"/>
        <v>4.5</v>
      </c>
      <c r="L20" s="10">
        <f t="shared" si="2"/>
        <v>4.3999999999999986</v>
      </c>
      <c r="M20" s="10">
        <f t="shared" si="2"/>
        <v>4.5</v>
      </c>
      <c r="N20" s="10">
        <f t="shared" si="2"/>
        <v>4.5999999999999979</v>
      </c>
      <c r="O20" s="10">
        <f t="shared" si="2"/>
        <v>4.7000000000000028</v>
      </c>
      <c r="P20" s="10">
        <f t="shared" si="2"/>
        <v>4.4000000000000021</v>
      </c>
      <c r="Q20" s="10">
        <f t="shared" si="2"/>
        <v>4.5</v>
      </c>
      <c r="R20" s="10">
        <f t="shared" si="2"/>
        <v>4.7000000000000028</v>
      </c>
      <c r="S20" s="10">
        <f t="shared" si="2"/>
        <v>4.5</v>
      </c>
      <c r="T20" s="10">
        <f t="shared" si="2"/>
        <v>4.5</v>
      </c>
      <c r="U20" s="10">
        <f t="shared" si="2"/>
        <v>4.4000000000000021</v>
      </c>
      <c r="V20" s="10">
        <f t="shared" si="2"/>
        <v>4.1999999999999993</v>
      </c>
      <c r="W20" s="10">
        <f t="shared" si="2"/>
        <v>4.3000000000000007</v>
      </c>
      <c r="X20" s="10">
        <f t="shared" si="2"/>
        <v>4.0999999999999979</v>
      </c>
      <c r="Y20" s="10">
        <f t="shared" si="2"/>
        <v>3.8999999999999986</v>
      </c>
      <c r="Z20" s="10">
        <f t="shared" si="2"/>
        <v>3.8000000000000007</v>
      </c>
      <c r="AA20" s="10">
        <f t="shared" si="2"/>
        <v>3.6999999999999993</v>
      </c>
      <c r="AB20" s="10">
        <f t="shared" si="2"/>
        <v>3.8999999999999986</v>
      </c>
      <c r="AC20" s="24">
        <f t="shared" si="0"/>
        <v>4.2250000000000005</v>
      </c>
      <c r="AF20" s="22"/>
      <c r="AG20" s="22"/>
      <c r="AH20" s="22"/>
      <c r="AI20" s="22"/>
    </row>
    <row r="21" spans="1:58" ht="30" customHeight="1">
      <c r="A21" s="4">
        <v>7</v>
      </c>
      <c r="B21" s="5" t="s">
        <v>53</v>
      </c>
      <c r="C21" s="6" t="s">
        <v>54</v>
      </c>
      <c r="D21" s="6"/>
      <c r="E21" s="11">
        <v>4.2</v>
      </c>
      <c r="F21" s="11">
        <v>4.2</v>
      </c>
      <c r="G21" s="11">
        <v>4.2</v>
      </c>
      <c r="H21" s="11">
        <v>4.2</v>
      </c>
      <c r="I21" s="11">
        <v>4.2</v>
      </c>
      <c r="J21" s="11">
        <v>4.2</v>
      </c>
      <c r="K21" s="11">
        <v>4.2</v>
      </c>
      <c r="L21" s="11">
        <v>4.2</v>
      </c>
      <c r="M21" s="11">
        <v>4.2</v>
      </c>
      <c r="N21" s="11">
        <v>4.2</v>
      </c>
      <c r="O21" s="11">
        <v>4.2</v>
      </c>
      <c r="P21" s="11">
        <v>4.2</v>
      </c>
      <c r="Q21" s="11">
        <v>4.2</v>
      </c>
      <c r="R21" s="11">
        <v>4.2</v>
      </c>
      <c r="S21" s="11">
        <v>4.2</v>
      </c>
      <c r="T21" s="11">
        <v>4.2</v>
      </c>
      <c r="U21" s="11">
        <v>4.2</v>
      </c>
      <c r="V21" s="11">
        <v>4.2</v>
      </c>
      <c r="W21" s="11">
        <v>4.2</v>
      </c>
      <c r="X21" s="11">
        <v>4.2</v>
      </c>
      <c r="Y21" s="11">
        <v>4.2</v>
      </c>
      <c r="Z21" s="11">
        <v>4.2</v>
      </c>
      <c r="AA21" s="11">
        <v>4.2</v>
      </c>
      <c r="AB21" s="11">
        <v>4.2</v>
      </c>
      <c r="AC21" s="24">
        <f t="shared" si="0"/>
        <v>4.200000000000002</v>
      </c>
      <c r="AF21" s="22"/>
      <c r="AG21" s="22"/>
      <c r="AH21" s="22"/>
      <c r="AI21" s="22"/>
    </row>
    <row r="22" spans="1:58" ht="30" customHeight="1">
      <c r="A22" s="4">
        <v>8</v>
      </c>
      <c r="B22" s="5" t="s">
        <v>55</v>
      </c>
      <c r="C22" s="6" t="s">
        <v>54</v>
      </c>
      <c r="D22" s="6"/>
      <c r="E22" s="12">
        <v>3.7</v>
      </c>
      <c r="F22" s="12">
        <v>3.7</v>
      </c>
      <c r="G22" s="12">
        <v>3.7</v>
      </c>
      <c r="H22" s="12">
        <v>3.7</v>
      </c>
      <c r="I22" s="12">
        <v>3.7</v>
      </c>
      <c r="J22" s="12">
        <v>3.7</v>
      </c>
      <c r="K22" s="12">
        <v>3.7</v>
      </c>
      <c r="L22" s="12">
        <v>3.7</v>
      </c>
      <c r="M22" s="12">
        <v>3.7</v>
      </c>
      <c r="N22" s="12">
        <v>3.7</v>
      </c>
      <c r="O22" s="12">
        <v>3.7</v>
      </c>
      <c r="P22" s="12">
        <v>3.7</v>
      </c>
      <c r="Q22" s="12">
        <v>3.7</v>
      </c>
      <c r="R22" s="12">
        <v>3.7</v>
      </c>
      <c r="S22" s="12">
        <v>3.7</v>
      </c>
      <c r="T22" s="12">
        <v>3.7</v>
      </c>
      <c r="U22" s="12">
        <v>3.7</v>
      </c>
      <c r="V22" s="12">
        <v>3.7</v>
      </c>
      <c r="W22" s="12">
        <v>3.7</v>
      </c>
      <c r="X22" s="12">
        <v>3.7</v>
      </c>
      <c r="Y22" s="12">
        <v>3.7</v>
      </c>
      <c r="Z22" s="12">
        <v>3.7</v>
      </c>
      <c r="AA22" s="12">
        <v>3.7</v>
      </c>
      <c r="AB22" s="12">
        <v>3.7</v>
      </c>
      <c r="AC22" s="24">
        <f t="shared" si="0"/>
        <v>3.7000000000000015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1:58" ht="30" customHeight="1">
      <c r="A23" s="4">
        <v>9</v>
      </c>
      <c r="B23" s="5" t="s">
        <v>56</v>
      </c>
      <c r="C23" s="6" t="s">
        <v>54</v>
      </c>
      <c r="D23" s="6"/>
      <c r="E23" s="12">
        <v>3.8</v>
      </c>
      <c r="F23" s="12">
        <v>3.8</v>
      </c>
      <c r="G23" s="12">
        <v>3.8</v>
      </c>
      <c r="H23" s="12">
        <v>3.8</v>
      </c>
      <c r="I23" s="12">
        <v>3.8</v>
      </c>
      <c r="J23" s="12">
        <v>3.8</v>
      </c>
      <c r="K23" s="12">
        <v>3.8</v>
      </c>
      <c r="L23" s="12">
        <v>3.8</v>
      </c>
      <c r="M23" s="12">
        <v>3.8</v>
      </c>
      <c r="N23" s="12">
        <v>3.8</v>
      </c>
      <c r="O23" s="12">
        <v>3.8</v>
      </c>
      <c r="P23" s="12">
        <v>3.8</v>
      </c>
      <c r="Q23" s="12">
        <v>3.8</v>
      </c>
      <c r="R23" s="12">
        <v>3.8</v>
      </c>
      <c r="S23" s="12">
        <v>3.8</v>
      </c>
      <c r="T23" s="12">
        <v>3.8</v>
      </c>
      <c r="U23" s="12">
        <v>3.8</v>
      </c>
      <c r="V23" s="12">
        <v>3.8</v>
      </c>
      <c r="W23" s="12">
        <v>3.8</v>
      </c>
      <c r="X23" s="12">
        <v>3.8</v>
      </c>
      <c r="Y23" s="12">
        <v>3.8</v>
      </c>
      <c r="Z23" s="12">
        <v>3.8</v>
      </c>
      <c r="AA23" s="12">
        <v>3.8</v>
      </c>
      <c r="AB23" s="12">
        <v>3.8</v>
      </c>
      <c r="AC23" s="24">
        <f t="shared" si="0"/>
        <v>3.7999999999999985</v>
      </c>
    </row>
    <row r="24" spans="1:58" ht="30" customHeight="1">
      <c r="A24" s="4">
        <v>10</v>
      </c>
      <c r="B24" s="5" t="s">
        <v>57</v>
      </c>
      <c r="C24" s="6" t="s">
        <v>54</v>
      </c>
      <c r="D24" s="6"/>
      <c r="E24" s="12">
        <v>3</v>
      </c>
      <c r="F24" s="12">
        <v>3</v>
      </c>
      <c r="G24" s="12">
        <v>3</v>
      </c>
      <c r="H24" s="12">
        <v>3</v>
      </c>
      <c r="I24" s="12">
        <v>3</v>
      </c>
      <c r="J24" s="12">
        <v>3</v>
      </c>
      <c r="K24" s="12">
        <v>3</v>
      </c>
      <c r="L24" s="12">
        <v>3</v>
      </c>
      <c r="M24" s="12">
        <v>3</v>
      </c>
      <c r="N24" s="12">
        <v>3</v>
      </c>
      <c r="O24" s="12">
        <v>3</v>
      </c>
      <c r="P24" s="12">
        <v>3</v>
      </c>
      <c r="Q24" s="12">
        <v>3</v>
      </c>
      <c r="R24" s="12">
        <v>3</v>
      </c>
      <c r="S24" s="12">
        <v>3</v>
      </c>
      <c r="T24" s="12">
        <v>3</v>
      </c>
      <c r="U24" s="12">
        <v>3</v>
      </c>
      <c r="V24" s="12">
        <v>3</v>
      </c>
      <c r="W24" s="12">
        <v>3</v>
      </c>
      <c r="X24" s="12">
        <v>3</v>
      </c>
      <c r="Y24" s="12">
        <v>3</v>
      </c>
      <c r="Z24" s="12">
        <v>3</v>
      </c>
      <c r="AA24" s="12">
        <v>3</v>
      </c>
      <c r="AB24" s="12">
        <v>3</v>
      </c>
      <c r="AC24" s="24">
        <f t="shared" si="0"/>
        <v>3</v>
      </c>
    </row>
    <row r="25" spans="1:58" ht="30" customHeight="1">
      <c r="A25" s="4">
        <v>11</v>
      </c>
      <c r="B25" s="5" t="s">
        <v>58</v>
      </c>
      <c r="C25" s="6" t="s">
        <v>54</v>
      </c>
      <c r="D25" s="13"/>
      <c r="E25" s="11">
        <f t="shared" ref="E25:W25" si="3">E21-E22</f>
        <v>0.5</v>
      </c>
      <c r="F25" s="11">
        <f t="shared" si="3"/>
        <v>0.5</v>
      </c>
      <c r="G25" s="11">
        <f t="shared" si="3"/>
        <v>0.5</v>
      </c>
      <c r="H25" s="11">
        <f t="shared" si="3"/>
        <v>0.5</v>
      </c>
      <c r="I25" s="11">
        <f t="shared" si="3"/>
        <v>0.5</v>
      </c>
      <c r="J25" s="11">
        <f t="shared" si="3"/>
        <v>0.5</v>
      </c>
      <c r="K25" s="11">
        <f t="shared" si="3"/>
        <v>0.5</v>
      </c>
      <c r="L25" s="11">
        <f t="shared" si="3"/>
        <v>0.5</v>
      </c>
      <c r="M25" s="11">
        <f t="shared" si="3"/>
        <v>0.5</v>
      </c>
      <c r="N25" s="11">
        <f t="shared" si="3"/>
        <v>0.5</v>
      </c>
      <c r="O25" s="11">
        <f t="shared" si="3"/>
        <v>0.5</v>
      </c>
      <c r="P25" s="11">
        <f t="shared" si="3"/>
        <v>0.5</v>
      </c>
      <c r="Q25" s="11">
        <f t="shared" si="3"/>
        <v>0.5</v>
      </c>
      <c r="R25" s="11">
        <f t="shared" si="3"/>
        <v>0.5</v>
      </c>
      <c r="S25" s="11">
        <f t="shared" si="3"/>
        <v>0.5</v>
      </c>
      <c r="T25" s="11">
        <f t="shared" si="3"/>
        <v>0.5</v>
      </c>
      <c r="U25" s="11">
        <f t="shared" si="3"/>
        <v>0.5</v>
      </c>
      <c r="V25" s="11">
        <f t="shared" si="3"/>
        <v>0.5</v>
      </c>
      <c r="W25" s="11">
        <f t="shared" si="3"/>
        <v>0.5</v>
      </c>
      <c r="X25" s="11">
        <f t="shared" ref="X25:AB25" si="4">X21-X22</f>
        <v>0.5</v>
      </c>
      <c r="Y25" s="11">
        <f t="shared" si="4"/>
        <v>0.5</v>
      </c>
      <c r="Z25" s="11">
        <f t="shared" si="4"/>
        <v>0.5</v>
      </c>
      <c r="AA25" s="11">
        <f t="shared" si="4"/>
        <v>0.5</v>
      </c>
      <c r="AB25" s="11">
        <f t="shared" si="4"/>
        <v>0.5</v>
      </c>
      <c r="AC25" s="24">
        <f t="shared" si="0"/>
        <v>0.5</v>
      </c>
    </row>
    <row r="26" spans="1:58" ht="30" customHeight="1">
      <c r="A26" s="4">
        <v>12</v>
      </c>
      <c r="B26" s="5" t="s">
        <v>59</v>
      </c>
      <c r="C26" s="6" t="s">
        <v>60</v>
      </c>
      <c r="D26" s="13"/>
      <c r="E26" s="11">
        <f t="shared" ref="E26:W26" si="5">E23-E24</f>
        <v>0.79999999999999982</v>
      </c>
      <c r="F26" s="11">
        <f t="shared" si="5"/>
        <v>0.79999999999999982</v>
      </c>
      <c r="G26" s="11">
        <f t="shared" si="5"/>
        <v>0.79999999999999982</v>
      </c>
      <c r="H26" s="11">
        <f t="shared" si="5"/>
        <v>0.79999999999999982</v>
      </c>
      <c r="I26" s="11">
        <f t="shared" si="5"/>
        <v>0.79999999999999982</v>
      </c>
      <c r="J26" s="11">
        <f t="shared" si="5"/>
        <v>0.79999999999999982</v>
      </c>
      <c r="K26" s="11">
        <f t="shared" si="5"/>
        <v>0.79999999999999982</v>
      </c>
      <c r="L26" s="11">
        <f t="shared" si="5"/>
        <v>0.79999999999999982</v>
      </c>
      <c r="M26" s="11">
        <f t="shared" si="5"/>
        <v>0.79999999999999982</v>
      </c>
      <c r="N26" s="11">
        <f t="shared" si="5"/>
        <v>0.79999999999999982</v>
      </c>
      <c r="O26" s="11">
        <f t="shared" si="5"/>
        <v>0.79999999999999982</v>
      </c>
      <c r="P26" s="11">
        <f t="shared" si="5"/>
        <v>0.79999999999999982</v>
      </c>
      <c r="Q26" s="11">
        <f t="shared" si="5"/>
        <v>0.79999999999999982</v>
      </c>
      <c r="R26" s="11">
        <f t="shared" si="5"/>
        <v>0.79999999999999982</v>
      </c>
      <c r="S26" s="11">
        <f t="shared" si="5"/>
        <v>0.79999999999999982</v>
      </c>
      <c r="T26" s="11">
        <f t="shared" si="5"/>
        <v>0.79999999999999982</v>
      </c>
      <c r="U26" s="11">
        <f t="shared" si="5"/>
        <v>0.79999999999999982</v>
      </c>
      <c r="V26" s="11">
        <f t="shared" si="5"/>
        <v>0.79999999999999982</v>
      </c>
      <c r="W26" s="11">
        <f t="shared" si="5"/>
        <v>0.79999999999999982</v>
      </c>
      <c r="X26" s="11">
        <f t="shared" ref="X26:AB26" si="6">X23-X24</f>
        <v>0.79999999999999982</v>
      </c>
      <c r="Y26" s="11">
        <f t="shared" si="6"/>
        <v>0.79999999999999982</v>
      </c>
      <c r="Z26" s="11">
        <f t="shared" si="6"/>
        <v>0.79999999999999982</v>
      </c>
      <c r="AA26" s="11">
        <f t="shared" si="6"/>
        <v>0.79999999999999982</v>
      </c>
      <c r="AB26" s="11">
        <f t="shared" si="6"/>
        <v>0.79999999999999982</v>
      </c>
      <c r="AC26" s="24">
        <f t="shared" si="0"/>
        <v>0.80000000000000027</v>
      </c>
    </row>
    <row r="27" spans="1:58" ht="30" customHeight="1">
      <c r="A27" s="4">
        <v>13</v>
      </c>
      <c r="B27" s="5" t="s">
        <v>61</v>
      </c>
      <c r="C27" s="6" t="s">
        <v>62</v>
      </c>
      <c r="D27" s="13"/>
      <c r="E27" s="14">
        <f t="shared" ref="E27:W27" si="7">SQRT(E25/0.5)*971</f>
        <v>971</v>
      </c>
      <c r="F27" s="14">
        <f t="shared" si="7"/>
        <v>971</v>
      </c>
      <c r="G27" s="14">
        <f t="shared" si="7"/>
        <v>971</v>
      </c>
      <c r="H27" s="14">
        <f t="shared" si="7"/>
        <v>971</v>
      </c>
      <c r="I27" s="14">
        <f t="shared" si="7"/>
        <v>971</v>
      </c>
      <c r="J27" s="14">
        <f t="shared" si="7"/>
        <v>971</v>
      </c>
      <c r="K27" s="14">
        <f t="shared" si="7"/>
        <v>971</v>
      </c>
      <c r="L27" s="14">
        <f t="shared" si="7"/>
        <v>971</v>
      </c>
      <c r="M27" s="14">
        <f t="shared" si="7"/>
        <v>971</v>
      </c>
      <c r="N27" s="14">
        <f t="shared" si="7"/>
        <v>971</v>
      </c>
      <c r="O27" s="14">
        <f t="shared" si="7"/>
        <v>971</v>
      </c>
      <c r="P27" s="14">
        <f t="shared" si="7"/>
        <v>971</v>
      </c>
      <c r="Q27" s="14">
        <f t="shared" si="7"/>
        <v>971</v>
      </c>
      <c r="R27" s="14">
        <f t="shared" si="7"/>
        <v>971</v>
      </c>
      <c r="S27" s="14">
        <f t="shared" si="7"/>
        <v>971</v>
      </c>
      <c r="T27" s="14">
        <f t="shared" si="7"/>
        <v>971</v>
      </c>
      <c r="U27" s="14">
        <f t="shared" si="7"/>
        <v>971</v>
      </c>
      <c r="V27" s="14">
        <f t="shared" si="7"/>
        <v>971</v>
      </c>
      <c r="W27" s="14">
        <f t="shared" si="7"/>
        <v>971</v>
      </c>
      <c r="X27" s="14">
        <f t="shared" ref="X27:AB27" si="8">SQRT(X25/0.5)*971</f>
        <v>971</v>
      </c>
      <c r="Y27" s="14">
        <f t="shared" si="8"/>
        <v>971</v>
      </c>
      <c r="Z27" s="14">
        <f t="shared" si="8"/>
        <v>971</v>
      </c>
      <c r="AA27" s="14">
        <f t="shared" si="8"/>
        <v>971</v>
      </c>
      <c r="AB27" s="14">
        <f t="shared" si="8"/>
        <v>971</v>
      </c>
      <c r="AC27" s="24">
        <f t="shared" si="0"/>
        <v>971</v>
      </c>
    </row>
    <row r="28" spans="1:58" ht="30" customHeight="1">
      <c r="A28" s="4">
        <v>14</v>
      </c>
      <c r="B28" s="5" t="s">
        <v>63</v>
      </c>
      <c r="C28" s="6" t="s">
        <v>64</v>
      </c>
      <c r="D28" s="13"/>
      <c r="E28" s="14">
        <f t="shared" ref="E28:W28" si="9">E27*1000*1*(E15-E16)/3024</f>
        <v>2022.9166666666663</v>
      </c>
      <c r="F28" s="14">
        <f t="shared" si="9"/>
        <v>1990.8068783068786</v>
      </c>
      <c r="G28" s="14">
        <f t="shared" si="9"/>
        <v>2344.0145502645505</v>
      </c>
      <c r="H28" s="14">
        <f t="shared" si="9"/>
        <v>2504.563492063492</v>
      </c>
      <c r="I28" s="14">
        <f t="shared" si="9"/>
        <v>2536.6732804232802</v>
      </c>
      <c r="J28" s="14">
        <f t="shared" si="9"/>
        <v>2504.563492063492</v>
      </c>
      <c r="K28" s="14">
        <f t="shared" si="9"/>
        <v>2568.7830687830688</v>
      </c>
      <c r="L28" s="14">
        <f t="shared" si="9"/>
        <v>2600.8928571428573</v>
      </c>
      <c r="M28" s="14">
        <f t="shared" si="9"/>
        <v>2568.7830687830683</v>
      </c>
      <c r="N28" s="14">
        <f t="shared" si="9"/>
        <v>2633.0026455026459</v>
      </c>
      <c r="O28" s="14">
        <f t="shared" si="9"/>
        <v>2665.112433862434</v>
      </c>
      <c r="P28" s="14">
        <f t="shared" si="9"/>
        <v>2633.002645502645</v>
      </c>
      <c r="Q28" s="14">
        <f t="shared" si="9"/>
        <v>2633.002645502645</v>
      </c>
      <c r="R28" s="14">
        <f t="shared" si="9"/>
        <v>2600.8928571428573</v>
      </c>
      <c r="S28" s="14">
        <f t="shared" si="9"/>
        <v>2600.8928571428573</v>
      </c>
      <c r="T28" s="14">
        <f t="shared" si="9"/>
        <v>2568.7830687830688</v>
      </c>
      <c r="U28" s="14">
        <f t="shared" si="9"/>
        <v>2504.563492063492</v>
      </c>
      <c r="V28" s="14">
        <f t="shared" si="9"/>
        <v>2536.6732804232802</v>
      </c>
      <c r="W28" s="14">
        <f t="shared" si="9"/>
        <v>2536.6732804232806</v>
      </c>
      <c r="X28" s="14">
        <f t="shared" ref="X28:AB28" si="10">X27*1000*1*(X15-X16)/3024</f>
        <v>2344.0145502645505</v>
      </c>
      <c r="Y28" s="14">
        <f t="shared" si="10"/>
        <v>2279.7949735449733</v>
      </c>
      <c r="Z28" s="14">
        <f t="shared" si="10"/>
        <v>2247.6851851851852</v>
      </c>
      <c r="AA28" s="14">
        <f t="shared" si="10"/>
        <v>2215.5753968253966</v>
      </c>
      <c r="AB28" s="14">
        <f t="shared" si="10"/>
        <v>2215.5753968253966</v>
      </c>
      <c r="AC28" s="24">
        <f>SUM(E28:AB28)</f>
        <v>58857.242063492071</v>
      </c>
    </row>
    <row r="29" spans="1:58" ht="30" customHeight="1">
      <c r="A29" s="4">
        <v>15</v>
      </c>
      <c r="B29" s="5" t="s">
        <v>65</v>
      </c>
      <c r="C29" s="6" t="s">
        <v>66</v>
      </c>
      <c r="D29" s="13"/>
      <c r="E29" s="15">
        <v>1100</v>
      </c>
      <c r="F29" s="15">
        <v>1300</v>
      </c>
      <c r="G29" s="15">
        <v>1500</v>
      </c>
      <c r="H29" s="15">
        <v>1500</v>
      </c>
      <c r="I29" s="15">
        <v>1600</v>
      </c>
      <c r="J29" s="15">
        <v>1500</v>
      </c>
      <c r="K29" s="15">
        <v>1500</v>
      </c>
      <c r="L29" s="15">
        <v>1500</v>
      </c>
      <c r="M29" s="15">
        <v>1600</v>
      </c>
      <c r="N29" s="15">
        <v>1500</v>
      </c>
      <c r="O29" s="15">
        <v>1500</v>
      </c>
      <c r="P29" s="15">
        <v>1700</v>
      </c>
      <c r="Q29" s="15">
        <v>1500</v>
      </c>
      <c r="R29" s="15">
        <v>1500</v>
      </c>
      <c r="S29" s="15">
        <v>1500</v>
      </c>
      <c r="T29" s="15">
        <v>1600</v>
      </c>
      <c r="U29" s="15">
        <v>1400</v>
      </c>
      <c r="V29" s="15">
        <v>1500</v>
      </c>
      <c r="W29" s="15">
        <v>1300</v>
      </c>
      <c r="X29" s="15">
        <v>1400</v>
      </c>
      <c r="Y29" s="15">
        <v>1200</v>
      </c>
      <c r="Z29" s="15">
        <v>1300</v>
      </c>
      <c r="AA29" s="15">
        <v>1300</v>
      </c>
      <c r="AB29" s="15">
        <v>1400</v>
      </c>
      <c r="AC29" s="25">
        <f>SUM(E29:AB29)</f>
        <v>34700</v>
      </c>
    </row>
    <row r="30" spans="1:58" ht="30" customHeight="1">
      <c r="A30" s="4">
        <v>16</v>
      </c>
      <c r="B30" s="5" t="s">
        <v>67</v>
      </c>
      <c r="C30" s="6" t="s">
        <v>68</v>
      </c>
      <c r="D30" s="13"/>
      <c r="E30" s="16">
        <f t="shared" ref="E30:W30" si="11">E29/E28</f>
        <v>0.54376930998970141</v>
      </c>
      <c r="F30" s="16">
        <f t="shared" si="11"/>
        <v>0.65300156140991983</v>
      </c>
      <c r="G30" s="16">
        <f t="shared" si="11"/>
        <v>0.63992776829423126</v>
      </c>
      <c r="H30" s="16">
        <f t="shared" si="11"/>
        <v>0.59890675750613964</v>
      </c>
      <c r="I30" s="16">
        <f t="shared" si="11"/>
        <v>0.63074736993051672</v>
      </c>
      <c r="J30" s="16">
        <f t="shared" si="11"/>
        <v>0.59890675750613964</v>
      </c>
      <c r="K30" s="16">
        <f t="shared" si="11"/>
        <v>0.58393408856848605</v>
      </c>
      <c r="L30" s="16">
        <f t="shared" si="11"/>
        <v>0.57672502574665285</v>
      </c>
      <c r="M30" s="16">
        <f t="shared" si="11"/>
        <v>0.62286302780638525</v>
      </c>
      <c r="N30" s="16">
        <f t="shared" si="11"/>
        <v>0.56969179372535217</v>
      </c>
      <c r="O30" s="16">
        <f t="shared" si="11"/>
        <v>0.56282803717444441</v>
      </c>
      <c r="P30" s="16">
        <f t="shared" si="11"/>
        <v>0.64565069955539933</v>
      </c>
      <c r="Q30" s="16">
        <f t="shared" si="11"/>
        <v>0.56969179372535239</v>
      </c>
      <c r="R30" s="16">
        <f t="shared" si="11"/>
        <v>0.57672502574665285</v>
      </c>
      <c r="S30" s="16">
        <f t="shared" si="11"/>
        <v>0.57672502574665285</v>
      </c>
      <c r="T30" s="16">
        <f t="shared" si="11"/>
        <v>0.62286302780638514</v>
      </c>
      <c r="U30" s="16">
        <f t="shared" si="11"/>
        <v>0.55897964033906367</v>
      </c>
      <c r="V30" s="16">
        <f t="shared" si="11"/>
        <v>0.59132565930985936</v>
      </c>
      <c r="W30" s="16">
        <f t="shared" si="11"/>
        <v>0.51248223806854476</v>
      </c>
      <c r="X30" s="16">
        <f t="shared" ref="X30:AB30" si="12">X29/X28</f>
        <v>0.59726591707461585</v>
      </c>
      <c r="Y30" s="16">
        <f t="shared" si="12"/>
        <v>0.52636312208990299</v>
      </c>
      <c r="Z30" s="16">
        <f t="shared" si="12"/>
        <v>0.57837281153450049</v>
      </c>
      <c r="AA30" s="16">
        <f t="shared" si="12"/>
        <v>0.58675502619442088</v>
      </c>
      <c r="AB30" s="16">
        <f t="shared" si="12"/>
        <v>0.63189002820937634</v>
      </c>
      <c r="AC30" s="24">
        <f t="shared" ref="AC30:AC35" si="13">AVERAGE(E30:AB30)</f>
        <v>0.58984964637744564</v>
      </c>
    </row>
    <row r="31" spans="1:58" ht="30" customHeight="1">
      <c r="A31" s="4">
        <v>17</v>
      </c>
      <c r="B31" s="5" t="s">
        <v>69</v>
      </c>
      <c r="C31" s="13"/>
      <c r="D31" s="13"/>
      <c r="E31" s="316">
        <f>AVERAGE(E30:AB30)</f>
        <v>0.58984964637744564</v>
      </c>
      <c r="F31" s="317"/>
      <c r="G31" s="317"/>
      <c r="H31" s="317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8"/>
      <c r="AC31" s="24">
        <f t="shared" si="13"/>
        <v>0.58984964637744564</v>
      </c>
    </row>
    <row r="32" spans="1:58" ht="30" customHeight="1">
      <c r="A32" s="4">
        <v>18</v>
      </c>
      <c r="B32" s="5" t="s">
        <v>70</v>
      </c>
      <c r="C32" s="13"/>
      <c r="D32" s="13"/>
      <c r="E32" s="16">
        <f t="shared" ref="E32:W32" si="14">3.516/E30</f>
        <v>6.4659772727272715</v>
      </c>
      <c r="F32" s="16">
        <f t="shared" si="14"/>
        <v>5.3843669108669117</v>
      </c>
      <c r="G32" s="16">
        <f t="shared" si="14"/>
        <v>5.4943701058201064</v>
      </c>
      <c r="H32" s="16">
        <f t="shared" si="14"/>
        <v>5.8706968253968252</v>
      </c>
      <c r="I32" s="16">
        <f t="shared" si="14"/>
        <v>5.574339533730158</v>
      </c>
      <c r="J32" s="16">
        <f t="shared" si="14"/>
        <v>5.8706968253968252</v>
      </c>
      <c r="K32" s="16">
        <f t="shared" si="14"/>
        <v>6.0212275132275135</v>
      </c>
      <c r="L32" s="16">
        <f t="shared" si="14"/>
        <v>6.0964928571428576</v>
      </c>
      <c r="M32" s="16">
        <f t="shared" si="14"/>
        <v>5.6449007936507929</v>
      </c>
      <c r="N32" s="16">
        <f t="shared" si="14"/>
        <v>6.1717582010582026</v>
      </c>
      <c r="O32" s="16">
        <f t="shared" si="14"/>
        <v>6.247023544973545</v>
      </c>
      <c r="P32" s="16">
        <f t="shared" si="14"/>
        <v>5.4456690009337061</v>
      </c>
      <c r="Q32" s="16">
        <f t="shared" si="14"/>
        <v>6.1717582010581999</v>
      </c>
      <c r="R32" s="16">
        <f t="shared" si="14"/>
        <v>6.0964928571428576</v>
      </c>
      <c r="S32" s="16">
        <f t="shared" si="14"/>
        <v>6.0964928571428576</v>
      </c>
      <c r="T32" s="16">
        <f t="shared" si="14"/>
        <v>5.6449007936507938</v>
      </c>
      <c r="U32" s="16">
        <f t="shared" si="14"/>
        <v>6.2900323129251694</v>
      </c>
      <c r="V32" s="16">
        <f t="shared" si="14"/>
        <v>5.9459621693121694</v>
      </c>
      <c r="W32" s="16">
        <f t="shared" si="14"/>
        <v>6.86072557997558</v>
      </c>
      <c r="X32" s="16">
        <f t="shared" ref="X32:AB32" si="15">3.516/X30</f>
        <v>5.8868251133786851</v>
      </c>
      <c r="Y32" s="16">
        <f t="shared" si="15"/>
        <v>6.6797992724867719</v>
      </c>
      <c r="Z32" s="16">
        <f t="shared" si="15"/>
        <v>6.0791239316239318</v>
      </c>
      <c r="AA32" s="16">
        <f t="shared" si="15"/>
        <v>5.992279304029303</v>
      </c>
      <c r="AB32" s="16">
        <f t="shared" si="15"/>
        <v>5.5642593537414955</v>
      </c>
      <c r="AC32" s="24">
        <f t="shared" si="13"/>
        <v>5.9831737971413554</v>
      </c>
    </row>
    <row r="33" spans="1:29" ht="30" customHeight="1">
      <c r="A33" s="4">
        <v>19</v>
      </c>
      <c r="B33" s="5" t="s">
        <v>71</v>
      </c>
      <c r="C33" s="13"/>
      <c r="D33" s="13"/>
      <c r="E33" s="16">
        <f t="shared" ref="E33:W33" si="16">3.413*E32</f>
        <v>22.068380431818177</v>
      </c>
      <c r="F33" s="16">
        <f t="shared" si="16"/>
        <v>18.376844266788769</v>
      </c>
      <c r="G33" s="16">
        <f t="shared" si="16"/>
        <v>18.752285171164022</v>
      </c>
      <c r="H33" s="16">
        <f t="shared" si="16"/>
        <v>20.036688265079363</v>
      </c>
      <c r="I33" s="16">
        <f t="shared" si="16"/>
        <v>19.025220828621027</v>
      </c>
      <c r="J33" s="16">
        <f t="shared" si="16"/>
        <v>20.036688265079363</v>
      </c>
      <c r="K33" s="16">
        <f t="shared" si="16"/>
        <v>20.550449502645503</v>
      </c>
      <c r="L33" s="16">
        <f t="shared" si="16"/>
        <v>20.807330121428571</v>
      </c>
      <c r="M33" s="16">
        <f t="shared" si="16"/>
        <v>19.266046408730155</v>
      </c>
      <c r="N33" s="16">
        <f t="shared" si="16"/>
        <v>21.064210740211646</v>
      </c>
      <c r="O33" s="16">
        <f t="shared" si="16"/>
        <v>21.321091358994707</v>
      </c>
      <c r="P33" s="16">
        <f t="shared" si="16"/>
        <v>18.586068300186739</v>
      </c>
      <c r="Q33" s="16">
        <f t="shared" si="16"/>
        <v>21.064210740211635</v>
      </c>
      <c r="R33" s="16">
        <f t="shared" si="16"/>
        <v>20.807330121428571</v>
      </c>
      <c r="S33" s="16">
        <f t="shared" si="16"/>
        <v>20.807330121428571</v>
      </c>
      <c r="T33" s="16">
        <f t="shared" si="16"/>
        <v>19.266046408730158</v>
      </c>
      <c r="U33" s="16">
        <f t="shared" si="16"/>
        <v>21.467880284013603</v>
      </c>
      <c r="V33" s="16">
        <f t="shared" si="16"/>
        <v>20.293568883862434</v>
      </c>
      <c r="W33" s="16">
        <f t="shared" si="16"/>
        <v>23.415656404456652</v>
      </c>
      <c r="X33" s="16">
        <f t="shared" ref="X33:AB33" si="17">3.413*X32</f>
        <v>20.091734111961451</v>
      </c>
      <c r="Y33" s="16">
        <f t="shared" si="17"/>
        <v>22.798154916997351</v>
      </c>
      <c r="Z33" s="16">
        <f t="shared" si="17"/>
        <v>20.74804997863248</v>
      </c>
      <c r="AA33" s="16">
        <f t="shared" si="17"/>
        <v>20.451649264652008</v>
      </c>
      <c r="AB33" s="16">
        <f t="shared" si="17"/>
        <v>18.990817174319723</v>
      </c>
      <c r="AC33" s="24">
        <f t="shared" si="13"/>
        <v>20.420572169643446</v>
      </c>
    </row>
    <row r="34" spans="1:29" ht="30" customHeight="1">
      <c r="A34" s="4">
        <v>20</v>
      </c>
      <c r="B34" s="5" t="s">
        <v>72</v>
      </c>
      <c r="C34" s="6" t="s">
        <v>47</v>
      </c>
      <c r="D34" s="13"/>
      <c r="E34" s="16">
        <f t="shared" ref="E34:W34" si="18">(E19-E18)/LN(1+(E19-E18)/E13)</f>
        <v>2.3804468174667903</v>
      </c>
      <c r="F34" s="16">
        <f t="shared" si="18"/>
        <v>2.2298338136946034</v>
      </c>
      <c r="G34" s="16">
        <f t="shared" si="18"/>
        <v>2.727885753642846</v>
      </c>
      <c r="H34" s="16">
        <f t="shared" si="18"/>
        <v>2.8880502797241387</v>
      </c>
      <c r="I34" s="16">
        <f t="shared" si="18"/>
        <v>2.9767906861642697</v>
      </c>
      <c r="J34" s="16">
        <f t="shared" si="18"/>
        <v>2.9767906861642697</v>
      </c>
      <c r="K34" s="16">
        <f t="shared" si="18"/>
        <v>3.0090398516352548</v>
      </c>
      <c r="L34" s="16">
        <f t="shared" si="18"/>
        <v>2.9767906861642692</v>
      </c>
      <c r="M34" s="16">
        <f t="shared" si="18"/>
        <v>2.8880502797241387</v>
      </c>
      <c r="N34" s="16">
        <f t="shared" si="18"/>
        <v>2.9196406471924821</v>
      </c>
      <c r="O34" s="16">
        <f t="shared" si="18"/>
        <v>3.1933327895458699</v>
      </c>
      <c r="P34" s="16">
        <f t="shared" si="18"/>
        <v>2.8563174167477232</v>
      </c>
      <c r="Q34" s="16">
        <f t="shared" si="18"/>
        <v>2.8880502797241387</v>
      </c>
      <c r="R34" s="16">
        <f t="shared" si="18"/>
        <v>2.9510920028415581</v>
      </c>
      <c r="S34" s="16">
        <f t="shared" si="18"/>
        <v>2.8880502797241387</v>
      </c>
      <c r="T34" s="16">
        <f t="shared" si="18"/>
        <v>2.8880502797241387</v>
      </c>
      <c r="U34" s="16">
        <f t="shared" si="18"/>
        <v>2.8563174167477232</v>
      </c>
      <c r="V34" s="16">
        <f t="shared" si="18"/>
        <v>2.7924094923585461</v>
      </c>
      <c r="W34" s="16">
        <f t="shared" si="18"/>
        <v>2.8244384210924309</v>
      </c>
      <c r="X34" s="16">
        <f t="shared" ref="X34:AB34" si="19">(X19-X18)/LN(1+(X19-X18)/X13)</f>
        <v>2.760226656355921</v>
      </c>
      <c r="Y34" s="16">
        <f t="shared" si="19"/>
        <v>2.5757404186939898</v>
      </c>
      <c r="Z34" s="16">
        <f t="shared" si="19"/>
        <v>2.5436350122093541</v>
      </c>
      <c r="AA34" s="16">
        <f t="shared" si="19"/>
        <v>2.3908565755252296</v>
      </c>
      <c r="AB34" s="16">
        <f t="shared" si="19"/>
        <v>2.4540105753030486</v>
      </c>
      <c r="AC34" s="24">
        <f t="shared" si="13"/>
        <v>2.7848269632569527</v>
      </c>
    </row>
    <row r="35" spans="1:29" ht="30" customHeight="1">
      <c r="A35" s="4">
        <v>21</v>
      </c>
      <c r="B35" s="5" t="s">
        <v>73</v>
      </c>
      <c r="C35" s="6" t="s">
        <v>47</v>
      </c>
      <c r="D35" s="17"/>
      <c r="E35" s="16">
        <f t="shared" ref="E35:W35" si="20">(E15-E16)/LN(1+(E15-E16)/E14)</f>
        <v>2.0381473548366369</v>
      </c>
      <c r="F35" s="16">
        <f t="shared" si="20"/>
        <v>2.0157521398153806</v>
      </c>
      <c r="G35" s="16">
        <f t="shared" si="20"/>
        <v>2.6571824286132681</v>
      </c>
      <c r="H35" s="16">
        <f t="shared" si="20"/>
        <v>2.7763908722930744</v>
      </c>
      <c r="I35" s="16">
        <f t="shared" si="20"/>
        <v>2.9801291919798865</v>
      </c>
      <c r="J35" s="16">
        <f t="shared" si="20"/>
        <v>2.9556008171816193</v>
      </c>
      <c r="K35" s="16">
        <f t="shared" si="20"/>
        <v>3.0045957240544103</v>
      </c>
      <c r="L35" s="16">
        <f t="shared" si="20"/>
        <v>3.0290013989076661</v>
      </c>
      <c r="M35" s="16">
        <f t="shared" si="20"/>
        <v>3.0045957240544103</v>
      </c>
      <c r="N35" s="16">
        <f t="shared" si="20"/>
        <v>3.0533471748646295</v>
      </c>
      <c r="O35" s="16">
        <f t="shared" si="20"/>
        <v>2.8941048075593399</v>
      </c>
      <c r="P35" s="16">
        <f t="shared" si="20"/>
        <v>3.0533471748646286</v>
      </c>
      <c r="Q35" s="16">
        <f t="shared" si="20"/>
        <v>2.6727048631065684</v>
      </c>
      <c r="R35" s="16">
        <f t="shared" si="20"/>
        <v>2.6502140546051289</v>
      </c>
      <c r="S35" s="16">
        <f t="shared" si="20"/>
        <v>2.6502140546051289</v>
      </c>
      <c r="T35" s="16">
        <f t="shared" si="20"/>
        <v>2.6276699100244088</v>
      </c>
      <c r="U35" s="16">
        <f t="shared" si="20"/>
        <v>2.5824181345416166</v>
      </c>
      <c r="V35" s="16">
        <f t="shared" si="20"/>
        <v>2.8000493085330982</v>
      </c>
      <c r="W35" s="16">
        <f t="shared" si="20"/>
        <v>2.980129191979886</v>
      </c>
      <c r="X35" s="16">
        <f t="shared" ref="X35:AB35" si="21">(X15-X16)/LN(1+(X15-X16)/X14)</f>
        <v>2.4682916986923407</v>
      </c>
      <c r="Y35" s="16">
        <f t="shared" si="21"/>
        <v>2.4222213199475116</v>
      </c>
      <c r="Z35" s="16">
        <f t="shared" si="21"/>
        <v>2.3990918556509144</v>
      </c>
      <c r="AA35" s="16">
        <f t="shared" si="21"/>
        <v>2.375897998171745</v>
      </c>
      <c r="AB35" s="16">
        <f t="shared" si="21"/>
        <v>2.375897998171745</v>
      </c>
      <c r="AC35" s="24">
        <f t="shared" si="13"/>
        <v>2.6861247998772932</v>
      </c>
    </row>
    <row r="37" spans="1:29" ht="23.25">
      <c r="A37" s="266" t="s">
        <v>31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66"/>
    </row>
    <row r="38" spans="1:29" ht="23.25">
      <c r="A38" s="306" t="s">
        <v>167</v>
      </c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</row>
    <row r="39" spans="1:29" ht="21" customHeight="1">
      <c r="A39" s="273"/>
      <c r="B39" s="273"/>
      <c r="C39" s="273"/>
      <c r="D39" s="273"/>
      <c r="E39" s="270" t="s">
        <v>90</v>
      </c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119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120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121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19" t="s">
        <v>122</v>
      </c>
      <c r="B43" s="319"/>
      <c r="C43" s="319"/>
      <c r="D43" s="319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9.5" customHeight="1">
      <c r="A44" s="320" t="s">
        <v>123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8.75" customHeight="1">
      <c r="A45" s="320" t="s">
        <v>124</v>
      </c>
      <c r="B45" s="320"/>
      <c r="C45" s="320"/>
      <c r="D45" s="32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  <c r="AA45" s="270"/>
      <c r="AB45" s="270"/>
      <c r="AC45" s="270"/>
    </row>
    <row r="46" spans="1:29" ht="15.75" customHeight="1">
      <c r="A46" s="258" t="s">
        <v>40</v>
      </c>
      <c r="B46" s="258" t="s">
        <v>41</v>
      </c>
      <c r="C46" s="258" t="s">
        <v>42</v>
      </c>
      <c r="D46" s="258" t="s">
        <v>43</v>
      </c>
      <c r="E46" s="230" t="s">
        <v>44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20" t="s">
        <v>30</v>
      </c>
    </row>
    <row r="47" spans="1:29" ht="18.75">
      <c r="A47" s="259"/>
      <c r="B47" s="259"/>
      <c r="C47" s="259"/>
      <c r="D47" s="259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21"/>
    </row>
    <row r="48" spans="1:29" ht="33" customHeight="1">
      <c r="A48" s="4">
        <v>1</v>
      </c>
      <c r="B48" s="5" t="s">
        <v>46</v>
      </c>
      <c r="C48" s="6" t="s">
        <v>47</v>
      </c>
      <c r="D48" s="7"/>
      <c r="E48" s="8">
        <v>1</v>
      </c>
      <c r="F48" s="8">
        <v>0.9</v>
      </c>
      <c r="G48" s="8">
        <v>1.1000000000000001</v>
      </c>
      <c r="H48" s="8">
        <v>1.1000000000000001</v>
      </c>
      <c r="I48" s="8">
        <v>1</v>
      </c>
      <c r="J48" s="8">
        <v>1</v>
      </c>
      <c r="K48" s="8">
        <v>1</v>
      </c>
      <c r="L48" s="8">
        <v>1.1000000000000001</v>
      </c>
      <c r="M48" s="8">
        <v>1.1000000000000001</v>
      </c>
      <c r="N48" s="8">
        <v>1.1000000000000001</v>
      </c>
      <c r="O48" s="8">
        <v>1.1000000000000001</v>
      </c>
      <c r="P48" s="8">
        <v>1.1000000000000001</v>
      </c>
      <c r="Q48" s="8">
        <v>1.1000000000000001</v>
      </c>
      <c r="R48" s="8">
        <v>1.1000000000000001</v>
      </c>
      <c r="S48" s="8">
        <v>1.1000000000000001</v>
      </c>
      <c r="T48" s="8">
        <v>1.1000000000000001</v>
      </c>
      <c r="U48" s="8">
        <v>1.1000000000000001</v>
      </c>
      <c r="V48" s="8">
        <v>1.1000000000000001</v>
      </c>
      <c r="W48" s="8">
        <v>1</v>
      </c>
      <c r="X48" s="8">
        <v>1</v>
      </c>
      <c r="Y48" s="8">
        <v>1.1000000000000001</v>
      </c>
      <c r="Z48" s="8">
        <v>1</v>
      </c>
      <c r="AA48" s="8">
        <v>0.9</v>
      </c>
      <c r="AB48" s="8">
        <v>1</v>
      </c>
      <c r="AC48" s="23">
        <f>AVERAGE(E48:AB48)</f>
        <v>1.05</v>
      </c>
    </row>
    <row r="49" spans="1:29" ht="33" customHeight="1">
      <c r="A49" s="4">
        <v>2</v>
      </c>
      <c r="B49" s="5" t="s">
        <v>48</v>
      </c>
      <c r="C49" s="6" t="s">
        <v>47</v>
      </c>
      <c r="D49" s="7"/>
      <c r="E49" s="9">
        <v>0.7</v>
      </c>
      <c r="F49" s="9">
        <v>0.6</v>
      </c>
      <c r="G49" s="9">
        <v>0.7</v>
      </c>
      <c r="H49" s="9">
        <v>0.7</v>
      </c>
      <c r="I49" s="9">
        <v>0.7</v>
      </c>
      <c r="J49" s="9">
        <v>0.7</v>
      </c>
      <c r="K49" s="9">
        <v>0.7</v>
      </c>
      <c r="L49" s="9">
        <v>0.7</v>
      </c>
      <c r="M49" s="9">
        <v>0.7</v>
      </c>
      <c r="N49" s="9">
        <v>0.7</v>
      </c>
      <c r="O49" s="9">
        <v>0.6</v>
      </c>
      <c r="P49" s="9">
        <v>0.7</v>
      </c>
      <c r="Q49" s="9">
        <v>0.7</v>
      </c>
      <c r="R49" s="9">
        <v>0.7</v>
      </c>
      <c r="S49" s="9">
        <v>0.7</v>
      </c>
      <c r="T49" s="9">
        <v>0.7</v>
      </c>
      <c r="U49" s="9">
        <v>0.7</v>
      </c>
      <c r="V49" s="9">
        <v>0.7</v>
      </c>
      <c r="W49" s="9">
        <v>0.7</v>
      </c>
      <c r="X49" s="9">
        <v>0.6</v>
      </c>
      <c r="Y49" s="9">
        <v>0.7</v>
      </c>
      <c r="Z49" s="9">
        <v>0.7</v>
      </c>
      <c r="AA49" s="9">
        <v>0.6</v>
      </c>
      <c r="AB49" s="9">
        <v>0.6</v>
      </c>
      <c r="AC49" s="23">
        <f>AVERAGE(E49:AB49)</f>
        <v>0.67916666666666636</v>
      </c>
    </row>
    <row r="50" spans="1:29" ht="33" customHeight="1">
      <c r="A50" s="4">
        <v>3</v>
      </c>
      <c r="B50" s="5" t="s">
        <v>49</v>
      </c>
      <c r="C50" s="6" t="s">
        <v>47</v>
      </c>
      <c r="D50" s="6"/>
      <c r="E50" s="10">
        <v>13.1</v>
      </c>
      <c r="F50" s="10">
        <v>13.3</v>
      </c>
      <c r="G50" s="10">
        <v>13.4</v>
      </c>
      <c r="H50" s="10">
        <v>13.6</v>
      </c>
      <c r="I50" s="10">
        <v>13.6</v>
      </c>
      <c r="J50" s="10">
        <v>13.6</v>
      </c>
      <c r="K50" s="10">
        <v>13.7</v>
      </c>
      <c r="L50" s="10">
        <v>14</v>
      </c>
      <c r="M50" s="10">
        <v>14.3</v>
      </c>
      <c r="N50" s="10">
        <v>14.8</v>
      </c>
      <c r="O50" s="10">
        <v>14.8</v>
      </c>
      <c r="P50" s="10">
        <v>15</v>
      </c>
      <c r="Q50" s="10">
        <v>14.9</v>
      </c>
      <c r="R50" s="10">
        <v>14.8</v>
      </c>
      <c r="S50" s="10">
        <v>14.6</v>
      </c>
      <c r="T50" s="10">
        <v>14.5</v>
      </c>
      <c r="U50" s="10">
        <v>14.1</v>
      </c>
      <c r="V50" s="10">
        <v>13.6</v>
      </c>
      <c r="W50" s="10">
        <v>13.3</v>
      </c>
      <c r="X50" s="10">
        <v>12.9</v>
      </c>
      <c r="Y50" s="10">
        <v>12.7</v>
      </c>
      <c r="Z50" s="10">
        <v>12.6</v>
      </c>
      <c r="AA50" s="10">
        <v>12.6</v>
      </c>
      <c r="AB50" s="10">
        <v>12.6</v>
      </c>
      <c r="AC50" s="24">
        <f t="shared" ref="AC50:AC62" si="22">AVERAGE(E50:AB50)</f>
        <v>13.766666666666667</v>
      </c>
    </row>
    <row r="51" spans="1:29" ht="33" customHeight="1">
      <c r="A51" s="4">
        <v>4</v>
      </c>
      <c r="B51" s="5" t="s">
        <v>50</v>
      </c>
      <c r="C51" s="6" t="s">
        <v>47</v>
      </c>
      <c r="D51" s="6"/>
      <c r="E51" s="10">
        <v>7.1</v>
      </c>
      <c r="F51" s="10">
        <v>7</v>
      </c>
      <c r="G51" s="10">
        <v>6.1</v>
      </c>
      <c r="H51" s="10">
        <v>5.8</v>
      </c>
      <c r="I51" s="10">
        <v>5.6</v>
      </c>
      <c r="J51" s="10">
        <v>5.6</v>
      </c>
      <c r="K51" s="10">
        <v>5.7</v>
      </c>
      <c r="L51" s="10">
        <v>5.8</v>
      </c>
      <c r="M51" s="10">
        <v>5.9</v>
      </c>
      <c r="N51" s="10">
        <v>6.3</v>
      </c>
      <c r="O51" s="10">
        <v>6.3</v>
      </c>
      <c r="P51" s="10">
        <v>6.4</v>
      </c>
      <c r="Q51" s="10">
        <v>6.4</v>
      </c>
      <c r="R51" s="10">
        <v>6.3</v>
      </c>
      <c r="S51" s="10">
        <v>6.2</v>
      </c>
      <c r="T51" s="10">
        <v>5.9</v>
      </c>
      <c r="U51" s="10">
        <v>5.7</v>
      </c>
      <c r="V51" s="10">
        <v>5.4</v>
      </c>
      <c r="W51" s="10">
        <v>5.4</v>
      </c>
      <c r="X51" s="10">
        <v>5.4</v>
      </c>
      <c r="Y51" s="10">
        <v>5.5</v>
      </c>
      <c r="Z51" s="10">
        <v>5.5</v>
      </c>
      <c r="AA51" s="10">
        <v>5.6</v>
      </c>
      <c r="AB51" s="10">
        <v>5.5</v>
      </c>
      <c r="AC51" s="24">
        <f t="shared" si="22"/>
        <v>5.9333333333333345</v>
      </c>
    </row>
    <row r="52" spans="1:29" ht="33" customHeight="1">
      <c r="A52" s="195"/>
      <c r="B52" s="196" t="s">
        <v>161</v>
      </c>
      <c r="C52" s="197"/>
      <c r="D52" s="197"/>
      <c r="E52" s="198">
        <v>6</v>
      </c>
      <c r="F52" s="198">
        <v>6.3000000000000007</v>
      </c>
      <c r="G52" s="198">
        <v>7.3000000000000007</v>
      </c>
      <c r="H52" s="198">
        <v>7.8</v>
      </c>
      <c r="I52" s="198">
        <v>8</v>
      </c>
      <c r="J52" s="198">
        <v>8</v>
      </c>
      <c r="K52" s="198">
        <v>7.9999999999999991</v>
      </c>
      <c r="L52" s="198">
        <v>8.1999999999999993</v>
      </c>
      <c r="M52" s="198">
        <v>8.4</v>
      </c>
      <c r="N52" s="198">
        <v>8.5</v>
      </c>
      <c r="O52" s="198">
        <v>8.5</v>
      </c>
      <c r="P52" s="198">
        <v>8.6</v>
      </c>
      <c r="Q52" s="198">
        <v>8.5</v>
      </c>
      <c r="R52" s="198">
        <v>8.5</v>
      </c>
      <c r="S52" s="198">
        <v>8.3999999999999986</v>
      </c>
      <c r="T52" s="198">
        <v>8.6</v>
      </c>
      <c r="U52" s="198">
        <v>8.3999999999999986</v>
      </c>
      <c r="V52" s="198">
        <v>8.1999999999999993</v>
      </c>
      <c r="W52" s="198">
        <v>7.9</v>
      </c>
      <c r="X52" s="198">
        <v>7.5</v>
      </c>
      <c r="Y52" s="198">
        <v>7.1999999999999993</v>
      </c>
      <c r="Z52" s="198">
        <v>7.1</v>
      </c>
      <c r="AA52" s="198">
        <v>7</v>
      </c>
      <c r="AB52" s="198">
        <v>7.1</v>
      </c>
      <c r="AC52" s="24">
        <f t="shared" si="22"/>
        <v>7.8333333333333321</v>
      </c>
    </row>
    <row r="53" spans="1:29" ht="33" customHeight="1">
      <c r="A53" s="4">
        <v>5</v>
      </c>
      <c r="B53" s="5" t="s">
        <v>51</v>
      </c>
      <c r="C53" s="6" t="s">
        <v>47</v>
      </c>
      <c r="D53" s="6"/>
      <c r="E53" s="10">
        <v>23.7</v>
      </c>
      <c r="F53" s="10">
        <v>24.9</v>
      </c>
      <c r="G53" s="10">
        <v>26.2</v>
      </c>
      <c r="H53" s="10">
        <v>26.5</v>
      </c>
      <c r="I53" s="10">
        <v>26.7</v>
      </c>
      <c r="J53" s="10">
        <v>26.7</v>
      </c>
      <c r="K53" s="10">
        <v>26.2</v>
      </c>
      <c r="L53" s="10">
        <v>27.6</v>
      </c>
      <c r="M53" s="10">
        <v>27.6</v>
      </c>
      <c r="N53" s="10">
        <v>27.8</v>
      </c>
      <c r="O53" s="10">
        <v>27.9</v>
      </c>
      <c r="P53" s="10">
        <v>27.3</v>
      </c>
      <c r="Q53" s="10">
        <v>27.4</v>
      </c>
      <c r="R53" s="10">
        <v>27.5</v>
      </c>
      <c r="S53" s="10">
        <v>27.4</v>
      </c>
      <c r="T53" s="10">
        <v>26.8</v>
      </c>
      <c r="U53" s="10">
        <v>26.8</v>
      </c>
      <c r="V53" s="10">
        <v>26.5</v>
      </c>
      <c r="W53" s="10">
        <v>25.9</v>
      </c>
      <c r="X53" s="10">
        <v>25</v>
      </c>
      <c r="Y53" s="10">
        <v>25.3</v>
      </c>
      <c r="Z53" s="10">
        <v>25.6</v>
      </c>
      <c r="AA53" s="10">
        <v>25.7</v>
      </c>
      <c r="AB53" s="10">
        <v>25.3</v>
      </c>
      <c r="AC53" s="24">
        <f t="shared" si="22"/>
        <v>26.42916666666666</v>
      </c>
    </row>
    <row r="54" spans="1:29" ht="33" customHeight="1">
      <c r="A54" s="4">
        <v>6</v>
      </c>
      <c r="B54" s="5" t="s">
        <v>52</v>
      </c>
      <c r="C54" s="6" t="s">
        <v>47</v>
      </c>
      <c r="D54" s="6"/>
      <c r="E54" s="10">
        <v>27.1</v>
      </c>
      <c r="F54" s="10">
        <v>28.6</v>
      </c>
      <c r="G54" s="10">
        <v>30.5</v>
      </c>
      <c r="H54" s="10">
        <v>31.1</v>
      </c>
      <c r="I54" s="10">
        <v>31.5</v>
      </c>
      <c r="J54" s="10">
        <v>31.4</v>
      </c>
      <c r="K54" s="10">
        <v>31</v>
      </c>
      <c r="L54" s="10">
        <v>32.4</v>
      </c>
      <c r="M54" s="10">
        <v>32.6</v>
      </c>
      <c r="N54" s="10">
        <v>32.9</v>
      </c>
      <c r="O54" s="10">
        <v>33</v>
      </c>
      <c r="P54" s="10">
        <v>32.6</v>
      </c>
      <c r="Q54" s="10">
        <v>32.5</v>
      </c>
      <c r="R54" s="10">
        <v>32.5</v>
      </c>
      <c r="S54" s="10">
        <v>32.4</v>
      </c>
      <c r="T54" s="10">
        <v>31.8</v>
      </c>
      <c r="U54" s="10">
        <v>31.7</v>
      </c>
      <c r="V54" s="10">
        <v>31.4</v>
      </c>
      <c r="W54" s="10">
        <v>30.6</v>
      </c>
      <c r="X54" s="10">
        <v>29.4</v>
      </c>
      <c r="Y54" s="10">
        <v>29.4</v>
      </c>
      <c r="Z54" s="10">
        <v>29.8</v>
      </c>
      <c r="AA54" s="10">
        <v>29.7</v>
      </c>
      <c r="AB54" s="10">
        <v>29.5</v>
      </c>
      <c r="AC54" s="24">
        <f t="shared" si="22"/>
        <v>31.058333333333334</v>
      </c>
    </row>
    <row r="55" spans="1:29" ht="33" customHeight="1">
      <c r="A55" s="195"/>
      <c r="B55" s="196" t="s">
        <v>169</v>
      </c>
      <c r="C55" s="197"/>
      <c r="D55" s="197"/>
      <c r="E55" s="198">
        <f>E54-E53</f>
        <v>3.4000000000000021</v>
      </c>
      <c r="F55" s="198">
        <f t="shared" ref="F55:AB55" si="23">F54-F53</f>
        <v>3.7000000000000028</v>
      </c>
      <c r="G55" s="198">
        <f t="shared" si="23"/>
        <v>4.3000000000000007</v>
      </c>
      <c r="H55" s="198">
        <f t="shared" si="23"/>
        <v>4.6000000000000014</v>
      </c>
      <c r="I55" s="198">
        <f t="shared" si="23"/>
        <v>4.8000000000000007</v>
      </c>
      <c r="J55" s="198">
        <f t="shared" si="23"/>
        <v>4.6999999999999993</v>
      </c>
      <c r="K55" s="198">
        <f t="shared" si="23"/>
        <v>4.8000000000000007</v>
      </c>
      <c r="L55" s="198">
        <f t="shared" si="23"/>
        <v>4.7999999999999972</v>
      </c>
      <c r="M55" s="198">
        <f t="shared" si="23"/>
        <v>5</v>
      </c>
      <c r="N55" s="198">
        <f t="shared" si="23"/>
        <v>5.0999999999999979</v>
      </c>
      <c r="O55" s="198">
        <f t="shared" si="23"/>
        <v>5.1000000000000014</v>
      </c>
      <c r="P55" s="198">
        <f t="shared" si="23"/>
        <v>5.3000000000000007</v>
      </c>
      <c r="Q55" s="198">
        <f t="shared" si="23"/>
        <v>5.1000000000000014</v>
      </c>
      <c r="R55" s="198">
        <f t="shared" si="23"/>
        <v>5</v>
      </c>
      <c r="S55" s="198">
        <f t="shared" si="23"/>
        <v>5</v>
      </c>
      <c r="T55" s="198">
        <f t="shared" si="23"/>
        <v>5</v>
      </c>
      <c r="U55" s="198">
        <f t="shared" si="23"/>
        <v>4.8999999999999986</v>
      </c>
      <c r="V55" s="198">
        <f t="shared" si="23"/>
        <v>4.8999999999999986</v>
      </c>
      <c r="W55" s="198">
        <f t="shared" si="23"/>
        <v>4.7000000000000028</v>
      </c>
      <c r="X55" s="198">
        <f t="shared" si="23"/>
        <v>4.3999999999999986</v>
      </c>
      <c r="Y55" s="198">
        <f t="shared" si="23"/>
        <v>4.0999999999999979</v>
      </c>
      <c r="Z55" s="198">
        <f t="shared" si="23"/>
        <v>4.1999999999999993</v>
      </c>
      <c r="AA55" s="198">
        <f t="shared" si="23"/>
        <v>4</v>
      </c>
      <c r="AB55" s="198">
        <f t="shared" si="23"/>
        <v>4.1999999999999993</v>
      </c>
      <c r="AC55" s="24">
        <f t="shared" si="22"/>
        <v>4.6291666666666673</v>
      </c>
    </row>
    <row r="56" spans="1:29" ht="33" customHeight="1">
      <c r="A56" s="4">
        <v>7</v>
      </c>
      <c r="B56" s="5" t="s">
        <v>53</v>
      </c>
      <c r="C56" s="6" t="s">
        <v>54</v>
      </c>
      <c r="D56" s="6"/>
      <c r="E56" s="11">
        <v>4.2</v>
      </c>
      <c r="F56" s="11">
        <v>4.2</v>
      </c>
      <c r="G56" s="11">
        <v>4.2</v>
      </c>
      <c r="H56" s="11">
        <v>4.2</v>
      </c>
      <c r="I56" s="11">
        <v>4.2</v>
      </c>
      <c r="J56" s="11">
        <v>4.2</v>
      </c>
      <c r="K56" s="11">
        <v>4.2</v>
      </c>
      <c r="L56" s="11">
        <v>4.2</v>
      </c>
      <c r="M56" s="11">
        <v>4.2</v>
      </c>
      <c r="N56" s="11">
        <v>4.2</v>
      </c>
      <c r="O56" s="11">
        <v>4.2</v>
      </c>
      <c r="P56" s="11">
        <v>4.2</v>
      </c>
      <c r="Q56" s="11">
        <v>4.2</v>
      </c>
      <c r="R56" s="11">
        <v>4.2</v>
      </c>
      <c r="S56" s="11">
        <v>4.2</v>
      </c>
      <c r="T56" s="11">
        <v>4.2</v>
      </c>
      <c r="U56" s="11">
        <v>4.2</v>
      </c>
      <c r="V56" s="11">
        <v>4.2</v>
      </c>
      <c r="W56" s="11">
        <v>4.2</v>
      </c>
      <c r="X56" s="11">
        <v>4.2</v>
      </c>
      <c r="Y56" s="11">
        <v>4.2</v>
      </c>
      <c r="Z56" s="11">
        <v>4.2</v>
      </c>
      <c r="AA56" s="11">
        <v>4.2</v>
      </c>
      <c r="AB56" s="11">
        <v>4.2</v>
      </c>
      <c r="AC56" s="24">
        <f t="shared" si="22"/>
        <v>4.200000000000002</v>
      </c>
    </row>
    <row r="57" spans="1:29" ht="33" customHeight="1">
      <c r="A57" s="4">
        <v>8</v>
      </c>
      <c r="B57" s="5" t="s">
        <v>55</v>
      </c>
      <c r="C57" s="6" t="s">
        <v>54</v>
      </c>
      <c r="D57" s="6"/>
      <c r="E57" s="12">
        <v>3.7</v>
      </c>
      <c r="F57" s="12">
        <v>3.7</v>
      </c>
      <c r="G57" s="12">
        <v>3.7</v>
      </c>
      <c r="H57" s="12">
        <v>3.7</v>
      </c>
      <c r="I57" s="12">
        <v>3.7</v>
      </c>
      <c r="J57" s="12">
        <v>3.7</v>
      </c>
      <c r="K57" s="12">
        <v>3.7</v>
      </c>
      <c r="L57" s="12">
        <v>3.7</v>
      </c>
      <c r="M57" s="12">
        <v>3.7</v>
      </c>
      <c r="N57" s="12">
        <v>3.7</v>
      </c>
      <c r="O57" s="12">
        <v>3.7</v>
      </c>
      <c r="P57" s="12">
        <v>3.7</v>
      </c>
      <c r="Q57" s="12">
        <v>3.7</v>
      </c>
      <c r="R57" s="12">
        <v>3.7</v>
      </c>
      <c r="S57" s="12">
        <v>3.7</v>
      </c>
      <c r="T57" s="12">
        <v>3.7</v>
      </c>
      <c r="U57" s="12">
        <v>3.7</v>
      </c>
      <c r="V57" s="12">
        <v>3.7</v>
      </c>
      <c r="W57" s="12">
        <v>3.7</v>
      </c>
      <c r="X57" s="12">
        <v>3.7</v>
      </c>
      <c r="Y57" s="12">
        <v>3.7</v>
      </c>
      <c r="Z57" s="12">
        <v>3.7</v>
      </c>
      <c r="AA57" s="12">
        <v>3.7</v>
      </c>
      <c r="AB57" s="12">
        <v>3.7</v>
      </c>
      <c r="AC57" s="24">
        <f t="shared" si="22"/>
        <v>3.7000000000000015</v>
      </c>
    </row>
    <row r="58" spans="1:29" ht="33" customHeight="1">
      <c r="A58" s="4">
        <v>9</v>
      </c>
      <c r="B58" s="5" t="s">
        <v>56</v>
      </c>
      <c r="C58" s="6" t="s">
        <v>54</v>
      </c>
      <c r="D58" s="6"/>
      <c r="E58" s="12">
        <v>3.8</v>
      </c>
      <c r="F58" s="12">
        <v>3.8</v>
      </c>
      <c r="G58" s="12">
        <v>3.8</v>
      </c>
      <c r="H58" s="12">
        <v>3.8</v>
      </c>
      <c r="I58" s="12">
        <v>3.8</v>
      </c>
      <c r="J58" s="12">
        <v>3.8</v>
      </c>
      <c r="K58" s="12">
        <v>3.8</v>
      </c>
      <c r="L58" s="12">
        <v>3.8</v>
      </c>
      <c r="M58" s="12">
        <v>3.8</v>
      </c>
      <c r="N58" s="12">
        <v>3.8</v>
      </c>
      <c r="O58" s="12">
        <v>3.8</v>
      </c>
      <c r="P58" s="12">
        <v>3.8</v>
      </c>
      <c r="Q58" s="12">
        <v>3.8</v>
      </c>
      <c r="R58" s="12">
        <v>3.8</v>
      </c>
      <c r="S58" s="12">
        <v>3.8</v>
      </c>
      <c r="T58" s="12">
        <v>3.8</v>
      </c>
      <c r="U58" s="12">
        <v>3.8</v>
      </c>
      <c r="V58" s="12">
        <v>3.8</v>
      </c>
      <c r="W58" s="12">
        <v>3.8</v>
      </c>
      <c r="X58" s="12">
        <v>3.8</v>
      </c>
      <c r="Y58" s="12">
        <v>3.8</v>
      </c>
      <c r="Z58" s="12">
        <v>3.8</v>
      </c>
      <c r="AA58" s="12">
        <v>3.8</v>
      </c>
      <c r="AB58" s="12">
        <v>3.8</v>
      </c>
      <c r="AC58" s="24">
        <f t="shared" si="22"/>
        <v>3.7999999999999985</v>
      </c>
    </row>
    <row r="59" spans="1:29" ht="33" customHeight="1">
      <c r="A59" s="4">
        <v>10</v>
      </c>
      <c r="B59" s="5" t="s">
        <v>57</v>
      </c>
      <c r="C59" s="6" t="s">
        <v>54</v>
      </c>
      <c r="D59" s="6"/>
      <c r="E59" s="12">
        <v>3</v>
      </c>
      <c r="F59" s="12">
        <v>3</v>
      </c>
      <c r="G59" s="12">
        <v>3</v>
      </c>
      <c r="H59" s="12">
        <v>3</v>
      </c>
      <c r="I59" s="12">
        <v>3</v>
      </c>
      <c r="J59" s="12">
        <v>3</v>
      </c>
      <c r="K59" s="12">
        <v>3</v>
      </c>
      <c r="L59" s="12">
        <v>3</v>
      </c>
      <c r="M59" s="12">
        <v>3</v>
      </c>
      <c r="N59" s="12">
        <v>3</v>
      </c>
      <c r="O59" s="12">
        <v>3</v>
      </c>
      <c r="P59" s="12">
        <v>3</v>
      </c>
      <c r="Q59" s="12">
        <v>3</v>
      </c>
      <c r="R59" s="12">
        <v>3</v>
      </c>
      <c r="S59" s="12">
        <v>3</v>
      </c>
      <c r="T59" s="12">
        <v>3</v>
      </c>
      <c r="U59" s="12">
        <v>3</v>
      </c>
      <c r="V59" s="12">
        <v>3</v>
      </c>
      <c r="W59" s="12">
        <v>3</v>
      </c>
      <c r="X59" s="12">
        <v>3</v>
      </c>
      <c r="Y59" s="12">
        <v>3</v>
      </c>
      <c r="Z59" s="12">
        <v>3</v>
      </c>
      <c r="AA59" s="12">
        <v>3</v>
      </c>
      <c r="AB59" s="12">
        <v>3</v>
      </c>
      <c r="AC59" s="24">
        <f t="shared" si="22"/>
        <v>3</v>
      </c>
    </row>
    <row r="60" spans="1:29" ht="33" customHeight="1">
      <c r="A60" s="4">
        <v>11</v>
      </c>
      <c r="B60" s="5" t="s">
        <v>58</v>
      </c>
      <c r="C60" s="6" t="s">
        <v>54</v>
      </c>
      <c r="D60" s="13"/>
      <c r="E60" s="11">
        <f t="shared" ref="E60:AB60" si="24">E56-E57</f>
        <v>0.5</v>
      </c>
      <c r="F60" s="11">
        <f t="shared" si="24"/>
        <v>0.5</v>
      </c>
      <c r="G60" s="11">
        <f t="shared" si="24"/>
        <v>0.5</v>
      </c>
      <c r="H60" s="11">
        <f t="shared" si="24"/>
        <v>0.5</v>
      </c>
      <c r="I60" s="11">
        <f t="shared" si="24"/>
        <v>0.5</v>
      </c>
      <c r="J60" s="11">
        <f t="shared" si="24"/>
        <v>0.5</v>
      </c>
      <c r="K60" s="11">
        <f t="shared" si="24"/>
        <v>0.5</v>
      </c>
      <c r="L60" s="11">
        <f t="shared" si="24"/>
        <v>0.5</v>
      </c>
      <c r="M60" s="11">
        <f t="shared" si="24"/>
        <v>0.5</v>
      </c>
      <c r="N60" s="11">
        <f t="shared" si="24"/>
        <v>0.5</v>
      </c>
      <c r="O60" s="11">
        <f t="shared" si="24"/>
        <v>0.5</v>
      </c>
      <c r="P60" s="11">
        <f t="shared" si="24"/>
        <v>0.5</v>
      </c>
      <c r="Q60" s="11">
        <f t="shared" si="24"/>
        <v>0.5</v>
      </c>
      <c r="R60" s="11">
        <f t="shared" si="24"/>
        <v>0.5</v>
      </c>
      <c r="S60" s="11">
        <f t="shared" si="24"/>
        <v>0.5</v>
      </c>
      <c r="T60" s="11">
        <f t="shared" si="24"/>
        <v>0.5</v>
      </c>
      <c r="U60" s="11">
        <f t="shared" si="24"/>
        <v>0.5</v>
      </c>
      <c r="V60" s="11">
        <f t="shared" si="24"/>
        <v>0.5</v>
      </c>
      <c r="W60" s="11">
        <f t="shared" si="24"/>
        <v>0.5</v>
      </c>
      <c r="X60" s="11">
        <f t="shared" si="24"/>
        <v>0.5</v>
      </c>
      <c r="Y60" s="11">
        <f t="shared" si="24"/>
        <v>0.5</v>
      </c>
      <c r="Z60" s="11">
        <f t="shared" si="24"/>
        <v>0.5</v>
      </c>
      <c r="AA60" s="11">
        <f t="shared" si="24"/>
        <v>0.5</v>
      </c>
      <c r="AB60" s="11">
        <f t="shared" si="24"/>
        <v>0.5</v>
      </c>
      <c r="AC60" s="24">
        <f t="shared" si="22"/>
        <v>0.5</v>
      </c>
    </row>
    <row r="61" spans="1:29" ht="33" customHeight="1">
      <c r="A61" s="4">
        <v>12</v>
      </c>
      <c r="B61" s="5" t="s">
        <v>59</v>
      </c>
      <c r="C61" s="6" t="s">
        <v>60</v>
      </c>
      <c r="D61" s="13"/>
      <c r="E61" s="11">
        <f t="shared" ref="E61:AB61" si="25">E58-E59</f>
        <v>0.79999999999999982</v>
      </c>
      <c r="F61" s="11">
        <f t="shared" si="25"/>
        <v>0.79999999999999982</v>
      </c>
      <c r="G61" s="11">
        <f t="shared" si="25"/>
        <v>0.79999999999999982</v>
      </c>
      <c r="H61" s="11">
        <f t="shared" si="25"/>
        <v>0.79999999999999982</v>
      </c>
      <c r="I61" s="11">
        <f t="shared" si="25"/>
        <v>0.79999999999999982</v>
      </c>
      <c r="J61" s="11">
        <f t="shared" si="25"/>
        <v>0.79999999999999982</v>
      </c>
      <c r="K61" s="11">
        <f t="shared" si="25"/>
        <v>0.79999999999999982</v>
      </c>
      <c r="L61" s="11">
        <f t="shared" si="25"/>
        <v>0.79999999999999982</v>
      </c>
      <c r="M61" s="11">
        <f t="shared" si="25"/>
        <v>0.79999999999999982</v>
      </c>
      <c r="N61" s="11">
        <f t="shared" si="25"/>
        <v>0.79999999999999982</v>
      </c>
      <c r="O61" s="11">
        <f t="shared" si="25"/>
        <v>0.79999999999999982</v>
      </c>
      <c r="P61" s="11">
        <f t="shared" si="25"/>
        <v>0.79999999999999982</v>
      </c>
      <c r="Q61" s="11">
        <f t="shared" si="25"/>
        <v>0.79999999999999982</v>
      </c>
      <c r="R61" s="11">
        <f t="shared" si="25"/>
        <v>0.79999999999999982</v>
      </c>
      <c r="S61" s="11">
        <f t="shared" si="25"/>
        <v>0.79999999999999982</v>
      </c>
      <c r="T61" s="11">
        <f t="shared" si="25"/>
        <v>0.79999999999999982</v>
      </c>
      <c r="U61" s="11">
        <f t="shared" si="25"/>
        <v>0.79999999999999982</v>
      </c>
      <c r="V61" s="11">
        <f t="shared" si="25"/>
        <v>0.79999999999999982</v>
      </c>
      <c r="W61" s="11">
        <f t="shared" si="25"/>
        <v>0.79999999999999982</v>
      </c>
      <c r="X61" s="11">
        <f t="shared" si="25"/>
        <v>0.79999999999999982</v>
      </c>
      <c r="Y61" s="11">
        <f t="shared" si="25"/>
        <v>0.79999999999999982</v>
      </c>
      <c r="Z61" s="11">
        <f t="shared" si="25"/>
        <v>0.79999999999999982</v>
      </c>
      <c r="AA61" s="11">
        <f t="shared" si="25"/>
        <v>0.79999999999999982</v>
      </c>
      <c r="AB61" s="11">
        <f t="shared" si="25"/>
        <v>0.79999999999999982</v>
      </c>
      <c r="AC61" s="24">
        <f t="shared" si="22"/>
        <v>0.80000000000000027</v>
      </c>
    </row>
    <row r="62" spans="1:29" ht="33" customHeight="1">
      <c r="A62" s="4">
        <v>13</v>
      </c>
      <c r="B62" s="5" t="s">
        <v>61</v>
      </c>
      <c r="C62" s="6" t="s">
        <v>62</v>
      </c>
      <c r="D62" s="13"/>
      <c r="E62" s="14">
        <f t="shared" ref="E62:AB62" si="26">SQRT(E60/0.5)*971</f>
        <v>971</v>
      </c>
      <c r="F62" s="14">
        <f t="shared" si="26"/>
        <v>971</v>
      </c>
      <c r="G62" s="14">
        <f t="shared" si="26"/>
        <v>971</v>
      </c>
      <c r="H62" s="14">
        <f t="shared" si="26"/>
        <v>971</v>
      </c>
      <c r="I62" s="14">
        <f t="shared" si="26"/>
        <v>971</v>
      </c>
      <c r="J62" s="14">
        <f t="shared" si="26"/>
        <v>971</v>
      </c>
      <c r="K62" s="14">
        <f t="shared" si="26"/>
        <v>971</v>
      </c>
      <c r="L62" s="14">
        <f t="shared" si="26"/>
        <v>971</v>
      </c>
      <c r="M62" s="14">
        <f t="shared" si="26"/>
        <v>971</v>
      </c>
      <c r="N62" s="14">
        <f t="shared" si="26"/>
        <v>971</v>
      </c>
      <c r="O62" s="14">
        <f t="shared" si="26"/>
        <v>971</v>
      </c>
      <c r="P62" s="14">
        <f t="shared" si="26"/>
        <v>971</v>
      </c>
      <c r="Q62" s="14">
        <f t="shared" si="26"/>
        <v>971</v>
      </c>
      <c r="R62" s="14">
        <f t="shared" si="26"/>
        <v>971</v>
      </c>
      <c r="S62" s="14">
        <f t="shared" si="26"/>
        <v>971</v>
      </c>
      <c r="T62" s="14">
        <f t="shared" si="26"/>
        <v>971</v>
      </c>
      <c r="U62" s="14">
        <f t="shared" si="26"/>
        <v>971</v>
      </c>
      <c r="V62" s="14">
        <f t="shared" si="26"/>
        <v>971</v>
      </c>
      <c r="W62" s="14">
        <f t="shared" si="26"/>
        <v>971</v>
      </c>
      <c r="X62" s="14">
        <f t="shared" si="26"/>
        <v>971</v>
      </c>
      <c r="Y62" s="14">
        <f t="shared" si="26"/>
        <v>971</v>
      </c>
      <c r="Z62" s="14">
        <f t="shared" si="26"/>
        <v>971</v>
      </c>
      <c r="AA62" s="14">
        <f t="shared" si="26"/>
        <v>971</v>
      </c>
      <c r="AB62" s="14">
        <f t="shared" si="26"/>
        <v>971</v>
      </c>
      <c r="AC62" s="24">
        <f t="shared" si="22"/>
        <v>971</v>
      </c>
    </row>
    <row r="63" spans="1:29" ht="33" customHeight="1">
      <c r="A63" s="4">
        <v>14</v>
      </c>
      <c r="B63" s="5" t="s">
        <v>63</v>
      </c>
      <c r="C63" s="6" t="s">
        <v>64</v>
      </c>
      <c r="D63" s="13"/>
      <c r="E63" s="14">
        <f t="shared" ref="E63:AB63" si="27">E62*1000*1*(E50-E51)/3024</f>
        <v>1926.5873015873017</v>
      </c>
      <c r="F63" s="14">
        <f t="shared" si="27"/>
        <v>2022.916666666667</v>
      </c>
      <c r="G63" s="14">
        <f t="shared" si="27"/>
        <v>2344.0145502645505</v>
      </c>
      <c r="H63" s="14">
        <f t="shared" si="27"/>
        <v>2504.563492063492</v>
      </c>
      <c r="I63" s="14">
        <f t="shared" si="27"/>
        <v>2568.7830687830688</v>
      </c>
      <c r="J63" s="14">
        <f t="shared" si="27"/>
        <v>2568.7830687830688</v>
      </c>
      <c r="K63" s="14">
        <f t="shared" si="27"/>
        <v>2568.7830687830683</v>
      </c>
      <c r="L63" s="14">
        <f t="shared" si="27"/>
        <v>2633.002645502645</v>
      </c>
      <c r="M63" s="14">
        <f t="shared" si="27"/>
        <v>2697.2222222222222</v>
      </c>
      <c r="N63" s="14">
        <f t="shared" si="27"/>
        <v>2729.3320105820108</v>
      </c>
      <c r="O63" s="14">
        <f t="shared" si="27"/>
        <v>2729.3320105820108</v>
      </c>
      <c r="P63" s="14">
        <f t="shared" si="27"/>
        <v>2761.4417989417989</v>
      </c>
      <c r="Q63" s="14">
        <f t="shared" si="27"/>
        <v>2729.3320105820108</v>
      </c>
      <c r="R63" s="14">
        <f t="shared" si="27"/>
        <v>2729.3320105820108</v>
      </c>
      <c r="S63" s="14">
        <f t="shared" si="27"/>
        <v>2697.2222222222217</v>
      </c>
      <c r="T63" s="14">
        <f t="shared" si="27"/>
        <v>2761.4417989417989</v>
      </c>
      <c r="U63" s="14">
        <f t="shared" si="27"/>
        <v>2697.2222222222217</v>
      </c>
      <c r="V63" s="14">
        <f t="shared" si="27"/>
        <v>2633.002645502645</v>
      </c>
      <c r="W63" s="14">
        <f t="shared" si="27"/>
        <v>2536.6732804232806</v>
      </c>
      <c r="X63" s="14">
        <f t="shared" si="27"/>
        <v>2408.2341269841268</v>
      </c>
      <c r="Y63" s="14">
        <f t="shared" si="27"/>
        <v>2311.9047619047615</v>
      </c>
      <c r="Z63" s="14">
        <f t="shared" si="27"/>
        <v>2279.7949735449733</v>
      </c>
      <c r="AA63" s="14">
        <f t="shared" si="27"/>
        <v>2247.6851851851852</v>
      </c>
      <c r="AB63" s="14">
        <f t="shared" si="27"/>
        <v>2279.7949735449733</v>
      </c>
      <c r="AC63" s="24">
        <f>SUM(E63:AB63)</f>
        <v>60366.402116402111</v>
      </c>
    </row>
    <row r="64" spans="1:29" ht="33" customHeight="1">
      <c r="A64" s="4">
        <v>15</v>
      </c>
      <c r="B64" s="5" t="s">
        <v>65</v>
      </c>
      <c r="C64" s="6" t="s">
        <v>66</v>
      </c>
      <c r="D64" s="13"/>
      <c r="E64" s="15">
        <v>1300</v>
      </c>
      <c r="F64" s="15">
        <v>1400</v>
      </c>
      <c r="G64" s="15">
        <v>1500</v>
      </c>
      <c r="H64" s="15">
        <v>1500</v>
      </c>
      <c r="I64" s="15">
        <v>1500</v>
      </c>
      <c r="J64" s="15">
        <v>1500</v>
      </c>
      <c r="K64" s="15">
        <v>1500</v>
      </c>
      <c r="L64" s="15">
        <v>1700</v>
      </c>
      <c r="M64" s="15">
        <v>1600</v>
      </c>
      <c r="N64" s="15">
        <v>1700</v>
      </c>
      <c r="O64" s="15">
        <v>1700</v>
      </c>
      <c r="P64" s="15">
        <v>1500</v>
      </c>
      <c r="Q64" s="15">
        <v>1700</v>
      </c>
      <c r="R64" s="15">
        <v>1600</v>
      </c>
      <c r="S64" s="15">
        <v>1700</v>
      </c>
      <c r="T64" s="15">
        <v>1500</v>
      </c>
      <c r="U64" s="15">
        <v>1500</v>
      </c>
      <c r="V64" s="15">
        <v>1600</v>
      </c>
      <c r="W64" s="15">
        <v>1400</v>
      </c>
      <c r="X64" s="15">
        <v>1300</v>
      </c>
      <c r="Y64" s="15">
        <v>1300</v>
      </c>
      <c r="Z64" s="15">
        <v>1300</v>
      </c>
      <c r="AA64" s="15">
        <v>1400</v>
      </c>
      <c r="AB64" s="15">
        <v>1300</v>
      </c>
      <c r="AC64" s="25">
        <f>SUM(E64:AB64)</f>
        <v>36000</v>
      </c>
    </row>
    <row r="65" spans="1:29" ht="33" customHeight="1">
      <c r="A65" s="4">
        <v>16</v>
      </c>
      <c r="B65" s="5" t="s">
        <v>67</v>
      </c>
      <c r="C65" s="6" t="s">
        <v>68</v>
      </c>
      <c r="D65" s="13"/>
      <c r="E65" s="16">
        <f t="shared" ref="E65:AB65" si="28">E64/E63</f>
        <v>0.67476828012358392</v>
      </c>
      <c r="F65" s="16">
        <f t="shared" si="28"/>
        <v>0.6920700308959834</v>
      </c>
      <c r="G65" s="16">
        <f t="shared" si="28"/>
        <v>0.63992776829423126</v>
      </c>
      <c r="H65" s="16">
        <f t="shared" si="28"/>
        <v>0.59890675750613964</v>
      </c>
      <c r="I65" s="16">
        <f t="shared" si="28"/>
        <v>0.58393408856848605</v>
      </c>
      <c r="J65" s="16">
        <f t="shared" si="28"/>
        <v>0.58393408856848605</v>
      </c>
      <c r="K65" s="16">
        <f t="shared" si="28"/>
        <v>0.58393408856848616</v>
      </c>
      <c r="L65" s="16">
        <f t="shared" si="28"/>
        <v>0.64565069955539933</v>
      </c>
      <c r="M65" s="16">
        <f t="shared" si="28"/>
        <v>0.59320288362512874</v>
      </c>
      <c r="N65" s="16">
        <f t="shared" si="28"/>
        <v>0.62286302780638514</v>
      </c>
      <c r="O65" s="16">
        <f t="shared" si="28"/>
        <v>0.62286302780638514</v>
      </c>
      <c r="P65" s="16">
        <f t="shared" si="28"/>
        <v>0.54319450099394062</v>
      </c>
      <c r="Q65" s="16">
        <f t="shared" si="28"/>
        <v>0.62286302780638514</v>
      </c>
      <c r="R65" s="16">
        <f t="shared" si="28"/>
        <v>0.58622402617071545</v>
      </c>
      <c r="S65" s="16">
        <f t="shared" si="28"/>
        <v>0.63027806385169938</v>
      </c>
      <c r="T65" s="16">
        <f t="shared" si="28"/>
        <v>0.54319450099394062</v>
      </c>
      <c r="U65" s="16">
        <f t="shared" si="28"/>
        <v>0.55612770339855833</v>
      </c>
      <c r="V65" s="16">
        <f t="shared" si="28"/>
        <v>0.60767124664037586</v>
      </c>
      <c r="W65" s="16">
        <f t="shared" si="28"/>
        <v>0.55190394868920201</v>
      </c>
      <c r="X65" s="16">
        <f t="shared" si="28"/>
        <v>0.53981462409886716</v>
      </c>
      <c r="Y65" s="16">
        <f t="shared" si="28"/>
        <v>0.56230690010298667</v>
      </c>
      <c r="Z65" s="16">
        <f t="shared" si="28"/>
        <v>0.57022671559739491</v>
      </c>
      <c r="AA65" s="16">
        <f t="shared" si="28"/>
        <v>0.62286302780638514</v>
      </c>
      <c r="AB65" s="16">
        <f t="shared" si="28"/>
        <v>0.57022671559739491</v>
      </c>
      <c r="AC65" s="24">
        <f t="shared" ref="AC65:AC70" si="29">AVERAGE(E65:AB65)</f>
        <v>0.59787290596110587</v>
      </c>
    </row>
    <row r="66" spans="1:29" ht="33" customHeight="1">
      <c r="A66" s="4">
        <v>17</v>
      </c>
      <c r="B66" s="5" t="s">
        <v>69</v>
      </c>
      <c r="C66" s="13"/>
      <c r="D66" s="13"/>
      <c r="E66" s="316">
        <f>AVERAGE(E65:AB65)</f>
        <v>0.59787290596110587</v>
      </c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8"/>
      <c r="AC66" s="24">
        <f t="shared" si="29"/>
        <v>0.59787290596110587</v>
      </c>
    </row>
    <row r="67" spans="1:29" ht="33" customHeight="1">
      <c r="A67" s="4">
        <v>18</v>
      </c>
      <c r="B67" s="5" t="s">
        <v>70</v>
      </c>
      <c r="C67" s="13"/>
      <c r="D67" s="13"/>
      <c r="E67" s="16">
        <f t="shared" ref="E67:AB67" si="30">3.516/E65</f>
        <v>5.2106776556776557</v>
      </c>
      <c r="F67" s="16">
        <f t="shared" si="30"/>
        <v>5.0804107142857156</v>
      </c>
      <c r="G67" s="16">
        <f t="shared" si="30"/>
        <v>5.4943701058201064</v>
      </c>
      <c r="H67" s="16">
        <f t="shared" si="30"/>
        <v>5.8706968253968252</v>
      </c>
      <c r="I67" s="16">
        <f t="shared" si="30"/>
        <v>6.0212275132275135</v>
      </c>
      <c r="J67" s="16">
        <f t="shared" si="30"/>
        <v>6.0212275132275135</v>
      </c>
      <c r="K67" s="16">
        <f t="shared" si="30"/>
        <v>6.0212275132275126</v>
      </c>
      <c r="L67" s="16">
        <f t="shared" si="30"/>
        <v>5.4456690009337061</v>
      </c>
      <c r="M67" s="16">
        <f t="shared" si="30"/>
        <v>5.9271458333333333</v>
      </c>
      <c r="N67" s="16">
        <f t="shared" si="30"/>
        <v>5.6449007936507938</v>
      </c>
      <c r="O67" s="16">
        <f t="shared" si="30"/>
        <v>5.6449007936507938</v>
      </c>
      <c r="P67" s="16">
        <f t="shared" si="30"/>
        <v>6.4728195767195755</v>
      </c>
      <c r="Q67" s="16">
        <f t="shared" si="30"/>
        <v>5.6449007936507938</v>
      </c>
      <c r="R67" s="16">
        <f t="shared" si="30"/>
        <v>5.9977070932539682</v>
      </c>
      <c r="S67" s="16">
        <f t="shared" si="30"/>
        <v>5.5784901960784303</v>
      </c>
      <c r="T67" s="16">
        <f t="shared" si="30"/>
        <v>6.4728195767195755</v>
      </c>
      <c r="U67" s="16">
        <f t="shared" si="30"/>
        <v>6.3222888888888873</v>
      </c>
      <c r="V67" s="16">
        <f t="shared" si="30"/>
        <v>5.7860233134920627</v>
      </c>
      <c r="W67" s="16">
        <f t="shared" si="30"/>
        <v>6.3706737528344677</v>
      </c>
      <c r="X67" s="16">
        <f t="shared" si="30"/>
        <v>6.5133470695970699</v>
      </c>
      <c r="Y67" s="16">
        <f t="shared" si="30"/>
        <v>6.252813186813186</v>
      </c>
      <c r="Z67" s="16">
        <f t="shared" si="30"/>
        <v>6.1659685592185589</v>
      </c>
      <c r="AA67" s="16">
        <f t="shared" si="30"/>
        <v>5.6449007936507938</v>
      </c>
      <c r="AB67" s="16">
        <f t="shared" si="30"/>
        <v>6.1659685592185589</v>
      </c>
      <c r="AC67" s="24">
        <f t="shared" si="29"/>
        <v>5.9071323176069761</v>
      </c>
    </row>
    <row r="68" spans="1:29" ht="33" customHeight="1">
      <c r="A68" s="4">
        <v>19</v>
      </c>
      <c r="B68" s="5" t="s">
        <v>71</v>
      </c>
      <c r="C68" s="13"/>
      <c r="D68" s="13"/>
      <c r="E68" s="16">
        <f t="shared" ref="E68:AB68" si="31">3.413*E67</f>
        <v>17.784042838827837</v>
      </c>
      <c r="F68" s="16">
        <f t="shared" si="31"/>
        <v>17.339441767857146</v>
      </c>
      <c r="G68" s="16">
        <f t="shared" si="31"/>
        <v>18.752285171164022</v>
      </c>
      <c r="H68" s="16">
        <f t="shared" si="31"/>
        <v>20.036688265079363</v>
      </c>
      <c r="I68" s="16">
        <f t="shared" si="31"/>
        <v>20.550449502645503</v>
      </c>
      <c r="J68" s="16">
        <f t="shared" si="31"/>
        <v>20.550449502645503</v>
      </c>
      <c r="K68" s="16">
        <f t="shared" si="31"/>
        <v>20.550449502645499</v>
      </c>
      <c r="L68" s="16">
        <f t="shared" si="31"/>
        <v>18.586068300186739</v>
      </c>
      <c r="M68" s="16">
        <f t="shared" si="31"/>
        <v>20.229348729166666</v>
      </c>
      <c r="N68" s="16">
        <f t="shared" si="31"/>
        <v>19.266046408730158</v>
      </c>
      <c r="O68" s="16">
        <f t="shared" si="31"/>
        <v>19.266046408730158</v>
      </c>
      <c r="P68" s="16">
        <f t="shared" si="31"/>
        <v>22.091733215343911</v>
      </c>
      <c r="Q68" s="16">
        <f t="shared" si="31"/>
        <v>19.266046408730158</v>
      </c>
      <c r="R68" s="16">
        <f t="shared" si="31"/>
        <v>20.470174309275791</v>
      </c>
      <c r="S68" s="16">
        <f t="shared" si="31"/>
        <v>19.039387039215683</v>
      </c>
      <c r="T68" s="16">
        <f t="shared" si="31"/>
        <v>22.091733215343911</v>
      </c>
      <c r="U68" s="16">
        <f t="shared" si="31"/>
        <v>21.577971977777771</v>
      </c>
      <c r="V68" s="16">
        <f t="shared" si="31"/>
        <v>19.747697568948407</v>
      </c>
      <c r="W68" s="16">
        <f t="shared" si="31"/>
        <v>21.743109518424038</v>
      </c>
      <c r="X68" s="16">
        <f t="shared" si="31"/>
        <v>22.230053548534798</v>
      </c>
      <c r="Y68" s="16">
        <f t="shared" si="31"/>
        <v>21.340851406593401</v>
      </c>
      <c r="Z68" s="16">
        <f t="shared" si="31"/>
        <v>21.044450692612941</v>
      </c>
      <c r="AA68" s="16">
        <f t="shared" si="31"/>
        <v>19.266046408730158</v>
      </c>
      <c r="AB68" s="16">
        <f t="shared" si="31"/>
        <v>21.044450692612941</v>
      </c>
      <c r="AC68" s="24">
        <f t="shared" si="29"/>
        <v>20.161042599992605</v>
      </c>
    </row>
    <row r="69" spans="1:29" ht="33" customHeight="1">
      <c r="A69" s="4">
        <v>20</v>
      </c>
      <c r="B69" s="5" t="s">
        <v>72</v>
      </c>
      <c r="C69" s="6" t="s">
        <v>47</v>
      </c>
      <c r="D69" s="13"/>
      <c r="E69" s="16">
        <f t="shared" ref="E69:AB69" si="32">(E54-E53)/LN(1+(E54-E53)/E48)</f>
        <v>2.2948093813745349</v>
      </c>
      <c r="F69" s="16">
        <f t="shared" si="32"/>
        <v>2.2679673009140924</v>
      </c>
      <c r="G69" s="16">
        <f t="shared" si="32"/>
        <v>2.7025519071588002</v>
      </c>
      <c r="H69" s="16">
        <f t="shared" si="32"/>
        <v>2.7960874311489468</v>
      </c>
      <c r="I69" s="16">
        <f t="shared" si="32"/>
        <v>2.7305961147778537</v>
      </c>
      <c r="J69" s="16">
        <f t="shared" si="32"/>
        <v>2.7004259364194225</v>
      </c>
      <c r="K69" s="16">
        <f t="shared" si="32"/>
        <v>2.7305961147778537</v>
      </c>
      <c r="L69" s="16">
        <f t="shared" si="32"/>
        <v>2.8577515393266593</v>
      </c>
      <c r="M69" s="16">
        <f t="shared" si="32"/>
        <v>2.9188922880738959</v>
      </c>
      <c r="N69" s="16">
        <f t="shared" si="32"/>
        <v>2.9492740268717399</v>
      </c>
      <c r="O69" s="16">
        <f t="shared" si="32"/>
        <v>2.9492740268717408</v>
      </c>
      <c r="P69" s="16">
        <f t="shared" si="32"/>
        <v>3.0096744385247427</v>
      </c>
      <c r="Q69" s="16">
        <f t="shared" si="32"/>
        <v>2.9492740268717408</v>
      </c>
      <c r="R69" s="16">
        <f t="shared" si="32"/>
        <v>2.9188922880738959</v>
      </c>
      <c r="S69" s="16">
        <f t="shared" si="32"/>
        <v>2.9188922880738959</v>
      </c>
      <c r="T69" s="16">
        <f t="shared" si="32"/>
        <v>2.9188922880738959</v>
      </c>
      <c r="U69" s="16">
        <f t="shared" si="32"/>
        <v>2.8883857776052291</v>
      </c>
      <c r="V69" s="16">
        <f t="shared" si="32"/>
        <v>2.8883857776052291</v>
      </c>
      <c r="W69" s="16">
        <f t="shared" si="32"/>
        <v>2.7004259364194234</v>
      </c>
      <c r="X69" s="16">
        <f t="shared" si="32"/>
        <v>2.609109778374139</v>
      </c>
      <c r="Y69" s="16">
        <f t="shared" si="32"/>
        <v>2.6394592991227754</v>
      </c>
      <c r="Z69" s="16">
        <f t="shared" si="32"/>
        <v>2.5475255670370389</v>
      </c>
      <c r="AA69" s="16">
        <f t="shared" si="32"/>
        <v>2.3604450022876571</v>
      </c>
      <c r="AB69" s="16">
        <f t="shared" si="32"/>
        <v>2.5475255670370389</v>
      </c>
      <c r="AC69" s="24">
        <f t="shared" si="29"/>
        <v>2.7414630876175941</v>
      </c>
    </row>
    <row r="70" spans="1:29" ht="33" customHeight="1">
      <c r="A70" s="4">
        <v>21</v>
      </c>
      <c r="B70" s="5" t="s">
        <v>73</v>
      </c>
      <c r="C70" s="6" t="s">
        <v>47</v>
      </c>
      <c r="D70" s="17"/>
      <c r="E70" s="16">
        <f t="shared" ref="E70:AB70" si="33">(E50-E51)/LN(1+(E50-E51)/E49)</f>
        <v>2.656298284052296</v>
      </c>
      <c r="F70" s="16">
        <f t="shared" si="33"/>
        <v>2.5794860061922535</v>
      </c>
      <c r="G70" s="16">
        <f t="shared" si="33"/>
        <v>2.9965726364461651</v>
      </c>
      <c r="H70" s="16">
        <f t="shared" si="33"/>
        <v>3.1240724065352676</v>
      </c>
      <c r="I70" s="16">
        <f t="shared" si="33"/>
        <v>3.174605732429284</v>
      </c>
      <c r="J70" s="16">
        <f t="shared" si="33"/>
        <v>3.174605732429284</v>
      </c>
      <c r="K70" s="16">
        <f t="shared" si="33"/>
        <v>3.1746057324292836</v>
      </c>
      <c r="L70" s="16">
        <f t="shared" si="33"/>
        <v>3.2248851383682635</v>
      </c>
      <c r="M70" s="16">
        <f t="shared" si="33"/>
        <v>3.2749184601107526</v>
      </c>
      <c r="N70" s="16">
        <f t="shared" si="33"/>
        <v>3.2998451742229116</v>
      </c>
      <c r="O70" s="16">
        <f t="shared" si="33"/>
        <v>3.1260343067316194</v>
      </c>
      <c r="P70" s="16">
        <f t="shared" si="33"/>
        <v>3.3247131201211491</v>
      </c>
      <c r="Q70" s="16">
        <f t="shared" si="33"/>
        <v>3.2998451742229116</v>
      </c>
      <c r="R70" s="16">
        <f t="shared" si="33"/>
        <v>3.2998451742229116</v>
      </c>
      <c r="S70" s="16">
        <f t="shared" si="33"/>
        <v>3.2749184601107522</v>
      </c>
      <c r="T70" s="16">
        <f t="shared" si="33"/>
        <v>3.3247131201211491</v>
      </c>
      <c r="U70" s="16">
        <f t="shared" si="33"/>
        <v>3.2749184601107522</v>
      </c>
      <c r="V70" s="16">
        <f t="shared" si="33"/>
        <v>3.2248851383682635</v>
      </c>
      <c r="W70" s="16">
        <f t="shared" si="33"/>
        <v>3.1493713162492138</v>
      </c>
      <c r="X70" s="16">
        <f t="shared" si="33"/>
        <v>2.8816343500125905</v>
      </c>
      <c r="Y70" s="16">
        <f t="shared" si="33"/>
        <v>2.9708636221603979</v>
      </c>
      <c r="Z70" s="16">
        <f t="shared" si="33"/>
        <v>2.9450820866416123</v>
      </c>
      <c r="AA70" s="16">
        <f t="shared" si="33"/>
        <v>2.7570193139019237</v>
      </c>
      <c r="AB70" s="16">
        <f t="shared" si="33"/>
        <v>2.7820815658492695</v>
      </c>
      <c r="AC70" s="24">
        <f t="shared" si="29"/>
        <v>3.0964925213350116</v>
      </c>
    </row>
  </sheetData>
  <mergeCells count="32">
    <mergeCell ref="A37:AC37"/>
    <mergeCell ref="A39:D39"/>
    <mergeCell ref="E31:AB31"/>
    <mergeCell ref="A38:AC38"/>
    <mergeCell ref="E39:AC45"/>
    <mergeCell ref="A45:D45"/>
    <mergeCell ref="E66:AB66"/>
    <mergeCell ref="A40:D40"/>
    <mergeCell ref="A41:D41"/>
    <mergeCell ref="A42:D42"/>
    <mergeCell ref="A43:D43"/>
    <mergeCell ref="A44:D44"/>
    <mergeCell ref="A46:A47"/>
    <mergeCell ref="B46:B47"/>
    <mergeCell ref="C46:C47"/>
    <mergeCell ref="D46:D47"/>
    <mergeCell ref="E46:AB46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9:AB29">
    <cfRule type="cellIs" dxfId="28" priority="2" operator="greaterThan">
      <formula>90</formula>
    </cfRule>
  </conditionalFormatting>
  <conditionalFormatting sqref="E64:AB64">
    <cfRule type="cellIs" dxfId="2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F99"/>
  <sheetViews>
    <sheetView zoomScale="60" zoomScaleNormal="60" workbookViewId="0">
      <selection activeCell="I76" sqref="I7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147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1</v>
      </c>
      <c r="F13" s="8">
        <v>1.1000000000000001</v>
      </c>
      <c r="G13" s="8">
        <v>1.1000000000000001</v>
      </c>
      <c r="H13" s="8">
        <v>1.1000000000000001</v>
      </c>
      <c r="I13" s="8">
        <v>1.2</v>
      </c>
      <c r="J13" s="8">
        <v>1.2</v>
      </c>
      <c r="K13" s="8">
        <v>1.2</v>
      </c>
      <c r="L13" s="8">
        <v>1.3</v>
      </c>
      <c r="M13" s="8">
        <v>1.2</v>
      </c>
      <c r="N13" s="8">
        <v>1.2</v>
      </c>
      <c r="O13" s="8">
        <v>1.3</v>
      </c>
      <c r="P13" s="8">
        <v>1.2</v>
      </c>
      <c r="Q13" s="8">
        <v>1.2</v>
      </c>
      <c r="R13" s="8">
        <v>1.2</v>
      </c>
      <c r="S13" s="8">
        <v>0.9</v>
      </c>
      <c r="T13" s="8">
        <v>1</v>
      </c>
      <c r="U13" s="8">
        <v>1.1000000000000001</v>
      </c>
      <c r="V13" s="8">
        <v>1.1000000000000001</v>
      </c>
      <c r="W13" s="8">
        <v>1.1000000000000001</v>
      </c>
      <c r="X13" s="8">
        <v>1.1000000000000001</v>
      </c>
      <c r="Y13" s="8">
        <v>1</v>
      </c>
      <c r="Z13" s="8">
        <v>0.9</v>
      </c>
      <c r="AA13" s="8">
        <v>1</v>
      </c>
      <c r="AB13" s="8">
        <v>1</v>
      </c>
      <c r="AC13" s="23">
        <f>AVERAGE(E13:AB13)</f>
        <v>1.1125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0.4</v>
      </c>
      <c r="F14" s="9">
        <v>0.4</v>
      </c>
      <c r="G14" s="9">
        <v>0.4</v>
      </c>
      <c r="H14" s="9">
        <v>0.5</v>
      </c>
      <c r="I14" s="9">
        <v>0.5</v>
      </c>
      <c r="J14" s="9">
        <v>0.5</v>
      </c>
      <c r="K14" s="9">
        <v>0.5</v>
      </c>
      <c r="L14" s="9">
        <v>0.6</v>
      </c>
      <c r="M14" s="9">
        <v>0.6</v>
      </c>
      <c r="N14" s="9">
        <v>0.6</v>
      </c>
      <c r="O14" s="9">
        <v>0.6</v>
      </c>
      <c r="P14" s="9">
        <v>0.5</v>
      </c>
      <c r="Q14" s="9">
        <v>0.5</v>
      </c>
      <c r="R14" s="9">
        <v>0.5</v>
      </c>
      <c r="S14" s="9">
        <v>0.4</v>
      </c>
      <c r="T14" s="9">
        <v>0.4</v>
      </c>
      <c r="U14" s="9">
        <v>0.4</v>
      </c>
      <c r="V14" s="9">
        <v>0.5</v>
      </c>
      <c r="W14" s="9">
        <v>0.5</v>
      </c>
      <c r="X14" s="9">
        <v>0.5</v>
      </c>
      <c r="Y14" s="9">
        <v>0.4</v>
      </c>
      <c r="Z14" s="9">
        <v>0.4</v>
      </c>
      <c r="AA14" s="9">
        <v>0.4</v>
      </c>
      <c r="AB14" s="9">
        <v>0.4</v>
      </c>
      <c r="AC14" s="23">
        <f>AVERAGE(E14:AB14)</f>
        <v>0.47500000000000009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12.4</v>
      </c>
      <c r="F15" s="10">
        <v>12.3</v>
      </c>
      <c r="G15" s="10">
        <v>12.6</v>
      </c>
      <c r="H15" s="10">
        <v>12.9</v>
      </c>
      <c r="I15" s="10">
        <v>13</v>
      </c>
      <c r="J15" s="10">
        <v>13.1</v>
      </c>
      <c r="K15" s="10">
        <v>13.6</v>
      </c>
      <c r="L15" s="10">
        <v>14</v>
      </c>
      <c r="M15" s="10">
        <v>14.4</v>
      </c>
      <c r="N15" s="10">
        <v>14.5</v>
      </c>
      <c r="O15" s="10">
        <v>14.3</v>
      </c>
      <c r="P15" s="10">
        <v>14.4</v>
      </c>
      <c r="Q15" s="10">
        <v>14.6</v>
      </c>
      <c r="R15" s="10">
        <v>14.4</v>
      </c>
      <c r="S15" s="10">
        <v>13.1</v>
      </c>
      <c r="T15" s="10">
        <v>12</v>
      </c>
      <c r="U15" s="10">
        <v>13</v>
      </c>
      <c r="V15" s="10">
        <v>13.2</v>
      </c>
      <c r="W15" s="10">
        <v>13</v>
      </c>
      <c r="X15" s="10">
        <v>12.9</v>
      </c>
      <c r="Y15" s="10">
        <v>13.5</v>
      </c>
      <c r="Z15" s="10">
        <v>13.5</v>
      </c>
      <c r="AA15" s="10">
        <v>13.6</v>
      </c>
      <c r="AB15" s="10">
        <v>13.6</v>
      </c>
      <c r="AC15" s="24">
        <f t="shared" ref="AC15:AC25" si="0">AVERAGE(E15:AB15)</f>
        <v>13.412500000000001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5.4</v>
      </c>
      <c r="F16" s="10">
        <v>5.4</v>
      </c>
      <c r="G16" s="10">
        <v>5.6</v>
      </c>
      <c r="H16" s="10">
        <v>5.6</v>
      </c>
      <c r="I16" s="10">
        <v>5.6</v>
      </c>
      <c r="J16" s="10">
        <v>5.7</v>
      </c>
      <c r="K16" s="10">
        <v>5.9</v>
      </c>
      <c r="L16" s="10">
        <v>6.2</v>
      </c>
      <c r="M16" s="10">
        <v>6.4</v>
      </c>
      <c r="N16" s="10">
        <v>6.1</v>
      </c>
      <c r="O16" s="10">
        <v>6.2</v>
      </c>
      <c r="P16" s="10">
        <v>6.3</v>
      </c>
      <c r="Q16" s="10">
        <v>6.4</v>
      </c>
      <c r="R16" s="10">
        <v>6.4</v>
      </c>
      <c r="S16" s="10">
        <v>5.6</v>
      </c>
      <c r="T16" s="10">
        <v>5.4</v>
      </c>
      <c r="U16" s="10">
        <v>5.6</v>
      </c>
      <c r="V16" s="10">
        <v>5.6</v>
      </c>
      <c r="W16" s="10">
        <v>5.6</v>
      </c>
      <c r="X16" s="10">
        <v>6.4</v>
      </c>
      <c r="Y16" s="10">
        <v>6.6</v>
      </c>
      <c r="Z16" s="10">
        <v>6.7</v>
      </c>
      <c r="AA16" s="10">
        <v>6.4</v>
      </c>
      <c r="AB16" s="10">
        <v>6.1</v>
      </c>
      <c r="AC16" s="24">
        <f t="shared" si="0"/>
        <v>5.9666666666666659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24.9</v>
      </c>
      <c r="F17" s="10">
        <v>25.2</v>
      </c>
      <c r="G17" s="10">
        <v>25.1</v>
      </c>
      <c r="H17" s="10">
        <v>25.2</v>
      </c>
      <c r="I17" s="10">
        <v>26.3</v>
      </c>
      <c r="J17" s="10">
        <v>27</v>
      </c>
      <c r="K17" s="10">
        <v>27.2</v>
      </c>
      <c r="L17" s="10">
        <v>27.1</v>
      </c>
      <c r="M17" s="10">
        <v>26.3</v>
      </c>
      <c r="N17" s="10">
        <v>25.9</v>
      </c>
      <c r="O17" s="10">
        <v>25.8</v>
      </c>
      <c r="P17" s="10">
        <v>26.4</v>
      </c>
      <c r="Q17" s="10">
        <v>26.4</v>
      </c>
      <c r="R17" s="10">
        <v>27.4</v>
      </c>
      <c r="S17" s="10">
        <v>27.4</v>
      </c>
      <c r="T17" s="10">
        <v>26.3</v>
      </c>
      <c r="U17" s="10">
        <v>26</v>
      </c>
      <c r="V17" s="10">
        <v>26.3</v>
      </c>
      <c r="W17" s="10">
        <v>26.1</v>
      </c>
      <c r="X17" s="10">
        <v>26</v>
      </c>
      <c r="Y17" s="10">
        <v>25.9</v>
      </c>
      <c r="Z17" s="10">
        <v>25.7</v>
      </c>
      <c r="AA17" s="10">
        <v>25.7</v>
      </c>
      <c r="AB17" s="10">
        <v>25.5</v>
      </c>
      <c r="AC17" s="24">
        <f t="shared" si="0"/>
        <v>26.129166666666666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28.7</v>
      </c>
      <c r="F18" s="10">
        <v>28.8</v>
      </c>
      <c r="G18" s="10">
        <v>28.9</v>
      </c>
      <c r="H18" s="10">
        <v>29.2</v>
      </c>
      <c r="I18" s="10">
        <v>30.3</v>
      </c>
      <c r="J18" s="10">
        <v>31.3</v>
      </c>
      <c r="K18" s="10">
        <v>31.5</v>
      </c>
      <c r="L18" s="10">
        <v>31.4</v>
      </c>
      <c r="M18" s="10">
        <v>30.5</v>
      </c>
      <c r="N18" s="10">
        <v>30.5</v>
      </c>
      <c r="O18" s="10">
        <v>30.4</v>
      </c>
      <c r="P18" s="10">
        <v>30.9</v>
      </c>
      <c r="Q18" s="10">
        <v>31.1</v>
      </c>
      <c r="R18" s="10">
        <v>31.8</v>
      </c>
      <c r="S18" s="10">
        <v>31.6</v>
      </c>
      <c r="T18" s="10">
        <v>29.8</v>
      </c>
      <c r="U18" s="10">
        <v>30.1</v>
      </c>
      <c r="V18" s="10">
        <v>30.6</v>
      </c>
      <c r="W18" s="10">
        <v>30.3</v>
      </c>
      <c r="X18" s="10">
        <v>29.5</v>
      </c>
      <c r="Y18" s="10">
        <v>29.6</v>
      </c>
      <c r="Z18" s="10">
        <v>29.4</v>
      </c>
      <c r="AA18" s="10">
        <v>29.6</v>
      </c>
      <c r="AB18" s="10">
        <v>29.6</v>
      </c>
      <c r="AC18" s="24">
        <f t="shared" si="0"/>
        <v>30.225000000000005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2247.6851851851852</v>
      </c>
      <c r="F26" s="14">
        <f t="shared" si="7"/>
        <v>2215.5753968253966</v>
      </c>
      <c r="G26" s="14">
        <f t="shared" si="7"/>
        <v>2247.6851851851852</v>
      </c>
      <c r="H26" s="14">
        <f t="shared" si="7"/>
        <v>2344.0145502645505</v>
      </c>
      <c r="I26" s="14">
        <f t="shared" si="7"/>
        <v>2376.1243386243386</v>
      </c>
      <c r="J26" s="14">
        <f t="shared" si="7"/>
        <v>2376.1243386243382</v>
      </c>
      <c r="K26" s="14">
        <f t="shared" si="7"/>
        <v>2472.4537037037035</v>
      </c>
      <c r="L26" s="14">
        <f t="shared" si="7"/>
        <v>2504.563492063492</v>
      </c>
      <c r="M26" s="14">
        <f t="shared" si="7"/>
        <v>2568.7830687830688</v>
      </c>
      <c r="N26" s="14">
        <f t="shared" si="7"/>
        <v>2697.2222222222222</v>
      </c>
      <c r="O26" s="14">
        <f t="shared" si="7"/>
        <v>2600.8928571428573</v>
      </c>
      <c r="P26" s="14">
        <f t="shared" si="7"/>
        <v>2600.8928571428573</v>
      </c>
      <c r="Q26" s="14">
        <f t="shared" si="7"/>
        <v>2633.002645502645</v>
      </c>
      <c r="R26" s="14">
        <f t="shared" si="7"/>
        <v>2568.7830687830688</v>
      </c>
      <c r="S26" s="14">
        <f t="shared" si="7"/>
        <v>2408.2341269841268</v>
      </c>
      <c r="T26" s="14">
        <f t="shared" si="7"/>
        <v>2119.2460317460318</v>
      </c>
      <c r="U26" s="14">
        <f t="shared" si="7"/>
        <v>2376.1243386243386</v>
      </c>
      <c r="V26" s="14">
        <f t="shared" si="7"/>
        <v>2440.3439153439153</v>
      </c>
      <c r="W26" s="14">
        <f t="shared" si="7"/>
        <v>2376.1243386243386</v>
      </c>
      <c r="X26" s="14">
        <f t="shared" ref="X26:AB26" si="8">X25*1000*1*(X15-X16)/3024</f>
        <v>2087.1362433862432</v>
      </c>
      <c r="Y26" s="14">
        <f t="shared" si="8"/>
        <v>2215.5753968253966</v>
      </c>
      <c r="Z26" s="14">
        <f t="shared" si="8"/>
        <v>2183.4656084656085</v>
      </c>
      <c r="AA26" s="14">
        <f t="shared" si="8"/>
        <v>2311.9047619047615</v>
      </c>
      <c r="AB26" s="14">
        <f t="shared" si="8"/>
        <v>2408.2341269841268</v>
      </c>
      <c r="AC26" s="24">
        <f>SUM(E26:AB26)</f>
        <v>57380.191798941807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1200</v>
      </c>
      <c r="F27" s="15">
        <v>1200</v>
      </c>
      <c r="G27" s="15">
        <v>1300</v>
      </c>
      <c r="H27" s="15">
        <v>1400</v>
      </c>
      <c r="I27" s="15">
        <v>1500</v>
      </c>
      <c r="J27" s="15">
        <v>1500</v>
      </c>
      <c r="K27" s="15">
        <v>1500</v>
      </c>
      <c r="L27" s="15">
        <v>1400</v>
      </c>
      <c r="M27" s="15">
        <v>1600</v>
      </c>
      <c r="N27" s="15">
        <v>1400</v>
      </c>
      <c r="O27" s="15">
        <v>1600</v>
      </c>
      <c r="P27" s="15">
        <v>1500</v>
      </c>
      <c r="Q27" s="15">
        <v>1500</v>
      </c>
      <c r="R27" s="15">
        <v>1400</v>
      </c>
      <c r="S27" s="15">
        <v>1300</v>
      </c>
      <c r="T27" s="15">
        <v>1300</v>
      </c>
      <c r="U27" s="15">
        <v>1500</v>
      </c>
      <c r="V27" s="15">
        <v>1400</v>
      </c>
      <c r="W27" s="15">
        <v>1200</v>
      </c>
      <c r="X27" s="15">
        <v>1300</v>
      </c>
      <c r="Y27" s="15">
        <v>1300</v>
      </c>
      <c r="Z27" s="15">
        <v>1200</v>
      </c>
      <c r="AA27" s="15">
        <v>1300</v>
      </c>
      <c r="AB27" s="15">
        <v>1400</v>
      </c>
      <c r="AC27" s="25">
        <f>SUM(E27:AB27)</f>
        <v>33200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9">E27/E26</f>
        <v>0.53388259526261583</v>
      </c>
      <c r="F28" s="16">
        <f t="shared" si="9"/>
        <v>0.54162002417946542</v>
      </c>
      <c r="G28" s="16">
        <f t="shared" si="9"/>
        <v>0.57837281153450049</v>
      </c>
      <c r="H28" s="16">
        <f t="shared" si="9"/>
        <v>0.59726591707461585</v>
      </c>
      <c r="I28" s="16">
        <f t="shared" si="9"/>
        <v>0.63128009574971466</v>
      </c>
      <c r="J28" s="16">
        <f t="shared" si="9"/>
        <v>0.63128009574971478</v>
      </c>
      <c r="K28" s="16">
        <f t="shared" si="9"/>
        <v>0.60668476734388177</v>
      </c>
      <c r="L28" s="16">
        <f t="shared" si="9"/>
        <v>0.55897964033906367</v>
      </c>
      <c r="M28" s="16">
        <f t="shared" si="9"/>
        <v>0.62286302780638514</v>
      </c>
      <c r="N28" s="16">
        <f t="shared" si="9"/>
        <v>0.51905252317198769</v>
      </c>
      <c r="O28" s="16">
        <f t="shared" si="9"/>
        <v>0.6151733607964297</v>
      </c>
      <c r="P28" s="16">
        <f t="shared" si="9"/>
        <v>0.57672502574665285</v>
      </c>
      <c r="Q28" s="16">
        <f t="shared" si="9"/>
        <v>0.56969179372535239</v>
      </c>
      <c r="R28" s="16">
        <f t="shared" si="9"/>
        <v>0.54500514933058708</v>
      </c>
      <c r="S28" s="16">
        <f t="shared" si="9"/>
        <v>0.53981462409886716</v>
      </c>
      <c r="T28" s="16">
        <f t="shared" si="9"/>
        <v>0.61342570920325812</v>
      </c>
      <c r="U28" s="16">
        <f t="shared" si="9"/>
        <v>0.63128009574971466</v>
      </c>
      <c r="V28" s="16">
        <f t="shared" si="9"/>
        <v>0.57368963087430214</v>
      </c>
      <c r="W28" s="16">
        <f t="shared" si="9"/>
        <v>0.50502407659977178</v>
      </c>
      <c r="X28" s="16">
        <f t="shared" ref="X28:AB28" si="10">X27/X26</f>
        <v>0.62286302780638525</v>
      </c>
      <c r="Y28" s="16">
        <f t="shared" si="10"/>
        <v>0.58675502619442088</v>
      </c>
      <c r="Z28" s="16">
        <f t="shared" si="10"/>
        <v>0.54958502453504576</v>
      </c>
      <c r="AA28" s="16">
        <f t="shared" si="10"/>
        <v>0.56230690010298667</v>
      </c>
      <c r="AB28" s="16">
        <f t="shared" si="10"/>
        <v>0.5813388259526262</v>
      </c>
      <c r="AC28" s="24">
        <f t="shared" ref="AC28:AC33" si="11">AVERAGE(E28:AB28)</f>
        <v>0.57891499037201444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0.57891499037201444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0.57891499037201444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2">3.516/E28</f>
        <v>6.5857175925925926</v>
      </c>
      <c r="F30" s="16">
        <f t="shared" si="12"/>
        <v>6.4916359126984124</v>
      </c>
      <c r="G30" s="16">
        <f t="shared" si="12"/>
        <v>6.0791239316239318</v>
      </c>
      <c r="H30" s="16">
        <f t="shared" si="12"/>
        <v>5.8868251133786851</v>
      </c>
      <c r="I30" s="16">
        <f t="shared" si="12"/>
        <v>5.5696354497354497</v>
      </c>
      <c r="J30" s="16">
        <f t="shared" si="12"/>
        <v>5.5696354497354488</v>
      </c>
      <c r="K30" s="16">
        <f t="shared" si="12"/>
        <v>5.7954314814814802</v>
      </c>
      <c r="L30" s="16">
        <f t="shared" si="12"/>
        <v>6.2900323129251694</v>
      </c>
      <c r="M30" s="16">
        <f t="shared" si="12"/>
        <v>5.6449007936507938</v>
      </c>
      <c r="N30" s="16">
        <f t="shared" si="12"/>
        <v>6.773880952380952</v>
      </c>
      <c r="O30" s="16">
        <f t="shared" si="12"/>
        <v>5.7154620535714296</v>
      </c>
      <c r="P30" s="16">
        <f t="shared" si="12"/>
        <v>6.0964928571428576</v>
      </c>
      <c r="Q30" s="16">
        <f t="shared" si="12"/>
        <v>6.1717582010581999</v>
      </c>
      <c r="R30" s="16">
        <f t="shared" si="12"/>
        <v>6.4513151927437633</v>
      </c>
      <c r="S30" s="16">
        <f t="shared" si="12"/>
        <v>6.5133470695970699</v>
      </c>
      <c r="T30" s="16">
        <f t="shared" si="12"/>
        <v>5.7317454212454217</v>
      </c>
      <c r="U30" s="16">
        <f t="shared" si="12"/>
        <v>5.5696354497354497</v>
      </c>
      <c r="V30" s="16">
        <f t="shared" si="12"/>
        <v>6.1287494331065755</v>
      </c>
      <c r="W30" s="16">
        <f t="shared" si="12"/>
        <v>6.9620443121693123</v>
      </c>
      <c r="X30" s="16">
        <f t="shared" ref="X30:AB30" si="13">3.516/X28</f>
        <v>5.6449007936507929</v>
      </c>
      <c r="Y30" s="16">
        <f t="shared" si="13"/>
        <v>5.992279304029303</v>
      </c>
      <c r="Z30" s="16">
        <f t="shared" si="13"/>
        <v>6.3975542328042323</v>
      </c>
      <c r="AA30" s="16">
        <f t="shared" si="13"/>
        <v>6.252813186813186</v>
      </c>
      <c r="AB30" s="16">
        <f t="shared" si="13"/>
        <v>6.0481079931972781</v>
      </c>
      <c r="AC30" s="24">
        <f t="shared" si="11"/>
        <v>6.0984593537944916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4">3.413*E30</f>
        <v>22.477054143518519</v>
      </c>
      <c r="F31" s="16">
        <f t="shared" si="14"/>
        <v>22.155953370039679</v>
      </c>
      <c r="G31" s="16">
        <f t="shared" si="14"/>
        <v>20.74804997863248</v>
      </c>
      <c r="H31" s="16">
        <f t="shared" si="14"/>
        <v>20.091734111961451</v>
      </c>
      <c r="I31" s="16">
        <f t="shared" si="14"/>
        <v>19.00916578994709</v>
      </c>
      <c r="J31" s="16">
        <f t="shared" si="14"/>
        <v>19.009165789947087</v>
      </c>
      <c r="K31" s="16">
        <f t="shared" si="14"/>
        <v>19.779807646296291</v>
      </c>
      <c r="L31" s="16">
        <f t="shared" si="14"/>
        <v>21.467880284013603</v>
      </c>
      <c r="M31" s="16">
        <f t="shared" si="14"/>
        <v>19.266046408730158</v>
      </c>
      <c r="N31" s="16">
        <f t="shared" si="14"/>
        <v>23.119255690476187</v>
      </c>
      <c r="O31" s="16">
        <f t="shared" si="14"/>
        <v>19.506871988839286</v>
      </c>
      <c r="P31" s="16">
        <f t="shared" si="14"/>
        <v>20.807330121428571</v>
      </c>
      <c r="Q31" s="16">
        <f t="shared" si="14"/>
        <v>21.064210740211635</v>
      </c>
      <c r="R31" s="16">
        <f t="shared" si="14"/>
        <v>22.018338752834463</v>
      </c>
      <c r="S31" s="16">
        <f t="shared" si="14"/>
        <v>22.230053548534798</v>
      </c>
      <c r="T31" s="16">
        <f t="shared" si="14"/>
        <v>19.562447122710623</v>
      </c>
      <c r="U31" s="16">
        <f t="shared" si="14"/>
        <v>19.00916578994709</v>
      </c>
      <c r="V31" s="16">
        <f t="shared" si="14"/>
        <v>20.917421815192743</v>
      </c>
      <c r="W31" s="16">
        <f t="shared" si="14"/>
        <v>23.761457237433863</v>
      </c>
      <c r="X31" s="16">
        <f t="shared" ref="X31:AB31" si="15">3.413*X30</f>
        <v>19.266046408730155</v>
      </c>
      <c r="Y31" s="16">
        <f t="shared" si="15"/>
        <v>20.451649264652008</v>
      </c>
      <c r="Z31" s="16">
        <f t="shared" si="15"/>
        <v>21.834852596560843</v>
      </c>
      <c r="AA31" s="16">
        <f t="shared" si="15"/>
        <v>21.340851406593401</v>
      </c>
      <c r="AB31" s="16">
        <f t="shared" si="15"/>
        <v>20.642192580782311</v>
      </c>
      <c r="AC31" s="24">
        <f t="shared" si="11"/>
        <v>20.814041774500598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6">(E18-E17)/LN(1+(E18-E17)/E13)</f>
        <v>2.4225178111501937</v>
      </c>
      <c r="F32" s="16">
        <f t="shared" si="16"/>
        <v>2.4789080577325198</v>
      </c>
      <c r="G32" s="16">
        <f t="shared" si="16"/>
        <v>2.5436350122093532</v>
      </c>
      <c r="H32" s="16">
        <f t="shared" si="16"/>
        <v>2.6076803122881569</v>
      </c>
      <c r="I32" s="16">
        <f t="shared" si="16"/>
        <v>2.727885753642846</v>
      </c>
      <c r="J32" s="16">
        <f t="shared" si="16"/>
        <v>2.8244384210924309</v>
      </c>
      <c r="K32" s="16">
        <f t="shared" si="16"/>
        <v>2.8244384210924309</v>
      </c>
      <c r="L32" s="16">
        <f t="shared" si="16"/>
        <v>2.9443940906073425</v>
      </c>
      <c r="M32" s="16">
        <f t="shared" si="16"/>
        <v>2.7924094923585461</v>
      </c>
      <c r="N32" s="16">
        <f t="shared" si="16"/>
        <v>2.9196406471924834</v>
      </c>
      <c r="O32" s="16">
        <f t="shared" si="16"/>
        <v>3.0411452008813291</v>
      </c>
      <c r="P32" s="16">
        <f t="shared" si="16"/>
        <v>2.8880502797241387</v>
      </c>
      <c r="Q32" s="16">
        <f t="shared" si="16"/>
        <v>2.9510920028415581</v>
      </c>
      <c r="R32" s="16">
        <f t="shared" si="16"/>
        <v>2.8563174167477232</v>
      </c>
      <c r="S32" s="16">
        <f t="shared" si="16"/>
        <v>2.4213060328504628</v>
      </c>
      <c r="T32" s="16">
        <f t="shared" si="16"/>
        <v>2.3270079102987888</v>
      </c>
      <c r="U32" s="16">
        <f t="shared" si="16"/>
        <v>2.6394592991227759</v>
      </c>
      <c r="V32" s="16">
        <f t="shared" si="16"/>
        <v>2.7025519071588002</v>
      </c>
      <c r="W32" s="16">
        <f t="shared" si="16"/>
        <v>2.6710817685203585</v>
      </c>
      <c r="X32" s="16">
        <f t="shared" ref="X32:AB32" si="17">(X18-X17)/LN(1+(X18-X17)/X13)</f>
        <v>2.4462760667640109</v>
      </c>
      <c r="Y32" s="16">
        <f t="shared" si="17"/>
        <v>2.3908565755252309</v>
      </c>
      <c r="Z32" s="16">
        <f t="shared" si="17"/>
        <v>2.2679673009140915</v>
      </c>
      <c r="AA32" s="16">
        <f t="shared" si="17"/>
        <v>2.4540105753030494</v>
      </c>
      <c r="AB32" s="16">
        <f t="shared" si="17"/>
        <v>2.5165099320931175</v>
      </c>
      <c r="AC32" s="24">
        <f t="shared" si="11"/>
        <v>2.652482512004656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8">(E15-E16)/LN(1+(E15-E16)/E14)</f>
        <v>2.3990918556509144</v>
      </c>
      <c r="F33" s="16">
        <f t="shared" si="18"/>
        <v>2.375897998171745</v>
      </c>
      <c r="G33" s="16">
        <f t="shared" si="18"/>
        <v>2.3990918556509144</v>
      </c>
      <c r="H33" s="16">
        <f t="shared" si="18"/>
        <v>2.6571824286132681</v>
      </c>
      <c r="I33" s="16">
        <f t="shared" si="18"/>
        <v>2.6811497642329991</v>
      </c>
      <c r="J33" s="16">
        <f t="shared" si="18"/>
        <v>2.6811497642329987</v>
      </c>
      <c r="K33" s="16">
        <f t="shared" si="18"/>
        <v>2.7526727126528132</v>
      </c>
      <c r="L33" s="16">
        <f t="shared" si="18"/>
        <v>2.9556008171816193</v>
      </c>
      <c r="M33" s="16">
        <f t="shared" si="18"/>
        <v>3.0045957240544103</v>
      </c>
      <c r="N33" s="16">
        <f t="shared" si="18"/>
        <v>3.1018627337783826</v>
      </c>
      <c r="O33" s="16">
        <f t="shared" si="18"/>
        <v>3.0290013989076661</v>
      </c>
      <c r="P33" s="16">
        <f t="shared" si="18"/>
        <v>2.8471908617087194</v>
      </c>
      <c r="Q33" s="16">
        <f t="shared" si="18"/>
        <v>2.8706758369623491</v>
      </c>
      <c r="R33" s="16">
        <f t="shared" si="18"/>
        <v>2.8236489909180893</v>
      </c>
      <c r="S33" s="16">
        <f t="shared" si="18"/>
        <v>2.5141180370887164</v>
      </c>
      <c r="T33" s="16">
        <f t="shared" si="18"/>
        <v>2.3059178144955088</v>
      </c>
      <c r="U33" s="16">
        <f t="shared" si="18"/>
        <v>2.4912348380247811</v>
      </c>
      <c r="V33" s="16">
        <f t="shared" si="18"/>
        <v>2.7288938316427807</v>
      </c>
      <c r="W33" s="16">
        <f t="shared" si="18"/>
        <v>2.6811497642329991</v>
      </c>
      <c r="X33" s="16">
        <f t="shared" ref="X33:AB33" si="19">(X15-X16)/LN(1+(X15-X16)/X14)</f>
        <v>2.4630006809846829</v>
      </c>
      <c r="Y33" s="16">
        <f t="shared" si="19"/>
        <v>2.375897998171745</v>
      </c>
      <c r="Z33" s="16">
        <f t="shared" si="19"/>
        <v>2.3526385425761163</v>
      </c>
      <c r="AA33" s="16">
        <f t="shared" si="19"/>
        <v>2.4452875576447819</v>
      </c>
      <c r="AB33" s="16">
        <f t="shared" si="19"/>
        <v>2.5141180370887164</v>
      </c>
      <c r="AC33" s="24">
        <f t="shared" si="11"/>
        <v>2.6437945768611546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148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</v>
      </c>
      <c r="F46" s="8">
        <v>1</v>
      </c>
      <c r="G46" s="8">
        <v>1</v>
      </c>
      <c r="H46" s="8">
        <v>1</v>
      </c>
      <c r="I46" s="8">
        <v>1.1000000000000001</v>
      </c>
      <c r="J46" s="8">
        <v>1.1000000000000001</v>
      </c>
      <c r="K46" s="8">
        <v>1.1000000000000001</v>
      </c>
      <c r="L46" s="8">
        <v>1.1000000000000001</v>
      </c>
      <c r="M46" s="8">
        <v>1.2</v>
      </c>
      <c r="N46" s="8">
        <v>1.2</v>
      </c>
      <c r="O46" s="8">
        <v>1.1000000000000001</v>
      </c>
      <c r="P46" s="8">
        <v>1.2</v>
      </c>
      <c r="Q46" s="8">
        <v>1.1000000000000001</v>
      </c>
      <c r="R46" s="8">
        <v>1.1000000000000001</v>
      </c>
      <c r="S46" s="8">
        <v>1</v>
      </c>
      <c r="T46" s="8">
        <v>1</v>
      </c>
      <c r="U46" s="8">
        <v>1</v>
      </c>
      <c r="V46" s="8">
        <v>1</v>
      </c>
      <c r="W46" s="8">
        <v>1</v>
      </c>
      <c r="X46" s="8">
        <v>1</v>
      </c>
      <c r="Y46" s="8">
        <v>1.1000000000000001</v>
      </c>
      <c r="Z46" s="8">
        <v>0.9</v>
      </c>
      <c r="AA46" s="8">
        <v>0.9</v>
      </c>
      <c r="AB46" s="8">
        <v>0.9</v>
      </c>
      <c r="AC46" s="23">
        <f>AVERAGE(E46:AB46)</f>
        <v>1.0458333333333332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0.6</v>
      </c>
      <c r="I47" s="9">
        <v>0.6</v>
      </c>
      <c r="J47" s="9">
        <v>0.6</v>
      </c>
      <c r="K47" s="9">
        <v>0.6</v>
      </c>
      <c r="L47" s="9">
        <v>0.7</v>
      </c>
      <c r="M47" s="9">
        <v>0.7</v>
      </c>
      <c r="N47" s="9">
        <v>0.7</v>
      </c>
      <c r="O47" s="9">
        <v>0.7</v>
      </c>
      <c r="P47" s="9">
        <v>0.7</v>
      </c>
      <c r="Q47" s="9">
        <v>0.7</v>
      </c>
      <c r="R47" s="9">
        <v>0.6</v>
      </c>
      <c r="S47" s="9">
        <v>0.6</v>
      </c>
      <c r="T47" s="9">
        <v>0.6</v>
      </c>
      <c r="U47" s="9">
        <v>0.6</v>
      </c>
      <c r="V47" s="9">
        <v>0.6</v>
      </c>
      <c r="W47" s="9">
        <v>0.6</v>
      </c>
      <c r="X47" s="9">
        <v>0.6</v>
      </c>
      <c r="Y47" s="9">
        <v>0.7</v>
      </c>
      <c r="Z47" s="9">
        <v>0.7</v>
      </c>
      <c r="AA47" s="9">
        <v>0.7</v>
      </c>
      <c r="AB47" s="9">
        <v>0.7</v>
      </c>
      <c r="AC47" s="23">
        <f t="shared" ref="AC47:AC51" si="20">AVERAGE(E47:AB47)</f>
        <v>0.6416666666666665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12.5</v>
      </c>
      <c r="F48" s="10">
        <v>12.3</v>
      </c>
      <c r="G48" s="10">
        <v>12.6</v>
      </c>
      <c r="H48" s="10">
        <v>12.9</v>
      </c>
      <c r="I48" s="10">
        <v>13.1</v>
      </c>
      <c r="J48" s="10">
        <v>13.2</v>
      </c>
      <c r="K48" s="10">
        <v>13.7</v>
      </c>
      <c r="L48" s="10">
        <v>13.9</v>
      </c>
      <c r="M48" s="10">
        <v>14.4</v>
      </c>
      <c r="N48" s="10">
        <v>14.5</v>
      </c>
      <c r="O48" s="10">
        <v>14.3</v>
      </c>
      <c r="P48" s="10">
        <v>14.4</v>
      </c>
      <c r="Q48" s="10">
        <v>14.6</v>
      </c>
      <c r="R48" s="10">
        <v>14.5</v>
      </c>
      <c r="S48" s="10">
        <v>13.2</v>
      </c>
      <c r="T48" s="10">
        <v>12</v>
      </c>
      <c r="U48" s="10">
        <v>13</v>
      </c>
      <c r="V48" s="10">
        <v>13.2</v>
      </c>
      <c r="W48" s="10">
        <v>13.1</v>
      </c>
      <c r="X48" s="10">
        <v>12.9</v>
      </c>
      <c r="Y48" s="10">
        <v>13.3</v>
      </c>
      <c r="Z48" s="10">
        <v>13.6</v>
      </c>
      <c r="AA48" s="10">
        <v>13.7</v>
      </c>
      <c r="AB48" s="10">
        <v>13.5</v>
      </c>
      <c r="AC48" s="23">
        <f t="shared" si="20"/>
        <v>13.433333333333335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5.5</v>
      </c>
      <c r="F49" s="10">
        <v>5.5</v>
      </c>
      <c r="G49" s="10">
        <v>5.5</v>
      </c>
      <c r="H49" s="10">
        <v>5.6</v>
      </c>
      <c r="I49" s="10">
        <v>5.6</v>
      </c>
      <c r="J49" s="10">
        <v>5.5</v>
      </c>
      <c r="K49" s="10">
        <v>5.7</v>
      </c>
      <c r="L49" s="10">
        <v>5.9</v>
      </c>
      <c r="M49" s="10">
        <v>6.1</v>
      </c>
      <c r="N49" s="10">
        <v>6.1</v>
      </c>
      <c r="O49" s="10">
        <v>5.9</v>
      </c>
      <c r="P49" s="10">
        <v>6.1</v>
      </c>
      <c r="Q49" s="10">
        <v>6.2</v>
      </c>
      <c r="R49" s="10">
        <v>6.2</v>
      </c>
      <c r="S49" s="10">
        <v>5.6</v>
      </c>
      <c r="T49" s="10">
        <v>5.4</v>
      </c>
      <c r="U49" s="10">
        <v>5.7</v>
      </c>
      <c r="V49" s="10">
        <v>5.6</v>
      </c>
      <c r="W49" s="10">
        <v>5.6</v>
      </c>
      <c r="X49" s="10">
        <v>6.5</v>
      </c>
      <c r="Y49" s="10">
        <v>6.5</v>
      </c>
      <c r="Z49" s="10">
        <v>6.6</v>
      </c>
      <c r="AA49" s="10">
        <v>6.7</v>
      </c>
      <c r="AB49" s="10">
        <v>6.6</v>
      </c>
      <c r="AC49" s="23">
        <f t="shared" si="20"/>
        <v>5.9249999999999998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24.9</v>
      </c>
      <c r="F50" s="10">
        <v>25.1</v>
      </c>
      <c r="G50" s="10">
        <v>24.9</v>
      </c>
      <c r="H50" s="10">
        <v>25.2</v>
      </c>
      <c r="I50" s="10">
        <v>25.9</v>
      </c>
      <c r="J50" s="10">
        <v>27.2</v>
      </c>
      <c r="K50" s="10">
        <v>27.2</v>
      </c>
      <c r="L50" s="10">
        <v>27</v>
      </c>
      <c r="M50" s="10">
        <v>26.2</v>
      </c>
      <c r="N50" s="10">
        <v>25.8</v>
      </c>
      <c r="O50" s="10">
        <v>25.8</v>
      </c>
      <c r="P50" s="10">
        <v>26.4</v>
      </c>
      <c r="Q50" s="10">
        <v>26.5</v>
      </c>
      <c r="R50" s="10">
        <v>27.3</v>
      </c>
      <c r="S50" s="10">
        <v>27.5</v>
      </c>
      <c r="T50" s="10">
        <v>26.3</v>
      </c>
      <c r="U50" s="10">
        <v>26</v>
      </c>
      <c r="V50" s="10">
        <v>26.4</v>
      </c>
      <c r="W50" s="10">
        <v>26.1</v>
      </c>
      <c r="X50" s="10">
        <v>26</v>
      </c>
      <c r="Y50" s="10">
        <v>25.9</v>
      </c>
      <c r="Z50" s="10">
        <v>25.7</v>
      </c>
      <c r="AA50" s="10">
        <v>25.7</v>
      </c>
      <c r="AB50" s="10">
        <v>25.4</v>
      </c>
      <c r="AC50" s="23">
        <f t="shared" si="20"/>
        <v>26.100000000000005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28.9</v>
      </c>
      <c r="F51" s="10">
        <v>29.1</v>
      </c>
      <c r="G51" s="10">
        <v>29.1</v>
      </c>
      <c r="H51" s="10">
        <v>29.4</v>
      </c>
      <c r="I51" s="10">
        <v>30.4</v>
      </c>
      <c r="J51" s="10">
        <v>31.6</v>
      </c>
      <c r="K51" s="10">
        <v>31.9</v>
      </c>
      <c r="L51" s="10">
        <v>31.8</v>
      </c>
      <c r="M51" s="10">
        <v>31.2</v>
      </c>
      <c r="N51" s="10">
        <v>30.8</v>
      </c>
      <c r="O51" s="10">
        <v>30.9</v>
      </c>
      <c r="P51" s="10">
        <v>31.4</v>
      </c>
      <c r="Q51" s="10">
        <v>31.4</v>
      </c>
      <c r="R51" s="10">
        <v>32.299999999999997</v>
      </c>
      <c r="S51" s="10">
        <v>31.9</v>
      </c>
      <c r="T51" s="10">
        <v>30.1</v>
      </c>
      <c r="U51" s="10">
        <v>30.3</v>
      </c>
      <c r="V51" s="10">
        <v>30.8</v>
      </c>
      <c r="W51" s="10">
        <v>30.5</v>
      </c>
      <c r="X51" s="10">
        <v>29.8</v>
      </c>
      <c r="Y51" s="10">
        <v>29.8</v>
      </c>
      <c r="Z51" s="10">
        <v>29.8</v>
      </c>
      <c r="AA51" s="10">
        <v>29.7</v>
      </c>
      <c r="AB51" s="10">
        <v>29.5</v>
      </c>
      <c r="AC51" s="23">
        <f t="shared" si="20"/>
        <v>30.516666666666662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ref="AC52:AC58" si="21">AVERAGE(E52:AB52)</f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21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21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21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2">E52-E53</f>
        <v>0.5</v>
      </c>
      <c r="F56" s="11">
        <f t="shared" si="22"/>
        <v>0.5</v>
      </c>
      <c r="G56" s="11">
        <f t="shared" si="22"/>
        <v>0.5</v>
      </c>
      <c r="H56" s="11">
        <f t="shared" si="22"/>
        <v>0.5</v>
      </c>
      <c r="I56" s="11">
        <f t="shared" si="22"/>
        <v>0.5</v>
      </c>
      <c r="J56" s="11">
        <f t="shared" si="22"/>
        <v>0.5</v>
      </c>
      <c r="K56" s="11">
        <f t="shared" si="22"/>
        <v>0.5</v>
      </c>
      <c r="L56" s="11">
        <f t="shared" si="22"/>
        <v>0.5</v>
      </c>
      <c r="M56" s="11">
        <f t="shared" si="22"/>
        <v>0.5</v>
      </c>
      <c r="N56" s="11">
        <f t="shared" si="22"/>
        <v>0.5</v>
      </c>
      <c r="O56" s="11">
        <f t="shared" si="22"/>
        <v>0.5</v>
      </c>
      <c r="P56" s="11">
        <f t="shared" si="22"/>
        <v>0.5</v>
      </c>
      <c r="Q56" s="11">
        <f t="shared" si="22"/>
        <v>0.5</v>
      </c>
      <c r="R56" s="11">
        <f t="shared" si="22"/>
        <v>0.5</v>
      </c>
      <c r="S56" s="11">
        <f t="shared" si="22"/>
        <v>0.5</v>
      </c>
      <c r="T56" s="11">
        <f t="shared" si="22"/>
        <v>0.5</v>
      </c>
      <c r="U56" s="11">
        <f t="shared" si="22"/>
        <v>0.5</v>
      </c>
      <c r="V56" s="11">
        <f t="shared" si="22"/>
        <v>0.5</v>
      </c>
      <c r="W56" s="11">
        <f t="shared" si="22"/>
        <v>0.5</v>
      </c>
      <c r="X56" s="11">
        <f t="shared" si="22"/>
        <v>0.5</v>
      </c>
      <c r="Y56" s="11">
        <f t="shared" si="22"/>
        <v>0.5</v>
      </c>
      <c r="Z56" s="11">
        <f t="shared" si="22"/>
        <v>0.5</v>
      </c>
      <c r="AA56" s="11">
        <f t="shared" si="22"/>
        <v>0.5</v>
      </c>
      <c r="AB56" s="11">
        <f t="shared" si="22"/>
        <v>0.5</v>
      </c>
      <c r="AC56" s="24">
        <f t="shared" si="21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3">E54-E55</f>
        <v>0.79999999999999982</v>
      </c>
      <c r="F57" s="11">
        <f t="shared" si="23"/>
        <v>0.79999999999999982</v>
      </c>
      <c r="G57" s="11">
        <f t="shared" si="23"/>
        <v>0.79999999999999982</v>
      </c>
      <c r="H57" s="11">
        <f t="shared" si="23"/>
        <v>0.79999999999999982</v>
      </c>
      <c r="I57" s="11">
        <f t="shared" si="23"/>
        <v>0.79999999999999982</v>
      </c>
      <c r="J57" s="11">
        <f t="shared" si="23"/>
        <v>0.79999999999999982</v>
      </c>
      <c r="K57" s="11">
        <f t="shared" si="23"/>
        <v>0.79999999999999982</v>
      </c>
      <c r="L57" s="11">
        <f t="shared" si="23"/>
        <v>0.79999999999999982</v>
      </c>
      <c r="M57" s="11">
        <f t="shared" si="23"/>
        <v>0.79999999999999982</v>
      </c>
      <c r="N57" s="11">
        <f t="shared" si="23"/>
        <v>0.79999999999999982</v>
      </c>
      <c r="O57" s="11">
        <f t="shared" si="23"/>
        <v>0.79999999999999982</v>
      </c>
      <c r="P57" s="11">
        <f t="shared" si="23"/>
        <v>0.79999999999999982</v>
      </c>
      <c r="Q57" s="11">
        <f t="shared" si="23"/>
        <v>0.79999999999999982</v>
      </c>
      <c r="R57" s="11">
        <f t="shared" si="23"/>
        <v>0.79999999999999982</v>
      </c>
      <c r="S57" s="11">
        <f t="shared" si="23"/>
        <v>0.79999999999999982</v>
      </c>
      <c r="T57" s="11">
        <f t="shared" si="23"/>
        <v>0.79999999999999982</v>
      </c>
      <c r="U57" s="11">
        <f t="shared" si="23"/>
        <v>0.79999999999999982</v>
      </c>
      <c r="V57" s="11">
        <f t="shared" si="23"/>
        <v>0.79999999999999982</v>
      </c>
      <c r="W57" s="11">
        <f t="shared" si="23"/>
        <v>0.79999999999999982</v>
      </c>
      <c r="X57" s="11">
        <f t="shared" si="23"/>
        <v>0.79999999999999982</v>
      </c>
      <c r="Y57" s="11">
        <f t="shared" si="23"/>
        <v>0.79999999999999982</v>
      </c>
      <c r="Z57" s="11">
        <f t="shared" si="23"/>
        <v>0.79999999999999982</v>
      </c>
      <c r="AA57" s="11">
        <f t="shared" si="23"/>
        <v>0.79999999999999982</v>
      </c>
      <c r="AB57" s="11">
        <f t="shared" si="23"/>
        <v>0.79999999999999982</v>
      </c>
      <c r="AC57" s="24">
        <f t="shared" si="21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4">SQRT(E56/0.5)*971</f>
        <v>971</v>
      </c>
      <c r="F58" s="14">
        <f t="shared" si="24"/>
        <v>971</v>
      </c>
      <c r="G58" s="14">
        <f t="shared" si="24"/>
        <v>971</v>
      </c>
      <c r="H58" s="14">
        <f t="shared" si="24"/>
        <v>971</v>
      </c>
      <c r="I58" s="14">
        <f t="shared" si="24"/>
        <v>971</v>
      </c>
      <c r="J58" s="14">
        <f t="shared" si="24"/>
        <v>971</v>
      </c>
      <c r="K58" s="14">
        <f t="shared" si="24"/>
        <v>971</v>
      </c>
      <c r="L58" s="14">
        <f t="shared" si="24"/>
        <v>971</v>
      </c>
      <c r="M58" s="14">
        <f t="shared" si="24"/>
        <v>971</v>
      </c>
      <c r="N58" s="14">
        <f t="shared" si="24"/>
        <v>971</v>
      </c>
      <c r="O58" s="14">
        <f t="shared" si="24"/>
        <v>971</v>
      </c>
      <c r="P58" s="14">
        <f t="shared" si="24"/>
        <v>971</v>
      </c>
      <c r="Q58" s="14">
        <f t="shared" si="24"/>
        <v>971</v>
      </c>
      <c r="R58" s="14">
        <f t="shared" si="24"/>
        <v>971</v>
      </c>
      <c r="S58" s="14">
        <f t="shared" si="24"/>
        <v>971</v>
      </c>
      <c r="T58" s="14">
        <f t="shared" si="24"/>
        <v>971</v>
      </c>
      <c r="U58" s="14">
        <f t="shared" si="24"/>
        <v>971</v>
      </c>
      <c r="V58" s="14">
        <f t="shared" si="24"/>
        <v>971</v>
      </c>
      <c r="W58" s="14">
        <f t="shared" si="24"/>
        <v>971</v>
      </c>
      <c r="X58" s="14">
        <f t="shared" si="24"/>
        <v>971</v>
      </c>
      <c r="Y58" s="14">
        <f t="shared" si="24"/>
        <v>971</v>
      </c>
      <c r="Z58" s="14">
        <f t="shared" si="24"/>
        <v>971</v>
      </c>
      <c r="AA58" s="14">
        <f t="shared" si="24"/>
        <v>971</v>
      </c>
      <c r="AB58" s="14">
        <f t="shared" si="24"/>
        <v>971</v>
      </c>
      <c r="AC58" s="24">
        <f t="shared" si="21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5">E58*1000*1*(E48-E49)/3024</f>
        <v>2247.6851851851852</v>
      </c>
      <c r="F59" s="14">
        <f t="shared" si="25"/>
        <v>2183.465608465609</v>
      </c>
      <c r="G59" s="14">
        <f t="shared" si="25"/>
        <v>2279.7949735449733</v>
      </c>
      <c r="H59" s="14">
        <f t="shared" si="25"/>
        <v>2344.0145502645505</v>
      </c>
      <c r="I59" s="14">
        <f t="shared" si="25"/>
        <v>2408.2341269841268</v>
      </c>
      <c r="J59" s="14">
        <f t="shared" si="25"/>
        <v>2472.4537037037035</v>
      </c>
      <c r="K59" s="14">
        <f t="shared" si="25"/>
        <v>2568.7830687830683</v>
      </c>
      <c r="L59" s="14">
        <f t="shared" si="25"/>
        <v>2568.7830687830688</v>
      </c>
      <c r="M59" s="14">
        <f t="shared" si="25"/>
        <v>2665.112433862434</v>
      </c>
      <c r="N59" s="14">
        <f t="shared" si="25"/>
        <v>2697.2222222222222</v>
      </c>
      <c r="O59" s="14">
        <f t="shared" si="25"/>
        <v>2697.2222222222222</v>
      </c>
      <c r="P59" s="14">
        <f t="shared" si="25"/>
        <v>2665.112433862434</v>
      </c>
      <c r="Q59" s="14">
        <f t="shared" si="25"/>
        <v>2697.2222222222217</v>
      </c>
      <c r="R59" s="14">
        <f t="shared" si="25"/>
        <v>2665.112433862434</v>
      </c>
      <c r="S59" s="14">
        <f t="shared" si="25"/>
        <v>2440.3439153439153</v>
      </c>
      <c r="T59" s="14">
        <f t="shared" si="25"/>
        <v>2119.2460317460318</v>
      </c>
      <c r="U59" s="14">
        <f t="shared" si="25"/>
        <v>2344.0145502645501</v>
      </c>
      <c r="V59" s="14">
        <f t="shared" si="25"/>
        <v>2440.3439153439153</v>
      </c>
      <c r="W59" s="14">
        <f t="shared" si="25"/>
        <v>2408.2341269841268</v>
      </c>
      <c r="X59" s="14">
        <f t="shared" si="25"/>
        <v>2055.0264550264551</v>
      </c>
      <c r="Y59" s="14">
        <f t="shared" si="25"/>
        <v>2183.465608465609</v>
      </c>
      <c r="Z59" s="14">
        <f t="shared" si="25"/>
        <v>2247.6851851851852</v>
      </c>
      <c r="AA59" s="14">
        <f t="shared" si="25"/>
        <v>2247.6851851851848</v>
      </c>
      <c r="AB59" s="14">
        <f t="shared" si="25"/>
        <v>2215.5753968253966</v>
      </c>
      <c r="AC59" s="24">
        <f>SUM(E59:AB59)</f>
        <v>57861.838624338619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1200</v>
      </c>
      <c r="F60" s="15">
        <v>1300</v>
      </c>
      <c r="G60" s="15">
        <v>1400</v>
      </c>
      <c r="H60" s="15">
        <v>1400</v>
      </c>
      <c r="I60" s="15">
        <v>1500</v>
      </c>
      <c r="J60" s="15">
        <v>1400</v>
      </c>
      <c r="K60" s="15">
        <v>1700</v>
      </c>
      <c r="L60" s="15">
        <v>1400</v>
      </c>
      <c r="M60" s="15">
        <v>1600</v>
      </c>
      <c r="N60" s="15">
        <v>1600</v>
      </c>
      <c r="O60" s="15">
        <v>1600</v>
      </c>
      <c r="P60" s="15">
        <v>1500</v>
      </c>
      <c r="Q60" s="15">
        <v>1600</v>
      </c>
      <c r="R60" s="15">
        <v>1500</v>
      </c>
      <c r="S60" s="15">
        <v>1400</v>
      </c>
      <c r="T60" s="15">
        <v>1300</v>
      </c>
      <c r="U60" s="15">
        <v>1500</v>
      </c>
      <c r="V60" s="15">
        <v>1300</v>
      </c>
      <c r="W60" s="15">
        <v>1300</v>
      </c>
      <c r="X60" s="15">
        <v>1200</v>
      </c>
      <c r="Y60" s="15">
        <v>1500</v>
      </c>
      <c r="Z60" s="15">
        <v>1200</v>
      </c>
      <c r="AA60" s="15">
        <v>1400</v>
      </c>
      <c r="AB60" s="15">
        <v>1400</v>
      </c>
      <c r="AC60" s="25">
        <f>SUM(E60:AB60)</f>
        <v>34200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6">E60/E59</f>
        <v>0.53388259526261583</v>
      </c>
      <c r="F61" s="16">
        <f t="shared" si="26"/>
        <v>0.59538377657963271</v>
      </c>
      <c r="G61" s="16">
        <f t="shared" si="26"/>
        <v>0.61409030910488682</v>
      </c>
      <c r="H61" s="16">
        <f t="shared" si="26"/>
        <v>0.59726591707461585</v>
      </c>
      <c r="I61" s="16">
        <f t="shared" si="26"/>
        <v>0.62286302780638525</v>
      </c>
      <c r="J61" s="16">
        <f t="shared" si="26"/>
        <v>0.5662391161876229</v>
      </c>
      <c r="K61" s="16">
        <f t="shared" si="26"/>
        <v>0.66179196704428433</v>
      </c>
      <c r="L61" s="16">
        <f t="shared" si="26"/>
        <v>0.54500514933058708</v>
      </c>
      <c r="M61" s="16">
        <f t="shared" si="26"/>
        <v>0.60034990631940732</v>
      </c>
      <c r="N61" s="16">
        <f t="shared" si="26"/>
        <v>0.59320288362512874</v>
      </c>
      <c r="O61" s="16">
        <f t="shared" si="26"/>
        <v>0.59320288362512874</v>
      </c>
      <c r="P61" s="16">
        <f t="shared" si="26"/>
        <v>0.56282803717444441</v>
      </c>
      <c r="Q61" s="16">
        <f t="shared" si="26"/>
        <v>0.59320288362512885</v>
      </c>
      <c r="R61" s="16">
        <f t="shared" si="26"/>
        <v>0.56282803717444441</v>
      </c>
      <c r="S61" s="16">
        <f t="shared" si="26"/>
        <v>0.57368963087430214</v>
      </c>
      <c r="T61" s="16">
        <f t="shared" si="26"/>
        <v>0.61342570920325812</v>
      </c>
      <c r="U61" s="16">
        <f t="shared" si="26"/>
        <v>0.63992776829423137</v>
      </c>
      <c r="V61" s="16">
        <f t="shared" si="26"/>
        <v>0.53271180009756625</v>
      </c>
      <c r="W61" s="16">
        <f t="shared" si="26"/>
        <v>0.53981462409886716</v>
      </c>
      <c r="X61" s="16">
        <f t="shared" si="26"/>
        <v>0.58393408856848605</v>
      </c>
      <c r="Y61" s="16">
        <f t="shared" si="26"/>
        <v>0.68698128066880704</v>
      </c>
      <c r="Z61" s="16">
        <f t="shared" si="26"/>
        <v>0.53388259526261583</v>
      </c>
      <c r="AA61" s="16">
        <f t="shared" si="26"/>
        <v>0.62286302780638525</v>
      </c>
      <c r="AB61" s="16">
        <f t="shared" si="26"/>
        <v>0.63189002820937634</v>
      </c>
      <c r="AC61" s="24">
        <f t="shared" ref="AC61:AC66" si="27">AVERAGE(E61:AB61)</f>
        <v>0.59171904345909199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0.59171904345909199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7"/>
        <v>0.59171904345909199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8">3.516/E61</f>
        <v>6.5857175925925926</v>
      </c>
      <c r="F63" s="16">
        <f t="shared" si="28"/>
        <v>5.9054346764346786</v>
      </c>
      <c r="G63" s="16">
        <f t="shared" si="28"/>
        <v>5.7255422335600903</v>
      </c>
      <c r="H63" s="16">
        <f t="shared" si="28"/>
        <v>5.8868251133786851</v>
      </c>
      <c r="I63" s="16">
        <f t="shared" si="28"/>
        <v>5.6449007936507929</v>
      </c>
      <c r="J63" s="16">
        <f t="shared" si="28"/>
        <v>6.2093908730158729</v>
      </c>
      <c r="K63" s="16">
        <f t="shared" si="28"/>
        <v>5.3128478057889819</v>
      </c>
      <c r="L63" s="16">
        <f t="shared" si="28"/>
        <v>6.4513151927437633</v>
      </c>
      <c r="M63" s="16">
        <f t="shared" si="28"/>
        <v>5.8565845734126993</v>
      </c>
      <c r="N63" s="16">
        <f t="shared" si="28"/>
        <v>5.9271458333333333</v>
      </c>
      <c r="O63" s="16">
        <f t="shared" si="28"/>
        <v>5.9271458333333333</v>
      </c>
      <c r="P63" s="16">
        <f t="shared" si="28"/>
        <v>6.247023544973545</v>
      </c>
      <c r="Q63" s="16">
        <f t="shared" si="28"/>
        <v>5.9271458333333324</v>
      </c>
      <c r="R63" s="16">
        <f t="shared" si="28"/>
        <v>6.247023544973545</v>
      </c>
      <c r="S63" s="16">
        <f t="shared" si="28"/>
        <v>6.1287494331065755</v>
      </c>
      <c r="T63" s="16">
        <f t="shared" si="28"/>
        <v>5.7317454212454217</v>
      </c>
      <c r="U63" s="16">
        <f t="shared" si="28"/>
        <v>5.4943701058201055</v>
      </c>
      <c r="V63" s="16">
        <f t="shared" si="28"/>
        <v>6.6001916971916978</v>
      </c>
      <c r="W63" s="16">
        <f t="shared" si="28"/>
        <v>6.5133470695970699</v>
      </c>
      <c r="X63" s="16">
        <f t="shared" si="28"/>
        <v>6.0212275132275135</v>
      </c>
      <c r="Y63" s="16">
        <f t="shared" si="28"/>
        <v>5.1180433862433876</v>
      </c>
      <c r="Z63" s="16">
        <f t="shared" si="28"/>
        <v>6.5857175925925926</v>
      </c>
      <c r="AA63" s="16">
        <f t="shared" si="28"/>
        <v>5.6449007936507929</v>
      </c>
      <c r="AB63" s="16">
        <f t="shared" si="28"/>
        <v>5.5642593537414955</v>
      </c>
      <c r="AC63" s="24">
        <f t="shared" si="27"/>
        <v>5.9690248254559135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9">3.413*E63</f>
        <v>22.477054143518519</v>
      </c>
      <c r="F64" s="16">
        <f t="shared" si="29"/>
        <v>20.155248550671558</v>
      </c>
      <c r="G64" s="16">
        <f t="shared" si="29"/>
        <v>19.541275643140587</v>
      </c>
      <c r="H64" s="16">
        <f t="shared" si="29"/>
        <v>20.091734111961451</v>
      </c>
      <c r="I64" s="16">
        <f t="shared" si="29"/>
        <v>19.266046408730155</v>
      </c>
      <c r="J64" s="16">
        <f t="shared" si="29"/>
        <v>21.192651049603175</v>
      </c>
      <c r="K64" s="16">
        <f t="shared" si="29"/>
        <v>18.132749561157794</v>
      </c>
      <c r="L64" s="16">
        <f t="shared" si="29"/>
        <v>22.018338752834463</v>
      </c>
      <c r="M64" s="16">
        <f t="shared" si="29"/>
        <v>19.988523149057542</v>
      </c>
      <c r="N64" s="16">
        <f t="shared" si="29"/>
        <v>20.229348729166666</v>
      </c>
      <c r="O64" s="16">
        <f t="shared" si="29"/>
        <v>20.229348729166666</v>
      </c>
      <c r="P64" s="16">
        <f t="shared" si="29"/>
        <v>21.321091358994707</v>
      </c>
      <c r="Q64" s="16">
        <f t="shared" si="29"/>
        <v>20.229348729166663</v>
      </c>
      <c r="R64" s="16">
        <f t="shared" si="29"/>
        <v>21.321091358994707</v>
      </c>
      <c r="S64" s="16">
        <f t="shared" si="29"/>
        <v>20.917421815192743</v>
      </c>
      <c r="T64" s="16">
        <f t="shared" si="29"/>
        <v>19.562447122710623</v>
      </c>
      <c r="U64" s="16">
        <f t="shared" si="29"/>
        <v>18.752285171164019</v>
      </c>
      <c r="V64" s="16">
        <f t="shared" si="29"/>
        <v>22.526454262515262</v>
      </c>
      <c r="W64" s="16">
        <f t="shared" si="29"/>
        <v>22.230053548534798</v>
      </c>
      <c r="X64" s="16">
        <f t="shared" si="29"/>
        <v>20.550449502645503</v>
      </c>
      <c r="Y64" s="16">
        <f t="shared" si="29"/>
        <v>17.467882077248682</v>
      </c>
      <c r="Z64" s="16">
        <f t="shared" si="29"/>
        <v>22.477054143518519</v>
      </c>
      <c r="AA64" s="16">
        <f t="shared" si="29"/>
        <v>19.266046408730155</v>
      </c>
      <c r="AB64" s="16">
        <f t="shared" si="29"/>
        <v>18.990817174319723</v>
      </c>
      <c r="AC64" s="24">
        <f t="shared" si="27"/>
        <v>20.372281729281028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30">(E51-E50)/LN(1+(E51-E50)/E46)</f>
        <v>2.4853397382384474</v>
      </c>
      <c r="F65" s="16">
        <f t="shared" si="30"/>
        <v>2.4853397382384474</v>
      </c>
      <c r="G65" s="16">
        <f t="shared" si="30"/>
        <v>2.5475255670370398</v>
      </c>
      <c r="H65" s="16">
        <f t="shared" si="30"/>
        <v>2.5475255670370389</v>
      </c>
      <c r="I65" s="16">
        <f t="shared" si="30"/>
        <v>2.7650510025361612</v>
      </c>
      <c r="J65" s="16">
        <f t="shared" si="30"/>
        <v>2.7338737120622927</v>
      </c>
      <c r="K65" s="16">
        <f t="shared" si="30"/>
        <v>2.8269864938532443</v>
      </c>
      <c r="L65" s="16">
        <f t="shared" si="30"/>
        <v>2.8577515393266606</v>
      </c>
      <c r="M65" s="16">
        <f t="shared" si="30"/>
        <v>3.0446447180586973</v>
      </c>
      <c r="N65" s="16">
        <f t="shared" si="30"/>
        <v>3.0446447180586973</v>
      </c>
      <c r="O65" s="16">
        <f t="shared" si="30"/>
        <v>2.9492740268717399</v>
      </c>
      <c r="P65" s="16">
        <f t="shared" si="30"/>
        <v>3.0446447180586973</v>
      </c>
      <c r="Q65" s="16">
        <f t="shared" si="30"/>
        <v>2.8883857776052291</v>
      </c>
      <c r="R65" s="16">
        <f t="shared" si="30"/>
        <v>2.918892288073895</v>
      </c>
      <c r="S65" s="16">
        <f t="shared" si="30"/>
        <v>2.609109778374139</v>
      </c>
      <c r="T65" s="16">
        <f t="shared" si="30"/>
        <v>2.4225178111501937</v>
      </c>
      <c r="U65" s="16">
        <f t="shared" si="30"/>
        <v>2.5783908460367524</v>
      </c>
      <c r="V65" s="16">
        <f t="shared" si="30"/>
        <v>2.6091097783741399</v>
      </c>
      <c r="W65" s="16">
        <f t="shared" si="30"/>
        <v>2.609109778374139</v>
      </c>
      <c r="X65" s="16">
        <f t="shared" si="30"/>
        <v>2.4225178111501937</v>
      </c>
      <c r="Y65" s="16">
        <f t="shared" si="30"/>
        <v>2.5757404186939912</v>
      </c>
      <c r="Z65" s="16">
        <f t="shared" si="30"/>
        <v>2.390951573568977</v>
      </c>
      <c r="AA65" s="16">
        <f t="shared" si="30"/>
        <v>2.3604450022876571</v>
      </c>
      <c r="AB65" s="16">
        <f t="shared" si="30"/>
        <v>2.390951573568977</v>
      </c>
      <c r="AC65" s="24">
        <f t="shared" si="27"/>
        <v>2.671196832359811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31">(E48-E49)/LN(1+(E48-E49)/E47)</f>
        <v>2.7570193139019237</v>
      </c>
      <c r="F66" s="16">
        <f t="shared" si="31"/>
        <v>2.706677059950191</v>
      </c>
      <c r="G66" s="16">
        <f t="shared" si="31"/>
        <v>2.7820815658492695</v>
      </c>
      <c r="H66" s="16">
        <f t="shared" si="31"/>
        <v>2.8319947622323784</v>
      </c>
      <c r="I66" s="16">
        <f t="shared" si="31"/>
        <v>2.8816343500125905</v>
      </c>
      <c r="J66" s="16">
        <f t="shared" si="31"/>
        <v>2.9310095858689822</v>
      </c>
      <c r="K66" s="16">
        <f t="shared" si="31"/>
        <v>3.0045957240544103</v>
      </c>
      <c r="L66" s="16">
        <f t="shared" si="31"/>
        <v>3.174605732429284</v>
      </c>
      <c r="M66" s="16">
        <f t="shared" si="31"/>
        <v>3.249932086543676</v>
      </c>
      <c r="N66" s="16">
        <f t="shared" si="31"/>
        <v>3.2749184601107526</v>
      </c>
      <c r="O66" s="16">
        <f t="shared" si="31"/>
        <v>3.2749184601107526</v>
      </c>
      <c r="P66" s="16">
        <f t="shared" si="31"/>
        <v>3.249932086543676</v>
      </c>
      <c r="Q66" s="16">
        <f t="shared" si="31"/>
        <v>3.2749184601107522</v>
      </c>
      <c r="R66" s="16">
        <f t="shared" si="31"/>
        <v>3.0776339841275702</v>
      </c>
      <c r="S66" s="16">
        <f t="shared" si="31"/>
        <v>2.9063544547929929</v>
      </c>
      <c r="T66" s="16">
        <f t="shared" si="31"/>
        <v>2.6560353889201744</v>
      </c>
      <c r="U66" s="16">
        <f t="shared" si="31"/>
        <v>2.831994762232378</v>
      </c>
      <c r="V66" s="16">
        <f t="shared" si="31"/>
        <v>2.9063544547929929</v>
      </c>
      <c r="W66" s="16">
        <f t="shared" si="31"/>
        <v>2.8816343500125905</v>
      </c>
      <c r="X66" s="16">
        <f t="shared" si="31"/>
        <v>2.6050827568852757</v>
      </c>
      <c r="Y66" s="16">
        <f t="shared" si="31"/>
        <v>2.8672892486957022</v>
      </c>
      <c r="Z66" s="16">
        <f t="shared" si="31"/>
        <v>2.9192267399697243</v>
      </c>
      <c r="AA66" s="16">
        <f t="shared" si="31"/>
        <v>2.9192267399697238</v>
      </c>
      <c r="AB66" s="16">
        <f t="shared" si="31"/>
        <v>2.8932962516346135</v>
      </c>
      <c r="AC66" s="24">
        <f t="shared" si="27"/>
        <v>2.9524319491563493</v>
      </c>
    </row>
    <row r="70" spans="1:29" ht="21" customHeight="1"/>
    <row r="71" spans="1:29" ht="18.75" customHeight="1"/>
    <row r="72" spans="1:29" ht="18.75" customHeight="1"/>
    <row r="73" spans="1:29" ht="18.75" customHeight="1"/>
    <row r="74" spans="1:29" ht="18.75" customHeight="1"/>
    <row r="75" spans="1:29" ht="19.5" customHeight="1"/>
    <row r="76" spans="1:29" ht="18.75" customHeight="1"/>
    <row r="77" spans="1:29" ht="15.75" customHeight="1"/>
    <row r="79" spans="1:29" ht="33" customHeight="1"/>
    <row r="80" spans="1:29" ht="33" customHeight="1"/>
    <row r="81" ht="33" customHeight="1"/>
    <row r="82" ht="33" customHeight="1"/>
    <row r="83" ht="33" customHeight="1"/>
    <row r="84" ht="33" customHeight="1"/>
    <row r="85" ht="33" customHeight="1"/>
    <row r="86" ht="33" customHeight="1"/>
    <row r="87" ht="33" customHeight="1"/>
    <row r="88" ht="33" customHeight="1"/>
    <row r="89" ht="33" customHeight="1"/>
    <row r="90" ht="33" customHeight="1"/>
    <row r="91" ht="33" customHeight="1"/>
    <row r="92" ht="33" customHeight="1"/>
    <row r="93" ht="33" customHeight="1"/>
    <row r="94" ht="33" customHeight="1"/>
    <row r="95" ht="33" customHeight="1"/>
    <row r="96" ht="33" customHeight="1"/>
    <row r="97" ht="33" customHeight="1"/>
    <row r="98" ht="33" customHeight="1"/>
    <row r="99" ht="33" customHeight="1"/>
  </sheetData>
  <mergeCells count="32">
    <mergeCell ref="A35:AC35"/>
    <mergeCell ref="A37:D37"/>
    <mergeCell ref="E29:AB29"/>
    <mergeCell ref="A36:AC36"/>
    <mergeCell ref="E37:AC43"/>
    <mergeCell ref="A43:D43"/>
    <mergeCell ref="E62:AB62"/>
    <mergeCell ref="A38:D38"/>
    <mergeCell ref="A39:D39"/>
    <mergeCell ref="A40:D40"/>
    <mergeCell ref="A41:D41"/>
    <mergeCell ref="A42:D42"/>
    <mergeCell ref="A44:A45"/>
    <mergeCell ref="B44:B45"/>
    <mergeCell ref="C44:C45"/>
    <mergeCell ref="D44:D45"/>
    <mergeCell ref="E44:AB44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7:AB27">
    <cfRule type="cellIs" dxfId="26" priority="3" operator="greaterThan">
      <formula>90</formula>
    </cfRule>
  </conditionalFormatting>
  <conditionalFormatting sqref="E60:AB60">
    <cfRule type="cellIs" dxfId="25" priority="2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F99"/>
  <sheetViews>
    <sheetView zoomScale="60" zoomScaleNormal="60" workbookViewId="0">
      <selection activeCell="AH95" sqref="AH9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149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0.9</v>
      </c>
      <c r="F13" s="8">
        <v>0.9</v>
      </c>
      <c r="G13" s="8">
        <v>1</v>
      </c>
      <c r="H13" s="8">
        <v>1</v>
      </c>
      <c r="I13" s="8">
        <v>1</v>
      </c>
      <c r="J13" s="8">
        <v>0.9</v>
      </c>
      <c r="K13" s="8">
        <v>1</v>
      </c>
      <c r="L13" s="8">
        <v>0.9</v>
      </c>
      <c r="M13" s="8">
        <v>0.9</v>
      </c>
      <c r="N13" s="8">
        <v>0.8</v>
      </c>
      <c r="O13" s="8">
        <v>0.8</v>
      </c>
      <c r="P13" s="8">
        <v>0.7</v>
      </c>
      <c r="Q13" s="8">
        <v>0.7</v>
      </c>
      <c r="R13" s="8">
        <v>0.7</v>
      </c>
      <c r="S13" s="8">
        <v>0.8</v>
      </c>
      <c r="T13" s="8">
        <v>0.9</v>
      </c>
      <c r="U13" s="8">
        <v>0.9</v>
      </c>
      <c r="V13" s="8">
        <v>0.9</v>
      </c>
      <c r="W13" s="8">
        <v>0.9</v>
      </c>
      <c r="X13" s="8">
        <v>0.9</v>
      </c>
      <c r="Y13" s="8">
        <v>0.8</v>
      </c>
      <c r="Z13" s="8">
        <v>0.8</v>
      </c>
      <c r="AA13" s="8">
        <v>0.9</v>
      </c>
      <c r="AB13" s="8">
        <v>0.8</v>
      </c>
      <c r="AC13" s="23">
        <f>AVERAGE(E13:AB13)</f>
        <v>0.8666666666666667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0.5</v>
      </c>
      <c r="F14" s="9">
        <v>0.5</v>
      </c>
      <c r="G14" s="9">
        <v>0.5</v>
      </c>
      <c r="H14" s="9">
        <v>0.4</v>
      </c>
      <c r="I14" s="9">
        <v>0.5</v>
      </c>
      <c r="J14" s="9">
        <v>0.6</v>
      </c>
      <c r="K14" s="9">
        <v>0.6</v>
      </c>
      <c r="L14" s="9">
        <v>0.5</v>
      </c>
      <c r="M14" s="9">
        <v>0.5</v>
      </c>
      <c r="N14" s="9">
        <v>0.4</v>
      </c>
      <c r="O14" s="9">
        <v>0.4</v>
      </c>
      <c r="P14" s="9">
        <v>0.3</v>
      </c>
      <c r="Q14" s="9">
        <v>0.4</v>
      </c>
      <c r="R14" s="9">
        <v>0.3</v>
      </c>
      <c r="S14" s="9">
        <v>0.5</v>
      </c>
      <c r="T14" s="9">
        <v>0.5</v>
      </c>
      <c r="U14" s="9">
        <v>0.5</v>
      </c>
      <c r="V14" s="9">
        <v>0.5</v>
      </c>
      <c r="W14" s="9">
        <v>0.4</v>
      </c>
      <c r="X14" s="9">
        <v>0.4</v>
      </c>
      <c r="Y14" s="9">
        <v>0.5</v>
      </c>
      <c r="Z14" s="9">
        <v>0.4</v>
      </c>
      <c r="AA14" s="9">
        <v>0.4</v>
      </c>
      <c r="AB14" s="9">
        <v>0.4</v>
      </c>
      <c r="AC14" s="23">
        <f>AVERAGE(E14:AB14)</f>
        <v>0.45416666666666677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13.3</v>
      </c>
      <c r="F15" s="10">
        <v>13.1</v>
      </c>
      <c r="G15" s="10">
        <v>12.8</v>
      </c>
      <c r="H15" s="10">
        <v>12.8</v>
      </c>
      <c r="I15" s="10">
        <v>12.9</v>
      </c>
      <c r="J15" s="10">
        <v>13.1</v>
      </c>
      <c r="K15" s="10">
        <v>13.6</v>
      </c>
      <c r="L15" s="10">
        <v>14.1</v>
      </c>
      <c r="M15" s="10">
        <v>13.8</v>
      </c>
      <c r="N15" s="10">
        <v>13.3</v>
      </c>
      <c r="O15" s="10">
        <v>13.4</v>
      </c>
      <c r="P15" s="10">
        <v>13.3</v>
      </c>
      <c r="Q15" s="10">
        <v>13</v>
      </c>
      <c r="R15" s="10">
        <v>12.6</v>
      </c>
      <c r="S15" s="10">
        <v>13.1</v>
      </c>
      <c r="T15" s="10">
        <v>13</v>
      </c>
      <c r="U15" s="10">
        <v>12.9</v>
      </c>
      <c r="V15" s="10">
        <v>12.9</v>
      </c>
      <c r="W15" s="10">
        <v>12.9</v>
      </c>
      <c r="X15" s="10">
        <v>12.9</v>
      </c>
      <c r="Y15" s="10">
        <v>12.8</v>
      </c>
      <c r="Z15" s="10">
        <v>12.6</v>
      </c>
      <c r="AA15" s="10">
        <v>12.7</v>
      </c>
      <c r="AB15" s="10">
        <v>12.6</v>
      </c>
      <c r="AC15" s="24">
        <f t="shared" ref="AC15:AC25" si="0">AVERAGE(E15:AB15)</f>
        <v>13.062500000000002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5.6</v>
      </c>
      <c r="F16" s="10">
        <v>5.5</v>
      </c>
      <c r="G16" s="10">
        <v>5.5</v>
      </c>
      <c r="H16" s="10">
        <v>5.5</v>
      </c>
      <c r="I16" s="10">
        <v>5.5</v>
      </c>
      <c r="J16" s="10">
        <v>5.6</v>
      </c>
      <c r="K16" s="10">
        <v>5.8</v>
      </c>
      <c r="L16" s="10">
        <v>6.1</v>
      </c>
      <c r="M16" s="10">
        <v>6.9</v>
      </c>
      <c r="N16" s="10">
        <v>7</v>
      </c>
      <c r="O16" s="10">
        <v>7.1</v>
      </c>
      <c r="P16" s="10">
        <v>7</v>
      </c>
      <c r="Q16" s="10">
        <v>6.9</v>
      </c>
      <c r="R16" s="10">
        <v>6.2</v>
      </c>
      <c r="S16" s="10">
        <v>5.5</v>
      </c>
      <c r="T16" s="10">
        <v>5.5</v>
      </c>
      <c r="U16" s="10">
        <v>5.5</v>
      </c>
      <c r="V16" s="10">
        <v>5.6</v>
      </c>
      <c r="W16" s="10">
        <v>5.6</v>
      </c>
      <c r="X16" s="10">
        <v>5.5</v>
      </c>
      <c r="Y16" s="10">
        <v>5.5</v>
      </c>
      <c r="Z16" s="10">
        <v>5.5</v>
      </c>
      <c r="AA16" s="10">
        <v>5.5</v>
      </c>
      <c r="AB16" s="10">
        <v>5.5</v>
      </c>
      <c r="AC16" s="24">
        <f t="shared" si="0"/>
        <v>5.8916666666666657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25.7</v>
      </c>
      <c r="F17" s="10">
        <v>25.8</v>
      </c>
      <c r="G17" s="10">
        <v>25.7</v>
      </c>
      <c r="H17" s="10">
        <v>25.7</v>
      </c>
      <c r="I17" s="10">
        <v>24.2</v>
      </c>
      <c r="J17" s="10">
        <v>26.8</v>
      </c>
      <c r="K17" s="10">
        <v>27.6</v>
      </c>
      <c r="L17" s="10">
        <v>27.4</v>
      </c>
      <c r="M17" s="10">
        <v>28.3</v>
      </c>
      <c r="N17" s="10">
        <v>27.9</v>
      </c>
      <c r="O17" s="10">
        <v>27.4</v>
      </c>
      <c r="P17" s="10">
        <v>26.8</v>
      </c>
      <c r="Q17" s="10">
        <v>26.4</v>
      </c>
      <c r="R17" s="10">
        <v>26.5</v>
      </c>
      <c r="S17" s="10">
        <v>25.2</v>
      </c>
      <c r="T17" s="10">
        <v>25.1</v>
      </c>
      <c r="U17" s="10">
        <v>25.1</v>
      </c>
      <c r="V17" s="10">
        <v>25.6</v>
      </c>
      <c r="W17" s="10">
        <v>25.8</v>
      </c>
      <c r="X17" s="10">
        <v>25.9</v>
      </c>
      <c r="Y17" s="10">
        <v>25.7</v>
      </c>
      <c r="Z17" s="10">
        <v>25.4</v>
      </c>
      <c r="AA17" s="10">
        <v>25.2</v>
      </c>
      <c r="AB17" s="10">
        <v>24.7</v>
      </c>
      <c r="AC17" s="24">
        <f t="shared" si="0"/>
        <v>26.079166666666676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29.9</v>
      </c>
      <c r="F18" s="10">
        <v>29.9</v>
      </c>
      <c r="G18" s="10">
        <v>29.8</v>
      </c>
      <c r="H18" s="10">
        <v>29.8</v>
      </c>
      <c r="I18" s="10">
        <v>28.2</v>
      </c>
      <c r="J18" s="10">
        <v>30.8</v>
      </c>
      <c r="K18" s="10">
        <v>32.1</v>
      </c>
      <c r="L18" s="10">
        <v>32.1</v>
      </c>
      <c r="M18" s="10">
        <v>32</v>
      </c>
      <c r="N18" s="10">
        <v>31.4</v>
      </c>
      <c r="O18" s="10">
        <v>30.9</v>
      </c>
      <c r="P18" s="10">
        <v>30.2</v>
      </c>
      <c r="Q18" s="10">
        <v>29.6</v>
      </c>
      <c r="R18" s="10">
        <v>29.8</v>
      </c>
      <c r="S18" s="10">
        <v>29.3</v>
      </c>
      <c r="T18" s="10">
        <v>29.3</v>
      </c>
      <c r="U18" s="10">
        <v>29.2</v>
      </c>
      <c r="V18" s="10">
        <v>29.6</v>
      </c>
      <c r="W18" s="10">
        <v>29.8</v>
      </c>
      <c r="X18" s="10">
        <v>30</v>
      </c>
      <c r="Y18" s="10">
        <v>29.7</v>
      </c>
      <c r="Z18" s="10">
        <v>29.2</v>
      </c>
      <c r="AA18" s="10">
        <v>29.1</v>
      </c>
      <c r="AB18" s="10">
        <v>28.6</v>
      </c>
      <c r="AC18" s="24">
        <f t="shared" si="0"/>
        <v>30.012500000000006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2472.4537037037039</v>
      </c>
      <c r="F26" s="14">
        <f t="shared" si="7"/>
        <v>2440.3439153439153</v>
      </c>
      <c r="G26" s="14">
        <f t="shared" si="7"/>
        <v>2344.0145502645505</v>
      </c>
      <c r="H26" s="14">
        <f t="shared" si="7"/>
        <v>2344.0145502645505</v>
      </c>
      <c r="I26" s="14">
        <f t="shared" si="7"/>
        <v>2376.1243386243386</v>
      </c>
      <c r="J26" s="14">
        <f t="shared" si="7"/>
        <v>2408.2341269841268</v>
      </c>
      <c r="K26" s="14">
        <f t="shared" si="7"/>
        <v>2504.563492063492</v>
      </c>
      <c r="L26" s="14">
        <f t="shared" si="7"/>
        <v>2568.7830687830688</v>
      </c>
      <c r="M26" s="14">
        <f t="shared" si="7"/>
        <v>2215.5753968253966</v>
      </c>
      <c r="N26" s="14">
        <f t="shared" si="7"/>
        <v>2022.916666666667</v>
      </c>
      <c r="O26" s="14">
        <f t="shared" si="7"/>
        <v>2022.916666666667</v>
      </c>
      <c r="P26" s="14">
        <f t="shared" si="7"/>
        <v>2022.916666666667</v>
      </c>
      <c r="Q26" s="14">
        <f t="shared" si="7"/>
        <v>1958.69708994709</v>
      </c>
      <c r="R26" s="14">
        <f t="shared" si="7"/>
        <v>2055.0264550264546</v>
      </c>
      <c r="S26" s="14">
        <f t="shared" si="7"/>
        <v>2440.3439153439153</v>
      </c>
      <c r="T26" s="14">
        <f t="shared" si="7"/>
        <v>2408.2341269841268</v>
      </c>
      <c r="U26" s="14">
        <f t="shared" si="7"/>
        <v>2376.1243386243386</v>
      </c>
      <c r="V26" s="14">
        <f t="shared" si="7"/>
        <v>2344.0145502645505</v>
      </c>
      <c r="W26" s="14">
        <f t="shared" si="7"/>
        <v>2344.0145502645505</v>
      </c>
      <c r="X26" s="14">
        <f t="shared" ref="X26:AB26" si="8">X25*1000*1*(X15-X16)/3024</f>
        <v>2376.1243386243386</v>
      </c>
      <c r="Y26" s="14">
        <f t="shared" si="8"/>
        <v>2344.0145502645505</v>
      </c>
      <c r="Z26" s="14">
        <f t="shared" si="8"/>
        <v>2279.7949735449733</v>
      </c>
      <c r="AA26" s="14">
        <f t="shared" si="8"/>
        <v>2311.9047619047615</v>
      </c>
      <c r="AB26" s="14">
        <f t="shared" si="8"/>
        <v>2279.7949735449733</v>
      </c>
      <c r="AC26" s="24">
        <f>SUM(E26:AB26)</f>
        <v>55260.945767195779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1500</v>
      </c>
      <c r="F27" s="15">
        <v>1400</v>
      </c>
      <c r="G27" s="15">
        <v>1300</v>
      </c>
      <c r="H27" s="15">
        <v>1200</v>
      </c>
      <c r="I27" s="15">
        <v>1500</v>
      </c>
      <c r="J27" s="15">
        <v>1500</v>
      </c>
      <c r="K27" s="15">
        <v>1500</v>
      </c>
      <c r="L27" s="15">
        <v>1400</v>
      </c>
      <c r="M27" s="15">
        <v>1300</v>
      </c>
      <c r="N27" s="15">
        <v>1200</v>
      </c>
      <c r="O27" s="15">
        <v>1200</v>
      </c>
      <c r="P27" s="15">
        <v>1200</v>
      </c>
      <c r="Q27" s="15">
        <v>1200</v>
      </c>
      <c r="R27" s="15">
        <v>1300</v>
      </c>
      <c r="S27" s="15">
        <v>1400</v>
      </c>
      <c r="T27" s="15">
        <v>1200</v>
      </c>
      <c r="U27" s="15">
        <v>1400</v>
      </c>
      <c r="V27" s="15">
        <v>1300</v>
      </c>
      <c r="W27" s="15">
        <v>1400</v>
      </c>
      <c r="X27" s="15">
        <v>1400</v>
      </c>
      <c r="Y27" s="15">
        <v>1200</v>
      </c>
      <c r="Z27" s="15">
        <v>1400</v>
      </c>
      <c r="AA27" s="15">
        <v>1300</v>
      </c>
      <c r="AB27" s="15">
        <v>1300</v>
      </c>
      <c r="AC27" s="25">
        <f>SUM(E27:AB27)</f>
        <v>32000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W28" si="9">E27/E26</f>
        <v>0.60668476734388166</v>
      </c>
      <c r="F28" s="16">
        <f t="shared" si="9"/>
        <v>0.57368963087430214</v>
      </c>
      <c r="G28" s="16">
        <f t="shared" si="9"/>
        <v>0.55460406585500044</v>
      </c>
      <c r="H28" s="16">
        <f t="shared" si="9"/>
        <v>0.51194221463538503</v>
      </c>
      <c r="I28" s="16">
        <f t="shared" si="9"/>
        <v>0.63128009574971466</v>
      </c>
      <c r="J28" s="16">
        <f t="shared" si="9"/>
        <v>0.62286302780638525</v>
      </c>
      <c r="K28" s="16">
        <f t="shared" si="9"/>
        <v>0.59890675750613964</v>
      </c>
      <c r="L28" s="16">
        <f t="shared" si="9"/>
        <v>0.54500514933058708</v>
      </c>
      <c r="M28" s="16">
        <f t="shared" si="9"/>
        <v>0.58675502619442088</v>
      </c>
      <c r="N28" s="16">
        <f t="shared" si="9"/>
        <v>0.59320288362512863</v>
      </c>
      <c r="O28" s="16">
        <f t="shared" si="9"/>
        <v>0.59320288362512863</v>
      </c>
      <c r="P28" s="16">
        <f t="shared" si="9"/>
        <v>0.59320288362512863</v>
      </c>
      <c r="Q28" s="16">
        <f t="shared" si="9"/>
        <v>0.61265215849808374</v>
      </c>
      <c r="R28" s="16">
        <f t="shared" si="9"/>
        <v>0.63259526261586008</v>
      </c>
      <c r="S28" s="16">
        <f t="shared" si="9"/>
        <v>0.57368963087430214</v>
      </c>
      <c r="T28" s="16">
        <f t="shared" si="9"/>
        <v>0.49829042224510817</v>
      </c>
      <c r="U28" s="16">
        <f t="shared" si="9"/>
        <v>0.58919475603306704</v>
      </c>
      <c r="V28" s="16">
        <f t="shared" si="9"/>
        <v>0.55460406585500044</v>
      </c>
      <c r="W28" s="16">
        <f t="shared" si="9"/>
        <v>0.59726591707461585</v>
      </c>
      <c r="X28" s="16">
        <f t="shared" ref="X28:AB28" si="10">X27/X26</f>
        <v>0.58919475603306704</v>
      </c>
      <c r="Y28" s="16">
        <f t="shared" si="10"/>
        <v>0.51194221463538503</v>
      </c>
      <c r="Z28" s="16">
        <f t="shared" si="10"/>
        <v>0.61409030910488682</v>
      </c>
      <c r="AA28" s="16">
        <f t="shared" si="10"/>
        <v>0.56230690010298667</v>
      </c>
      <c r="AB28" s="16">
        <f t="shared" si="10"/>
        <v>0.57022671559739491</v>
      </c>
      <c r="AC28" s="24">
        <f t="shared" ref="AC28:AC33" si="11">AVERAGE(E28:AB28)</f>
        <v>0.57989135395170666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0.57989135395170666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0.57989135395170666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2">3.516/E28</f>
        <v>5.7954314814814811</v>
      </c>
      <c r="F30" s="16">
        <f t="shared" si="12"/>
        <v>6.1287494331065755</v>
      </c>
      <c r="G30" s="16">
        <f t="shared" si="12"/>
        <v>6.3396578144078148</v>
      </c>
      <c r="H30" s="16">
        <f t="shared" si="12"/>
        <v>6.867962632275133</v>
      </c>
      <c r="I30" s="16">
        <f t="shared" si="12"/>
        <v>5.5696354497354497</v>
      </c>
      <c r="J30" s="16">
        <f t="shared" si="12"/>
        <v>5.6449007936507929</v>
      </c>
      <c r="K30" s="16">
        <f t="shared" si="12"/>
        <v>5.8706968253968252</v>
      </c>
      <c r="L30" s="16">
        <f t="shared" si="12"/>
        <v>6.4513151927437633</v>
      </c>
      <c r="M30" s="16">
        <f t="shared" si="12"/>
        <v>5.992279304029303</v>
      </c>
      <c r="N30" s="16">
        <f t="shared" si="12"/>
        <v>5.9271458333333342</v>
      </c>
      <c r="O30" s="16">
        <f t="shared" si="12"/>
        <v>5.9271458333333342</v>
      </c>
      <c r="P30" s="16">
        <f t="shared" si="12"/>
        <v>5.9271458333333342</v>
      </c>
      <c r="Q30" s="16">
        <f t="shared" si="12"/>
        <v>5.7389824735449739</v>
      </c>
      <c r="R30" s="16">
        <f t="shared" si="12"/>
        <v>5.5580561660561649</v>
      </c>
      <c r="S30" s="16">
        <f t="shared" si="12"/>
        <v>6.1287494331065755</v>
      </c>
      <c r="T30" s="16">
        <f t="shared" si="12"/>
        <v>7.0561259920634916</v>
      </c>
      <c r="U30" s="16">
        <f t="shared" si="12"/>
        <v>5.9674665532879825</v>
      </c>
      <c r="V30" s="16">
        <f t="shared" si="12"/>
        <v>6.3396578144078148</v>
      </c>
      <c r="W30" s="16">
        <f t="shared" si="12"/>
        <v>5.8868251133786851</v>
      </c>
      <c r="X30" s="16">
        <f t="shared" ref="X30:AB30" si="13">3.516/X28</f>
        <v>5.9674665532879825</v>
      </c>
      <c r="Y30" s="16">
        <f t="shared" si="13"/>
        <v>6.867962632275133</v>
      </c>
      <c r="Z30" s="16">
        <f t="shared" si="13"/>
        <v>5.7255422335600903</v>
      </c>
      <c r="AA30" s="16">
        <f t="shared" si="13"/>
        <v>6.252813186813186</v>
      </c>
      <c r="AB30" s="16">
        <f t="shared" si="13"/>
        <v>6.1659685592185589</v>
      </c>
      <c r="AC30" s="24">
        <f t="shared" si="11"/>
        <v>6.0874034640761581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4">3.413*E30</f>
        <v>19.779807646296295</v>
      </c>
      <c r="F31" s="16">
        <f t="shared" si="14"/>
        <v>20.917421815192743</v>
      </c>
      <c r="G31" s="16">
        <f t="shared" si="14"/>
        <v>21.637252120573869</v>
      </c>
      <c r="H31" s="16">
        <f t="shared" si="14"/>
        <v>23.440356463955027</v>
      </c>
      <c r="I31" s="16">
        <f t="shared" si="14"/>
        <v>19.00916578994709</v>
      </c>
      <c r="J31" s="16">
        <f t="shared" si="14"/>
        <v>19.266046408730155</v>
      </c>
      <c r="K31" s="16">
        <f t="shared" si="14"/>
        <v>20.036688265079363</v>
      </c>
      <c r="L31" s="16">
        <f t="shared" si="14"/>
        <v>22.018338752834463</v>
      </c>
      <c r="M31" s="16">
        <f t="shared" si="14"/>
        <v>20.451649264652008</v>
      </c>
      <c r="N31" s="16">
        <f t="shared" si="14"/>
        <v>20.22934872916667</v>
      </c>
      <c r="O31" s="16">
        <f t="shared" si="14"/>
        <v>20.22934872916667</v>
      </c>
      <c r="P31" s="16">
        <f t="shared" si="14"/>
        <v>20.22934872916667</v>
      </c>
      <c r="Q31" s="16">
        <f t="shared" si="14"/>
        <v>19.587147182208994</v>
      </c>
      <c r="R31" s="16">
        <f t="shared" si="14"/>
        <v>18.969645694749691</v>
      </c>
      <c r="S31" s="16">
        <f t="shared" si="14"/>
        <v>20.917421815192743</v>
      </c>
      <c r="T31" s="16">
        <f t="shared" si="14"/>
        <v>24.082558010912695</v>
      </c>
      <c r="U31" s="16">
        <f t="shared" si="14"/>
        <v>20.366963346371882</v>
      </c>
      <c r="V31" s="16">
        <f t="shared" si="14"/>
        <v>21.637252120573869</v>
      </c>
      <c r="W31" s="16">
        <f t="shared" si="14"/>
        <v>20.091734111961451</v>
      </c>
      <c r="X31" s="16">
        <f t="shared" ref="X31:AB31" si="15">3.413*X30</f>
        <v>20.366963346371882</v>
      </c>
      <c r="Y31" s="16">
        <f t="shared" si="15"/>
        <v>23.440356463955027</v>
      </c>
      <c r="Z31" s="16">
        <f t="shared" si="15"/>
        <v>19.541275643140587</v>
      </c>
      <c r="AA31" s="16">
        <f t="shared" si="15"/>
        <v>21.340851406593401</v>
      </c>
      <c r="AB31" s="16">
        <f t="shared" si="15"/>
        <v>21.044450692612941</v>
      </c>
      <c r="AC31" s="24">
        <f t="shared" si="11"/>
        <v>20.776308022891929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6">(E18-E17)/LN(1+(E18-E17)/E13)</f>
        <v>2.4213060328504614</v>
      </c>
      <c r="F32" s="16">
        <f t="shared" si="16"/>
        <v>2.3909515735689761</v>
      </c>
      <c r="G32" s="16">
        <f t="shared" si="16"/>
        <v>2.5165099320931175</v>
      </c>
      <c r="H32" s="16">
        <f t="shared" si="16"/>
        <v>2.5165099320931175</v>
      </c>
      <c r="I32" s="16">
        <f t="shared" si="16"/>
        <v>2.4853397382384474</v>
      </c>
      <c r="J32" s="16">
        <f t="shared" si="16"/>
        <v>2.3604450022876571</v>
      </c>
      <c r="K32" s="16">
        <f t="shared" si="16"/>
        <v>2.6396861920468613</v>
      </c>
      <c r="L32" s="16">
        <f t="shared" si="16"/>
        <v>2.5709371988152214</v>
      </c>
      <c r="M32" s="16">
        <f t="shared" si="16"/>
        <v>2.2679673009140915</v>
      </c>
      <c r="N32" s="16">
        <f t="shared" si="16"/>
        <v>2.0811548423664723</v>
      </c>
      <c r="O32" s="16">
        <f t="shared" si="16"/>
        <v>2.0811548423664723</v>
      </c>
      <c r="P32" s="16">
        <f t="shared" si="16"/>
        <v>1.9234447300431909</v>
      </c>
      <c r="Q32" s="16">
        <f t="shared" si="16"/>
        <v>1.8630088847770021</v>
      </c>
      <c r="R32" s="16">
        <f t="shared" si="16"/>
        <v>1.8933207776077319</v>
      </c>
      <c r="S32" s="16">
        <f t="shared" si="16"/>
        <v>2.262220292227624</v>
      </c>
      <c r="T32" s="16">
        <f t="shared" si="16"/>
        <v>2.4213060328504614</v>
      </c>
      <c r="U32" s="16">
        <f t="shared" si="16"/>
        <v>2.3909515735689761</v>
      </c>
      <c r="V32" s="16">
        <f t="shared" si="16"/>
        <v>2.3604450022876571</v>
      </c>
      <c r="W32" s="16">
        <f t="shared" si="16"/>
        <v>2.3604450022876571</v>
      </c>
      <c r="X32" s="16">
        <f t="shared" ref="X32:AB32" si="17">(X18-X17)/LN(1+(X18-X17)/X13)</f>
        <v>2.390951573568977</v>
      </c>
      <c r="Y32" s="16">
        <f t="shared" si="17"/>
        <v>2.2324425062049889</v>
      </c>
      <c r="Z32" s="16">
        <f t="shared" si="17"/>
        <v>2.1724218588014748</v>
      </c>
      <c r="AA32" s="16">
        <f t="shared" si="17"/>
        <v>2.329781902412321</v>
      </c>
      <c r="AB32" s="16">
        <f t="shared" si="17"/>
        <v>2.2025112400267242</v>
      </c>
      <c r="AC32" s="24">
        <f t="shared" si="11"/>
        <v>2.2973005818460703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8">(E15-E16)/LN(1+(E15-E16)/E14)</f>
        <v>2.7526727126528141</v>
      </c>
      <c r="F33" s="16">
        <f t="shared" si="18"/>
        <v>2.7288938316427807</v>
      </c>
      <c r="G33" s="16">
        <f t="shared" si="18"/>
        <v>2.6571824286132681</v>
      </c>
      <c r="H33" s="16">
        <f t="shared" si="18"/>
        <v>2.4682916986923407</v>
      </c>
      <c r="I33" s="16">
        <f t="shared" si="18"/>
        <v>2.6811497642329991</v>
      </c>
      <c r="J33" s="16">
        <f t="shared" si="18"/>
        <v>2.8816343500125905</v>
      </c>
      <c r="K33" s="16">
        <f t="shared" si="18"/>
        <v>2.9556008171816193</v>
      </c>
      <c r="L33" s="16">
        <f t="shared" si="18"/>
        <v>2.8236489909180893</v>
      </c>
      <c r="M33" s="16">
        <f t="shared" si="18"/>
        <v>2.5606510797638884</v>
      </c>
      <c r="N33" s="16">
        <f t="shared" si="18"/>
        <v>2.2353121960360163</v>
      </c>
      <c r="O33" s="16">
        <f t="shared" si="18"/>
        <v>2.2353121960360163</v>
      </c>
      <c r="P33" s="16">
        <f t="shared" si="18"/>
        <v>2.0381473548366369</v>
      </c>
      <c r="Q33" s="16">
        <f t="shared" si="18"/>
        <v>2.1878754401618967</v>
      </c>
      <c r="R33" s="16">
        <f t="shared" si="18"/>
        <v>2.0604747200825204</v>
      </c>
      <c r="S33" s="16">
        <f t="shared" si="18"/>
        <v>2.7288938316427807</v>
      </c>
      <c r="T33" s="16">
        <f t="shared" si="18"/>
        <v>2.7050532016668063</v>
      </c>
      <c r="U33" s="16">
        <f t="shared" si="18"/>
        <v>2.6811497642329991</v>
      </c>
      <c r="V33" s="16">
        <f t="shared" si="18"/>
        <v>2.6571824286132681</v>
      </c>
      <c r="W33" s="16">
        <f t="shared" si="18"/>
        <v>2.4682916986923407</v>
      </c>
      <c r="X33" s="16">
        <f t="shared" ref="X33:AB33" si="19">(X15-X16)/LN(1+(X15-X16)/X14)</f>
        <v>2.4912348380247811</v>
      </c>
      <c r="Y33" s="16">
        <f t="shared" si="19"/>
        <v>2.6571824286132681</v>
      </c>
      <c r="Z33" s="16">
        <f t="shared" si="19"/>
        <v>2.4222213199475116</v>
      </c>
      <c r="AA33" s="16">
        <f t="shared" si="19"/>
        <v>2.4452875576447819</v>
      </c>
      <c r="AB33" s="16">
        <f t="shared" si="19"/>
        <v>2.4222213199475116</v>
      </c>
      <c r="AC33" s="24">
        <f t="shared" si="11"/>
        <v>2.5393985820787299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150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1</v>
      </c>
      <c r="F46" s="8">
        <v>1</v>
      </c>
      <c r="G46" s="8">
        <v>1</v>
      </c>
      <c r="H46" s="8">
        <v>1</v>
      </c>
      <c r="I46" s="8">
        <v>1</v>
      </c>
      <c r="J46" s="8">
        <v>0.9</v>
      </c>
      <c r="K46" s="8">
        <v>1</v>
      </c>
      <c r="L46" s="8">
        <v>1</v>
      </c>
      <c r="M46" s="8">
        <v>1</v>
      </c>
      <c r="N46" s="8">
        <v>0.9</v>
      </c>
      <c r="O46" s="8">
        <v>0.9</v>
      </c>
      <c r="P46" s="8">
        <v>0.9</v>
      </c>
      <c r="Q46" s="8">
        <v>0.9</v>
      </c>
      <c r="R46" s="8">
        <v>0.8</v>
      </c>
      <c r="S46" s="8">
        <v>0.9</v>
      </c>
      <c r="T46" s="8">
        <v>0.8</v>
      </c>
      <c r="U46" s="8">
        <v>0.9</v>
      </c>
      <c r="V46" s="8">
        <v>1</v>
      </c>
      <c r="W46" s="8">
        <v>1</v>
      </c>
      <c r="X46" s="8">
        <v>0.9</v>
      </c>
      <c r="Y46" s="8">
        <v>0.9</v>
      </c>
      <c r="Z46" s="8">
        <v>0.8</v>
      </c>
      <c r="AA46" s="8">
        <v>0.9</v>
      </c>
      <c r="AB46" s="8">
        <v>0.9</v>
      </c>
      <c r="AC46" s="23">
        <f>AVERAGE(E46:AB46)</f>
        <v>0.9291666666666667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0.6</v>
      </c>
      <c r="H47" s="9">
        <v>0.6</v>
      </c>
      <c r="I47" s="9">
        <v>0.6</v>
      </c>
      <c r="J47" s="9">
        <v>0.6</v>
      </c>
      <c r="K47" s="9">
        <v>0.6</v>
      </c>
      <c r="L47" s="9">
        <v>0.7</v>
      </c>
      <c r="M47" s="9">
        <v>0.7</v>
      </c>
      <c r="N47" s="9">
        <v>0.6</v>
      </c>
      <c r="O47" s="9">
        <v>0.4</v>
      </c>
      <c r="P47" s="9">
        <v>0.6</v>
      </c>
      <c r="Q47" s="9">
        <v>0.6</v>
      </c>
      <c r="R47" s="9">
        <v>0.5</v>
      </c>
      <c r="S47" s="9">
        <v>0.7</v>
      </c>
      <c r="T47" s="9">
        <v>0.6</v>
      </c>
      <c r="U47" s="9">
        <v>0.6</v>
      </c>
      <c r="V47" s="9">
        <v>0.7</v>
      </c>
      <c r="W47" s="9">
        <v>0.7</v>
      </c>
      <c r="X47" s="9">
        <v>0.7</v>
      </c>
      <c r="Y47" s="9">
        <v>0.6</v>
      </c>
      <c r="Z47" s="9">
        <v>0.6</v>
      </c>
      <c r="AA47" s="9">
        <v>0.7</v>
      </c>
      <c r="AB47" s="9">
        <v>0.7</v>
      </c>
      <c r="AC47" s="23">
        <f>AVERAGE(E47:AB47)</f>
        <v>0.62083333333333313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13.5</v>
      </c>
      <c r="F48" s="10">
        <v>13.1</v>
      </c>
      <c r="G48" s="10">
        <v>12.8</v>
      </c>
      <c r="H48" s="10">
        <v>12.9</v>
      </c>
      <c r="I48" s="10">
        <v>12.9</v>
      </c>
      <c r="J48" s="10">
        <v>13.1</v>
      </c>
      <c r="K48" s="10">
        <v>13.6</v>
      </c>
      <c r="L48" s="10">
        <v>14.2</v>
      </c>
      <c r="M48" s="10">
        <v>13.9</v>
      </c>
      <c r="N48" s="10">
        <v>13.4</v>
      </c>
      <c r="O48" s="10">
        <v>13.5</v>
      </c>
      <c r="P48" s="10">
        <v>13.4</v>
      </c>
      <c r="Q48" s="10">
        <v>13.1</v>
      </c>
      <c r="R48" s="10">
        <v>12.8</v>
      </c>
      <c r="S48" s="10">
        <v>13</v>
      </c>
      <c r="T48" s="10">
        <v>13.1</v>
      </c>
      <c r="U48" s="10">
        <v>12.9</v>
      </c>
      <c r="V48" s="10">
        <v>12.9</v>
      </c>
      <c r="W48" s="10">
        <v>13</v>
      </c>
      <c r="X48" s="10">
        <v>12.9</v>
      </c>
      <c r="Y48" s="10">
        <v>12.8</v>
      </c>
      <c r="Z48" s="10">
        <v>12.7</v>
      </c>
      <c r="AA48" s="10">
        <v>12.7</v>
      </c>
      <c r="AB48" s="10">
        <v>12.7</v>
      </c>
      <c r="AC48" s="24">
        <f t="shared" ref="AC48:AC58" si="20">AVERAGE(E48:AB48)</f>
        <v>13.120833333333332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5.5</v>
      </c>
      <c r="F49" s="10">
        <v>5.5</v>
      </c>
      <c r="G49" s="10">
        <v>5.5</v>
      </c>
      <c r="H49" s="10">
        <v>5.4</v>
      </c>
      <c r="I49" s="10">
        <v>5.4</v>
      </c>
      <c r="J49" s="10">
        <v>5.6</v>
      </c>
      <c r="K49" s="10">
        <v>5.8</v>
      </c>
      <c r="L49" s="10">
        <v>5.8</v>
      </c>
      <c r="M49" s="10">
        <v>6.8</v>
      </c>
      <c r="N49" s="10">
        <v>6.9</v>
      </c>
      <c r="O49" s="10">
        <v>7.1</v>
      </c>
      <c r="P49" s="10">
        <v>6.9</v>
      </c>
      <c r="Q49" s="10">
        <v>7.1</v>
      </c>
      <c r="R49" s="10">
        <v>6.1</v>
      </c>
      <c r="S49" s="10">
        <v>5.6</v>
      </c>
      <c r="T49" s="10">
        <v>5.5</v>
      </c>
      <c r="U49" s="10">
        <v>5.5</v>
      </c>
      <c r="V49" s="10">
        <v>5.5</v>
      </c>
      <c r="W49" s="10">
        <v>5.4</v>
      </c>
      <c r="X49" s="10">
        <v>5.5</v>
      </c>
      <c r="Y49" s="10">
        <v>5.5</v>
      </c>
      <c r="Z49" s="10">
        <v>5.4</v>
      </c>
      <c r="AA49" s="10">
        <v>5.5</v>
      </c>
      <c r="AB49" s="10">
        <v>5.4</v>
      </c>
      <c r="AC49" s="24">
        <f t="shared" si="20"/>
        <v>5.8416666666666659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25.6</v>
      </c>
      <c r="F50" s="10">
        <v>25.7</v>
      </c>
      <c r="G50" s="10">
        <v>25.7</v>
      </c>
      <c r="H50" s="10">
        <v>25.6</v>
      </c>
      <c r="I50" s="10">
        <v>24.2</v>
      </c>
      <c r="J50" s="10">
        <v>26.8</v>
      </c>
      <c r="K50" s="10">
        <v>27.7</v>
      </c>
      <c r="L50" s="10">
        <v>27.5</v>
      </c>
      <c r="M50" s="10">
        <v>28.3</v>
      </c>
      <c r="N50" s="10">
        <v>27.9</v>
      </c>
      <c r="O50" s="10">
        <v>27.4</v>
      </c>
      <c r="P50" s="10">
        <v>26.9</v>
      </c>
      <c r="Q50" s="10">
        <v>26.3</v>
      </c>
      <c r="R50" s="10">
        <v>26.2</v>
      </c>
      <c r="S50" s="10">
        <v>25.2</v>
      </c>
      <c r="T50" s="10">
        <v>25.1</v>
      </c>
      <c r="U50" s="10">
        <v>25.1</v>
      </c>
      <c r="V50" s="10">
        <v>25.6</v>
      </c>
      <c r="W50" s="10">
        <v>25.7</v>
      </c>
      <c r="X50" s="10">
        <v>25.9</v>
      </c>
      <c r="Y50" s="10">
        <v>25.6</v>
      </c>
      <c r="Z50" s="10">
        <v>25.4</v>
      </c>
      <c r="AA50" s="10">
        <v>25.1</v>
      </c>
      <c r="AB50" s="10">
        <v>24.7</v>
      </c>
      <c r="AC50" s="24">
        <f t="shared" si="20"/>
        <v>26.05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30.3</v>
      </c>
      <c r="F51" s="10">
        <v>30.2</v>
      </c>
      <c r="G51" s="10">
        <v>30</v>
      </c>
      <c r="H51" s="10">
        <v>29.9</v>
      </c>
      <c r="I51" s="10">
        <v>28.6</v>
      </c>
      <c r="J51" s="10">
        <v>31.1</v>
      </c>
      <c r="K51" s="10">
        <v>32.299999999999997</v>
      </c>
      <c r="L51" s="10">
        <v>32.5</v>
      </c>
      <c r="M51" s="10">
        <v>32.4</v>
      </c>
      <c r="N51" s="10">
        <v>31.7</v>
      </c>
      <c r="O51" s="10">
        <v>31.1</v>
      </c>
      <c r="P51" s="10">
        <v>30.6</v>
      </c>
      <c r="Q51" s="10">
        <v>29.8</v>
      </c>
      <c r="R51" s="10">
        <v>30.1</v>
      </c>
      <c r="S51" s="10">
        <v>29.6</v>
      </c>
      <c r="T51" s="10">
        <v>29.5</v>
      </c>
      <c r="U51" s="10">
        <v>29.4</v>
      </c>
      <c r="V51" s="10">
        <v>29.9</v>
      </c>
      <c r="W51" s="10">
        <v>30.1</v>
      </c>
      <c r="X51" s="10">
        <v>30.2</v>
      </c>
      <c r="Y51" s="10">
        <v>29.9</v>
      </c>
      <c r="Z51" s="10">
        <v>29.6</v>
      </c>
      <c r="AA51" s="10">
        <v>29.3</v>
      </c>
      <c r="AB51" s="10">
        <v>28.9</v>
      </c>
      <c r="AC51" s="24">
        <f t="shared" si="20"/>
        <v>30.291666666666668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20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20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20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1">E52-E53</f>
        <v>0.5</v>
      </c>
      <c r="F56" s="11">
        <f t="shared" si="21"/>
        <v>0.5</v>
      </c>
      <c r="G56" s="11">
        <f t="shared" si="21"/>
        <v>0.5</v>
      </c>
      <c r="H56" s="11">
        <f t="shared" si="21"/>
        <v>0.5</v>
      </c>
      <c r="I56" s="11">
        <f t="shared" si="21"/>
        <v>0.5</v>
      </c>
      <c r="J56" s="11">
        <f t="shared" si="21"/>
        <v>0.5</v>
      </c>
      <c r="K56" s="11">
        <f t="shared" si="21"/>
        <v>0.5</v>
      </c>
      <c r="L56" s="11">
        <f t="shared" si="21"/>
        <v>0.5</v>
      </c>
      <c r="M56" s="11">
        <f t="shared" si="21"/>
        <v>0.5</v>
      </c>
      <c r="N56" s="11">
        <f t="shared" si="21"/>
        <v>0.5</v>
      </c>
      <c r="O56" s="11">
        <f t="shared" si="21"/>
        <v>0.5</v>
      </c>
      <c r="P56" s="11">
        <f t="shared" si="21"/>
        <v>0.5</v>
      </c>
      <c r="Q56" s="11">
        <f t="shared" si="21"/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>
        <f t="shared" si="21"/>
        <v>0.5</v>
      </c>
      <c r="W56" s="11">
        <f t="shared" si="21"/>
        <v>0.5</v>
      </c>
      <c r="X56" s="11">
        <f t="shared" si="21"/>
        <v>0.5</v>
      </c>
      <c r="Y56" s="11">
        <f t="shared" si="21"/>
        <v>0.5</v>
      </c>
      <c r="Z56" s="11">
        <f t="shared" si="21"/>
        <v>0.5</v>
      </c>
      <c r="AA56" s="11">
        <f t="shared" si="21"/>
        <v>0.5</v>
      </c>
      <c r="AB56" s="11">
        <f t="shared" si="21"/>
        <v>0.5</v>
      </c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2">E54-E55</f>
        <v>0.79999999999999982</v>
      </c>
      <c r="F57" s="11">
        <f t="shared" si="22"/>
        <v>0.79999999999999982</v>
      </c>
      <c r="G57" s="11">
        <f t="shared" si="22"/>
        <v>0.79999999999999982</v>
      </c>
      <c r="H57" s="11">
        <f t="shared" si="22"/>
        <v>0.79999999999999982</v>
      </c>
      <c r="I57" s="11">
        <f t="shared" si="22"/>
        <v>0.79999999999999982</v>
      </c>
      <c r="J57" s="11">
        <f t="shared" si="22"/>
        <v>0.79999999999999982</v>
      </c>
      <c r="K57" s="11">
        <f t="shared" si="22"/>
        <v>0.79999999999999982</v>
      </c>
      <c r="L57" s="11">
        <f t="shared" si="22"/>
        <v>0.79999999999999982</v>
      </c>
      <c r="M57" s="11">
        <f t="shared" si="22"/>
        <v>0.79999999999999982</v>
      </c>
      <c r="N57" s="11">
        <f t="shared" si="22"/>
        <v>0.79999999999999982</v>
      </c>
      <c r="O57" s="11">
        <f t="shared" si="22"/>
        <v>0.79999999999999982</v>
      </c>
      <c r="P57" s="11">
        <f t="shared" si="22"/>
        <v>0.79999999999999982</v>
      </c>
      <c r="Q57" s="11">
        <f t="shared" si="22"/>
        <v>0.79999999999999982</v>
      </c>
      <c r="R57" s="11">
        <f t="shared" si="22"/>
        <v>0.79999999999999982</v>
      </c>
      <c r="S57" s="11">
        <f t="shared" si="22"/>
        <v>0.79999999999999982</v>
      </c>
      <c r="T57" s="11">
        <f t="shared" si="22"/>
        <v>0.79999999999999982</v>
      </c>
      <c r="U57" s="11">
        <f t="shared" si="22"/>
        <v>0.79999999999999982</v>
      </c>
      <c r="V57" s="11">
        <f t="shared" si="22"/>
        <v>0.79999999999999982</v>
      </c>
      <c r="W57" s="11">
        <f t="shared" si="22"/>
        <v>0.79999999999999982</v>
      </c>
      <c r="X57" s="11">
        <f t="shared" si="22"/>
        <v>0.79999999999999982</v>
      </c>
      <c r="Y57" s="11">
        <f t="shared" si="22"/>
        <v>0.79999999999999982</v>
      </c>
      <c r="Z57" s="11">
        <f t="shared" si="22"/>
        <v>0.79999999999999982</v>
      </c>
      <c r="AA57" s="11">
        <f t="shared" si="22"/>
        <v>0.79999999999999982</v>
      </c>
      <c r="AB57" s="11">
        <f t="shared" si="22"/>
        <v>0.79999999999999982</v>
      </c>
      <c r="AC57" s="24">
        <f t="shared" si="20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3">SQRT(E56/0.5)*971</f>
        <v>971</v>
      </c>
      <c r="F58" s="14">
        <f t="shared" si="23"/>
        <v>971</v>
      </c>
      <c r="G58" s="14">
        <f t="shared" si="23"/>
        <v>971</v>
      </c>
      <c r="H58" s="14">
        <f t="shared" si="23"/>
        <v>971</v>
      </c>
      <c r="I58" s="14">
        <f t="shared" si="23"/>
        <v>971</v>
      </c>
      <c r="J58" s="14">
        <f t="shared" si="23"/>
        <v>971</v>
      </c>
      <c r="K58" s="14">
        <f t="shared" si="23"/>
        <v>971</v>
      </c>
      <c r="L58" s="14">
        <f t="shared" si="23"/>
        <v>971</v>
      </c>
      <c r="M58" s="14">
        <f t="shared" si="23"/>
        <v>971</v>
      </c>
      <c r="N58" s="14">
        <f t="shared" si="23"/>
        <v>971</v>
      </c>
      <c r="O58" s="14">
        <f t="shared" si="23"/>
        <v>971</v>
      </c>
      <c r="P58" s="14">
        <f t="shared" si="23"/>
        <v>971</v>
      </c>
      <c r="Q58" s="14">
        <f t="shared" si="23"/>
        <v>971</v>
      </c>
      <c r="R58" s="14">
        <f t="shared" si="23"/>
        <v>971</v>
      </c>
      <c r="S58" s="14">
        <f t="shared" si="23"/>
        <v>971</v>
      </c>
      <c r="T58" s="14">
        <f t="shared" si="23"/>
        <v>971</v>
      </c>
      <c r="U58" s="14">
        <f t="shared" si="23"/>
        <v>971</v>
      </c>
      <c r="V58" s="14">
        <f t="shared" si="23"/>
        <v>971</v>
      </c>
      <c r="W58" s="14">
        <f t="shared" si="23"/>
        <v>971</v>
      </c>
      <c r="X58" s="14">
        <f t="shared" si="23"/>
        <v>971</v>
      </c>
      <c r="Y58" s="14">
        <f t="shared" si="23"/>
        <v>971</v>
      </c>
      <c r="Z58" s="14">
        <f t="shared" si="23"/>
        <v>971</v>
      </c>
      <c r="AA58" s="14">
        <f t="shared" si="23"/>
        <v>971</v>
      </c>
      <c r="AB58" s="14">
        <f t="shared" si="23"/>
        <v>971</v>
      </c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4">E58*1000*1*(E48-E49)/3024</f>
        <v>2568.7830687830688</v>
      </c>
      <c r="F59" s="14">
        <f t="shared" si="24"/>
        <v>2440.3439153439153</v>
      </c>
      <c r="G59" s="14">
        <f t="shared" si="24"/>
        <v>2344.0145502645505</v>
      </c>
      <c r="H59" s="14">
        <f t="shared" si="24"/>
        <v>2408.2341269841268</v>
      </c>
      <c r="I59" s="14">
        <f t="shared" si="24"/>
        <v>2408.2341269841268</v>
      </c>
      <c r="J59" s="14">
        <f t="shared" si="24"/>
        <v>2408.2341269841268</v>
      </c>
      <c r="K59" s="14">
        <f t="shared" si="24"/>
        <v>2504.563492063492</v>
      </c>
      <c r="L59" s="14">
        <f t="shared" si="24"/>
        <v>2697.2222222222217</v>
      </c>
      <c r="M59" s="14">
        <f t="shared" si="24"/>
        <v>2279.7949735449738</v>
      </c>
      <c r="N59" s="14">
        <f t="shared" si="24"/>
        <v>2087.1362433862432</v>
      </c>
      <c r="O59" s="14">
        <f t="shared" si="24"/>
        <v>2055.0264550264551</v>
      </c>
      <c r="P59" s="14">
        <f t="shared" si="24"/>
        <v>2087.1362433862432</v>
      </c>
      <c r="Q59" s="14">
        <f t="shared" si="24"/>
        <v>1926.5873015873017</v>
      </c>
      <c r="R59" s="14">
        <f t="shared" si="24"/>
        <v>2151.3558201058204</v>
      </c>
      <c r="S59" s="14">
        <f t="shared" si="24"/>
        <v>2376.1243386243386</v>
      </c>
      <c r="T59" s="14">
        <f t="shared" si="24"/>
        <v>2440.3439153439153</v>
      </c>
      <c r="U59" s="14">
        <f t="shared" si="24"/>
        <v>2376.1243386243386</v>
      </c>
      <c r="V59" s="14">
        <f t="shared" si="24"/>
        <v>2376.1243386243386</v>
      </c>
      <c r="W59" s="14">
        <f t="shared" si="24"/>
        <v>2440.3439153439153</v>
      </c>
      <c r="X59" s="14">
        <f t="shared" si="24"/>
        <v>2376.1243386243386</v>
      </c>
      <c r="Y59" s="14">
        <f t="shared" si="24"/>
        <v>2344.0145502645505</v>
      </c>
      <c r="Z59" s="14">
        <f t="shared" si="24"/>
        <v>2344.0145502645501</v>
      </c>
      <c r="AA59" s="14">
        <f t="shared" si="24"/>
        <v>2311.9047619047615</v>
      </c>
      <c r="AB59" s="14">
        <f t="shared" si="24"/>
        <v>2344.0145502645501</v>
      </c>
      <c r="AC59" s="24">
        <f>SUM(E59:AB59)</f>
        <v>56095.800264550257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1400</v>
      </c>
      <c r="F60" s="15">
        <v>1400</v>
      </c>
      <c r="G60" s="15">
        <v>1400</v>
      </c>
      <c r="H60" s="15">
        <v>1300</v>
      </c>
      <c r="I60" s="15">
        <v>1500</v>
      </c>
      <c r="J60" s="15">
        <v>1600</v>
      </c>
      <c r="K60" s="15">
        <v>1500</v>
      </c>
      <c r="L60" s="15">
        <v>1400</v>
      </c>
      <c r="M60" s="15">
        <v>1400</v>
      </c>
      <c r="N60" s="15">
        <v>1200</v>
      </c>
      <c r="O60" s="15">
        <v>1200</v>
      </c>
      <c r="P60" s="15">
        <v>1300</v>
      </c>
      <c r="Q60" s="15">
        <v>1100</v>
      </c>
      <c r="R60" s="15">
        <v>1500</v>
      </c>
      <c r="S60" s="15">
        <v>1300</v>
      </c>
      <c r="T60" s="15">
        <v>1400</v>
      </c>
      <c r="U60" s="15">
        <v>1300</v>
      </c>
      <c r="V60" s="15">
        <v>1400</v>
      </c>
      <c r="W60" s="15">
        <v>1400</v>
      </c>
      <c r="X60" s="15">
        <v>1400</v>
      </c>
      <c r="Y60" s="15">
        <v>1300</v>
      </c>
      <c r="Z60" s="15">
        <v>1400</v>
      </c>
      <c r="AA60" s="15">
        <v>1300</v>
      </c>
      <c r="AB60" s="15">
        <v>1200</v>
      </c>
      <c r="AC60" s="25">
        <f>SUM(E60:AB60)</f>
        <v>32600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5">E60/E59</f>
        <v>0.54500514933058708</v>
      </c>
      <c r="F61" s="16">
        <f t="shared" si="25"/>
        <v>0.57368963087430214</v>
      </c>
      <c r="G61" s="16">
        <f t="shared" si="25"/>
        <v>0.59726591707461585</v>
      </c>
      <c r="H61" s="16">
        <f t="shared" si="25"/>
        <v>0.53981462409886716</v>
      </c>
      <c r="I61" s="16">
        <f t="shared" si="25"/>
        <v>0.62286302780638525</v>
      </c>
      <c r="J61" s="16">
        <f t="shared" si="25"/>
        <v>0.6643872296601443</v>
      </c>
      <c r="K61" s="16">
        <f t="shared" si="25"/>
        <v>0.59890675750613964</v>
      </c>
      <c r="L61" s="16">
        <f t="shared" si="25"/>
        <v>0.51905252317198769</v>
      </c>
      <c r="M61" s="16">
        <f t="shared" si="25"/>
        <v>0.61409030910488671</v>
      </c>
      <c r="N61" s="16">
        <f t="shared" si="25"/>
        <v>0.57495048720589403</v>
      </c>
      <c r="O61" s="16">
        <f t="shared" si="25"/>
        <v>0.58393408856848605</v>
      </c>
      <c r="P61" s="16">
        <f t="shared" si="25"/>
        <v>0.62286302780638525</v>
      </c>
      <c r="Q61" s="16">
        <f t="shared" si="25"/>
        <v>0.57095777548918636</v>
      </c>
      <c r="R61" s="16">
        <f t="shared" si="25"/>
        <v>0.69723473261908775</v>
      </c>
      <c r="S61" s="16">
        <f t="shared" si="25"/>
        <v>0.54710941631641941</v>
      </c>
      <c r="T61" s="16">
        <f t="shared" si="25"/>
        <v>0.57368963087430214</v>
      </c>
      <c r="U61" s="16">
        <f t="shared" si="25"/>
        <v>0.54710941631641941</v>
      </c>
      <c r="V61" s="16">
        <f t="shared" si="25"/>
        <v>0.58919475603306704</v>
      </c>
      <c r="W61" s="16">
        <f t="shared" si="25"/>
        <v>0.57368963087430214</v>
      </c>
      <c r="X61" s="16">
        <f t="shared" si="25"/>
        <v>0.58919475603306704</v>
      </c>
      <c r="Y61" s="16">
        <f t="shared" si="25"/>
        <v>0.55460406585500044</v>
      </c>
      <c r="Z61" s="16">
        <f t="shared" si="25"/>
        <v>0.59726591707461596</v>
      </c>
      <c r="AA61" s="16">
        <f t="shared" si="25"/>
        <v>0.56230690010298667</v>
      </c>
      <c r="AB61" s="16">
        <f t="shared" si="25"/>
        <v>0.51194221463538514</v>
      </c>
      <c r="AC61" s="24">
        <f t="shared" ref="AC61:AC66" si="26">AVERAGE(E61:AB61)</f>
        <v>0.58213008268468835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0.58213008268468835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6"/>
        <v>0.58213008268468835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7">3.516/E61</f>
        <v>6.4513151927437633</v>
      </c>
      <c r="F63" s="16">
        <f t="shared" si="27"/>
        <v>6.1287494331065755</v>
      </c>
      <c r="G63" s="16">
        <f t="shared" si="27"/>
        <v>5.8868251133786851</v>
      </c>
      <c r="H63" s="16">
        <f t="shared" si="27"/>
        <v>6.5133470695970699</v>
      </c>
      <c r="I63" s="16">
        <f t="shared" si="27"/>
        <v>5.6449007936507929</v>
      </c>
      <c r="J63" s="16">
        <f t="shared" si="27"/>
        <v>5.2920944940476184</v>
      </c>
      <c r="K63" s="16">
        <f t="shared" si="27"/>
        <v>5.8706968253968252</v>
      </c>
      <c r="L63" s="16">
        <f t="shared" si="27"/>
        <v>6.773880952380952</v>
      </c>
      <c r="M63" s="16">
        <f t="shared" si="27"/>
        <v>5.7255422335600912</v>
      </c>
      <c r="N63" s="16">
        <f t="shared" si="27"/>
        <v>6.1153091931216927</v>
      </c>
      <c r="O63" s="16">
        <f t="shared" si="27"/>
        <v>6.0212275132275135</v>
      </c>
      <c r="P63" s="16">
        <f t="shared" si="27"/>
        <v>5.6449007936507929</v>
      </c>
      <c r="Q63" s="16">
        <f t="shared" si="27"/>
        <v>6.1580735930735937</v>
      </c>
      <c r="R63" s="16">
        <f t="shared" si="27"/>
        <v>5.0427780423280435</v>
      </c>
      <c r="S63" s="16">
        <f t="shared" si="27"/>
        <v>6.4265024420024419</v>
      </c>
      <c r="T63" s="16">
        <f t="shared" si="27"/>
        <v>6.1287494331065755</v>
      </c>
      <c r="U63" s="16">
        <f t="shared" si="27"/>
        <v>6.4265024420024419</v>
      </c>
      <c r="V63" s="16">
        <f t="shared" si="27"/>
        <v>5.9674665532879825</v>
      </c>
      <c r="W63" s="16">
        <f t="shared" si="27"/>
        <v>6.1287494331065755</v>
      </c>
      <c r="X63" s="16">
        <f t="shared" si="27"/>
        <v>5.9674665532879825</v>
      </c>
      <c r="Y63" s="16">
        <f t="shared" si="27"/>
        <v>6.3396578144078148</v>
      </c>
      <c r="Z63" s="16">
        <f t="shared" si="27"/>
        <v>5.8868251133786842</v>
      </c>
      <c r="AA63" s="16">
        <f t="shared" si="27"/>
        <v>6.252813186813186</v>
      </c>
      <c r="AB63" s="16">
        <f t="shared" si="27"/>
        <v>6.8679626322751313</v>
      </c>
      <c r="AC63" s="24">
        <f t="shared" si="26"/>
        <v>6.0692640352888674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8">3.413*E63</f>
        <v>22.018338752834463</v>
      </c>
      <c r="F64" s="16">
        <f t="shared" si="28"/>
        <v>20.917421815192743</v>
      </c>
      <c r="G64" s="16">
        <f t="shared" si="28"/>
        <v>20.091734111961451</v>
      </c>
      <c r="H64" s="16">
        <f t="shared" si="28"/>
        <v>22.230053548534798</v>
      </c>
      <c r="I64" s="16">
        <f t="shared" si="28"/>
        <v>19.266046408730155</v>
      </c>
      <c r="J64" s="16">
        <f t="shared" si="28"/>
        <v>18.061918508184522</v>
      </c>
      <c r="K64" s="16">
        <f t="shared" si="28"/>
        <v>20.036688265079363</v>
      </c>
      <c r="L64" s="16">
        <f t="shared" si="28"/>
        <v>23.119255690476187</v>
      </c>
      <c r="M64" s="16">
        <f t="shared" si="28"/>
        <v>19.54127564314059</v>
      </c>
      <c r="N64" s="16">
        <f t="shared" si="28"/>
        <v>20.871550276124335</v>
      </c>
      <c r="O64" s="16">
        <f t="shared" si="28"/>
        <v>20.550449502645503</v>
      </c>
      <c r="P64" s="16">
        <f t="shared" si="28"/>
        <v>19.266046408730155</v>
      </c>
      <c r="Q64" s="16">
        <f t="shared" si="28"/>
        <v>21.017505173160174</v>
      </c>
      <c r="R64" s="16">
        <f t="shared" si="28"/>
        <v>17.21100145846561</v>
      </c>
      <c r="S64" s="16">
        <f t="shared" si="28"/>
        <v>21.933652834554334</v>
      </c>
      <c r="T64" s="16">
        <f t="shared" si="28"/>
        <v>20.917421815192743</v>
      </c>
      <c r="U64" s="16">
        <f t="shared" si="28"/>
        <v>21.933652834554334</v>
      </c>
      <c r="V64" s="16">
        <f t="shared" si="28"/>
        <v>20.366963346371882</v>
      </c>
      <c r="W64" s="16">
        <f t="shared" si="28"/>
        <v>20.917421815192743</v>
      </c>
      <c r="X64" s="16">
        <f t="shared" si="28"/>
        <v>20.366963346371882</v>
      </c>
      <c r="Y64" s="16">
        <f t="shared" si="28"/>
        <v>21.637252120573869</v>
      </c>
      <c r="Z64" s="16">
        <f t="shared" si="28"/>
        <v>20.091734111961447</v>
      </c>
      <c r="AA64" s="16">
        <f t="shared" si="28"/>
        <v>21.340851406593401</v>
      </c>
      <c r="AB64" s="16">
        <f t="shared" si="28"/>
        <v>23.440356463955023</v>
      </c>
      <c r="AC64" s="24">
        <f t="shared" si="26"/>
        <v>20.714398152440907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9">(E51-E50)/LN(1+(E51-E50)/E46)</f>
        <v>2.7004259364194225</v>
      </c>
      <c r="F65" s="16">
        <f t="shared" si="29"/>
        <v>2.6396861920468613</v>
      </c>
      <c r="G65" s="16">
        <f t="shared" si="29"/>
        <v>2.5783908460367524</v>
      </c>
      <c r="H65" s="16">
        <f t="shared" si="29"/>
        <v>2.5783908460367515</v>
      </c>
      <c r="I65" s="16">
        <f t="shared" si="29"/>
        <v>2.6091097783741399</v>
      </c>
      <c r="J65" s="16">
        <f t="shared" si="29"/>
        <v>2.4515125855168018</v>
      </c>
      <c r="K65" s="16">
        <f t="shared" si="29"/>
        <v>2.6701237451617255</v>
      </c>
      <c r="L65" s="16">
        <f t="shared" si="29"/>
        <v>2.7905531327562363</v>
      </c>
      <c r="M65" s="16">
        <f t="shared" si="29"/>
        <v>2.5165099320931161</v>
      </c>
      <c r="N65" s="16">
        <f t="shared" si="29"/>
        <v>2.2989576307944031</v>
      </c>
      <c r="O65" s="16">
        <f t="shared" si="29"/>
        <v>2.2679673009140924</v>
      </c>
      <c r="P65" s="16">
        <f t="shared" si="29"/>
        <v>2.2679673009140924</v>
      </c>
      <c r="Q65" s="16">
        <f t="shared" si="29"/>
        <v>2.2054675907850143</v>
      </c>
      <c r="R65" s="16">
        <f t="shared" si="29"/>
        <v>2.2025112400267242</v>
      </c>
      <c r="S65" s="16">
        <f t="shared" si="29"/>
        <v>2.4815752397709407</v>
      </c>
      <c r="T65" s="16">
        <f t="shared" si="29"/>
        <v>2.3506757574581698</v>
      </c>
      <c r="U65" s="16">
        <f t="shared" si="29"/>
        <v>2.451512585516801</v>
      </c>
      <c r="V65" s="16">
        <f t="shared" si="29"/>
        <v>2.5783908460367515</v>
      </c>
      <c r="W65" s="16">
        <f t="shared" si="29"/>
        <v>2.6091097783741399</v>
      </c>
      <c r="X65" s="16">
        <f t="shared" si="29"/>
        <v>2.4515125855168018</v>
      </c>
      <c r="Y65" s="16">
        <f t="shared" si="29"/>
        <v>2.451512585516801</v>
      </c>
      <c r="Z65" s="16">
        <f t="shared" si="29"/>
        <v>2.2918490026683127</v>
      </c>
      <c r="AA65" s="16">
        <f t="shared" si="29"/>
        <v>2.4213060328504614</v>
      </c>
      <c r="AB65" s="16">
        <f t="shared" si="29"/>
        <v>2.4213060328504614</v>
      </c>
      <c r="AC65" s="24">
        <f t="shared" si="26"/>
        <v>2.4702635210181576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30">(E48-E49)/LN(1+(E48-E49)/E47)</f>
        <v>3.0045957240544103</v>
      </c>
      <c r="F66" s="16">
        <f t="shared" si="30"/>
        <v>2.9063544547929929</v>
      </c>
      <c r="G66" s="16">
        <f t="shared" si="30"/>
        <v>2.8319947622323784</v>
      </c>
      <c r="H66" s="16">
        <f t="shared" si="30"/>
        <v>2.8816343500125905</v>
      </c>
      <c r="I66" s="16">
        <f t="shared" si="30"/>
        <v>2.8816343500125905</v>
      </c>
      <c r="J66" s="16">
        <f t="shared" si="30"/>
        <v>2.8816343500125905</v>
      </c>
      <c r="K66" s="16">
        <f t="shared" si="30"/>
        <v>2.9556008171816193</v>
      </c>
      <c r="L66" s="16">
        <f t="shared" si="30"/>
        <v>3.2749184601107522</v>
      </c>
      <c r="M66" s="16">
        <f t="shared" si="30"/>
        <v>2.9450820866416119</v>
      </c>
      <c r="N66" s="16">
        <f t="shared" si="30"/>
        <v>2.6305986949018862</v>
      </c>
      <c r="O66" s="16">
        <f t="shared" si="30"/>
        <v>2.2589191927344716</v>
      </c>
      <c r="P66" s="16">
        <f t="shared" si="30"/>
        <v>2.6305986949018862</v>
      </c>
      <c r="Q66" s="16">
        <f t="shared" si="30"/>
        <v>2.5021943485454781</v>
      </c>
      <c r="R66" s="16">
        <f t="shared" si="30"/>
        <v>2.5119710354990699</v>
      </c>
      <c r="S66" s="16">
        <f t="shared" si="30"/>
        <v>3.0222103805672953</v>
      </c>
      <c r="T66" s="16">
        <f t="shared" si="30"/>
        <v>2.9063544547929929</v>
      </c>
      <c r="U66" s="16">
        <f t="shared" si="30"/>
        <v>2.8568481655931199</v>
      </c>
      <c r="V66" s="16">
        <f t="shared" si="30"/>
        <v>3.0222103805672953</v>
      </c>
      <c r="W66" s="16">
        <f t="shared" si="30"/>
        <v>3.0732768781004784</v>
      </c>
      <c r="X66" s="16">
        <f t="shared" si="30"/>
        <v>3.0222103805672953</v>
      </c>
      <c r="Y66" s="16">
        <f t="shared" si="30"/>
        <v>2.8319947622323784</v>
      </c>
      <c r="Z66" s="16">
        <f t="shared" si="30"/>
        <v>2.8319947622323776</v>
      </c>
      <c r="AA66" s="16">
        <f t="shared" si="30"/>
        <v>2.9708636221603979</v>
      </c>
      <c r="AB66" s="16">
        <f t="shared" si="30"/>
        <v>2.9965726364461651</v>
      </c>
      <c r="AC66" s="24">
        <f t="shared" si="26"/>
        <v>2.8596778227039219</v>
      </c>
    </row>
    <row r="68" spans="1:29" ht="23.25">
      <c r="A68" s="266" t="s">
        <v>31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</row>
    <row r="69" spans="1:29" ht="23.25">
      <c r="A69" s="306" t="s">
        <v>150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306"/>
      <c r="U69" s="306"/>
      <c r="V69" s="306"/>
      <c r="W69" s="306"/>
      <c r="X69" s="306"/>
      <c r="Y69" s="306"/>
      <c r="Z69" s="306"/>
      <c r="AA69" s="306"/>
      <c r="AB69" s="306"/>
      <c r="AC69" s="306"/>
    </row>
    <row r="70" spans="1:29" ht="21" customHeight="1">
      <c r="A70" s="273"/>
      <c r="B70" s="273"/>
      <c r="C70" s="273"/>
      <c r="D70" s="273"/>
      <c r="E70" s="270" t="s">
        <v>78</v>
      </c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  <c r="AA70" s="270"/>
      <c r="AB70" s="270"/>
      <c r="AC70" s="270"/>
    </row>
    <row r="71" spans="1:29" ht="18.75" customHeight="1">
      <c r="A71" s="319" t="s">
        <v>119</v>
      </c>
      <c r="B71" s="319"/>
      <c r="C71" s="319"/>
      <c r="D71" s="319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</row>
    <row r="72" spans="1:29" ht="18.75" customHeight="1">
      <c r="A72" s="319" t="s">
        <v>120</v>
      </c>
      <c r="B72" s="319"/>
      <c r="C72" s="319"/>
      <c r="D72" s="319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 customHeight="1">
      <c r="A73" s="319" t="s">
        <v>121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 customHeight="1">
      <c r="A74" s="319" t="s">
        <v>122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9.5" customHeight="1">
      <c r="A75" s="320" t="s">
        <v>123</v>
      </c>
      <c r="B75" s="320"/>
      <c r="C75" s="320"/>
      <c r="D75" s="32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 customHeight="1">
      <c r="A76" s="320" t="s">
        <v>124</v>
      </c>
      <c r="B76" s="320"/>
      <c r="C76" s="320"/>
      <c r="D76" s="32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5.75" customHeight="1">
      <c r="A77" s="258" t="s">
        <v>40</v>
      </c>
      <c r="B77" s="258" t="s">
        <v>41</v>
      </c>
      <c r="C77" s="258" t="s">
        <v>42</v>
      </c>
      <c r="D77" s="258" t="s">
        <v>43</v>
      </c>
      <c r="E77" s="230" t="s">
        <v>44</v>
      </c>
      <c r="F77" s="231"/>
      <c r="G77" s="231"/>
      <c r="H77" s="231"/>
      <c r="I77" s="231"/>
      <c r="J77" s="231"/>
      <c r="K77" s="231"/>
      <c r="L77" s="231"/>
      <c r="M77" s="231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2"/>
      <c r="AC77" s="20" t="s">
        <v>30</v>
      </c>
    </row>
    <row r="78" spans="1:29" ht="18.75">
      <c r="A78" s="259"/>
      <c r="B78" s="259"/>
      <c r="C78" s="259"/>
      <c r="D78" s="259"/>
      <c r="E78" s="3">
        <v>7</v>
      </c>
      <c r="F78" s="3">
        <v>8</v>
      </c>
      <c r="G78" s="3">
        <v>9</v>
      </c>
      <c r="H78" s="3">
        <v>10</v>
      </c>
      <c r="I78" s="18">
        <v>11</v>
      </c>
      <c r="J78" s="3">
        <v>12</v>
      </c>
      <c r="K78" s="3">
        <v>13</v>
      </c>
      <c r="L78" s="3">
        <v>14</v>
      </c>
      <c r="M78" s="3">
        <v>15</v>
      </c>
      <c r="N78" s="3">
        <v>16</v>
      </c>
      <c r="O78" s="3">
        <v>17</v>
      </c>
      <c r="P78" s="3">
        <v>18</v>
      </c>
      <c r="Q78" s="3">
        <v>19</v>
      </c>
      <c r="R78" s="3">
        <v>20</v>
      </c>
      <c r="S78" s="3">
        <v>21</v>
      </c>
      <c r="T78" s="3">
        <v>22</v>
      </c>
      <c r="U78" s="3">
        <v>23</v>
      </c>
      <c r="V78" s="3">
        <v>0</v>
      </c>
      <c r="W78" s="3">
        <v>1</v>
      </c>
      <c r="X78" s="3">
        <v>2</v>
      </c>
      <c r="Y78" s="3">
        <v>3</v>
      </c>
      <c r="Z78" s="3">
        <v>4</v>
      </c>
      <c r="AA78" s="3">
        <v>5</v>
      </c>
      <c r="AB78" s="3">
        <v>6</v>
      </c>
      <c r="AC78" s="21"/>
    </row>
    <row r="79" spans="1:29" ht="33" customHeight="1">
      <c r="A79" s="4">
        <v>1</v>
      </c>
      <c r="B79" s="5" t="s">
        <v>46</v>
      </c>
      <c r="C79" s="6" t="s">
        <v>47</v>
      </c>
      <c r="D79" s="7"/>
      <c r="E79" s="8"/>
      <c r="F79" s="8"/>
      <c r="G79" s="8"/>
      <c r="H79" s="8"/>
      <c r="I79" s="8"/>
      <c r="J79" s="8"/>
      <c r="K79" s="8"/>
      <c r="L79" s="8"/>
      <c r="M79" s="8">
        <v>0.9</v>
      </c>
      <c r="N79" s="8">
        <v>0.9</v>
      </c>
      <c r="O79" s="8">
        <v>1</v>
      </c>
      <c r="P79" s="8">
        <v>0.9</v>
      </c>
      <c r="Q79" s="8">
        <v>0.9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23">
        <f>AVERAGE(E79:AB79)</f>
        <v>0.91999999999999993</v>
      </c>
    </row>
    <row r="80" spans="1:29" ht="33" customHeight="1">
      <c r="A80" s="4">
        <v>2</v>
      </c>
      <c r="B80" s="5" t="s">
        <v>48</v>
      </c>
      <c r="C80" s="6" t="s">
        <v>47</v>
      </c>
      <c r="D80" s="7"/>
      <c r="E80" s="9"/>
      <c r="F80" s="9"/>
      <c r="G80" s="9"/>
      <c r="H80" s="9"/>
      <c r="I80" s="9"/>
      <c r="J80" s="9"/>
      <c r="K80" s="9"/>
      <c r="L80" s="9"/>
      <c r="M80" s="9">
        <v>0.3</v>
      </c>
      <c r="N80" s="9">
        <v>0.3</v>
      </c>
      <c r="O80" s="9">
        <v>0.3</v>
      </c>
      <c r="P80" s="9">
        <v>0.3</v>
      </c>
      <c r="Q80" s="9">
        <v>0.3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23">
        <f>AVERAGE(E80:AB80)</f>
        <v>0.3</v>
      </c>
    </row>
    <row r="81" spans="1:29" ht="33" customHeight="1">
      <c r="A81" s="4">
        <v>3</v>
      </c>
      <c r="B81" s="5" t="s">
        <v>49</v>
      </c>
      <c r="C81" s="6" t="s">
        <v>47</v>
      </c>
      <c r="D81" s="6"/>
      <c r="E81" s="10"/>
      <c r="F81" s="10"/>
      <c r="G81" s="10"/>
      <c r="H81" s="10"/>
      <c r="I81" s="10"/>
      <c r="J81" s="10"/>
      <c r="K81" s="10"/>
      <c r="L81" s="10"/>
      <c r="M81" s="10">
        <v>13.6</v>
      </c>
      <c r="N81" s="10">
        <v>13.2</v>
      </c>
      <c r="O81" s="10">
        <v>13.3</v>
      </c>
      <c r="P81" s="10">
        <v>13.1</v>
      </c>
      <c r="Q81" s="10">
        <v>12.8</v>
      </c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24">
        <f t="shared" ref="AC81:AC91" si="31">AVERAGE(E81:AB81)</f>
        <v>13.2</v>
      </c>
    </row>
    <row r="82" spans="1:29" ht="33" customHeight="1">
      <c r="A82" s="4">
        <v>4</v>
      </c>
      <c r="B82" s="5" t="s">
        <v>50</v>
      </c>
      <c r="C82" s="6" t="s">
        <v>47</v>
      </c>
      <c r="D82" s="6"/>
      <c r="E82" s="10"/>
      <c r="F82" s="10"/>
      <c r="G82" s="10"/>
      <c r="H82" s="10"/>
      <c r="I82" s="10"/>
      <c r="J82" s="10"/>
      <c r="K82" s="10"/>
      <c r="L82" s="10"/>
      <c r="M82" s="10">
        <v>6.8</v>
      </c>
      <c r="N82" s="10">
        <v>6.9</v>
      </c>
      <c r="O82" s="10">
        <v>7</v>
      </c>
      <c r="P82" s="10">
        <v>7.1</v>
      </c>
      <c r="Q82" s="10">
        <v>6.9</v>
      </c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24">
        <f t="shared" si="31"/>
        <v>6.9399999999999995</v>
      </c>
    </row>
    <row r="83" spans="1:29" ht="33" customHeight="1">
      <c r="A83" s="4">
        <v>5</v>
      </c>
      <c r="B83" s="5" t="s">
        <v>51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/>
      <c r="M83" s="10">
        <v>28</v>
      </c>
      <c r="N83" s="10">
        <v>27.7</v>
      </c>
      <c r="O83" s="10">
        <v>27.2</v>
      </c>
      <c r="P83" s="10">
        <v>26.7</v>
      </c>
      <c r="Q83" s="10">
        <v>26.1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si="31"/>
        <v>27.140000000000004</v>
      </c>
    </row>
    <row r="84" spans="1:29" ht="33" customHeight="1">
      <c r="A84" s="4">
        <v>6</v>
      </c>
      <c r="B84" s="5" t="s">
        <v>52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/>
      <c r="M84" s="10">
        <v>33</v>
      </c>
      <c r="N84" s="10">
        <v>32.1</v>
      </c>
      <c r="O84" s="10">
        <v>31.6</v>
      </c>
      <c r="P84" s="10">
        <v>30.9</v>
      </c>
      <c r="Q84" s="10">
        <v>30.2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31"/>
        <v>31.559999999999995</v>
      </c>
    </row>
    <row r="85" spans="1:29" ht="33" customHeight="1">
      <c r="A85" s="4">
        <v>7</v>
      </c>
      <c r="B85" s="5" t="s">
        <v>53</v>
      </c>
      <c r="C85" s="6" t="s">
        <v>54</v>
      </c>
      <c r="D85" s="6"/>
      <c r="E85" s="11"/>
      <c r="F85" s="11"/>
      <c r="G85" s="11"/>
      <c r="H85" s="11"/>
      <c r="I85" s="11"/>
      <c r="J85" s="11"/>
      <c r="K85" s="11"/>
      <c r="L85" s="11"/>
      <c r="M85" s="11">
        <v>4.2</v>
      </c>
      <c r="N85" s="11">
        <v>4.2</v>
      </c>
      <c r="O85" s="11">
        <v>4.2</v>
      </c>
      <c r="P85" s="11">
        <v>4.2</v>
      </c>
      <c r="Q85" s="11">
        <v>4.2</v>
      </c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24">
        <f t="shared" si="31"/>
        <v>4.2</v>
      </c>
    </row>
    <row r="86" spans="1:29" ht="33" customHeight="1">
      <c r="A86" s="4">
        <v>8</v>
      </c>
      <c r="B86" s="5" t="s">
        <v>55</v>
      </c>
      <c r="C86" s="6" t="s">
        <v>54</v>
      </c>
      <c r="D86" s="6"/>
      <c r="E86" s="12"/>
      <c r="F86" s="12"/>
      <c r="G86" s="12"/>
      <c r="H86" s="12"/>
      <c r="I86" s="12"/>
      <c r="J86" s="12"/>
      <c r="K86" s="12"/>
      <c r="L86" s="12"/>
      <c r="M86" s="12">
        <v>3.7</v>
      </c>
      <c r="N86" s="12">
        <v>3.7</v>
      </c>
      <c r="O86" s="12">
        <v>3.7</v>
      </c>
      <c r="P86" s="12">
        <v>3.7</v>
      </c>
      <c r="Q86" s="12">
        <v>3.7</v>
      </c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24">
        <f t="shared" si="31"/>
        <v>3.7</v>
      </c>
    </row>
    <row r="87" spans="1:29" ht="33" customHeight="1">
      <c r="A87" s="4">
        <v>9</v>
      </c>
      <c r="B87" s="5" t="s">
        <v>56</v>
      </c>
      <c r="C87" s="6" t="s">
        <v>54</v>
      </c>
      <c r="D87" s="6"/>
      <c r="E87" s="12"/>
      <c r="F87" s="12"/>
      <c r="G87" s="12"/>
      <c r="H87" s="12"/>
      <c r="I87" s="12"/>
      <c r="J87" s="12"/>
      <c r="K87" s="12"/>
      <c r="L87" s="12"/>
      <c r="M87" s="12">
        <v>3.8</v>
      </c>
      <c r="N87" s="12">
        <v>3.8</v>
      </c>
      <c r="O87" s="12">
        <v>3.8</v>
      </c>
      <c r="P87" s="12">
        <v>3.8</v>
      </c>
      <c r="Q87" s="12">
        <v>3.8</v>
      </c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24">
        <f t="shared" si="31"/>
        <v>3.8</v>
      </c>
    </row>
    <row r="88" spans="1:29" ht="33" customHeight="1">
      <c r="A88" s="4">
        <v>10</v>
      </c>
      <c r="B88" s="5" t="s">
        <v>57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/>
      <c r="M88" s="12">
        <v>3</v>
      </c>
      <c r="N88" s="12">
        <v>3</v>
      </c>
      <c r="O88" s="12">
        <v>3</v>
      </c>
      <c r="P88" s="12">
        <v>3</v>
      </c>
      <c r="Q88" s="12">
        <v>3</v>
      </c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31"/>
        <v>3</v>
      </c>
    </row>
    <row r="89" spans="1:29" ht="33" customHeight="1">
      <c r="A89" s="4">
        <v>11</v>
      </c>
      <c r="B89" s="5" t="s">
        <v>58</v>
      </c>
      <c r="C89" s="6" t="s">
        <v>54</v>
      </c>
      <c r="D89" s="13"/>
      <c r="E89" s="11"/>
      <c r="F89" s="11"/>
      <c r="G89" s="11"/>
      <c r="H89" s="11"/>
      <c r="I89" s="11"/>
      <c r="J89" s="11"/>
      <c r="K89" s="11"/>
      <c r="L89" s="11"/>
      <c r="M89" s="11">
        <f t="shared" ref="M89:Q89" si="32">M85-M86</f>
        <v>0.5</v>
      </c>
      <c r="N89" s="11">
        <f t="shared" si="32"/>
        <v>0.5</v>
      </c>
      <c r="O89" s="11">
        <f t="shared" si="32"/>
        <v>0.5</v>
      </c>
      <c r="P89" s="11">
        <f t="shared" si="32"/>
        <v>0.5</v>
      </c>
      <c r="Q89" s="11">
        <f t="shared" si="32"/>
        <v>0.5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24">
        <f t="shared" si="31"/>
        <v>0.5</v>
      </c>
    </row>
    <row r="90" spans="1:29" ht="33" customHeight="1">
      <c r="A90" s="4">
        <v>12</v>
      </c>
      <c r="B90" s="5" t="s">
        <v>59</v>
      </c>
      <c r="C90" s="6" t="s">
        <v>60</v>
      </c>
      <c r="D90" s="13"/>
      <c r="E90" s="11"/>
      <c r="F90" s="11"/>
      <c r="G90" s="11"/>
      <c r="H90" s="11"/>
      <c r="I90" s="11"/>
      <c r="J90" s="11"/>
      <c r="K90" s="11"/>
      <c r="L90" s="11"/>
      <c r="M90" s="11">
        <f t="shared" ref="M90:Q90" si="33">M87-M88</f>
        <v>0.79999999999999982</v>
      </c>
      <c r="N90" s="11">
        <f t="shared" si="33"/>
        <v>0.79999999999999982</v>
      </c>
      <c r="O90" s="11">
        <f t="shared" si="33"/>
        <v>0.79999999999999982</v>
      </c>
      <c r="P90" s="11">
        <f t="shared" si="33"/>
        <v>0.79999999999999982</v>
      </c>
      <c r="Q90" s="11">
        <f t="shared" si="33"/>
        <v>0.79999999999999982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24">
        <f t="shared" si="31"/>
        <v>0.79999999999999982</v>
      </c>
    </row>
    <row r="91" spans="1:29" ht="33" customHeight="1">
      <c r="A91" s="4">
        <v>13</v>
      </c>
      <c r="B91" s="5" t="s">
        <v>61</v>
      </c>
      <c r="C91" s="6" t="s">
        <v>62</v>
      </c>
      <c r="D91" s="13"/>
      <c r="E91" s="14"/>
      <c r="F91" s="14"/>
      <c r="G91" s="14"/>
      <c r="H91" s="14"/>
      <c r="I91" s="14"/>
      <c r="J91" s="14"/>
      <c r="K91" s="14"/>
      <c r="L91" s="14"/>
      <c r="M91" s="14">
        <f t="shared" ref="M91:Q91" si="34">SQRT(M89/0.5)*971</f>
        <v>971</v>
      </c>
      <c r="N91" s="14">
        <f t="shared" si="34"/>
        <v>971</v>
      </c>
      <c r="O91" s="14">
        <f t="shared" si="34"/>
        <v>971</v>
      </c>
      <c r="P91" s="14">
        <f t="shared" si="34"/>
        <v>971</v>
      </c>
      <c r="Q91" s="14">
        <f t="shared" si="34"/>
        <v>971</v>
      </c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24">
        <f t="shared" si="31"/>
        <v>971</v>
      </c>
    </row>
    <row r="92" spans="1:29" ht="33" customHeight="1">
      <c r="A92" s="4">
        <v>14</v>
      </c>
      <c r="B92" s="5" t="s">
        <v>63</v>
      </c>
      <c r="C92" s="6" t="s">
        <v>64</v>
      </c>
      <c r="D92" s="13"/>
      <c r="E92" s="14"/>
      <c r="F92" s="14"/>
      <c r="G92" s="14"/>
      <c r="H92" s="14"/>
      <c r="I92" s="14"/>
      <c r="J92" s="14"/>
      <c r="K92" s="14"/>
      <c r="L92" s="14"/>
      <c r="M92" s="14">
        <f t="shared" ref="M92:Q92" si="35">M91*1000*1*(M81-M82)/3024</f>
        <v>2183.4656084656085</v>
      </c>
      <c r="N92" s="14">
        <f t="shared" si="35"/>
        <v>2022.9166666666663</v>
      </c>
      <c r="O92" s="14">
        <f t="shared" si="35"/>
        <v>2022.916666666667</v>
      </c>
      <c r="P92" s="14">
        <f t="shared" si="35"/>
        <v>1926.5873015873017</v>
      </c>
      <c r="Q92" s="14">
        <f t="shared" si="35"/>
        <v>1894.4775132275133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24">
        <f>SUM(E92:AB92)</f>
        <v>10050.363756613757</v>
      </c>
    </row>
    <row r="93" spans="1:29" ht="33" customHeight="1">
      <c r="A93" s="4">
        <v>15</v>
      </c>
      <c r="B93" s="5" t="s">
        <v>65</v>
      </c>
      <c r="C93" s="6" t="s">
        <v>66</v>
      </c>
      <c r="D93" s="13"/>
      <c r="E93" s="15"/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400</v>
      </c>
      <c r="M93" s="15">
        <v>1500</v>
      </c>
      <c r="N93" s="15">
        <v>1300</v>
      </c>
      <c r="O93" s="15">
        <v>1200</v>
      </c>
      <c r="P93" s="15">
        <v>1200</v>
      </c>
      <c r="Q93" s="15">
        <v>1300</v>
      </c>
      <c r="R93" s="15">
        <v>600</v>
      </c>
      <c r="S93" s="15">
        <v>0</v>
      </c>
      <c r="T93" s="15"/>
      <c r="U93" s="15"/>
      <c r="V93" s="15"/>
      <c r="W93" s="15"/>
      <c r="X93" s="15"/>
      <c r="Y93" s="15"/>
      <c r="Z93" s="15"/>
      <c r="AA93" s="15"/>
      <c r="AB93" s="15"/>
      <c r="AC93" s="25">
        <f>SUM(E93:AB93)</f>
        <v>7500</v>
      </c>
    </row>
    <row r="94" spans="1:29" ht="33" customHeight="1">
      <c r="A94" s="4">
        <v>16</v>
      </c>
      <c r="B94" s="5" t="s">
        <v>67</v>
      </c>
      <c r="C94" s="6" t="s">
        <v>68</v>
      </c>
      <c r="D94" s="13"/>
      <c r="E94" s="16"/>
      <c r="F94" s="16"/>
      <c r="G94" s="16"/>
      <c r="H94" s="16"/>
      <c r="I94" s="16"/>
      <c r="J94" s="16"/>
      <c r="K94" s="16"/>
      <c r="L94" s="16"/>
      <c r="M94" s="16">
        <f t="shared" ref="M94:Q94" si="36">M93/M92</f>
        <v>0.68698128066880715</v>
      </c>
      <c r="N94" s="16">
        <f t="shared" si="36"/>
        <v>0.64263645726055629</v>
      </c>
      <c r="O94" s="16">
        <f t="shared" si="36"/>
        <v>0.59320288362512863</v>
      </c>
      <c r="P94" s="16">
        <f t="shared" si="36"/>
        <v>0.62286302780638514</v>
      </c>
      <c r="Q94" s="16">
        <f t="shared" si="36"/>
        <v>0.68620503063415317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24">
        <f t="shared" ref="AC94:AC99" si="37">AVERAGE(E94:AB94)</f>
        <v>0.64637773599900616</v>
      </c>
    </row>
    <row r="95" spans="1:29" ht="33" customHeight="1">
      <c r="A95" s="4">
        <v>17</v>
      </c>
      <c r="B95" s="5" t="s">
        <v>69</v>
      </c>
      <c r="C95" s="13"/>
      <c r="D95" s="13"/>
      <c r="E95" s="316">
        <f>AVERAGE(E94:AB94)</f>
        <v>0.64637773599900616</v>
      </c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8"/>
      <c r="AC95" s="24">
        <f t="shared" si="37"/>
        <v>0.64637773599900616</v>
      </c>
    </row>
    <row r="96" spans="1:29" ht="33" customHeight="1">
      <c r="A96" s="4">
        <v>18</v>
      </c>
      <c r="B96" s="5" t="s">
        <v>70</v>
      </c>
      <c r="C96" s="13"/>
      <c r="D96" s="13"/>
      <c r="E96" s="16"/>
      <c r="F96" s="16"/>
      <c r="G96" s="16"/>
      <c r="H96" s="16"/>
      <c r="I96" s="16"/>
      <c r="J96" s="16"/>
      <c r="K96" s="16"/>
      <c r="L96" s="16"/>
      <c r="M96" s="16">
        <f t="shared" ref="M96:Q96" si="38">3.516/M94</f>
        <v>5.1180433862433867</v>
      </c>
      <c r="N96" s="16">
        <f t="shared" si="38"/>
        <v>5.471211538461537</v>
      </c>
      <c r="O96" s="16">
        <f t="shared" si="38"/>
        <v>5.9271458333333342</v>
      </c>
      <c r="P96" s="16">
        <f t="shared" si="38"/>
        <v>5.6449007936507938</v>
      </c>
      <c r="Q96" s="16">
        <f t="shared" si="38"/>
        <v>5.1238330280830278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si="37"/>
        <v>5.4570269159544162</v>
      </c>
    </row>
    <row r="97" spans="1:29" ht="33" customHeight="1">
      <c r="A97" s="4">
        <v>19</v>
      </c>
      <c r="B97" s="5" t="s">
        <v>71</v>
      </c>
      <c r="C97" s="13"/>
      <c r="D97" s="13"/>
      <c r="E97" s="16"/>
      <c r="F97" s="16"/>
      <c r="G97" s="16"/>
      <c r="H97" s="16"/>
      <c r="I97" s="16"/>
      <c r="J97" s="16"/>
      <c r="K97" s="16"/>
      <c r="L97" s="16"/>
      <c r="M97" s="16">
        <f t="shared" ref="M97:Q97" si="39">3.413*M96</f>
        <v>17.467882077248678</v>
      </c>
      <c r="N97" s="16">
        <f t="shared" si="39"/>
        <v>18.673244980769226</v>
      </c>
      <c r="O97" s="16">
        <f t="shared" si="39"/>
        <v>20.22934872916667</v>
      </c>
      <c r="P97" s="16">
        <f t="shared" si="39"/>
        <v>19.266046408730158</v>
      </c>
      <c r="Q97" s="16">
        <f t="shared" si="39"/>
        <v>17.487642124847373</v>
      </c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24">
        <f t="shared" si="37"/>
        <v>18.62483286415242</v>
      </c>
    </row>
    <row r="98" spans="1:29" ht="33" customHeight="1">
      <c r="A98" s="4">
        <v>20</v>
      </c>
      <c r="B98" s="5" t="s">
        <v>72</v>
      </c>
      <c r="C98" s="6" t="s">
        <v>47</v>
      </c>
      <c r="D98" s="13"/>
      <c r="E98" s="16"/>
      <c r="F98" s="16"/>
      <c r="G98" s="16"/>
      <c r="H98" s="16"/>
      <c r="I98" s="16"/>
      <c r="J98" s="16"/>
      <c r="K98" s="16"/>
      <c r="L98" s="16"/>
      <c r="M98" s="16">
        <f t="shared" ref="M98:Q98" si="40">(M84-M83)/LN(1+(M84-M83)/M79)</f>
        <v>2.6591319396341482</v>
      </c>
      <c r="N98" s="16">
        <f t="shared" si="40"/>
        <v>2.4815752397709407</v>
      </c>
      <c r="O98" s="16">
        <f t="shared" si="40"/>
        <v>2.6091097783741399</v>
      </c>
      <c r="P98" s="16">
        <f t="shared" si="40"/>
        <v>2.4213060328504614</v>
      </c>
      <c r="Q98" s="16">
        <f t="shared" si="40"/>
        <v>2.3909515735689761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7"/>
        <v>2.5124149128397333</v>
      </c>
    </row>
    <row r="99" spans="1:29" ht="33" customHeight="1">
      <c r="A99" s="4">
        <v>21</v>
      </c>
      <c r="B99" s="5" t="s">
        <v>73</v>
      </c>
      <c r="C99" s="6" t="s">
        <v>47</v>
      </c>
      <c r="D99" s="17"/>
      <c r="E99" s="16"/>
      <c r="F99" s="16"/>
      <c r="G99" s="16"/>
      <c r="H99" s="16"/>
      <c r="I99" s="16"/>
      <c r="J99" s="16"/>
      <c r="K99" s="16"/>
      <c r="L99" s="16"/>
      <c r="M99" s="16">
        <f t="shared" ref="M99:Q99" si="41">(M81-M82)/LN(1+(M81-M82)/M80)</f>
        <v>2.1491323462834737</v>
      </c>
      <c r="N99" s="16">
        <f t="shared" si="41"/>
        <v>2.0381473548366369</v>
      </c>
      <c r="O99" s="16">
        <f t="shared" si="41"/>
        <v>2.0381473548366369</v>
      </c>
      <c r="P99" s="16">
        <f t="shared" si="41"/>
        <v>1.9707524325183063</v>
      </c>
      <c r="Q99" s="16">
        <f t="shared" si="41"/>
        <v>1.9481449407478864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7"/>
        <v>2.0288648858445879</v>
      </c>
    </row>
  </sheetData>
  <mergeCells count="48">
    <mergeCell ref="E95:AB95"/>
    <mergeCell ref="A77:A78"/>
    <mergeCell ref="B77:B78"/>
    <mergeCell ref="C77:C78"/>
    <mergeCell ref="D77:D78"/>
    <mergeCell ref="E77:AB77"/>
    <mergeCell ref="A68:AC68"/>
    <mergeCell ref="A69:AC69"/>
    <mergeCell ref="A70:D70"/>
    <mergeCell ref="E70:AC76"/>
    <mergeCell ref="A71:D71"/>
    <mergeCell ref="A72:D72"/>
    <mergeCell ref="A73:D73"/>
    <mergeCell ref="A74:D74"/>
    <mergeCell ref="A75:D75"/>
    <mergeCell ref="A76:D76"/>
    <mergeCell ref="E62:AB62"/>
    <mergeCell ref="A44:A45"/>
    <mergeCell ref="B44:B45"/>
    <mergeCell ref="C44:C45"/>
    <mergeCell ref="D44:D45"/>
    <mergeCell ref="E44:AB44"/>
    <mergeCell ref="A11:A12"/>
    <mergeCell ref="B11:B12"/>
    <mergeCell ref="C11:C12"/>
    <mergeCell ref="D11:D12"/>
    <mergeCell ref="A38:D38"/>
    <mergeCell ref="E29:AB29"/>
    <mergeCell ref="A36:AC36"/>
    <mergeCell ref="E37:AC43"/>
    <mergeCell ref="A43:D43"/>
    <mergeCell ref="A7:D7"/>
    <mergeCell ref="A8:D8"/>
    <mergeCell ref="A9:D9"/>
    <mergeCell ref="A10:D10"/>
    <mergeCell ref="E11:AB11"/>
    <mergeCell ref="E4:AC10"/>
    <mergeCell ref="A39:D39"/>
    <mergeCell ref="A40:D40"/>
    <mergeCell ref="A41:D41"/>
    <mergeCell ref="A42:D42"/>
    <mergeCell ref="A35:AC35"/>
    <mergeCell ref="A37:D37"/>
    <mergeCell ref="A2:AC2"/>
    <mergeCell ref="A3:AC3"/>
    <mergeCell ref="A4:D4"/>
    <mergeCell ref="A5:D5"/>
    <mergeCell ref="A6:D6"/>
  </mergeCells>
  <conditionalFormatting sqref="E27:AB27">
    <cfRule type="cellIs" dxfId="24" priority="3" operator="greaterThan">
      <formula>90</formula>
    </cfRule>
  </conditionalFormatting>
  <conditionalFormatting sqref="E60:AB60">
    <cfRule type="cellIs" dxfId="23" priority="2" operator="greaterThan">
      <formula>90</formula>
    </cfRule>
  </conditionalFormatting>
  <conditionalFormatting sqref="E93:AB93">
    <cfRule type="cellIs" dxfId="22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F99"/>
  <sheetViews>
    <sheetView zoomScale="60" zoomScaleNormal="60" workbookViewId="0">
      <selection activeCell="AH106" sqref="AH10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151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0.8</v>
      </c>
      <c r="F13" s="8">
        <v>0.8</v>
      </c>
      <c r="G13" s="8">
        <v>0.9</v>
      </c>
      <c r="H13" s="8">
        <v>0.9</v>
      </c>
      <c r="I13" s="8">
        <v>0.9</v>
      </c>
      <c r="J13" s="8">
        <v>1</v>
      </c>
      <c r="K13" s="8">
        <v>1</v>
      </c>
      <c r="L13" s="8">
        <v>0.9</v>
      </c>
      <c r="M13" s="8">
        <v>0.8</v>
      </c>
      <c r="N13" s="8">
        <v>0.7</v>
      </c>
      <c r="O13" s="8">
        <v>0.7</v>
      </c>
      <c r="P13" s="8">
        <v>0.8</v>
      </c>
      <c r="Q13" s="8">
        <v>0.6</v>
      </c>
      <c r="R13" s="8">
        <v>0.9</v>
      </c>
      <c r="S13" s="8">
        <v>0.8</v>
      </c>
      <c r="T13" s="8">
        <v>0.8</v>
      </c>
      <c r="U13" s="8">
        <v>0.9</v>
      </c>
      <c r="V13" s="8">
        <v>1.1000000000000001</v>
      </c>
      <c r="W13" s="8">
        <v>1.1000000000000001</v>
      </c>
      <c r="X13" s="8">
        <v>1.1000000000000001</v>
      </c>
      <c r="Y13" s="8">
        <v>1</v>
      </c>
      <c r="Z13" s="8">
        <v>0.9</v>
      </c>
      <c r="AA13" s="8">
        <v>0.8</v>
      </c>
      <c r="AB13" s="8">
        <v>0.8</v>
      </c>
      <c r="AC13" s="23">
        <f>AVERAGE(E13:AB13)</f>
        <v>0.87500000000000011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0.4</v>
      </c>
      <c r="F14" s="9">
        <v>0.4</v>
      </c>
      <c r="G14" s="9">
        <v>0.5</v>
      </c>
      <c r="H14" s="9">
        <v>0.4</v>
      </c>
      <c r="I14" s="9">
        <v>0.4</v>
      </c>
      <c r="J14" s="9">
        <v>0.4</v>
      </c>
      <c r="K14" s="9">
        <v>0.5</v>
      </c>
      <c r="L14" s="9">
        <v>0.6</v>
      </c>
      <c r="M14" s="9">
        <v>0.5</v>
      </c>
      <c r="N14" s="9">
        <v>0.3</v>
      </c>
      <c r="O14" s="9">
        <v>0.3</v>
      </c>
      <c r="P14" s="9">
        <v>0.3</v>
      </c>
      <c r="Q14" s="9">
        <v>0.3</v>
      </c>
      <c r="R14" s="9">
        <v>0.5</v>
      </c>
      <c r="S14" s="9">
        <v>0.4</v>
      </c>
      <c r="T14" s="9">
        <v>0.4</v>
      </c>
      <c r="U14" s="9">
        <v>0.6</v>
      </c>
      <c r="V14" s="9">
        <v>0.6</v>
      </c>
      <c r="W14" s="9">
        <v>0.6</v>
      </c>
      <c r="X14" s="9">
        <v>0.7</v>
      </c>
      <c r="Y14" s="9">
        <v>0.7</v>
      </c>
      <c r="Z14" s="9">
        <v>0.7</v>
      </c>
      <c r="AA14" s="9">
        <v>0.6</v>
      </c>
      <c r="AB14" s="9">
        <v>0.4</v>
      </c>
      <c r="AC14" s="23">
        <f>AVERAGE(E14:AB14)</f>
        <v>0.47916666666666652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12.5</v>
      </c>
      <c r="F15" s="10">
        <v>12.4</v>
      </c>
      <c r="G15" s="10">
        <v>12.6</v>
      </c>
      <c r="H15" s="10">
        <v>12.9</v>
      </c>
      <c r="I15" s="10">
        <v>12.9</v>
      </c>
      <c r="J15" s="10">
        <v>13</v>
      </c>
      <c r="K15" s="10">
        <v>13.5</v>
      </c>
      <c r="L15" s="10">
        <v>13.9</v>
      </c>
      <c r="M15" s="10">
        <v>14</v>
      </c>
      <c r="N15" s="10">
        <v>12.9</v>
      </c>
      <c r="O15" s="10">
        <v>13.2</v>
      </c>
      <c r="P15" s="10">
        <v>13.1</v>
      </c>
      <c r="Q15" s="10">
        <v>13.1</v>
      </c>
      <c r="R15" s="10">
        <v>13.1</v>
      </c>
      <c r="S15" s="10">
        <v>12.6</v>
      </c>
      <c r="T15" s="10">
        <v>13.6</v>
      </c>
      <c r="U15" s="10">
        <v>13.9</v>
      </c>
      <c r="V15" s="10">
        <v>13.8</v>
      </c>
      <c r="W15" s="10">
        <v>13.8</v>
      </c>
      <c r="X15" s="10">
        <v>13.6</v>
      </c>
      <c r="Y15" s="10">
        <v>13.2</v>
      </c>
      <c r="Z15" s="10">
        <v>12.9</v>
      </c>
      <c r="AA15" s="10">
        <v>12.9</v>
      </c>
      <c r="AB15" s="10">
        <v>12.8</v>
      </c>
      <c r="AC15" s="24">
        <f t="shared" ref="AC15:AC25" si="0">AVERAGE(E15:AB15)</f>
        <v>13.174999999999997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5.6</v>
      </c>
      <c r="F16" s="10">
        <v>5.4</v>
      </c>
      <c r="G16" s="10">
        <v>5.6</v>
      </c>
      <c r="H16" s="10">
        <v>5.5</v>
      </c>
      <c r="I16" s="10">
        <v>5.5</v>
      </c>
      <c r="J16" s="10">
        <v>5.6</v>
      </c>
      <c r="K16" s="10">
        <v>5.7</v>
      </c>
      <c r="L16" s="10">
        <v>5.9</v>
      </c>
      <c r="M16" s="10">
        <v>6.1</v>
      </c>
      <c r="N16" s="10">
        <v>7</v>
      </c>
      <c r="O16" s="10">
        <v>7</v>
      </c>
      <c r="P16" s="10">
        <v>6.9</v>
      </c>
      <c r="Q16" s="10">
        <v>7.1</v>
      </c>
      <c r="R16" s="10">
        <v>5.8</v>
      </c>
      <c r="S16" s="10">
        <v>5.4</v>
      </c>
      <c r="T16" s="10">
        <v>5.8</v>
      </c>
      <c r="U16" s="10">
        <v>5.8</v>
      </c>
      <c r="V16" s="10">
        <v>5.9</v>
      </c>
      <c r="W16" s="10">
        <v>5.7</v>
      </c>
      <c r="X16" s="10">
        <v>5.5</v>
      </c>
      <c r="Y16" s="10">
        <v>5.4</v>
      </c>
      <c r="Z16" s="10">
        <v>5.5</v>
      </c>
      <c r="AA16" s="10">
        <v>5.5</v>
      </c>
      <c r="AB16" s="10">
        <v>5.6</v>
      </c>
      <c r="AC16" s="24">
        <f t="shared" si="0"/>
        <v>5.8666666666666671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>
        <v>24.7</v>
      </c>
      <c r="F17" s="10">
        <v>24.6</v>
      </c>
      <c r="G17" s="10">
        <v>24.8</v>
      </c>
      <c r="H17" s="10">
        <v>24.5</v>
      </c>
      <c r="I17" s="10">
        <v>23.8</v>
      </c>
      <c r="J17" s="10">
        <v>25.7</v>
      </c>
      <c r="K17" s="10">
        <v>27.4</v>
      </c>
      <c r="L17" s="10">
        <v>27.8</v>
      </c>
      <c r="M17" s="10">
        <v>28.2</v>
      </c>
      <c r="N17" s="10">
        <v>27.6</v>
      </c>
      <c r="O17" s="10">
        <v>27.4</v>
      </c>
      <c r="P17" s="10">
        <v>27.2</v>
      </c>
      <c r="Q17" s="10">
        <v>27.3</v>
      </c>
      <c r="R17" s="10">
        <v>27.4</v>
      </c>
      <c r="S17" s="10">
        <v>26.9</v>
      </c>
      <c r="T17" s="10">
        <v>26.8</v>
      </c>
      <c r="U17" s="10">
        <v>27</v>
      </c>
      <c r="V17" s="10">
        <v>27</v>
      </c>
      <c r="W17" s="10">
        <v>26.8</v>
      </c>
      <c r="X17" s="10">
        <v>26.3</v>
      </c>
      <c r="Y17" s="10">
        <v>26</v>
      </c>
      <c r="Z17" s="10">
        <v>25.7</v>
      </c>
      <c r="AA17" s="10">
        <v>25.2</v>
      </c>
      <c r="AB17" s="10">
        <v>25.3</v>
      </c>
      <c r="AC17" s="24">
        <f t="shared" si="0"/>
        <v>26.308333333333334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>
        <v>28.2</v>
      </c>
      <c r="F18" s="10">
        <v>28.4</v>
      </c>
      <c r="G18" s="10">
        <v>28.6</v>
      </c>
      <c r="H18" s="10">
        <v>28.4</v>
      </c>
      <c r="I18" s="10">
        <v>27.9</v>
      </c>
      <c r="J18" s="10">
        <v>29.8</v>
      </c>
      <c r="K18" s="10">
        <v>31.8</v>
      </c>
      <c r="L18" s="10">
        <v>32.299999999999997</v>
      </c>
      <c r="M18" s="10">
        <v>32.700000000000003</v>
      </c>
      <c r="N18" s="10">
        <v>30.7</v>
      </c>
      <c r="O18" s="10">
        <v>30.6</v>
      </c>
      <c r="P18" s="10">
        <v>30.4</v>
      </c>
      <c r="Q18" s="10">
        <v>30.4</v>
      </c>
      <c r="R18" s="10">
        <v>31.5</v>
      </c>
      <c r="S18" s="10">
        <v>30.8</v>
      </c>
      <c r="T18" s="10">
        <v>31.1</v>
      </c>
      <c r="U18" s="10">
        <v>31.3</v>
      </c>
      <c r="V18" s="10">
        <v>31.6</v>
      </c>
      <c r="W18" s="10">
        <v>31.6</v>
      </c>
      <c r="X18" s="10">
        <v>30.8</v>
      </c>
      <c r="Y18" s="10">
        <v>30.2</v>
      </c>
      <c r="Z18" s="10">
        <v>29.9</v>
      </c>
      <c r="AA18" s="10">
        <v>29.4</v>
      </c>
      <c r="AB18" s="10">
        <v>29.3</v>
      </c>
      <c r="AC18" s="24">
        <f t="shared" si="0"/>
        <v>30.320833333333329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>
        <v>4.2</v>
      </c>
      <c r="F19" s="11">
        <v>4.2</v>
      </c>
      <c r="G19" s="11">
        <v>4.2</v>
      </c>
      <c r="H19" s="11">
        <v>4.2</v>
      </c>
      <c r="I19" s="11">
        <v>4.2</v>
      </c>
      <c r="J19" s="11">
        <v>4.2</v>
      </c>
      <c r="K19" s="11">
        <v>4.2</v>
      </c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4.200000000000002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>
        <v>3.7</v>
      </c>
      <c r="F20" s="12">
        <v>3.7</v>
      </c>
      <c r="G20" s="12">
        <v>3.7</v>
      </c>
      <c r="H20" s="12">
        <v>3.7</v>
      </c>
      <c r="I20" s="12">
        <v>3.7</v>
      </c>
      <c r="J20" s="12">
        <v>3.7</v>
      </c>
      <c r="K20" s="12">
        <v>3.7</v>
      </c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>
        <v>3.8</v>
      </c>
      <c r="F21" s="12">
        <v>3.8</v>
      </c>
      <c r="G21" s="12">
        <v>3.8</v>
      </c>
      <c r="H21" s="12">
        <v>3.8</v>
      </c>
      <c r="I21" s="12">
        <v>3.8</v>
      </c>
      <c r="J21" s="12">
        <v>3.8</v>
      </c>
      <c r="K21" s="12">
        <v>3.8</v>
      </c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3.7999999999999985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>
        <v>3</v>
      </c>
      <c r="F22" s="12">
        <v>3</v>
      </c>
      <c r="G22" s="12">
        <v>3</v>
      </c>
      <c r="H22" s="12">
        <v>3</v>
      </c>
      <c r="I22" s="12">
        <v>3</v>
      </c>
      <c r="J22" s="12">
        <v>3</v>
      </c>
      <c r="K22" s="12">
        <v>3</v>
      </c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>
        <f t="shared" ref="E23:W23" si="1">E19-E20</f>
        <v>0.5</v>
      </c>
      <c r="F23" s="11">
        <f t="shared" si="1"/>
        <v>0.5</v>
      </c>
      <c r="G23" s="11">
        <f t="shared" si="1"/>
        <v>0.5</v>
      </c>
      <c r="H23" s="11">
        <f t="shared" si="1"/>
        <v>0.5</v>
      </c>
      <c r="I23" s="11">
        <f t="shared" si="1"/>
        <v>0.5</v>
      </c>
      <c r="J23" s="11">
        <f t="shared" si="1"/>
        <v>0.5</v>
      </c>
      <c r="K23" s="11">
        <f t="shared" si="1"/>
        <v>0.5</v>
      </c>
      <c r="L23" s="11">
        <f t="shared" si="1"/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>
        <f t="shared" ref="E24:W24" si="3">E21-E22</f>
        <v>0.79999999999999982</v>
      </c>
      <c r="F24" s="11">
        <f t="shared" si="3"/>
        <v>0.79999999999999982</v>
      </c>
      <c r="G24" s="11">
        <f t="shared" si="3"/>
        <v>0.79999999999999982</v>
      </c>
      <c r="H24" s="11">
        <f t="shared" si="3"/>
        <v>0.79999999999999982</v>
      </c>
      <c r="I24" s="11">
        <f t="shared" si="3"/>
        <v>0.79999999999999982</v>
      </c>
      <c r="J24" s="11">
        <f t="shared" si="3"/>
        <v>0.79999999999999982</v>
      </c>
      <c r="K24" s="11">
        <f t="shared" si="3"/>
        <v>0.79999999999999982</v>
      </c>
      <c r="L24" s="11">
        <f t="shared" si="3"/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0.80000000000000027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>
        <f t="shared" ref="E25:W25" si="5">SQRT(E23/0.5)*971</f>
        <v>971</v>
      </c>
      <c r="F25" s="14">
        <f t="shared" si="5"/>
        <v>971</v>
      </c>
      <c r="G25" s="14">
        <f t="shared" si="5"/>
        <v>971</v>
      </c>
      <c r="H25" s="14">
        <f t="shared" si="5"/>
        <v>971</v>
      </c>
      <c r="I25" s="14">
        <f t="shared" si="5"/>
        <v>971</v>
      </c>
      <c r="J25" s="14">
        <f t="shared" si="5"/>
        <v>971</v>
      </c>
      <c r="K25" s="14">
        <f t="shared" si="5"/>
        <v>971</v>
      </c>
      <c r="L25" s="14">
        <f t="shared" si="5"/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>
        <f t="shared" ref="E26:W26" si="7">E25*1000*1*(E15-E16)/3024</f>
        <v>2215.5753968253966</v>
      </c>
      <c r="F26" s="14">
        <f t="shared" si="7"/>
        <v>2247.6851851851852</v>
      </c>
      <c r="G26" s="14">
        <f t="shared" si="7"/>
        <v>2247.6851851851852</v>
      </c>
      <c r="H26" s="14">
        <f t="shared" si="7"/>
        <v>2376.1243386243386</v>
      </c>
      <c r="I26" s="14">
        <f t="shared" si="7"/>
        <v>2376.1243386243386</v>
      </c>
      <c r="J26" s="14">
        <f t="shared" si="7"/>
        <v>2376.1243386243386</v>
      </c>
      <c r="K26" s="14">
        <f t="shared" si="7"/>
        <v>2504.563492063492</v>
      </c>
      <c r="L26" s="14">
        <f t="shared" si="7"/>
        <v>2568.7830687830688</v>
      </c>
      <c r="M26" s="14">
        <f t="shared" si="7"/>
        <v>2536.6732804232806</v>
      </c>
      <c r="N26" s="14">
        <f t="shared" si="7"/>
        <v>1894.4775132275133</v>
      </c>
      <c r="O26" s="14">
        <f t="shared" si="7"/>
        <v>1990.8068783068779</v>
      </c>
      <c r="P26" s="14">
        <f t="shared" si="7"/>
        <v>1990.8068783068779</v>
      </c>
      <c r="Q26" s="14">
        <f t="shared" si="7"/>
        <v>1926.5873015873017</v>
      </c>
      <c r="R26" s="14">
        <f t="shared" si="7"/>
        <v>2344.0145502645501</v>
      </c>
      <c r="S26" s="14">
        <f t="shared" si="7"/>
        <v>2311.9047619047615</v>
      </c>
      <c r="T26" s="14">
        <f t="shared" si="7"/>
        <v>2504.563492063492</v>
      </c>
      <c r="U26" s="14">
        <f t="shared" si="7"/>
        <v>2600.8928571428573</v>
      </c>
      <c r="V26" s="14">
        <f t="shared" si="7"/>
        <v>2536.6732804232806</v>
      </c>
      <c r="W26" s="14">
        <f t="shared" si="7"/>
        <v>2600.8928571428573</v>
      </c>
      <c r="X26" s="14">
        <f t="shared" ref="X26:AB26" si="8">X25*1000*1*(X15-X16)/3024</f>
        <v>2600.8928571428573</v>
      </c>
      <c r="Y26" s="14">
        <f t="shared" si="8"/>
        <v>2504.5634920634916</v>
      </c>
      <c r="Z26" s="14">
        <f t="shared" si="8"/>
        <v>2376.1243386243386</v>
      </c>
      <c r="AA26" s="14">
        <f t="shared" si="8"/>
        <v>2376.1243386243386</v>
      </c>
      <c r="AB26" s="14">
        <f t="shared" si="8"/>
        <v>2311.9047619047624</v>
      </c>
      <c r="AC26" s="24">
        <f>SUM(E26:AB26)</f>
        <v>56320.568783068768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1200</v>
      </c>
      <c r="F27" s="15">
        <v>1300</v>
      </c>
      <c r="G27" s="15">
        <v>1300</v>
      </c>
      <c r="H27" s="15">
        <v>1300</v>
      </c>
      <c r="I27" s="15">
        <v>1400</v>
      </c>
      <c r="J27" s="15">
        <v>1300</v>
      </c>
      <c r="K27" s="15">
        <v>1700</v>
      </c>
      <c r="L27" s="15">
        <v>1400</v>
      </c>
      <c r="M27" s="15">
        <v>1200</v>
      </c>
      <c r="N27" s="15">
        <v>1200</v>
      </c>
      <c r="O27" s="15">
        <v>1200</v>
      </c>
      <c r="P27" s="15">
        <v>1100</v>
      </c>
      <c r="Q27" s="15">
        <v>1400</v>
      </c>
      <c r="R27" s="15">
        <v>1300</v>
      </c>
      <c r="S27" s="15">
        <v>1500</v>
      </c>
      <c r="T27" s="15">
        <v>1400</v>
      </c>
      <c r="U27" s="15">
        <v>1600</v>
      </c>
      <c r="V27" s="15">
        <v>1500</v>
      </c>
      <c r="W27" s="15">
        <v>1600</v>
      </c>
      <c r="X27" s="15">
        <v>1300</v>
      </c>
      <c r="Y27" s="15">
        <v>1500</v>
      </c>
      <c r="Z27" s="15">
        <v>1300</v>
      </c>
      <c r="AA27" s="15">
        <v>1300</v>
      </c>
      <c r="AB27" s="15">
        <v>1400</v>
      </c>
      <c r="AC27" s="25">
        <f>SUM(E27:AB27)</f>
        <v>32700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>
        <f t="shared" ref="E28:AB28" si="9">E27/E26</f>
        <v>0.54162002417946542</v>
      </c>
      <c r="F28" s="16">
        <f t="shared" si="9"/>
        <v>0.57837281153450049</v>
      </c>
      <c r="G28" s="16">
        <f t="shared" si="9"/>
        <v>0.57837281153450049</v>
      </c>
      <c r="H28" s="16">
        <f t="shared" si="9"/>
        <v>0.54710941631641941</v>
      </c>
      <c r="I28" s="16">
        <f t="shared" si="9"/>
        <v>0.58919475603306704</v>
      </c>
      <c r="J28" s="16">
        <f t="shared" si="9"/>
        <v>0.54710941631641941</v>
      </c>
      <c r="K28" s="16">
        <f t="shared" si="9"/>
        <v>0.67876099184029148</v>
      </c>
      <c r="L28" s="16">
        <f t="shared" si="9"/>
        <v>0.54500514933058708</v>
      </c>
      <c r="M28" s="16">
        <f t="shared" si="9"/>
        <v>0.47306052744788746</v>
      </c>
      <c r="N28" s="16">
        <f t="shared" si="9"/>
        <v>0.63342002827767985</v>
      </c>
      <c r="O28" s="16">
        <f t="shared" si="9"/>
        <v>0.60277067207069546</v>
      </c>
      <c r="P28" s="16">
        <f t="shared" si="9"/>
        <v>0.55253978273147086</v>
      </c>
      <c r="Q28" s="16">
        <f t="shared" si="9"/>
        <v>0.7266735324407827</v>
      </c>
      <c r="R28" s="16">
        <f t="shared" si="9"/>
        <v>0.55460406585500055</v>
      </c>
      <c r="S28" s="16">
        <f t="shared" si="9"/>
        <v>0.64881565396498464</v>
      </c>
      <c r="T28" s="16">
        <f t="shared" si="9"/>
        <v>0.55897964033906367</v>
      </c>
      <c r="U28" s="16">
        <f t="shared" si="9"/>
        <v>0.6151733607964297</v>
      </c>
      <c r="V28" s="16">
        <f t="shared" si="9"/>
        <v>0.59132565930985925</v>
      </c>
      <c r="W28" s="16">
        <f t="shared" si="9"/>
        <v>0.6151733607964297</v>
      </c>
      <c r="X28" s="16">
        <f t="shared" si="9"/>
        <v>0.49982835564709915</v>
      </c>
      <c r="Y28" s="16">
        <f t="shared" si="9"/>
        <v>0.59890675750613975</v>
      </c>
      <c r="Z28" s="16">
        <f t="shared" si="9"/>
        <v>0.54710941631641941</v>
      </c>
      <c r="AA28" s="16">
        <f t="shared" si="9"/>
        <v>0.54710941631641941</v>
      </c>
      <c r="AB28" s="16">
        <f t="shared" si="9"/>
        <v>0.60556127703398543</v>
      </c>
      <c r="AC28" s="24">
        <f t="shared" ref="AC28:AC33" si="10">AVERAGE(E28:AB28)</f>
        <v>0.58235820349731648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0.58235820349731648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0"/>
        <v>0.58235820349731648</v>
      </c>
    </row>
    <row r="30" spans="1:58" ht="30" customHeight="1">
      <c r="A30" s="4">
        <v>18</v>
      </c>
      <c r="B30" s="5" t="s">
        <v>70</v>
      </c>
      <c r="C30" s="13"/>
      <c r="D30" s="13"/>
      <c r="E30" s="16">
        <f t="shared" ref="E30:W30" si="11">3.516/E28</f>
        <v>6.4916359126984124</v>
      </c>
      <c r="F30" s="16">
        <f t="shared" si="11"/>
        <v>6.0791239316239318</v>
      </c>
      <c r="G30" s="16">
        <f t="shared" si="11"/>
        <v>6.0791239316239318</v>
      </c>
      <c r="H30" s="16">
        <f t="shared" si="11"/>
        <v>6.4265024420024419</v>
      </c>
      <c r="I30" s="16">
        <f t="shared" si="11"/>
        <v>5.9674665532879825</v>
      </c>
      <c r="J30" s="16">
        <f t="shared" si="11"/>
        <v>6.4265024420024419</v>
      </c>
      <c r="K30" s="16">
        <f t="shared" si="11"/>
        <v>5.1800266106442585</v>
      </c>
      <c r="L30" s="16">
        <f t="shared" si="11"/>
        <v>6.4513151927437633</v>
      </c>
      <c r="M30" s="16">
        <f t="shared" si="11"/>
        <v>7.4324527116402122</v>
      </c>
      <c r="N30" s="16">
        <f t="shared" si="11"/>
        <v>5.5508191137566136</v>
      </c>
      <c r="O30" s="16">
        <f t="shared" si="11"/>
        <v>5.8330641534391523</v>
      </c>
      <c r="P30" s="16">
        <f t="shared" si="11"/>
        <v>6.3633427128427114</v>
      </c>
      <c r="Q30" s="16">
        <f t="shared" si="11"/>
        <v>4.8384863945578234</v>
      </c>
      <c r="R30" s="16">
        <f t="shared" si="11"/>
        <v>6.339657814407814</v>
      </c>
      <c r="S30" s="16">
        <f t="shared" si="11"/>
        <v>5.4191047619047614</v>
      </c>
      <c r="T30" s="16">
        <f t="shared" si="11"/>
        <v>6.2900323129251694</v>
      </c>
      <c r="U30" s="16">
        <f t="shared" si="11"/>
        <v>5.7154620535714296</v>
      </c>
      <c r="V30" s="16">
        <f t="shared" si="11"/>
        <v>5.9459621693121703</v>
      </c>
      <c r="W30" s="16">
        <f t="shared" si="11"/>
        <v>5.7154620535714296</v>
      </c>
      <c r="X30" s="16">
        <f t="shared" ref="X30:AB30" si="12">3.516/X28</f>
        <v>7.0344148351648359</v>
      </c>
      <c r="Y30" s="16">
        <f t="shared" si="12"/>
        <v>5.8706968253968235</v>
      </c>
      <c r="Z30" s="16">
        <f t="shared" si="12"/>
        <v>6.4265024420024419</v>
      </c>
      <c r="AA30" s="16">
        <f t="shared" si="12"/>
        <v>6.4265024420024419</v>
      </c>
      <c r="AB30" s="16">
        <f t="shared" si="12"/>
        <v>5.8061836734693895</v>
      </c>
      <c r="AC30" s="24">
        <f t="shared" si="10"/>
        <v>6.0879101452746811</v>
      </c>
    </row>
    <row r="31" spans="1:58" ht="30" customHeight="1">
      <c r="A31" s="4">
        <v>19</v>
      </c>
      <c r="B31" s="5" t="s">
        <v>71</v>
      </c>
      <c r="C31" s="13"/>
      <c r="D31" s="13"/>
      <c r="E31" s="16">
        <f t="shared" ref="E31:W31" si="13">3.413*E30</f>
        <v>22.155953370039679</v>
      </c>
      <c r="F31" s="16">
        <f t="shared" si="13"/>
        <v>20.74804997863248</v>
      </c>
      <c r="G31" s="16">
        <f t="shared" si="13"/>
        <v>20.74804997863248</v>
      </c>
      <c r="H31" s="16">
        <f t="shared" si="13"/>
        <v>21.933652834554334</v>
      </c>
      <c r="I31" s="16">
        <f t="shared" si="13"/>
        <v>20.366963346371882</v>
      </c>
      <c r="J31" s="16">
        <f t="shared" si="13"/>
        <v>21.933652834554334</v>
      </c>
      <c r="K31" s="16">
        <f t="shared" si="13"/>
        <v>17.679430822128854</v>
      </c>
      <c r="L31" s="16">
        <f t="shared" si="13"/>
        <v>22.018338752834463</v>
      </c>
      <c r="M31" s="16">
        <f t="shared" si="13"/>
        <v>25.366961104828043</v>
      </c>
      <c r="N31" s="16">
        <f t="shared" si="13"/>
        <v>18.944945635251322</v>
      </c>
      <c r="O31" s="16">
        <f t="shared" si="13"/>
        <v>19.908247955687827</v>
      </c>
      <c r="P31" s="16">
        <f t="shared" si="13"/>
        <v>21.718088678932173</v>
      </c>
      <c r="Q31" s="16">
        <f t="shared" si="13"/>
        <v>16.51375406462585</v>
      </c>
      <c r="R31" s="16">
        <f t="shared" si="13"/>
        <v>21.637252120573869</v>
      </c>
      <c r="S31" s="16">
        <f t="shared" si="13"/>
        <v>18.49540455238095</v>
      </c>
      <c r="T31" s="16">
        <f t="shared" si="13"/>
        <v>21.467880284013603</v>
      </c>
      <c r="U31" s="16">
        <f t="shared" si="13"/>
        <v>19.506871988839286</v>
      </c>
      <c r="V31" s="16">
        <f t="shared" si="13"/>
        <v>20.293568883862434</v>
      </c>
      <c r="W31" s="16">
        <f t="shared" si="13"/>
        <v>19.506871988839286</v>
      </c>
      <c r="X31" s="16">
        <f t="shared" ref="X31:AB31" si="14">3.413*X30</f>
        <v>24.008457832417584</v>
      </c>
      <c r="Y31" s="16">
        <f t="shared" si="14"/>
        <v>20.036688265079356</v>
      </c>
      <c r="Z31" s="16">
        <f t="shared" si="14"/>
        <v>21.933652834554334</v>
      </c>
      <c r="AA31" s="16">
        <f t="shared" si="14"/>
        <v>21.933652834554334</v>
      </c>
      <c r="AB31" s="16">
        <f t="shared" si="14"/>
        <v>19.816504877551026</v>
      </c>
      <c r="AC31" s="24">
        <f t="shared" si="10"/>
        <v>20.778037325822492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>
        <f t="shared" ref="E32:W32" si="15">(E18-E17)/LN(1+(E18-E17)/E13)</f>
        <v>2.0811548423664723</v>
      </c>
      <c r="F32" s="16">
        <f t="shared" si="15"/>
        <v>2.1724218588014739</v>
      </c>
      <c r="G32" s="16">
        <f t="shared" si="15"/>
        <v>2.2989576307944031</v>
      </c>
      <c r="H32" s="16">
        <f t="shared" si="15"/>
        <v>2.3297819024123201</v>
      </c>
      <c r="I32" s="16">
        <f t="shared" si="15"/>
        <v>2.3909515735689761</v>
      </c>
      <c r="J32" s="16">
        <f t="shared" si="15"/>
        <v>2.5165099320931175</v>
      </c>
      <c r="K32" s="16">
        <f t="shared" si="15"/>
        <v>2.6091097783741399</v>
      </c>
      <c r="L32" s="16">
        <f t="shared" si="15"/>
        <v>2.5114978194806117</v>
      </c>
      <c r="M32" s="16">
        <f t="shared" si="15"/>
        <v>2.3798815955723578</v>
      </c>
      <c r="N32" s="16">
        <f t="shared" si="15"/>
        <v>1.8325021933545402</v>
      </c>
      <c r="O32" s="16">
        <f t="shared" si="15"/>
        <v>1.8630088847770021</v>
      </c>
      <c r="P32" s="16">
        <f t="shared" si="15"/>
        <v>1.9882717905907574</v>
      </c>
      <c r="Q32" s="16">
        <f t="shared" si="15"/>
        <v>1.7040846613550367</v>
      </c>
      <c r="R32" s="16">
        <f t="shared" si="15"/>
        <v>2.390951573568977</v>
      </c>
      <c r="S32" s="16">
        <f t="shared" si="15"/>
        <v>2.2025112400267242</v>
      </c>
      <c r="T32" s="16">
        <f t="shared" si="15"/>
        <v>2.3213328276725762</v>
      </c>
      <c r="U32" s="16">
        <f t="shared" si="15"/>
        <v>2.4515125855168018</v>
      </c>
      <c r="V32" s="16">
        <f t="shared" si="15"/>
        <v>2.7960874311489468</v>
      </c>
      <c r="W32" s="16">
        <f t="shared" si="15"/>
        <v>2.8577515393266606</v>
      </c>
      <c r="X32" s="16">
        <f t="shared" ref="X32:AB32" si="16">(X18-X17)/LN(1+(X18-X17)/X13)</f>
        <v>2.7650510025361612</v>
      </c>
      <c r="Y32" s="16">
        <f t="shared" si="16"/>
        <v>2.5475255670370389</v>
      </c>
      <c r="Z32" s="16">
        <f t="shared" si="16"/>
        <v>2.4213060328504614</v>
      </c>
      <c r="AA32" s="16">
        <f t="shared" si="16"/>
        <v>2.2918490026683118</v>
      </c>
      <c r="AB32" s="16">
        <f t="shared" si="16"/>
        <v>2.2324425062049889</v>
      </c>
      <c r="AC32" s="24">
        <f t="shared" si="10"/>
        <v>2.3315189905041191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>
        <f t="shared" ref="E33:W33" si="17">(E15-E16)/LN(1+(E15-E16)/E14)</f>
        <v>2.375897998171745</v>
      </c>
      <c r="F33" s="16">
        <f t="shared" si="17"/>
        <v>2.3990918556509144</v>
      </c>
      <c r="G33" s="16">
        <f t="shared" si="17"/>
        <v>2.5848856114819854</v>
      </c>
      <c r="H33" s="16">
        <f t="shared" si="17"/>
        <v>2.4912348380247811</v>
      </c>
      <c r="I33" s="16">
        <f t="shared" si="17"/>
        <v>2.4912348380247811</v>
      </c>
      <c r="J33" s="16">
        <f t="shared" si="17"/>
        <v>2.4912348380247811</v>
      </c>
      <c r="K33" s="16">
        <f t="shared" si="17"/>
        <v>2.7763908722930744</v>
      </c>
      <c r="L33" s="16">
        <f t="shared" si="17"/>
        <v>3.0045957240544103</v>
      </c>
      <c r="M33" s="16">
        <f t="shared" si="17"/>
        <v>2.8000493085330982</v>
      </c>
      <c r="N33" s="16">
        <f t="shared" si="17"/>
        <v>1.9481449407478864</v>
      </c>
      <c r="O33" s="16">
        <f t="shared" si="17"/>
        <v>2.0157521398153802</v>
      </c>
      <c r="P33" s="16">
        <f t="shared" si="17"/>
        <v>2.0157521398153802</v>
      </c>
      <c r="Q33" s="16">
        <f t="shared" si="17"/>
        <v>1.9707524325183063</v>
      </c>
      <c r="R33" s="16">
        <f t="shared" si="17"/>
        <v>2.6571824286132681</v>
      </c>
      <c r="S33" s="16">
        <f t="shared" si="17"/>
        <v>2.4452875576447819</v>
      </c>
      <c r="T33" s="16">
        <f t="shared" si="17"/>
        <v>2.5824181345416166</v>
      </c>
      <c r="U33" s="16">
        <f t="shared" si="17"/>
        <v>3.0290013989076661</v>
      </c>
      <c r="V33" s="16">
        <f t="shared" si="17"/>
        <v>2.980129191979886</v>
      </c>
      <c r="W33" s="16">
        <f t="shared" si="17"/>
        <v>3.0290013989076661</v>
      </c>
      <c r="X33" s="16">
        <f t="shared" ref="X33:AB33" si="18">(X15-X16)/LN(1+(X15-X16)/X14)</f>
        <v>3.1997766755952366</v>
      </c>
      <c r="Y33" s="16">
        <f t="shared" si="18"/>
        <v>3.1240724065352672</v>
      </c>
      <c r="Z33" s="16">
        <f t="shared" si="18"/>
        <v>3.0222103805672953</v>
      </c>
      <c r="AA33" s="16">
        <f t="shared" si="18"/>
        <v>2.8568481655931199</v>
      </c>
      <c r="AB33" s="16">
        <f t="shared" si="18"/>
        <v>2.4452875576447823</v>
      </c>
      <c r="AC33" s="24">
        <f t="shared" si="10"/>
        <v>2.6140097014036296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151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90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>
        <v>0.9</v>
      </c>
      <c r="F46" s="8">
        <v>0.9</v>
      </c>
      <c r="G46" s="8">
        <v>0.9</v>
      </c>
      <c r="H46" s="8">
        <v>0.9</v>
      </c>
      <c r="I46" s="8">
        <v>1</v>
      </c>
      <c r="J46" s="8">
        <v>1</v>
      </c>
      <c r="K46" s="8">
        <v>0.9</v>
      </c>
      <c r="L46" s="8">
        <v>0.9</v>
      </c>
      <c r="M46" s="8">
        <v>1</v>
      </c>
      <c r="N46" s="8">
        <v>0.8</v>
      </c>
      <c r="O46" s="8">
        <v>0.8</v>
      </c>
      <c r="P46" s="8">
        <v>0.8</v>
      </c>
      <c r="Q46" s="8">
        <v>0.9</v>
      </c>
      <c r="R46" s="8">
        <v>0.9</v>
      </c>
      <c r="S46" s="8">
        <v>0.9</v>
      </c>
      <c r="T46" s="8">
        <v>0.9</v>
      </c>
      <c r="U46" s="8">
        <v>0.9</v>
      </c>
      <c r="V46" s="8">
        <v>0.9</v>
      </c>
      <c r="W46" s="8">
        <v>0.9</v>
      </c>
      <c r="X46" s="8">
        <v>0.9</v>
      </c>
      <c r="Y46" s="8">
        <v>0.8</v>
      </c>
      <c r="Z46" s="8">
        <v>0.9</v>
      </c>
      <c r="AA46" s="8">
        <v>0.9</v>
      </c>
      <c r="AB46" s="8">
        <v>0.9</v>
      </c>
      <c r="AC46" s="23">
        <f>AVERAGE(E46:AB46)</f>
        <v>0.89583333333333315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>
        <v>0.6</v>
      </c>
      <c r="F47" s="9">
        <v>0.6</v>
      </c>
      <c r="G47" s="9">
        <v>0.7</v>
      </c>
      <c r="H47" s="9">
        <v>0.8</v>
      </c>
      <c r="I47" s="9">
        <v>0.8</v>
      </c>
      <c r="J47" s="9">
        <v>0.6</v>
      </c>
      <c r="K47" s="9">
        <v>0.6</v>
      </c>
      <c r="L47" s="9">
        <v>0.7</v>
      </c>
      <c r="M47" s="9">
        <v>0.8</v>
      </c>
      <c r="N47" s="9">
        <v>0.5</v>
      </c>
      <c r="O47" s="9">
        <v>0.6</v>
      </c>
      <c r="P47" s="9">
        <v>0.6</v>
      </c>
      <c r="Q47" s="9">
        <v>0.5</v>
      </c>
      <c r="R47" s="9">
        <v>0.6</v>
      </c>
      <c r="S47" s="9">
        <v>0.6</v>
      </c>
      <c r="T47" s="9">
        <v>0.6</v>
      </c>
      <c r="U47" s="9">
        <v>0.7</v>
      </c>
      <c r="V47" s="9">
        <v>0.7</v>
      </c>
      <c r="W47" s="9">
        <v>0.7</v>
      </c>
      <c r="X47" s="9">
        <v>0.7</v>
      </c>
      <c r="Y47" s="9">
        <v>0.6</v>
      </c>
      <c r="Z47" s="9">
        <v>0.7</v>
      </c>
      <c r="AA47" s="9">
        <v>0.7</v>
      </c>
      <c r="AB47" s="9">
        <v>0.7</v>
      </c>
      <c r="AC47" s="23">
        <f>AVERAGE(E47:AB47)</f>
        <v>0.65416666666666634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>
        <v>12.5</v>
      </c>
      <c r="F48" s="10">
        <v>12.5</v>
      </c>
      <c r="G48" s="10">
        <v>12.7</v>
      </c>
      <c r="H48" s="10">
        <v>12.9</v>
      </c>
      <c r="I48" s="10">
        <v>13.1</v>
      </c>
      <c r="J48" s="10">
        <v>13.1</v>
      </c>
      <c r="K48" s="10">
        <v>13.5</v>
      </c>
      <c r="L48" s="10">
        <v>13.9</v>
      </c>
      <c r="M48" s="10">
        <v>14.1</v>
      </c>
      <c r="N48" s="10">
        <v>12.8</v>
      </c>
      <c r="O48" s="10">
        <v>13.2</v>
      </c>
      <c r="P48" s="10">
        <v>13.1</v>
      </c>
      <c r="Q48" s="10">
        <v>13.1</v>
      </c>
      <c r="R48" s="10">
        <v>13.1</v>
      </c>
      <c r="S48" s="10">
        <v>12.6</v>
      </c>
      <c r="T48" s="10">
        <v>13.5</v>
      </c>
      <c r="U48" s="10">
        <v>13.8</v>
      </c>
      <c r="V48" s="10">
        <v>13.9</v>
      </c>
      <c r="W48" s="10">
        <v>13.9</v>
      </c>
      <c r="X48" s="10">
        <v>13.6</v>
      </c>
      <c r="Y48" s="10">
        <v>13.3</v>
      </c>
      <c r="Z48" s="10">
        <v>13.1</v>
      </c>
      <c r="AA48" s="10">
        <v>12.9</v>
      </c>
      <c r="AB48" s="10">
        <v>12.8</v>
      </c>
      <c r="AC48" s="24">
        <f t="shared" ref="AC48:AC58" si="19">AVERAGE(E48:AB48)</f>
        <v>13.208333333333334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>
        <v>5.6</v>
      </c>
      <c r="F49" s="10">
        <v>5.6</v>
      </c>
      <c r="G49" s="10">
        <v>5.5</v>
      </c>
      <c r="H49" s="10">
        <v>5.4</v>
      </c>
      <c r="I49" s="10">
        <v>5.6</v>
      </c>
      <c r="J49" s="10">
        <v>5.6</v>
      </c>
      <c r="K49" s="10">
        <v>5.7</v>
      </c>
      <c r="L49" s="10">
        <v>5.8</v>
      </c>
      <c r="M49" s="10">
        <v>5.9</v>
      </c>
      <c r="N49" s="10">
        <v>7</v>
      </c>
      <c r="O49" s="10">
        <v>6.9</v>
      </c>
      <c r="P49" s="10">
        <v>7</v>
      </c>
      <c r="Q49" s="10">
        <v>6.9</v>
      </c>
      <c r="R49" s="10">
        <v>5.8</v>
      </c>
      <c r="S49" s="10">
        <v>5.5</v>
      </c>
      <c r="T49" s="10">
        <v>5.6</v>
      </c>
      <c r="U49" s="10">
        <v>5.6</v>
      </c>
      <c r="V49" s="10">
        <v>5.6</v>
      </c>
      <c r="W49" s="10">
        <v>5.6</v>
      </c>
      <c r="X49" s="10">
        <v>5.4</v>
      </c>
      <c r="Y49" s="10">
        <v>5.4</v>
      </c>
      <c r="Z49" s="10">
        <v>5.5</v>
      </c>
      <c r="AA49" s="10">
        <v>5.5</v>
      </c>
      <c r="AB49" s="10">
        <v>5.5</v>
      </c>
      <c r="AC49" s="24">
        <f t="shared" si="19"/>
        <v>5.8125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>
        <v>24.6</v>
      </c>
      <c r="F50" s="10">
        <v>24.6</v>
      </c>
      <c r="G50" s="10">
        <v>24.8</v>
      </c>
      <c r="H50" s="10">
        <v>24.5</v>
      </c>
      <c r="I50" s="10">
        <v>23.9</v>
      </c>
      <c r="J50" s="10">
        <v>25.7</v>
      </c>
      <c r="K50" s="10">
        <v>27.5</v>
      </c>
      <c r="L50" s="10">
        <v>27.7</v>
      </c>
      <c r="M50" s="10">
        <v>28.2</v>
      </c>
      <c r="N50" s="10">
        <v>27.6</v>
      </c>
      <c r="O50" s="10">
        <v>27.3</v>
      </c>
      <c r="P50" s="10">
        <v>27.1</v>
      </c>
      <c r="Q50" s="10">
        <v>27.2</v>
      </c>
      <c r="R50" s="10">
        <v>27.4</v>
      </c>
      <c r="S50" s="10">
        <v>26.9</v>
      </c>
      <c r="T50" s="10">
        <v>26.8</v>
      </c>
      <c r="U50" s="10">
        <v>26.9</v>
      </c>
      <c r="V50" s="10">
        <v>27.1</v>
      </c>
      <c r="W50" s="10">
        <v>26.8</v>
      </c>
      <c r="X50" s="10">
        <v>26.3</v>
      </c>
      <c r="Y50" s="10">
        <v>26</v>
      </c>
      <c r="Z50" s="10">
        <v>25.8</v>
      </c>
      <c r="AA50" s="10">
        <v>25.2</v>
      </c>
      <c r="AB50" s="10">
        <v>25.2</v>
      </c>
      <c r="AC50" s="24">
        <f t="shared" si="19"/>
        <v>26.295833333333334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>
        <v>28.6</v>
      </c>
      <c r="F51" s="10">
        <v>28.6</v>
      </c>
      <c r="G51" s="10">
        <v>29</v>
      </c>
      <c r="H51" s="10">
        <v>28.8</v>
      </c>
      <c r="I51" s="10">
        <v>28.3</v>
      </c>
      <c r="J51" s="10">
        <v>30.1</v>
      </c>
      <c r="K51" s="10">
        <v>32.1</v>
      </c>
      <c r="L51" s="10">
        <v>32.6</v>
      </c>
      <c r="M51" s="10">
        <v>33.1</v>
      </c>
      <c r="N51" s="10">
        <v>31</v>
      </c>
      <c r="O51" s="10">
        <v>30.8</v>
      </c>
      <c r="P51" s="10">
        <v>30.7</v>
      </c>
      <c r="Q51" s="10">
        <v>30.8</v>
      </c>
      <c r="R51" s="10">
        <v>31.7</v>
      </c>
      <c r="S51" s="10">
        <v>31</v>
      </c>
      <c r="T51" s="10">
        <v>31.4</v>
      </c>
      <c r="U51" s="10">
        <v>31.7</v>
      </c>
      <c r="V51" s="10">
        <v>32.1</v>
      </c>
      <c r="W51" s="10">
        <v>31.7</v>
      </c>
      <c r="X51" s="10">
        <v>31.2</v>
      </c>
      <c r="Y51" s="10">
        <v>30.6</v>
      </c>
      <c r="Z51" s="10">
        <v>30.2</v>
      </c>
      <c r="AA51" s="10">
        <v>29.6</v>
      </c>
      <c r="AB51" s="10">
        <v>29.5</v>
      </c>
      <c r="AC51" s="24">
        <f t="shared" si="19"/>
        <v>30.63333333333334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>
        <v>4.2</v>
      </c>
      <c r="F52" s="11">
        <v>4.2</v>
      </c>
      <c r="G52" s="11">
        <v>4.2</v>
      </c>
      <c r="H52" s="11">
        <v>4.2</v>
      </c>
      <c r="I52" s="11">
        <v>4.2</v>
      </c>
      <c r="J52" s="11">
        <v>4.2</v>
      </c>
      <c r="K52" s="11">
        <v>4.2</v>
      </c>
      <c r="L52" s="11">
        <v>4.2</v>
      </c>
      <c r="M52" s="11">
        <v>4.2</v>
      </c>
      <c r="N52" s="11">
        <v>4.2</v>
      </c>
      <c r="O52" s="11">
        <v>4.2</v>
      </c>
      <c r="P52" s="11">
        <v>4.2</v>
      </c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19"/>
        <v>4.200000000000002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>
        <v>3.7</v>
      </c>
      <c r="F53" s="12">
        <v>3.7</v>
      </c>
      <c r="G53" s="12">
        <v>3.7</v>
      </c>
      <c r="H53" s="12">
        <v>3.7</v>
      </c>
      <c r="I53" s="12">
        <v>3.7</v>
      </c>
      <c r="J53" s="12">
        <v>3.7</v>
      </c>
      <c r="K53" s="12">
        <v>3.7</v>
      </c>
      <c r="L53" s="12">
        <v>3.7</v>
      </c>
      <c r="M53" s="12">
        <v>3.7</v>
      </c>
      <c r="N53" s="12">
        <v>3.7</v>
      </c>
      <c r="O53" s="12">
        <v>3.7</v>
      </c>
      <c r="P53" s="12">
        <v>3.7</v>
      </c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19"/>
        <v>3.7000000000000015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>
        <v>3.8</v>
      </c>
      <c r="F54" s="12">
        <v>3.8</v>
      </c>
      <c r="G54" s="12">
        <v>3.8</v>
      </c>
      <c r="H54" s="12">
        <v>3.8</v>
      </c>
      <c r="I54" s="12">
        <v>3.8</v>
      </c>
      <c r="J54" s="12">
        <v>3.8</v>
      </c>
      <c r="K54" s="12">
        <v>3.8</v>
      </c>
      <c r="L54" s="12">
        <v>3.8</v>
      </c>
      <c r="M54" s="12">
        <v>3.8</v>
      </c>
      <c r="N54" s="12">
        <v>3.8</v>
      </c>
      <c r="O54" s="12">
        <v>3.8</v>
      </c>
      <c r="P54" s="12">
        <v>3.8</v>
      </c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19"/>
        <v>3.7999999999999985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>
        <v>3</v>
      </c>
      <c r="F55" s="12">
        <v>3</v>
      </c>
      <c r="G55" s="12">
        <v>3</v>
      </c>
      <c r="H55" s="12">
        <v>3</v>
      </c>
      <c r="I55" s="12">
        <v>3</v>
      </c>
      <c r="J55" s="12">
        <v>3</v>
      </c>
      <c r="K55" s="12">
        <v>3</v>
      </c>
      <c r="L55" s="12">
        <v>3</v>
      </c>
      <c r="M55" s="12">
        <v>3</v>
      </c>
      <c r="N55" s="12">
        <v>3</v>
      </c>
      <c r="O55" s="12">
        <v>3</v>
      </c>
      <c r="P55" s="12">
        <v>3</v>
      </c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19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>
        <f t="shared" ref="E56:AB56" si="20">E52-E53</f>
        <v>0.5</v>
      </c>
      <c r="F56" s="11">
        <f t="shared" si="20"/>
        <v>0.5</v>
      </c>
      <c r="G56" s="11">
        <f t="shared" si="20"/>
        <v>0.5</v>
      </c>
      <c r="H56" s="11">
        <f t="shared" si="20"/>
        <v>0.5</v>
      </c>
      <c r="I56" s="11">
        <f t="shared" si="20"/>
        <v>0.5</v>
      </c>
      <c r="J56" s="11">
        <f t="shared" si="20"/>
        <v>0.5</v>
      </c>
      <c r="K56" s="11">
        <f t="shared" si="20"/>
        <v>0.5</v>
      </c>
      <c r="L56" s="11">
        <f t="shared" si="20"/>
        <v>0.5</v>
      </c>
      <c r="M56" s="11">
        <f t="shared" si="20"/>
        <v>0.5</v>
      </c>
      <c r="N56" s="11">
        <f t="shared" si="20"/>
        <v>0.5</v>
      </c>
      <c r="O56" s="11">
        <f t="shared" si="20"/>
        <v>0.5</v>
      </c>
      <c r="P56" s="11">
        <f t="shared" si="20"/>
        <v>0.5</v>
      </c>
      <c r="Q56" s="11">
        <f t="shared" si="20"/>
        <v>0.5</v>
      </c>
      <c r="R56" s="11">
        <f t="shared" si="20"/>
        <v>0.5</v>
      </c>
      <c r="S56" s="11">
        <f t="shared" si="20"/>
        <v>0.5</v>
      </c>
      <c r="T56" s="11">
        <f t="shared" si="20"/>
        <v>0.5</v>
      </c>
      <c r="U56" s="11">
        <f t="shared" si="20"/>
        <v>0.5</v>
      </c>
      <c r="V56" s="11">
        <f t="shared" si="20"/>
        <v>0.5</v>
      </c>
      <c r="W56" s="11">
        <f t="shared" si="20"/>
        <v>0.5</v>
      </c>
      <c r="X56" s="11">
        <f t="shared" si="20"/>
        <v>0.5</v>
      </c>
      <c r="Y56" s="11">
        <f t="shared" si="20"/>
        <v>0.5</v>
      </c>
      <c r="Z56" s="11">
        <f t="shared" si="20"/>
        <v>0.5</v>
      </c>
      <c r="AA56" s="11">
        <f t="shared" si="20"/>
        <v>0.5</v>
      </c>
      <c r="AB56" s="11">
        <f t="shared" si="20"/>
        <v>0.5</v>
      </c>
      <c r="AC56" s="24">
        <f t="shared" si="19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>
        <f t="shared" ref="E57:AB57" si="21">E54-E55</f>
        <v>0.79999999999999982</v>
      </c>
      <c r="F57" s="11">
        <f t="shared" si="21"/>
        <v>0.79999999999999982</v>
      </c>
      <c r="G57" s="11">
        <f t="shared" si="21"/>
        <v>0.79999999999999982</v>
      </c>
      <c r="H57" s="11">
        <f t="shared" si="21"/>
        <v>0.79999999999999982</v>
      </c>
      <c r="I57" s="11">
        <f t="shared" si="21"/>
        <v>0.79999999999999982</v>
      </c>
      <c r="J57" s="11">
        <f t="shared" si="21"/>
        <v>0.79999999999999982</v>
      </c>
      <c r="K57" s="11">
        <f t="shared" si="21"/>
        <v>0.79999999999999982</v>
      </c>
      <c r="L57" s="11">
        <f t="shared" si="21"/>
        <v>0.79999999999999982</v>
      </c>
      <c r="M57" s="11">
        <f t="shared" si="21"/>
        <v>0.79999999999999982</v>
      </c>
      <c r="N57" s="11">
        <f t="shared" si="21"/>
        <v>0.79999999999999982</v>
      </c>
      <c r="O57" s="11">
        <f t="shared" si="21"/>
        <v>0.79999999999999982</v>
      </c>
      <c r="P57" s="11">
        <f t="shared" si="21"/>
        <v>0.79999999999999982</v>
      </c>
      <c r="Q57" s="11">
        <f t="shared" si="21"/>
        <v>0.79999999999999982</v>
      </c>
      <c r="R57" s="11">
        <f t="shared" si="21"/>
        <v>0.79999999999999982</v>
      </c>
      <c r="S57" s="11">
        <f t="shared" si="21"/>
        <v>0.79999999999999982</v>
      </c>
      <c r="T57" s="11">
        <f t="shared" si="21"/>
        <v>0.79999999999999982</v>
      </c>
      <c r="U57" s="11">
        <f t="shared" si="21"/>
        <v>0.79999999999999982</v>
      </c>
      <c r="V57" s="11">
        <f t="shared" si="21"/>
        <v>0.79999999999999982</v>
      </c>
      <c r="W57" s="11">
        <f t="shared" si="21"/>
        <v>0.79999999999999982</v>
      </c>
      <c r="X57" s="11">
        <f t="shared" si="21"/>
        <v>0.79999999999999982</v>
      </c>
      <c r="Y57" s="11">
        <f t="shared" si="21"/>
        <v>0.79999999999999982</v>
      </c>
      <c r="Z57" s="11">
        <f t="shared" si="21"/>
        <v>0.79999999999999982</v>
      </c>
      <c r="AA57" s="11">
        <f t="shared" si="21"/>
        <v>0.79999999999999982</v>
      </c>
      <c r="AB57" s="11">
        <f t="shared" si="21"/>
        <v>0.79999999999999982</v>
      </c>
      <c r="AC57" s="24">
        <f t="shared" si="19"/>
        <v>0.80000000000000027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>
        <f t="shared" ref="E58:AB58" si="22">SQRT(E56/0.5)*971</f>
        <v>971</v>
      </c>
      <c r="F58" s="14">
        <f t="shared" si="22"/>
        <v>971</v>
      </c>
      <c r="G58" s="14">
        <f t="shared" si="22"/>
        <v>971</v>
      </c>
      <c r="H58" s="14">
        <f t="shared" si="22"/>
        <v>971</v>
      </c>
      <c r="I58" s="14">
        <f t="shared" si="22"/>
        <v>971</v>
      </c>
      <c r="J58" s="14">
        <f t="shared" si="22"/>
        <v>971</v>
      </c>
      <c r="K58" s="14">
        <f t="shared" si="22"/>
        <v>971</v>
      </c>
      <c r="L58" s="14">
        <f t="shared" si="22"/>
        <v>971</v>
      </c>
      <c r="M58" s="14">
        <f t="shared" si="22"/>
        <v>971</v>
      </c>
      <c r="N58" s="14">
        <f t="shared" si="22"/>
        <v>971</v>
      </c>
      <c r="O58" s="14">
        <f t="shared" si="22"/>
        <v>971</v>
      </c>
      <c r="P58" s="14">
        <f t="shared" si="22"/>
        <v>971</v>
      </c>
      <c r="Q58" s="14">
        <f t="shared" si="22"/>
        <v>971</v>
      </c>
      <c r="R58" s="14">
        <f t="shared" si="22"/>
        <v>971</v>
      </c>
      <c r="S58" s="14">
        <f t="shared" si="22"/>
        <v>971</v>
      </c>
      <c r="T58" s="14">
        <f t="shared" si="22"/>
        <v>971</v>
      </c>
      <c r="U58" s="14">
        <f t="shared" si="22"/>
        <v>971</v>
      </c>
      <c r="V58" s="14">
        <f t="shared" si="22"/>
        <v>971</v>
      </c>
      <c r="W58" s="14">
        <f t="shared" si="22"/>
        <v>971</v>
      </c>
      <c r="X58" s="14">
        <f t="shared" si="22"/>
        <v>971</v>
      </c>
      <c r="Y58" s="14">
        <f t="shared" si="22"/>
        <v>971</v>
      </c>
      <c r="Z58" s="14">
        <f t="shared" si="22"/>
        <v>971</v>
      </c>
      <c r="AA58" s="14">
        <f t="shared" si="22"/>
        <v>971</v>
      </c>
      <c r="AB58" s="14">
        <f t="shared" si="22"/>
        <v>971</v>
      </c>
      <c r="AC58" s="24">
        <f t="shared" si="19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>
        <f t="shared" ref="E59:AB59" si="23">E58*1000*1*(E48-E49)/3024</f>
        <v>2215.5753968253966</v>
      </c>
      <c r="F59" s="14">
        <f t="shared" si="23"/>
        <v>2215.5753968253966</v>
      </c>
      <c r="G59" s="14">
        <f t="shared" si="23"/>
        <v>2311.9047619047615</v>
      </c>
      <c r="H59" s="14">
        <f t="shared" si="23"/>
        <v>2408.2341269841268</v>
      </c>
      <c r="I59" s="14">
        <f t="shared" si="23"/>
        <v>2408.2341269841268</v>
      </c>
      <c r="J59" s="14">
        <f t="shared" si="23"/>
        <v>2408.2341269841268</v>
      </c>
      <c r="K59" s="14">
        <f t="shared" si="23"/>
        <v>2504.563492063492</v>
      </c>
      <c r="L59" s="14">
        <f t="shared" si="23"/>
        <v>2600.8928571428573</v>
      </c>
      <c r="M59" s="14">
        <f t="shared" si="23"/>
        <v>2633.002645502645</v>
      </c>
      <c r="N59" s="14">
        <f t="shared" si="23"/>
        <v>1862.3677248677252</v>
      </c>
      <c r="O59" s="14">
        <f t="shared" si="23"/>
        <v>2022.9166666666663</v>
      </c>
      <c r="P59" s="14">
        <f t="shared" si="23"/>
        <v>1958.69708994709</v>
      </c>
      <c r="Q59" s="14">
        <f t="shared" si="23"/>
        <v>1990.8068783068779</v>
      </c>
      <c r="R59" s="14">
        <f t="shared" si="23"/>
        <v>2344.0145502645501</v>
      </c>
      <c r="S59" s="14">
        <f t="shared" si="23"/>
        <v>2279.7949735449733</v>
      </c>
      <c r="T59" s="14">
        <f t="shared" si="23"/>
        <v>2536.6732804232806</v>
      </c>
      <c r="U59" s="14">
        <f t="shared" si="23"/>
        <v>2633.0026455026459</v>
      </c>
      <c r="V59" s="14">
        <f t="shared" si="23"/>
        <v>2665.112433862434</v>
      </c>
      <c r="W59" s="14">
        <f t="shared" si="23"/>
        <v>2665.112433862434</v>
      </c>
      <c r="X59" s="14">
        <f t="shared" si="23"/>
        <v>2633.002645502645</v>
      </c>
      <c r="Y59" s="14">
        <f t="shared" si="23"/>
        <v>2536.6732804232806</v>
      </c>
      <c r="Z59" s="14">
        <f t="shared" si="23"/>
        <v>2440.3439153439153</v>
      </c>
      <c r="AA59" s="14">
        <f t="shared" si="23"/>
        <v>2376.1243386243386</v>
      </c>
      <c r="AB59" s="14">
        <f t="shared" si="23"/>
        <v>2344.0145502645505</v>
      </c>
      <c r="AC59" s="24">
        <f>SUM(E59:AB59)</f>
        <v>56994.874338624351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1400</v>
      </c>
      <c r="F60" s="15">
        <v>1200</v>
      </c>
      <c r="G60" s="15">
        <v>1400</v>
      </c>
      <c r="H60" s="15">
        <v>1300</v>
      </c>
      <c r="I60" s="15">
        <v>1300</v>
      </c>
      <c r="J60" s="15">
        <v>1600</v>
      </c>
      <c r="K60" s="15">
        <v>1600</v>
      </c>
      <c r="L60" s="15">
        <v>1500</v>
      </c>
      <c r="M60" s="15">
        <v>1200</v>
      </c>
      <c r="N60" s="15">
        <v>1300</v>
      </c>
      <c r="O60" s="15">
        <v>1200</v>
      </c>
      <c r="P60" s="15">
        <v>1200</v>
      </c>
      <c r="Q60" s="15">
        <v>1300</v>
      </c>
      <c r="R60" s="15">
        <v>1400</v>
      </c>
      <c r="S60" s="15">
        <v>1500</v>
      </c>
      <c r="T60" s="15">
        <v>1600</v>
      </c>
      <c r="U60" s="15">
        <v>1500</v>
      </c>
      <c r="V60" s="15">
        <v>1700</v>
      </c>
      <c r="W60" s="15">
        <v>1500</v>
      </c>
      <c r="X60" s="15">
        <v>1600</v>
      </c>
      <c r="Y60" s="15">
        <v>1400</v>
      </c>
      <c r="Z60" s="15">
        <v>1400</v>
      </c>
      <c r="AA60" s="15">
        <v>1300</v>
      </c>
      <c r="AB60" s="15">
        <v>1300</v>
      </c>
      <c r="AC60" s="25">
        <f>SUM(E60:AB60)</f>
        <v>33700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>
        <f t="shared" ref="E61:AB61" si="24">E60/E59</f>
        <v>0.63189002820937634</v>
      </c>
      <c r="F61" s="16">
        <f t="shared" si="24"/>
        <v>0.54162002417946542</v>
      </c>
      <c r="G61" s="16">
        <f t="shared" si="24"/>
        <v>0.60556127703398566</v>
      </c>
      <c r="H61" s="16">
        <f t="shared" si="24"/>
        <v>0.53981462409886716</v>
      </c>
      <c r="I61" s="16">
        <f t="shared" si="24"/>
        <v>0.53981462409886716</v>
      </c>
      <c r="J61" s="16">
        <f t="shared" si="24"/>
        <v>0.6643872296601443</v>
      </c>
      <c r="K61" s="16">
        <f t="shared" si="24"/>
        <v>0.63883387467321551</v>
      </c>
      <c r="L61" s="16">
        <f t="shared" si="24"/>
        <v>0.57672502574665285</v>
      </c>
      <c r="M61" s="16">
        <f t="shared" si="24"/>
        <v>0.45575343498028192</v>
      </c>
      <c r="N61" s="16">
        <f t="shared" si="24"/>
        <v>0.6980361518519832</v>
      </c>
      <c r="O61" s="16">
        <f t="shared" si="24"/>
        <v>0.59320288362512885</v>
      </c>
      <c r="P61" s="16">
        <f t="shared" si="24"/>
        <v>0.61265215849808374</v>
      </c>
      <c r="Q61" s="16">
        <f t="shared" si="24"/>
        <v>0.65300156140992005</v>
      </c>
      <c r="R61" s="16">
        <f t="shared" si="24"/>
        <v>0.59726591707461596</v>
      </c>
      <c r="S61" s="16">
        <f t="shared" si="24"/>
        <v>0.65795390261237874</v>
      </c>
      <c r="T61" s="16">
        <f t="shared" si="24"/>
        <v>0.63074736993051661</v>
      </c>
      <c r="U61" s="16">
        <f t="shared" si="24"/>
        <v>0.56969179372535217</v>
      </c>
      <c r="V61" s="16">
        <f t="shared" si="24"/>
        <v>0.63787177546437035</v>
      </c>
      <c r="W61" s="16">
        <f t="shared" si="24"/>
        <v>0.56282803717444441</v>
      </c>
      <c r="X61" s="16">
        <f t="shared" si="24"/>
        <v>0.60767124664037586</v>
      </c>
      <c r="Y61" s="16">
        <f t="shared" si="24"/>
        <v>0.55190394868920201</v>
      </c>
      <c r="Z61" s="16">
        <f t="shared" si="24"/>
        <v>0.57368963087430214</v>
      </c>
      <c r="AA61" s="16">
        <f t="shared" si="24"/>
        <v>0.54710941631641941</v>
      </c>
      <c r="AB61" s="16">
        <f t="shared" si="24"/>
        <v>0.55460406585500044</v>
      </c>
      <c r="AC61" s="24">
        <f t="shared" ref="AC61:AC66" si="25">AVERAGE(E61:AB61)</f>
        <v>0.59344291676762284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0.59344291676762284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5"/>
        <v>0.59344291676762284</v>
      </c>
    </row>
    <row r="63" spans="1:29" ht="33" customHeight="1">
      <c r="A63" s="4">
        <v>18</v>
      </c>
      <c r="B63" s="5" t="s">
        <v>70</v>
      </c>
      <c r="C63" s="13"/>
      <c r="D63" s="13"/>
      <c r="E63" s="16">
        <f t="shared" ref="E63:AB63" si="26">3.516/E61</f>
        <v>5.5642593537414955</v>
      </c>
      <c r="F63" s="16">
        <f t="shared" si="26"/>
        <v>6.4916359126984124</v>
      </c>
      <c r="G63" s="16">
        <f t="shared" si="26"/>
        <v>5.8061836734693868</v>
      </c>
      <c r="H63" s="16">
        <f t="shared" si="26"/>
        <v>6.5133470695970699</v>
      </c>
      <c r="I63" s="16">
        <f t="shared" si="26"/>
        <v>6.5133470695970699</v>
      </c>
      <c r="J63" s="16">
        <f t="shared" si="26"/>
        <v>5.2920944940476184</v>
      </c>
      <c r="K63" s="16">
        <f t="shared" si="26"/>
        <v>5.503778273809524</v>
      </c>
      <c r="L63" s="16">
        <f t="shared" si="26"/>
        <v>6.0964928571428576</v>
      </c>
      <c r="M63" s="16">
        <f t="shared" si="26"/>
        <v>7.7146977513227499</v>
      </c>
      <c r="N63" s="16">
        <f t="shared" si="26"/>
        <v>5.0369884004884016</v>
      </c>
      <c r="O63" s="16">
        <f t="shared" si="26"/>
        <v>5.9271458333333324</v>
      </c>
      <c r="P63" s="16">
        <f t="shared" si="26"/>
        <v>5.7389824735449739</v>
      </c>
      <c r="Q63" s="16">
        <f t="shared" si="26"/>
        <v>5.3843669108669099</v>
      </c>
      <c r="R63" s="16">
        <f t="shared" si="26"/>
        <v>5.8868251133786842</v>
      </c>
      <c r="S63" s="16">
        <f t="shared" si="26"/>
        <v>5.3438394179894173</v>
      </c>
      <c r="T63" s="16">
        <f t="shared" si="26"/>
        <v>5.5743395337301589</v>
      </c>
      <c r="U63" s="16">
        <f t="shared" si="26"/>
        <v>6.1717582010582026</v>
      </c>
      <c r="V63" s="16">
        <f t="shared" si="26"/>
        <v>5.5120795985060695</v>
      </c>
      <c r="W63" s="16">
        <f t="shared" si="26"/>
        <v>6.247023544973545</v>
      </c>
      <c r="X63" s="16">
        <f t="shared" si="26"/>
        <v>5.7860233134920627</v>
      </c>
      <c r="Y63" s="16">
        <f t="shared" si="26"/>
        <v>6.3706737528344677</v>
      </c>
      <c r="Z63" s="16">
        <f t="shared" si="26"/>
        <v>6.1287494331065755</v>
      </c>
      <c r="AA63" s="16">
        <f t="shared" si="26"/>
        <v>6.4265024420024419</v>
      </c>
      <c r="AB63" s="16">
        <f t="shared" si="26"/>
        <v>6.3396578144078148</v>
      </c>
      <c r="AC63" s="24">
        <f t="shared" si="25"/>
        <v>5.9737830099641336</v>
      </c>
    </row>
    <row r="64" spans="1:29" ht="33" customHeight="1">
      <c r="A64" s="4">
        <v>19</v>
      </c>
      <c r="B64" s="5" t="s">
        <v>71</v>
      </c>
      <c r="C64" s="13"/>
      <c r="D64" s="13"/>
      <c r="E64" s="16">
        <f t="shared" ref="E64:AB64" si="27">3.413*E63</f>
        <v>18.990817174319723</v>
      </c>
      <c r="F64" s="16">
        <f t="shared" si="27"/>
        <v>22.155953370039679</v>
      </c>
      <c r="G64" s="16">
        <f t="shared" si="27"/>
        <v>19.816504877551015</v>
      </c>
      <c r="H64" s="16">
        <f t="shared" si="27"/>
        <v>22.230053548534798</v>
      </c>
      <c r="I64" s="16">
        <f t="shared" si="27"/>
        <v>22.230053548534798</v>
      </c>
      <c r="J64" s="16">
        <f t="shared" si="27"/>
        <v>18.061918508184522</v>
      </c>
      <c r="K64" s="16">
        <f t="shared" si="27"/>
        <v>18.784395248511906</v>
      </c>
      <c r="L64" s="16">
        <f t="shared" si="27"/>
        <v>20.807330121428571</v>
      </c>
      <c r="M64" s="16">
        <f t="shared" si="27"/>
        <v>26.330263425264544</v>
      </c>
      <c r="N64" s="16">
        <f t="shared" si="27"/>
        <v>17.191241410866915</v>
      </c>
      <c r="O64" s="16">
        <f t="shared" si="27"/>
        <v>20.229348729166663</v>
      </c>
      <c r="P64" s="16">
        <f t="shared" si="27"/>
        <v>19.587147182208994</v>
      </c>
      <c r="Q64" s="16">
        <f t="shared" si="27"/>
        <v>18.376844266788762</v>
      </c>
      <c r="R64" s="16">
        <f t="shared" si="27"/>
        <v>20.091734111961447</v>
      </c>
      <c r="S64" s="16">
        <f t="shared" si="27"/>
        <v>18.238523933597879</v>
      </c>
      <c r="T64" s="16">
        <f t="shared" si="27"/>
        <v>19.02522082862103</v>
      </c>
      <c r="U64" s="16">
        <f t="shared" si="27"/>
        <v>21.064210740211646</v>
      </c>
      <c r="V64" s="16">
        <f t="shared" si="27"/>
        <v>18.812727669701214</v>
      </c>
      <c r="W64" s="16">
        <f t="shared" si="27"/>
        <v>21.321091358994707</v>
      </c>
      <c r="X64" s="16">
        <f t="shared" si="27"/>
        <v>19.747697568948407</v>
      </c>
      <c r="Y64" s="16">
        <f t="shared" si="27"/>
        <v>21.743109518424038</v>
      </c>
      <c r="Z64" s="16">
        <f t="shared" si="27"/>
        <v>20.917421815192743</v>
      </c>
      <c r="AA64" s="16">
        <f t="shared" si="27"/>
        <v>21.933652834554334</v>
      </c>
      <c r="AB64" s="16">
        <f t="shared" si="27"/>
        <v>21.637252120573869</v>
      </c>
      <c r="AC64" s="24">
        <f t="shared" si="25"/>
        <v>20.388521413007592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>
        <f t="shared" ref="E65:AB65" si="28">(E51-E50)/LN(1+(E51-E50)/E46)</f>
        <v>2.3604450022876571</v>
      </c>
      <c r="F65" s="16">
        <f t="shared" si="28"/>
        <v>2.3604450022876571</v>
      </c>
      <c r="G65" s="16">
        <f t="shared" si="28"/>
        <v>2.4213060328504614</v>
      </c>
      <c r="H65" s="16">
        <f t="shared" si="28"/>
        <v>2.4515125855168018</v>
      </c>
      <c r="I65" s="16">
        <f t="shared" si="28"/>
        <v>2.6091097783741399</v>
      </c>
      <c r="J65" s="16">
        <f t="shared" si="28"/>
        <v>2.6091097783741399</v>
      </c>
      <c r="K65" s="16">
        <f t="shared" si="28"/>
        <v>2.5412839759633115</v>
      </c>
      <c r="L65" s="16">
        <f t="shared" si="28"/>
        <v>2.6298580524225659</v>
      </c>
      <c r="M65" s="16">
        <f t="shared" si="28"/>
        <v>2.7606374883715614</v>
      </c>
      <c r="N65" s="16">
        <f t="shared" si="28"/>
        <v>2.0503813968486493</v>
      </c>
      <c r="O65" s="16">
        <f t="shared" si="28"/>
        <v>2.0811548423664723</v>
      </c>
      <c r="P65" s="16">
        <f t="shared" si="28"/>
        <v>2.111748953637488</v>
      </c>
      <c r="Q65" s="16">
        <f t="shared" si="28"/>
        <v>2.2368057644146031</v>
      </c>
      <c r="R65" s="16">
        <f t="shared" si="28"/>
        <v>2.4515125855168018</v>
      </c>
      <c r="S65" s="16">
        <f t="shared" si="28"/>
        <v>2.390951573568977</v>
      </c>
      <c r="T65" s="16">
        <f t="shared" si="28"/>
        <v>2.5412839759633101</v>
      </c>
      <c r="U65" s="16">
        <f t="shared" si="28"/>
        <v>2.6004608258774882</v>
      </c>
      <c r="V65" s="16">
        <f t="shared" si="28"/>
        <v>2.6591319396341482</v>
      </c>
      <c r="W65" s="16">
        <f t="shared" si="28"/>
        <v>2.629858052422565</v>
      </c>
      <c r="X65" s="16">
        <f t="shared" si="28"/>
        <v>2.629858052422565</v>
      </c>
      <c r="Y65" s="16">
        <f t="shared" si="28"/>
        <v>2.4089539710342205</v>
      </c>
      <c r="Z65" s="16">
        <f t="shared" si="28"/>
        <v>2.4815752397709394</v>
      </c>
      <c r="AA65" s="16">
        <f t="shared" si="28"/>
        <v>2.4815752397709407</v>
      </c>
      <c r="AB65" s="16">
        <f t="shared" si="28"/>
        <v>2.4515125855168018</v>
      </c>
      <c r="AC65" s="24">
        <f t="shared" si="25"/>
        <v>2.4562696956339281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>
        <f t="shared" ref="E66:AB66" si="29">(E48-E49)/LN(1+(E48-E49)/E47)</f>
        <v>2.7318849218221408</v>
      </c>
      <c r="F66" s="16">
        <f t="shared" si="29"/>
        <v>2.7318849218221408</v>
      </c>
      <c r="G66" s="16">
        <f t="shared" si="29"/>
        <v>2.9708636221603979</v>
      </c>
      <c r="H66" s="16">
        <f t="shared" si="29"/>
        <v>3.2059515234608829</v>
      </c>
      <c r="I66" s="16">
        <f t="shared" si="29"/>
        <v>3.2059515234608829</v>
      </c>
      <c r="J66" s="16">
        <f t="shared" si="29"/>
        <v>2.8816343500125905</v>
      </c>
      <c r="K66" s="16">
        <f t="shared" si="29"/>
        <v>2.9556008171816193</v>
      </c>
      <c r="L66" s="16">
        <f t="shared" si="29"/>
        <v>3.1997766755952366</v>
      </c>
      <c r="M66" s="16">
        <f t="shared" si="29"/>
        <v>3.3879143849792102</v>
      </c>
      <c r="N66" s="16">
        <f t="shared" si="29"/>
        <v>2.2891452394972478</v>
      </c>
      <c r="O66" s="16">
        <f t="shared" si="29"/>
        <v>2.5794860061922535</v>
      </c>
      <c r="P66" s="16">
        <f t="shared" si="29"/>
        <v>2.5280435140062432</v>
      </c>
      <c r="Q66" s="16">
        <f t="shared" si="29"/>
        <v>2.388975534224143</v>
      </c>
      <c r="R66" s="16">
        <f t="shared" si="29"/>
        <v>2.831994762232378</v>
      </c>
      <c r="S66" s="16">
        <f t="shared" si="29"/>
        <v>2.7820815658492695</v>
      </c>
      <c r="T66" s="16">
        <f t="shared" si="29"/>
        <v>2.980129191979886</v>
      </c>
      <c r="U66" s="16">
        <f t="shared" si="29"/>
        <v>3.224885138368264</v>
      </c>
      <c r="V66" s="16">
        <f t="shared" si="29"/>
        <v>3.249932086543676</v>
      </c>
      <c r="W66" s="16">
        <f t="shared" si="29"/>
        <v>3.249932086543676</v>
      </c>
      <c r="X66" s="16">
        <f t="shared" si="29"/>
        <v>3.2248851383682635</v>
      </c>
      <c r="Y66" s="16">
        <f t="shared" si="29"/>
        <v>2.980129191979886</v>
      </c>
      <c r="Z66" s="16">
        <f t="shared" si="29"/>
        <v>3.0732768781004784</v>
      </c>
      <c r="AA66" s="16">
        <f t="shared" si="29"/>
        <v>3.0222103805672953</v>
      </c>
      <c r="AB66" s="16">
        <f t="shared" si="29"/>
        <v>2.9965726364461651</v>
      </c>
      <c r="AC66" s="24">
        <f t="shared" si="25"/>
        <v>2.9447142538080922</v>
      </c>
    </row>
    <row r="68" spans="1:29" ht="23.25">
      <c r="A68" s="266" t="s">
        <v>31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</row>
    <row r="69" spans="1:29" ht="23.25">
      <c r="A69" s="306" t="s">
        <v>151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306"/>
      <c r="U69" s="306"/>
      <c r="V69" s="306"/>
      <c r="W69" s="306"/>
      <c r="X69" s="306"/>
      <c r="Y69" s="306"/>
      <c r="Z69" s="306"/>
      <c r="AA69" s="306"/>
      <c r="AB69" s="306"/>
      <c r="AC69" s="306"/>
    </row>
    <row r="70" spans="1:29" ht="21">
      <c r="A70" s="273"/>
      <c r="B70" s="273"/>
      <c r="C70" s="273"/>
      <c r="D70" s="273"/>
      <c r="E70" s="270" t="s">
        <v>78</v>
      </c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  <c r="AA70" s="270"/>
      <c r="AB70" s="270"/>
      <c r="AC70" s="270"/>
    </row>
    <row r="71" spans="1:29" ht="18.75">
      <c r="A71" s="319" t="s">
        <v>119</v>
      </c>
      <c r="B71" s="319"/>
      <c r="C71" s="319"/>
      <c r="D71" s="319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</row>
    <row r="72" spans="1:29" ht="18.75">
      <c r="A72" s="319" t="s">
        <v>120</v>
      </c>
      <c r="B72" s="319"/>
      <c r="C72" s="319"/>
      <c r="D72" s="319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121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122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9.5">
      <c r="A75" s="320" t="s">
        <v>123</v>
      </c>
      <c r="B75" s="320"/>
      <c r="C75" s="320"/>
      <c r="D75" s="32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20" t="s">
        <v>124</v>
      </c>
      <c r="B76" s="320"/>
      <c r="C76" s="320"/>
      <c r="D76" s="32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5.75">
      <c r="A77" s="258" t="s">
        <v>40</v>
      </c>
      <c r="B77" s="258" t="s">
        <v>41</v>
      </c>
      <c r="C77" s="258" t="s">
        <v>42</v>
      </c>
      <c r="D77" s="258" t="s">
        <v>43</v>
      </c>
      <c r="E77" s="230" t="s">
        <v>44</v>
      </c>
      <c r="F77" s="231"/>
      <c r="G77" s="231"/>
      <c r="H77" s="231"/>
      <c r="I77" s="231"/>
      <c r="J77" s="231"/>
      <c r="K77" s="231"/>
      <c r="L77" s="231"/>
      <c r="M77" s="231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2"/>
      <c r="AC77" s="20" t="s">
        <v>30</v>
      </c>
    </row>
    <row r="78" spans="1:29" ht="18.75">
      <c r="A78" s="259"/>
      <c r="B78" s="259"/>
      <c r="C78" s="259"/>
      <c r="D78" s="259"/>
      <c r="E78" s="3">
        <v>7</v>
      </c>
      <c r="F78" s="3">
        <v>8</v>
      </c>
      <c r="G78" s="3">
        <v>9</v>
      </c>
      <c r="H78" s="3">
        <v>10</v>
      </c>
      <c r="I78" s="18">
        <v>11</v>
      </c>
      <c r="J78" s="3">
        <v>12</v>
      </c>
      <c r="K78" s="3">
        <v>13</v>
      </c>
      <c r="L78" s="3">
        <v>14</v>
      </c>
      <c r="M78" s="3">
        <v>15</v>
      </c>
      <c r="N78" s="3">
        <v>16</v>
      </c>
      <c r="O78" s="3">
        <v>17</v>
      </c>
      <c r="P78" s="3">
        <v>18</v>
      </c>
      <c r="Q78" s="3">
        <v>19</v>
      </c>
      <c r="R78" s="3">
        <v>20</v>
      </c>
      <c r="S78" s="3">
        <v>21</v>
      </c>
      <c r="T78" s="3">
        <v>22</v>
      </c>
      <c r="U78" s="3">
        <v>23</v>
      </c>
      <c r="V78" s="3">
        <v>0</v>
      </c>
      <c r="W78" s="3">
        <v>1</v>
      </c>
      <c r="X78" s="3">
        <v>2</v>
      </c>
      <c r="Y78" s="3">
        <v>3</v>
      </c>
      <c r="Z78" s="3">
        <v>4</v>
      </c>
      <c r="AA78" s="3">
        <v>5</v>
      </c>
      <c r="AB78" s="3">
        <v>6</v>
      </c>
      <c r="AC78" s="21"/>
    </row>
    <row r="79" spans="1:29" ht="21">
      <c r="A79" s="4">
        <v>1</v>
      </c>
      <c r="B79" s="5" t="s">
        <v>46</v>
      </c>
      <c r="C79" s="6" t="s">
        <v>47</v>
      </c>
      <c r="D79" s="7"/>
      <c r="E79" s="8"/>
      <c r="F79" s="8"/>
      <c r="G79" s="8"/>
      <c r="H79" s="8"/>
      <c r="I79" s="8"/>
      <c r="J79" s="8"/>
      <c r="K79" s="8"/>
      <c r="L79" s="8"/>
      <c r="M79" s="8">
        <v>1</v>
      </c>
      <c r="N79" s="8">
        <v>0.9</v>
      </c>
      <c r="O79" s="8">
        <v>0.9</v>
      </c>
      <c r="P79" s="8">
        <v>0.9</v>
      </c>
      <c r="Q79" s="8">
        <v>0.8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23">
        <f>AVERAGE(E79:AB79)</f>
        <v>0.9</v>
      </c>
    </row>
    <row r="80" spans="1:29" ht="31.5">
      <c r="A80" s="4">
        <v>2</v>
      </c>
      <c r="B80" s="5" t="s">
        <v>48</v>
      </c>
      <c r="C80" s="6" t="s">
        <v>47</v>
      </c>
      <c r="D80" s="7"/>
      <c r="E80" s="9"/>
      <c r="F80" s="9"/>
      <c r="G80" s="9"/>
      <c r="H80" s="9"/>
      <c r="I80" s="9"/>
      <c r="J80" s="9"/>
      <c r="K80" s="9"/>
      <c r="L80" s="9"/>
      <c r="M80" s="9">
        <v>0.4</v>
      </c>
      <c r="N80" s="9">
        <v>0.3</v>
      </c>
      <c r="O80" s="9">
        <v>0.2</v>
      </c>
      <c r="P80" s="9">
        <v>0.2</v>
      </c>
      <c r="Q80" s="9">
        <v>0.2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23">
        <f>AVERAGE(E80:AB80)</f>
        <v>0.25999999999999995</v>
      </c>
    </row>
    <row r="81" spans="1:29" ht="28.5" customHeight="1">
      <c r="A81" s="4">
        <v>3</v>
      </c>
      <c r="B81" s="5" t="s">
        <v>49</v>
      </c>
      <c r="C81" s="6" t="s">
        <v>47</v>
      </c>
      <c r="D81" s="6"/>
      <c r="E81" s="10"/>
      <c r="F81" s="10"/>
      <c r="G81" s="10"/>
      <c r="H81" s="10"/>
      <c r="I81" s="10"/>
      <c r="J81" s="10"/>
      <c r="K81" s="10"/>
      <c r="L81" s="10"/>
      <c r="M81" s="10">
        <v>13.9</v>
      </c>
      <c r="N81" s="10">
        <v>12.6</v>
      </c>
      <c r="O81" s="10">
        <v>12.9</v>
      </c>
      <c r="P81" s="10">
        <v>12.9</v>
      </c>
      <c r="Q81" s="10">
        <v>12.8</v>
      </c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24">
        <f t="shared" ref="AC81:AC91" si="30">AVERAGE(E81:AB81)</f>
        <v>13.02</v>
      </c>
    </row>
    <row r="82" spans="1:29" ht="30" customHeight="1">
      <c r="A82" s="4">
        <v>4</v>
      </c>
      <c r="B82" s="5" t="s">
        <v>50</v>
      </c>
      <c r="C82" s="6" t="s">
        <v>47</v>
      </c>
      <c r="D82" s="6"/>
      <c r="E82" s="10"/>
      <c r="F82" s="10"/>
      <c r="G82" s="10"/>
      <c r="H82" s="10"/>
      <c r="I82" s="10"/>
      <c r="J82" s="10"/>
      <c r="K82" s="10"/>
      <c r="L82" s="10"/>
      <c r="M82" s="10">
        <v>6.1</v>
      </c>
      <c r="N82" s="10">
        <v>7</v>
      </c>
      <c r="O82" s="10">
        <v>7</v>
      </c>
      <c r="P82" s="10">
        <v>7</v>
      </c>
      <c r="Q82" s="10">
        <v>7.1</v>
      </c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24">
        <f t="shared" si="30"/>
        <v>6.8400000000000007</v>
      </c>
    </row>
    <row r="83" spans="1:29" ht="28.5" customHeight="1">
      <c r="A83" s="4">
        <v>5</v>
      </c>
      <c r="B83" s="5" t="s">
        <v>51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/>
      <c r="M83" s="10">
        <v>28.1</v>
      </c>
      <c r="N83" s="10">
        <v>27.4</v>
      </c>
      <c r="O83" s="10">
        <v>27.1</v>
      </c>
      <c r="P83" s="10">
        <v>26.9</v>
      </c>
      <c r="Q83" s="10">
        <v>27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si="30"/>
        <v>27.3</v>
      </c>
    </row>
    <row r="84" spans="1:29" ht="33.75" customHeight="1">
      <c r="A84" s="4">
        <v>6</v>
      </c>
      <c r="B84" s="5" t="s">
        <v>52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/>
      <c r="M84" s="10">
        <v>33.799999999999997</v>
      </c>
      <c r="N84" s="10">
        <v>31.3</v>
      </c>
      <c r="O84" s="10">
        <v>31.2</v>
      </c>
      <c r="P84" s="10">
        <v>31</v>
      </c>
      <c r="Q84" s="10">
        <v>30.9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30"/>
        <v>31.639999999999997</v>
      </c>
    </row>
    <row r="85" spans="1:29" ht="30">
      <c r="A85" s="4">
        <v>7</v>
      </c>
      <c r="B85" s="5" t="s">
        <v>53</v>
      </c>
      <c r="C85" s="6" t="s">
        <v>54</v>
      </c>
      <c r="D85" s="6"/>
      <c r="E85" s="11"/>
      <c r="F85" s="11"/>
      <c r="G85" s="11"/>
      <c r="H85" s="11"/>
      <c r="I85" s="11"/>
      <c r="J85" s="11"/>
      <c r="K85" s="11"/>
      <c r="L85" s="11"/>
      <c r="M85" s="11">
        <v>4.2</v>
      </c>
      <c r="N85" s="11">
        <v>4.2</v>
      </c>
      <c r="O85" s="11">
        <v>4.2</v>
      </c>
      <c r="P85" s="11">
        <v>4.2</v>
      </c>
      <c r="Q85" s="11">
        <v>4.2</v>
      </c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24">
        <f t="shared" si="30"/>
        <v>4.2</v>
      </c>
    </row>
    <row r="86" spans="1:29" ht="30">
      <c r="A86" s="4">
        <v>8</v>
      </c>
      <c r="B86" s="5" t="s">
        <v>55</v>
      </c>
      <c r="C86" s="6" t="s">
        <v>54</v>
      </c>
      <c r="D86" s="6"/>
      <c r="E86" s="12"/>
      <c r="F86" s="12"/>
      <c r="G86" s="12"/>
      <c r="H86" s="12"/>
      <c r="I86" s="12"/>
      <c r="J86" s="12"/>
      <c r="K86" s="12"/>
      <c r="L86" s="12"/>
      <c r="M86" s="12">
        <v>3.7</v>
      </c>
      <c r="N86" s="12">
        <v>3.7</v>
      </c>
      <c r="O86" s="12">
        <v>3.7</v>
      </c>
      <c r="P86" s="12">
        <v>3.7</v>
      </c>
      <c r="Q86" s="12">
        <v>3.7</v>
      </c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24">
        <f t="shared" si="30"/>
        <v>3.7</v>
      </c>
    </row>
    <row r="87" spans="1:29" ht="30">
      <c r="A87" s="4">
        <v>9</v>
      </c>
      <c r="B87" s="5" t="s">
        <v>56</v>
      </c>
      <c r="C87" s="6" t="s">
        <v>54</v>
      </c>
      <c r="D87" s="6"/>
      <c r="E87" s="12"/>
      <c r="F87" s="12"/>
      <c r="G87" s="12"/>
      <c r="H87" s="12"/>
      <c r="I87" s="12"/>
      <c r="J87" s="12"/>
      <c r="K87" s="12"/>
      <c r="L87" s="12"/>
      <c r="M87" s="12">
        <v>3.8</v>
      </c>
      <c r="N87" s="12">
        <v>3.8</v>
      </c>
      <c r="O87" s="12">
        <v>3.8</v>
      </c>
      <c r="P87" s="12">
        <v>3.8</v>
      </c>
      <c r="Q87" s="12">
        <v>3.8</v>
      </c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24">
        <f t="shared" si="30"/>
        <v>3.8</v>
      </c>
    </row>
    <row r="88" spans="1:29" ht="30">
      <c r="A88" s="4">
        <v>10</v>
      </c>
      <c r="B88" s="5" t="s">
        <v>57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/>
      <c r="M88" s="12">
        <v>3</v>
      </c>
      <c r="N88" s="12">
        <v>3</v>
      </c>
      <c r="O88" s="12">
        <v>3</v>
      </c>
      <c r="P88" s="12">
        <v>3</v>
      </c>
      <c r="Q88" s="12">
        <v>3</v>
      </c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30"/>
        <v>3</v>
      </c>
    </row>
    <row r="89" spans="1:29" ht="34.5">
      <c r="A89" s="4">
        <v>11</v>
      </c>
      <c r="B89" s="5" t="s">
        <v>58</v>
      </c>
      <c r="C89" s="6" t="s">
        <v>54</v>
      </c>
      <c r="D89" s="13"/>
      <c r="E89" s="11"/>
      <c r="F89" s="11"/>
      <c r="G89" s="11"/>
      <c r="H89" s="11"/>
      <c r="I89" s="11"/>
      <c r="J89" s="11"/>
      <c r="K89" s="11"/>
      <c r="L89" s="11"/>
      <c r="M89" s="11">
        <f t="shared" ref="M89:Q89" si="31">M85-M86</f>
        <v>0.5</v>
      </c>
      <c r="N89" s="11">
        <f t="shared" si="31"/>
        <v>0.5</v>
      </c>
      <c r="O89" s="11">
        <f t="shared" si="31"/>
        <v>0.5</v>
      </c>
      <c r="P89" s="11">
        <f t="shared" si="31"/>
        <v>0.5</v>
      </c>
      <c r="Q89" s="11">
        <f t="shared" si="31"/>
        <v>0.5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24">
        <f t="shared" si="30"/>
        <v>0.5</v>
      </c>
    </row>
    <row r="90" spans="1:29" ht="34.5">
      <c r="A90" s="4">
        <v>12</v>
      </c>
      <c r="B90" s="5" t="s">
        <v>59</v>
      </c>
      <c r="C90" s="6" t="s">
        <v>60</v>
      </c>
      <c r="D90" s="13"/>
      <c r="E90" s="11"/>
      <c r="F90" s="11"/>
      <c r="G90" s="11"/>
      <c r="H90" s="11"/>
      <c r="I90" s="11"/>
      <c r="J90" s="11"/>
      <c r="K90" s="11"/>
      <c r="L90" s="11"/>
      <c r="M90" s="11">
        <f t="shared" ref="M90:Q90" si="32">M87-M88</f>
        <v>0.79999999999999982</v>
      </c>
      <c r="N90" s="11">
        <f t="shared" si="32"/>
        <v>0.79999999999999982</v>
      </c>
      <c r="O90" s="11">
        <f t="shared" si="32"/>
        <v>0.79999999999999982</v>
      </c>
      <c r="P90" s="11">
        <f t="shared" si="32"/>
        <v>0.79999999999999982</v>
      </c>
      <c r="Q90" s="11">
        <f t="shared" si="32"/>
        <v>0.79999999999999982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24">
        <f t="shared" si="30"/>
        <v>0.79999999999999982</v>
      </c>
    </row>
    <row r="91" spans="1:29" ht="37.5">
      <c r="A91" s="4">
        <v>13</v>
      </c>
      <c r="B91" s="5" t="s">
        <v>61</v>
      </c>
      <c r="C91" s="6" t="s">
        <v>62</v>
      </c>
      <c r="D91" s="13"/>
      <c r="E91" s="14"/>
      <c r="F91" s="14"/>
      <c r="G91" s="14"/>
      <c r="H91" s="14"/>
      <c r="I91" s="14"/>
      <c r="J91" s="14"/>
      <c r="K91" s="14"/>
      <c r="L91" s="14"/>
      <c r="M91" s="14">
        <f t="shared" ref="M91:Q91" si="33">SQRT(M89/0.5)*971</f>
        <v>971</v>
      </c>
      <c r="N91" s="14">
        <f t="shared" si="33"/>
        <v>971</v>
      </c>
      <c r="O91" s="14">
        <f t="shared" si="33"/>
        <v>971</v>
      </c>
      <c r="P91" s="14">
        <f t="shared" si="33"/>
        <v>971</v>
      </c>
      <c r="Q91" s="14">
        <f t="shared" si="33"/>
        <v>971</v>
      </c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24">
        <f t="shared" si="30"/>
        <v>971</v>
      </c>
    </row>
    <row r="92" spans="1:29" ht="21">
      <c r="A92" s="4">
        <v>14</v>
      </c>
      <c r="B92" s="5" t="s">
        <v>63</v>
      </c>
      <c r="C92" s="6" t="s">
        <v>64</v>
      </c>
      <c r="D92" s="13"/>
      <c r="E92" s="14"/>
      <c r="F92" s="14"/>
      <c r="G92" s="14"/>
      <c r="H92" s="14"/>
      <c r="I92" s="14"/>
      <c r="J92" s="14"/>
      <c r="K92" s="14"/>
      <c r="L92" s="14"/>
      <c r="M92" s="14">
        <f t="shared" ref="M92:Q92" si="34">M91*1000*1*(M81-M82)/3024</f>
        <v>2504.5634920634925</v>
      </c>
      <c r="N92" s="14">
        <f t="shared" si="34"/>
        <v>1798.148148148148</v>
      </c>
      <c r="O92" s="14">
        <f t="shared" si="34"/>
        <v>1894.4775132275133</v>
      </c>
      <c r="P92" s="14">
        <f t="shared" si="34"/>
        <v>1894.4775132275133</v>
      </c>
      <c r="Q92" s="14">
        <f t="shared" si="34"/>
        <v>1830.2579365079368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24">
        <f>SUM(E92:AB92)</f>
        <v>9921.9246031746043</v>
      </c>
    </row>
    <row r="93" spans="1:29" ht="22.5" customHeight="1">
      <c r="A93" s="4">
        <v>15</v>
      </c>
      <c r="B93" s="5" t="s">
        <v>65</v>
      </c>
      <c r="C93" s="6" t="s">
        <v>66</v>
      </c>
      <c r="D93" s="13"/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200</v>
      </c>
      <c r="L93" s="15">
        <v>1500</v>
      </c>
      <c r="M93" s="15">
        <v>1200</v>
      </c>
      <c r="N93" s="15">
        <v>1100</v>
      </c>
      <c r="O93" s="15">
        <v>1300</v>
      </c>
      <c r="P93" s="15">
        <v>1200</v>
      </c>
      <c r="Q93" s="15">
        <v>1300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25">
        <f>SUM(E93:AB93)</f>
        <v>7800</v>
      </c>
    </row>
    <row r="94" spans="1:29" ht="30" customHeight="1">
      <c r="A94" s="4">
        <v>16</v>
      </c>
      <c r="B94" s="5" t="s">
        <v>67</v>
      </c>
      <c r="C94" s="6" t="s">
        <v>68</v>
      </c>
      <c r="D94" s="13"/>
      <c r="E94" s="16"/>
      <c r="F94" s="16"/>
      <c r="G94" s="16"/>
      <c r="H94" s="16"/>
      <c r="I94" s="16"/>
      <c r="J94" s="16"/>
      <c r="K94" s="16"/>
      <c r="L94" s="16"/>
      <c r="M94" s="16">
        <f t="shared" ref="M94:Q94" si="35">M93/M92</f>
        <v>0.4791254060049116</v>
      </c>
      <c r="N94" s="16">
        <f t="shared" si="35"/>
        <v>0.611740473738414</v>
      </c>
      <c r="O94" s="16">
        <f t="shared" si="35"/>
        <v>0.68620503063415317</v>
      </c>
      <c r="P94" s="16">
        <f t="shared" si="35"/>
        <v>0.63342002827767985</v>
      </c>
      <c r="Q94" s="16">
        <f t="shared" si="35"/>
        <v>0.71028240013008825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24">
        <f t="shared" ref="AC94:AC99" si="36">AVERAGE(E94:AB94)</f>
        <v>0.62415466775704931</v>
      </c>
    </row>
    <row r="95" spans="1:29" ht="21">
      <c r="A95" s="4">
        <v>17</v>
      </c>
      <c r="B95" s="5" t="s">
        <v>69</v>
      </c>
      <c r="C95" s="13"/>
      <c r="D95" s="13"/>
      <c r="E95" s="316">
        <f>AVERAGE(E94:AB94)</f>
        <v>0.62415466775704931</v>
      </c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8"/>
      <c r="AC95" s="24">
        <f t="shared" si="36"/>
        <v>0.62415466775704931</v>
      </c>
    </row>
    <row r="96" spans="1:29" ht="21">
      <c r="A96" s="4">
        <v>18</v>
      </c>
      <c r="B96" s="5" t="s">
        <v>70</v>
      </c>
      <c r="C96" s="13"/>
      <c r="D96" s="13"/>
      <c r="E96" s="16"/>
      <c r="F96" s="16"/>
      <c r="G96" s="16"/>
      <c r="H96" s="16"/>
      <c r="I96" s="16"/>
      <c r="J96" s="16"/>
      <c r="K96" s="16"/>
      <c r="L96" s="16"/>
      <c r="M96" s="16">
        <f t="shared" ref="M96:Q96" si="37">3.516/M94</f>
        <v>7.3383710317460329</v>
      </c>
      <c r="N96" s="16">
        <f t="shared" si="37"/>
        <v>5.7475353535353539</v>
      </c>
      <c r="O96" s="16">
        <f t="shared" si="37"/>
        <v>5.1238330280830278</v>
      </c>
      <c r="P96" s="16">
        <f t="shared" si="37"/>
        <v>5.5508191137566136</v>
      </c>
      <c r="Q96" s="16">
        <f t="shared" si="37"/>
        <v>4.9501437728937736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si="36"/>
        <v>5.7421404600029602</v>
      </c>
    </row>
    <row r="97" spans="1:29" ht="21">
      <c r="A97" s="4">
        <v>19</v>
      </c>
      <c r="B97" s="5" t="s">
        <v>71</v>
      </c>
      <c r="C97" s="13"/>
      <c r="D97" s="13"/>
      <c r="E97" s="16"/>
      <c r="F97" s="16"/>
      <c r="G97" s="16"/>
      <c r="H97" s="16"/>
      <c r="I97" s="16"/>
      <c r="J97" s="16"/>
      <c r="K97" s="16"/>
      <c r="L97" s="16"/>
      <c r="M97" s="16">
        <f t="shared" ref="M97:Q97" si="38">3.413*M96</f>
        <v>25.045860331349211</v>
      </c>
      <c r="N97" s="16">
        <f t="shared" si="38"/>
        <v>19.616338161616163</v>
      </c>
      <c r="O97" s="16">
        <f t="shared" si="38"/>
        <v>17.487642124847373</v>
      </c>
      <c r="P97" s="16">
        <f t="shared" si="38"/>
        <v>18.944945635251322</v>
      </c>
      <c r="Q97" s="16">
        <f t="shared" si="38"/>
        <v>16.894840696886448</v>
      </c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24">
        <f t="shared" si="36"/>
        <v>19.597925389990102</v>
      </c>
    </row>
    <row r="98" spans="1:29" ht="21">
      <c r="A98" s="4">
        <v>20</v>
      </c>
      <c r="B98" s="5" t="s">
        <v>72</v>
      </c>
      <c r="C98" s="6" t="s">
        <v>47</v>
      </c>
      <c r="D98" s="13"/>
      <c r="E98" s="16"/>
      <c r="F98" s="16"/>
      <c r="G98" s="16"/>
      <c r="H98" s="16"/>
      <c r="I98" s="16"/>
      <c r="J98" s="16"/>
      <c r="K98" s="16"/>
      <c r="L98" s="16"/>
      <c r="M98" s="16">
        <f t="shared" ref="M98:Q98" si="39">(M84-M83)/LN(1+(M84-M83)/M79)</f>
        <v>2.9966760137883792</v>
      </c>
      <c r="N98" s="16">
        <f t="shared" si="39"/>
        <v>2.329781902412321</v>
      </c>
      <c r="O98" s="16">
        <f t="shared" si="39"/>
        <v>2.3909515735689761</v>
      </c>
      <c r="P98" s="16">
        <f t="shared" si="39"/>
        <v>2.390951573568977</v>
      </c>
      <c r="Q98" s="16">
        <f t="shared" si="39"/>
        <v>2.2025112400267233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6"/>
        <v>2.4621744606730753</v>
      </c>
    </row>
    <row r="99" spans="1:29" ht="21">
      <c r="A99" s="4">
        <v>21</v>
      </c>
      <c r="B99" s="5" t="s">
        <v>73</v>
      </c>
      <c r="C99" s="6" t="s">
        <v>47</v>
      </c>
      <c r="D99" s="17"/>
      <c r="E99" s="16"/>
      <c r="F99" s="16"/>
      <c r="G99" s="16"/>
      <c r="H99" s="16"/>
      <c r="I99" s="16"/>
      <c r="J99" s="16"/>
      <c r="K99" s="16"/>
      <c r="L99" s="16"/>
      <c r="M99" s="16">
        <f t="shared" ref="M99:Q99" si="40">(M81-M82)/LN(1+(M81-M82)/M80)</f>
        <v>2.5824181345416171</v>
      </c>
      <c r="N99" s="16">
        <f t="shared" si="40"/>
        <v>1.8798726749324199</v>
      </c>
      <c r="O99" s="16">
        <f t="shared" si="40"/>
        <v>1.7262936876398407</v>
      </c>
      <c r="P99" s="16">
        <f t="shared" si="40"/>
        <v>1.7262936876398407</v>
      </c>
      <c r="Q99" s="16">
        <f t="shared" si="40"/>
        <v>1.6842029306528727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6"/>
        <v>1.9198162230813183</v>
      </c>
    </row>
  </sheetData>
  <mergeCells count="48">
    <mergeCell ref="E95:AB95"/>
    <mergeCell ref="A77:A78"/>
    <mergeCell ref="B77:B78"/>
    <mergeCell ref="C77:C78"/>
    <mergeCell ref="D77:D78"/>
    <mergeCell ref="E77:AB77"/>
    <mergeCell ref="A68:AC68"/>
    <mergeCell ref="A69:AC69"/>
    <mergeCell ref="A70:D70"/>
    <mergeCell ref="E70:AC76"/>
    <mergeCell ref="A71:D71"/>
    <mergeCell ref="A72:D72"/>
    <mergeCell ref="A73:D73"/>
    <mergeCell ref="A74:D74"/>
    <mergeCell ref="A75:D75"/>
    <mergeCell ref="A76:D76"/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40:D40"/>
    <mergeCell ref="A41:D41"/>
    <mergeCell ref="A42:D42"/>
    <mergeCell ref="A43:D43"/>
    <mergeCell ref="A39:D39"/>
    <mergeCell ref="E29:AB29"/>
    <mergeCell ref="A35:AC35"/>
    <mergeCell ref="A36:AC36"/>
    <mergeCell ref="A37:D37"/>
    <mergeCell ref="E37:AC43"/>
    <mergeCell ref="A38:D38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21" priority="3" operator="greaterThan">
      <formula>90</formula>
    </cfRule>
  </conditionalFormatting>
  <conditionalFormatting sqref="E60:AB60">
    <cfRule type="cellIs" dxfId="20" priority="2" operator="greaterThan">
      <formula>90</formula>
    </cfRule>
  </conditionalFormatting>
  <conditionalFormatting sqref="E93:AB93">
    <cfRule type="cellIs" dxfId="1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F100"/>
  <sheetViews>
    <sheetView zoomScale="60" zoomScaleNormal="60" workbookViewId="0">
      <selection activeCell="AK12" sqref="AK1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152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77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0.8</v>
      </c>
      <c r="F13" s="8">
        <v>0.8</v>
      </c>
      <c r="G13" s="8">
        <v>0.8</v>
      </c>
      <c r="H13" s="8">
        <v>0.9</v>
      </c>
      <c r="I13" s="8">
        <v>0.9</v>
      </c>
      <c r="J13" s="8">
        <v>1</v>
      </c>
      <c r="K13" s="8">
        <v>0.9</v>
      </c>
      <c r="L13" s="8">
        <v>1</v>
      </c>
      <c r="M13" s="8">
        <v>0.8</v>
      </c>
      <c r="N13" s="8">
        <v>0.9</v>
      </c>
      <c r="O13" s="8">
        <v>0.8</v>
      </c>
      <c r="P13" s="8">
        <v>0.9</v>
      </c>
      <c r="Q13" s="8">
        <v>0.8</v>
      </c>
      <c r="R13" s="8">
        <v>0.6</v>
      </c>
      <c r="S13" s="8">
        <v>0.5</v>
      </c>
      <c r="T13" s="8">
        <v>0.5</v>
      </c>
      <c r="U13" s="8">
        <v>0.5</v>
      </c>
      <c r="V13" s="8">
        <v>0.9</v>
      </c>
      <c r="W13" s="8">
        <v>0.9</v>
      </c>
      <c r="X13" s="8">
        <v>0.8</v>
      </c>
      <c r="Y13" s="8">
        <v>0.6</v>
      </c>
      <c r="Z13" s="8">
        <v>0.8</v>
      </c>
      <c r="AA13" s="8">
        <v>0.9</v>
      </c>
      <c r="AB13" s="8">
        <v>0.9</v>
      </c>
      <c r="AC13" s="23">
        <f>AVERAGE(E13:AB13)</f>
        <v>0.80000000000000016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0.5</v>
      </c>
      <c r="F14" s="9">
        <v>0.4</v>
      </c>
      <c r="G14" s="9">
        <v>0.4</v>
      </c>
      <c r="H14" s="9">
        <v>0.5</v>
      </c>
      <c r="I14" s="9">
        <v>0.5</v>
      </c>
      <c r="J14" s="9">
        <v>0.5</v>
      </c>
      <c r="K14" s="9">
        <v>0.6</v>
      </c>
      <c r="L14" s="9">
        <v>0.6</v>
      </c>
      <c r="M14" s="9">
        <v>0.5</v>
      </c>
      <c r="N14" s="9">
        <v>0.5</v>
      </c>
      <c r="O14" s="9">
        <v>0.5</v>
      </c>
      <c r="P14" s="9">
        <v>0.4</v>
      </c>
      <c r="Q14" s="9">
        <v>0.4</v>
      </c>
      <c r="R14" s="9">
        <v>0.4</v>
      </c>
      <c r="S14" s="9">
        <v>0.5</v>
      </c>
      <c r="T14" s="9">
        <v>0.4</v>
      </c>
      <c r="U14" s="9">
        <v>0.4</v>
      </c>
      <c r="V14" s="9">
        <v>0.4</v>
      </c>
      <c r="W14" s="9">
        <v>0.4</v>
      </c>
      <c r="X14" s="9">
        <v>0.4</v>
      </c>
      <c r="Y14" s="9">
        <v>0.4</v>
      </c>
      <c r="Z14" s="9">
        <v>0.4</v>
      </c>
      <c r="AA14" s="9">
        <v>0.4</v>
      </c>
      <c r="AB14" s="9">
        <v>0.4</v>
      </c>
      <c r="AC14" s="23">
        <f>AVERAGE(E14:AB14)</f>
        <v>0.45000000000000018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12.7</v>
      </c>
      <c r="F15" s="10">
        <v>12.7</v>
      </c>
      <c r="G15" s="10">
        <v>12.8</v>
      </c>
      <c r="H15" s="10">
        <v>12.9</v>
      </c>
      <c r="I15" s="10">
        <v>12.8</v>
      </c>
      <c r="J15" s="10">
        <v>13.1</v>
      </c>
      <c r="K15" s="10">
        <v>13.7</v>
      </c>
      <c r="L15" s="10">
        <v>14.2</v>
      </c>
      <c r="M15" s="10">
        <v>14.4</v>
      </c>
      <c r="N15" s="10">
        <v>14</v>
      </c>
      <c r="O15" s="10">
        <v>13.7</v>
      </c>
      <c r="P15" s="10">
        <v>13.5</v>
      </c>
      <c r="Q15" s="10">
        <v>13.5</v>
      </c>
      <c r="R15" s="10">
        <v>13.2</v>
      </c>
      <c r="S15" s="10">
        <v>12.8</v>
      </c>
      <c r="T15" s="10">
        <v>13.1</v>
      </c>
      <c r="U15" s="10">
        <v>13.1</v>
      </c>
      <c r="V15" s="10">
        <v>12.6</v>
      </c>
      <c r="W15" s="10">
        <v>12.4</v>
      </c>
      <c r="X15" s="10">
        <v>12.3</v>
      </c>
      <c r="Y15" s="10">
        <v>12.6</v>
      </c>
      <c r="Z15" s="10">
        <v>12.6</v>
      </c>
      <c r="AA15" s="10">
        <v>12.6</v>
      </c>
      <c r="AB15" s="10">
        <v>12.5</v>
      </c>
      <c r="AC15" s="24">
        <f t="shared" ref="AC15:AC26" si="0">AVERAGE(E15:AB15)</f>
        <v>13.075000000000003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5.4</v>
      </c>
      <c r="F16" s="10">
        <v>5.6</v>
      </c>
      <c r="G16" s="10">
        <v>5.6</v>
      </c>
      <c r="H16" s="10">
        <v>5.4</v>
      </c>
      <c r="I16" s="10">
        <v>5.6</v>
      </c>
      <c r="J16" s="10">
        <v>5.7</v>
      </c>
      <c r="K16" s="10">
        <v>5.8</v>
      </c>
      <c r="L16" s="10">
        <v>6.2</v>
      </c>
      <c r="M16" s="10">
        <v>6.9</v>
      </c>
      <c r="N16" s="10">
        <v>6.9</v>
      </c>
      <c r="O16" s="10">
        <v>6.9</v>
      </c>
      <c r="P16" s="10">
        <v>7</v>
      </c>
      <c r="Q16" s="10">
        <v>7</v>
      </c>
      <c r="R16" s="10">
        <v>6.9</v>
      </c>
      <c r="S16" s="10">
        <v>5.3</v>
      </c>
      <c r="T16" s="10">
        <v>5.6</v>
      </c>
      <c r="U16" s="10">
        <v>5.4</v>
      </c>
      <c r="V16" s="10">
        <v>5.6</v>
      </c>
      <c r="W16" s="10">
        <v>5.4</v>
      </c>
      <c r="X16" s="10">
        <v>5.6</v>
      </c>
      <c r="Y16" s="10">
        <v>5.7</v>
      </c>
      <c r="Z16" s="10">
        <v>5.6</v>
      </c>
      <c r="AA16" s="10">
        <v>5.6</v>
      </c>
      <c r="AB16" s="10">
        <v>5.6</v>
      </c>
      <c r="AC16" s="24">
        <f t="shared" si="0"/>
        <v>5.9291666666666663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7.2999999999999989</v>
      </c>
      <c r="F17" s="198">
        <f t="shared" ref="F17:AB17" si="1">F15-F16</f>
        <v>7.1</v>
      </c>
      <c r="G17" s="198">
        <f t="shared" si="1"/>
        <v>7.2000000000000011</v>
      </c>
      <c r="H17" s="198">
        <f t="shared" si="1"/>
        <v>7.5</v>
      </c>
      <c r="I17" s="198">
        <f t="shared" si="1"/>
        <v>7.2000000000000011</v>
      </c>
      <c r="J17" s="198">
        <f t="shared" si="1"/>
        <v>7.3999999999999995</v>
      </c>
      <c r="K17" s="198">
        <f t="shared" si="1"/>
        <v>7.8999999999999995</v>
      </c>
      <c r="L17" s="198">
        <f t="shared" si="1"/>
        <v>7.9999999999999991</v>
      </c>
      <c r="M17" s="198">
        <f t="shared" si="1"/>
        <v>7.5</v>
      </c>
      <c r="N17" s="198">
        <f t="shared" si="1"/>
        <v>7.1</v>
      </c>
      <c r="O17" s="198">
        <f t="shared" si="1"/>
        <v>6.7999999999999989</v>
      </c>
      <c r="P17" s="198">
        <f t="shared" si="1"/>
        <v>6.5</v>
      </c>
      <c r="Q17" s="198">
        <f t="shared" si="1"/>
        <v>6.5</v>
      </c>
      <c r="R17" s="198">
        <f t="shared" si="1"/>
        <v>6.2999999999999989</v>
      </c>
      <c r="S17" s="198">
        <f t="shared" si="1"/>
        <v>7.5000000000000009</v>
      </c>
      <c r="T17" s="198">
        <f t="shared" si="1"/>
        <v>7.5</v>
      </c>
      <c r="U17" s="198">
        <f t="shared" si="1"/>
        <v>7.6999999999999993</v>
      </c>
      <c r="V17" s="198">
        <f t="shared" si="1"/>
        <v>7</v>
      </c>
      <c r="W17" s="198">
        <f t="shared" si="1"/>
        <v>7</v>
      </c>
      <c r="X17" s="198">
        <f t="shared" si="1"/>
        <v>6.7000000000000011</v>
      </c>
      <c r="Y17" s="198">
        <f t="shared" si="1"/>
        <v>6.8999999999999995</v>
      </c>
      <c r="Z17" s="198">
        <f t="shared" si="1"/>
        <v>7</v>
      </c>
      <c r="AA17" s="198">
        <f t="shared" si="1"/>
        <v>7</v>
      </c>
      <c r="AB17" s="198">
        <f t="shared" si="1"/>
        <v>6.9</v>
      </c>
      <c r="AC17" s="201"/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25.1</v>
      </c>
      <c r="F18" s="10">
        <v>25.1</v>
      </c>
      <c r="G18" s="10">
        <v>24.6</v>
      </c>
      <c r="H18" s="10">
        <v>24.7</v>
      </c>
      <c r="I18" s="10">
        <v>24.6</v>
      </c>
      <c r="J18" s="10">
        <v>27.3</v>
      </c>
      <c r="K18" s="10">
        <v>28.1</v>
      </c>
      <c r="L18" s="10">
        <v>28.4</v>
      </c>
      <c r="M18" s="10">
        <v>29.4</v>
      </c>
      <c r="N18" s="10">
        <v>29.6</v>
      </c>
      <c r="O18" s="10">
        <v>28.6</v>
      </c>
      <c r="P18" s="10">
        <v>28.5</v>
      </c>
      <c r="Q18" s="10">
        <v>28.1</v>
      </c>
      <c r="R18" s="10">
        <v>27.8</v>
      </c>
      <c r="S18" s="10">
        <v>27.8</v>
      </c>
      <c r="T18" s="10">
        <v>26</v>
      </c>
      <c r="U18" s="10">
        <v>25.7</v>
      </c>
      <c r="V18" s="10">
        <v>25.8</v>
      </c>
      <c r="W18" s="10">
        <v>25.5</v>
      </c>
      <c r="X18" s="10">
        <v>25.9</v>
      </c>
      <c r="Y18" s="10">
        <v>26.2</v>
      </c>
      <c r="Z18" s="10">
        <v>26.5</v>
      </c>
      <c r="AA18" s="10">
        <v>26.7</v>
      </c>
      <c r="AB18" s="10">
        <v>26.8</v>
      </c>
      <c r="AC18" s="24">
        <f t="shared" si="0"/>
        <v>26.783333333333342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29.1</v>
      </c>
      <c r="F19" s="10">
        <v>29.1</v>
      </c>
      <c r="G19" s="10">
        <v>28.6</v>
      </c>
      <c r="H19" s="10">
        <v>28.7</v>
      </c>
      <c r="I19" s="10">
        <v>28.6</v>
      </c>
      <c r="J19" s="10">
        <v>31.6</v>
      </c>
      <c r="K19" s="10">
        <v>32.6</v>
      </c>
      <c r="L19" s="10">
        <v>32.9</v>
      </c>
      <c r="M19" s="10">
        <v>33.6</v>
      </c>
      <c r="N19" s="10">
        <v>33.6</v>
      </c>
      <c r="O19" s="10">
        <v>32.299999999999997</v>
      </c>
      <c r="P19" s="10">
        <v>32.200000000000003</v>
      </c>
      <c r="Q19" s="10">
        <v>31.5</v>
      </c>
      <c r="R19" s="10">
        <v>31.3</v>
      </c>
      <c r="S19" s="10">
        <v>31.4</v>
      </c>
      <c r="T19" s="10">
        <v>30.1</v>
      </c>
      <c r="U19" s="10">
        <v>29.8</v>
      </c>
      <c r="V19" s="10">
        <v>29.7</v>
      </c>
      <c r="W19" s="10">
        <v>29.2</v>
      </c>
      <c r="X19" s="10">
        <v>29.6</v>
      </c>
      <c r="Y19" s="10">
        <v>29.9</v>
      </c>
      <c r="Z19" s="10">
        <v>30.4</v>
      </c>
      <c r="AA19" s="10">
        <v>30.4</v>
      </c>
      <c r="AB19" s="10">
        <v>30.6</v>
      </c>
      <c r="AC19" s="24">
        <f t="shared" si="0"/>
        <v>30.700000000000003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W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ref="X24:AB24" si="3">X20-X21</f>
        <v>0.5</v>
      </c>
      <c r="Y24" s="11">
        <f t="shared" si="3"/>
        <v>0.5</v>
      </c>
      <c r="Z24" s="11">
        <f t="shared" si="3"/>
        <v>0.5</v>
      </c>
      <c r="AA24" s="11">
        <f t="shared" si="3"/>
        <v>0.5</v>
      </c>
      <c r="AB24" s="11">
        <f t="shared" si="3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W25" si="4">E22-E23</f>
        <v>0.79999999999999982</v>
      </c>
      <c r="F25" s="11">
        <f t="shared" si="4"/>
        <v>0.79999999999999982</v>
      </c>
      <c r="G25" s="11">
        <f t="shared" si="4"/>
        <v>0.79999999999999982</v>
      </c>
      <c r="H25" s="11">
        <f t="shared" si="4"/>
        <v>0.79999999999999982</v>
      </c>
      <c r="I25" s="11">
        <f t="shared" si="4"/>
        <v>0.79999999999999982</v>
      </c>
      <c r="J25" s="11">
        <f t="shared" si="4"/>
        <v>0.79999999999999982</v>
      </c>
      <c r="K25" s="11">
        <f t="shared" si="4"/>
        <v>0.79999999999999982</v>
      </c>
      <c r="L25" s="11">
        <f t="shared" si="4"/>
        <v>0.79999999999999982</v>
      </c>
      <c r="M25" s="11">
        <f t="shared" si="4"/>
        <v>0.79999999999999982</v>
      </c>
      <c r="N25" s="11">
        <f t="shared" si="4"/>
        <v>0.79999999999999982</v>
      </c>
      <c r="O25" s="11">
        <f t="shared" si="4"/>
        <v>0.79999999999999982</v>
      </c>
      <c r="P25" s="11">
        <f t="shared" si="4"/>
        <v>0.79999999999999982</v>
      </c>
      <c r="Q25" s="11">
        <f t="shared" si="4"/>
        <v>0.79999999999999982</v>
      </c>
      <c r="R25" s="11">
        <f t="shared" si="4"/>
        <v>0.79999999999999982</v>
      </c>
      <c r="S25" s="11">
        <f t="shared" si="4"/>
        <v>0.79999999999999982</v>
      </c>
      <c r="T25" s="11">
        <f t="shared" si="4"/>
        <v>0.79999999999999982</v>
      </c>
      <c r="U25" s="11">
        <f t="shared" si="4"/>
        <v>0.79999999999999982</v>
      </c>
      <c r="V25" s="11">
        <f t="shared" si="4"/>
        <v>0.79999999999999982</v>
      </c>
      <c r="W25" s="11">
        <f t="shared" si="4"/>
        <v>0.79999999999999982</v>
      </c>
      <c r="X25" s="11">
        <f t="shared" ref="X25:AB25" si="5">X22-X23</f>
        <v>0.79999999999999982</v>
      </c>
      <c r="Y25" s="11">
        <f t="shared" si="5"/>
        <v>0.79999999999999982</v>
      </c>
      <c r="Z25" s="11">
        <f t="shared" si="5"/>
        <v>0.79999999999999982</v>
      </c>
      <c r="AA25" s="11">
        <f t="shared" si="5"/>
        <v>0.79999999999999982</v>
      </c>
      <c r="AB25" s="11">
        <f t="shared" si="5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W26" si="6">SQRT(E24/0.5)*971</f>
        <v>971</v>
      </c>
      <c r="F26" s="14">
        <f t="shared" si="6"/>
        <v>971</v>
      </c>
      <c r="G26" s="14">
        <f t="shared" si="6"/>
        <v>971</v>
      </c>
      <c r="H26" s="14">
        <f t="shared" si="6"/>
        <v>971</v>
      </c>
      <c r="I26" s="14">
        <f t="shared" si="6"/>
        <v>971</v>
      </c>
      <c r="J26" s="14">
        <f t="shared" si="6"/>
        <v>971</v>
      </c>
      <c r="K26" s="14">
        <f t="shared" si="6"/>
        <v>971</v>
      </c>
      <c r="L26" s="14">
        <f t="shared" si="6"/>
        <v>971</v>
      </c>
      <c r="M26" s="14">
        <f t="shared" si="6"/>
        <v>971</v>
      </c>
      <c r="N26" s="14">
        <f t="shared" si="6"/>
        <v>971</v>
      </c>
      <c r="O26" s="14">
        <f t="shared" si="6"/>
        <v>971</v>
      </c>
      <c r="P26" s="14">
        <f t="shared" si="6"/>
        <v>971</v>
      </c>
      <c r="Q26" s="14">
        <f t="shared" si="6"/>
        <v>971</v>
      </c>
      <c r="R26" s="14">
        <f t="shared" si="6"/>
        <v>971</v>
      </c>
      <c r="S26" s="14">
        <f t="shared" si="6"/>
        <v>971</v>
      </c>
      <c r="T26" s="14">
        <f t="shared" si="6"/>
        <v>971</v>
      </c>
      <c r="U26" s="14">
        <f t="shared" si="6"/>
        <v>971</v>
      </c>
      <c r="V26" s="14">
        <f t="shared" si="6"/>
        <v>971</v>
      </c>
      <c r="W26" s="14">
        <f t="shared" si="6"/>
        <v>971</v>
      </c>
      <c r="X26" s="14">
        <f t="shared" ref="X26:AB26" si="7">SQRT(X24/0.5)*971</f>
        <v>971</v>
      </c>
      <c r="Y26" s="14">
        <f t="shared" si="7"/>
        <v>971</v>
      </c>
      <c r="Z26" s="14">
        <f t="shared" si="7"/>
        <v>971</v>
      </c>
      <c r="AA26" s="14">
        <f t="shared" si="7"/>
        <v>971</v>
      </c>
      <c r="AB26" s="14">
        <f t="shared" si="7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AB27" si="8">E26*1000*1*(E15-E16)/3024</f>
        <v>2344.0145502645501</v>
      </c>
      <c r="F27" s="14">
        <f t="shared" si="8"/>
        <v>2279.7949735449733</v>
      </c>
      <c r="G27" s="14">
        <f t="shared" si="8"/>
        <v>2311.9047619047624</v>
      </c>
      <c r="H27" s="14">
        <f t="shared" si="8"/>
        <v>2408.2341269841268</v>
      </c>
      <c r="I27" s="14">
        <f t="shared" si="8"/>
        <v>2311.9047619047624</v>
      </c>
      <c r="J27" s="14">
        <f t="shared" si="8"/>
        <v>2376.1243386243382</v>
      </c>
      <c r="K27" s="14">
        <f t="shared" si="8"/>
        <v>2536.6732804232802</v>
      </c>
      <c r="L27" s="14">
        <f t="shared" si="8"/>
        <v>2568.7830687830683</v>
      </c>
      <c r="M27" s="14">
        <f t="shared" si="8"/>
        <v>2408.2341269841268</v>
      </c>
      <c r="N27" s="14">
        <f t="shared" si="8"/>
        <v>2279.7949735449733</v>
      </c>
      <c r="O27" s="14">
        <f t="shared" si="8"/>
        <v>2183.4656084656081</v>
      </c>
      <c r="P27" s="14">
        <f t="shared" si="8"/>
        <v>2087.1362433862432</v>
      </c>
      <c r="Q27" s="14">
        <f t="shared" si="8"/>
        <v>2087.1362433862432</v>
      </c>
      <c r="R27" s="14">
        <f t="shared" si="8"/>
        <v>2022.9166666666663</v>
      </c>
      <c r="S27" s="14">
        <f t="shared" si="8"/>
        <v>2408.2341269841272</v>
      </c>
      <c r="T27" s="14">
        <f t="shared" si="8"/>
        <v>2408.2341269841268</v>
      </c>
      <c r="U27" s="14">
        <f t="shared" si="8"/>
        <v>2472.4537037037035</v>
      </c>
      <c r="V27" s="14">
        <f t="shared" si="8"/>
        <v>2247.6851851851852</v>
      </c>
      <c r="W27" s="14">
        <f t="shared" si="8"/>
        <v>2247.6851851851852</v>
      </c>
      <c r="X27" s="14">
        <f t="shared" si="8"/>
        <v>2151.3558201058204</v>
      </c>
      <c r="Y27" s="14">
        <f t="shared" si="8"/>
        <v>2215.5753968253966</v>
      </c>
      <c r="Z27" s="14">
        <f t="shared" si="8"/>
        <v>2247.6851851851852</v>
      </c>
      <c r="AA27" s="14">
        <f t="shared" si="8"/>
        <v>2247.6851851851852</v>
      </c>
      <c r="AB27" s="14">
        <f t="shared" si="8"/>
        <v>2215.5753968253966</v>
      </c>
      <c r="AC27" s="24">
        <f>SUM(E27:AB27)</f>
        <v>55068.287037037029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1300</v>
      </c>
      <c r="F28" s="15">
        <v>1300</v>
      </c>
      <c r="G28" s="15">
        <v>1200</v>
      </c>
      <c r="H28" s="15">
        <v>1300</v>
      </c>
      <c r="I28" s="15">
        <v>1500</v>
      </c>
      <c r="J28" s="15">
        <v>1500</v>
      </c>
      <c r="K28" s="15">
        <v>1600</v>
      </c>
      <c r="L28" s="15">
        <v>1400</v>
      </c>
      <c r="M28" s="15">
        <v>1500</v>
      </c>
      <c r="N28" s="15">
        <v>1300</v>
      </c>
      <c r="O28" s="15">
        <v>1300</v>
      </c>
      <c r="P28" s="15">
        <v>1300</v>
      </c>
      <c r="Q28" s="15">
        <v>1300</v>
      </c>
      <c r="R28" s="15">
        <v>1500</v>
      </c>
      <c r="S28" s="15">
        <v>1200</v>
      </c>
      <c r="T28" s="15">
        <v>1400</v>
      </c>
      <c r="U28" s="15">
        <v>1400</v>
      </c>
      <c r="V28" s="15">
        <v>1300</v>
      </c>
      <c r="W28" s="15">
        <v>1200</v>
      </c>
      <c r="X28" s="15">
        <v>1300</v>
      </c>
      <c r="Y28" s="15">
        <v>1300</v>
      </c>
      <c r="Z28" s="15">
        <v>1400</v>
      </c>
      <c r="AA28" s="15">
        <v>1400</v>
      </c>
      <c r="AB28" s="15">
        <v>1200</v>
      </c>
      <c r="AC28" s="25">
        <f>SUM(E28:AB28)</f>
        <v>32400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B29" si="9">E28/E27</f>
        <v>0.55460406585500055</v>
      </c>
      <c r="F29" s="16">
        <f t="shared" si="9"/>
        <v>0.57022671559739491</v>
      </c>
      <c r="G29" s="16">
        <f t="shared" si="9"/>
        <v>0.51905252317198758</v>
      </c>
      <c r="H29" s="16">
        <f t="shared" si="9"/>
        <v>0.53981462409886716</v>
      </c>
      <c r="I29" s="16">
        <f t="shared" si="9"/>
        <v>0.64881565396498442</v>
      </c>
      <c r="J29" s="16">
        <f t="shared" si="9"/>
        <v>0.63128009574971478</v>
      </c>
      <c r="K29" s="16">
        <f t="shared" si="9"/>
        <v>0.63074736993051672</v>
      </c>
      <c r="L29" s="16">
        <f t="shared" si="9"/>
        <v>0.54500514933058708</v>
      </c>
      <c r="M29" s="16">
        <f t="shared" si="9"/>
        <v>0.62286302780638525</v>
      </c>
      <c r="N29" s="16">
        <f t="shared" si="9"/>
        <v>0.57022671559739491</v>
      </c>
      <c r="O29" s="16">
        <f t="shared" si="9"/>
        <v>0.59538377657963304</v>
      </c>
      <c r="P29" s="16">
        <f t="shared" si="9"/>
        <v>0.62286302780638525</v>
      </c>
      <c r="Q29" s="16">
        <f t="shared" si="9"/>
        <v>0.62286302780638525</v>
      </c>
      <c r="R29" s="16">
        <f t="shared" si="9"/>
        <v>0.74150360453141106</v>
      </c>
      <c r="S29" s="16">
        <f t="shared" si="9"/>
        <v>0.49829042224510811</v>
      </c>
      <c r="T29" s="16">
        <f t="shared" si="9"/>
        <v>0.5813388259526262</v>
      </c>
      <c r="U29" s="16">
        <f t="shared" si="9"/>
        <v>0.5662391161876229</v>
      </c>
      <c r="V29" s="16">
        <f t="shared" si="9"/>
        <v>0.57837281153450049</v>
      </c>
      <c r="W29" s="16">
        <f t="shared" si="9"/>
        <v>0.53388259526261583</v>
      </c>
      <c r="X29" s="16">
        <f t="shared" si="9"/>
        <v>0.60427010160320938</v>
      </c>
      <c r="Y29" s="16">
        <f t="shared" si="9"/>
        <v>0.58675502619442088</v>
      </c>
      <c r="Z29" s="16">
        <f t="shared" si="9"/>
        <v>0.62286302780638514</v>
      </c>
      <c r="AA29" s="16">
        <f t="shared" si="9"/>
        <v>0.62286302780638514</v>
      </c>
      <c r="AB29" s="16">
        <f t="shared" si="9"/>
        <v>0.54162002417946542</v>
      </c>
      <c r="AC29" s="24">
        <f t="shared" ref="AC29:AC34" si="10">AVERAGE(E29:AB29)</f>
        <v>0.58965601485829111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0.58965601485829111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10"/>
        <v>0.58965601485829111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W31" si="11">3.516/E29</f>
        <v>6.339657814407814</v>
      </c>
      <c r="F31" s="16">
        <f t="shared" si="11"/>
        <v>6.1659685592185589</v>
      </c>
      <c r="G31" s="16">
        <f t="shared" si="11"/>
        <v>6.7738809523809529</v>
      </c>
      <c r="H31" s="16">
        <f t="shared" si="11"/>
        <v>6.5133470695970699</v>
      </c>
      <c r="I31" s="16">
        <f t="shared" si="11"/>
        <v>5.4191047619047632</v>
      </c>
      <c r="J31" s="16">
        <f t="shared" si="11"/>
        <v>5.5696354497354488</v>
      </c>
      <c r="K31" s="16">
        <f t="shared" si="11"/>
        <v>5.574339533730158</v>
      </c>
      <c r="L31" s="16">
        <f t="shared" si="11"/>
        <v>6.4513151927437633</v>
      </c>
      <c r="M31" s="16">
        <f t="shared" si="11"/>
        <v>5.6449007936507929</v>
      </c>
      <c r="N31" s="16">
        <f t="shared" si="11"/>
        <v>6.1659685592185589</v>
      </c>
      <c r="O31" s="16">
        <f t="shared" si="11"/>
        <v>5.905434676434675</v>
      </c>
      <c r="P31" s="16">
        <f t="shared" si="11"/>
        <v>5.6449007936507929</v>
      </c>
      <c r="Q31" s="16">
        <f t="shared" si="11"/>
        <v>5.6449007936507929</v>
      </c>
      <c r="R31" s="16">
        <f t="shared" si="11"/>
        <v>4.7417166666666661</v>
      </c>
      <c r="S31" s="16">
        <f t="shared" si="11"/>
        <v>7.0561259920634924</v>
      </c>
      <c r="T31" s="16">
        <f t="shared" si="11"/>
        <v>6.0481079931972781</v>
      </c>
      <c r="U31" s="16">
        <f t="shared" si="11"/>
        <v>6.2093908730158729</v>
      </c>
      <c r="V31" s="16">
        <f t="shared" si="11"/>
        <v>6.0791239316239318</v>
      </c>
      <c r="W31" s="16">
        <f t="shared" si="11"/>
        <v>6.5857175925925926</v>
      </c>
      <c r="X31" s="16">
        <f t="shared" ref="X31:AB31" si="12">3.516/X29</f>
        <v>5.8185900488400497</v>
      </c>
      <c r="Y31" s="16">
        <f t="shared" si="12"/>
        <v>5.992279304029303</v>
      </c>
      <c r="Z31" s="16">
        <f t="shared" si="12"/>
        <v>5.6449007936507938</v>
      </c>
      <c r="AA31" s="16">
        <f t="shared" si="12"/>
        <v>5.6449007936507938</v>
      </c>
      <c r="AB31" s="16">
        <f t="shared" si="12"/>
        <v>6.4916359126984124</v>
      </c>
      <c r="AC31" s="24">
        <f t="shared" si="10"/>
        <v>6.0052435355147225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W32" si="13">3.413*E31</f>
        <v>21.637252120573869</v>
      </c>
      <c r="F32" s="16">
        <f t="shared" si="13"/>
        <v>21.044450692612941</v>
      </c>
      <c r="G32" s="16">
        <f t="shared" si="13"/>
        <v>23.119255690476191</v>
      </c>
      <c r="H32" s="16">
        <f t="shared" si="13"/>
        <v>22.230053548534798</v>
      </c>
      <c r="I32" s="16">
        <f t="shared" si="13"/>
        <v>18.495404552380954</v>
      </c>
      <c r="J32" s="16">
        <f t="shared" si="13"/>
        <v>19.009165789947087</v>
      </c>
      <c r="K32" s="16">
        <f t="shared" si="13"/>
        <v>19.025220828621027</v>
      </c>
      <c r="L32" s="16">
        <f t="shared" si="13"/>
        <v>22.018338752834463</v>
      </c>
      <c r="M32" s="16">
        <f t="shared" si="13"/>
        <v>19.266046408730155</v>
      </c>
      <c r="N32" s="16">
        <f t="shared" si="13"/>
        <v>21.044450692612941</v>
      </c>
      <c r="O32" s="16">
        <f t="shared" si="13"/>
        <v>20.155248550671544</v>
      </c>
      <c r="P32" s="16">
        <f t="shared" si="13"/>
        <v>19.266046408730155</v>
      </c>
      <c r="Q32" s="16">
        <f t="shared" si="13"/>
        <v>19.266046408730155</v>
      </c>
      <c r="R32" s="16">
        <f t="shared" si="13"/>
        <v>16.18347898333333</v>
      </c>
      <c r="S32" s="16">
        <f t="shared" si="13"/>
        <v>24.082558010912699</v>
      </c>
      <c r="T32" s="16">
        <f t="shared" si="13"/>
        <v>20.642192580782311</v>
      </c>
      <c r="U32" s="16">
        <f t="shared" si="13"/>
        <v>21.192651049603175</v>
      </c>
      <c r="V32" s="16">
        <f t="shared" si="13"/>
        <v>20.74804997863248</v>
      </c>
      <c r="W32" s="16">
        <f t="shared" si="13"/>
        <v>22.477054143518519</v>
      </c>
      <c r="X32" s="16">
        <f t="shared" ref="X32:AB32" si="14">3.413*X31</f>
        <v>19.858847836691087</v>
      </c>
      <c r="Y32" s="16">
        <f t="shared" si="14"/>
        <v>20.451649264652008</v>
      </c>
      <c r="Z32" s="16">
        <f t="shared" si="14"/>
        <v>19.266046408730158</v>
      </c>
      <c r="AA32" s="16">
        <f t="shared" si="14"/>
        <v>19.266046408730158</v>
      </c>
      <c r="AB32" s="16">
        <f t="shared" si="14"/>
        <v>22.155953370039679</v>
      </c>
      <c r="AC32" s="24">
        <f t="shared" si="10"/>
        <v>20.495896186711743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AB33" si="15">(E19-E18)/LN(1+(E19-E18)/E13)</f>
        <v>2.2324425062049889</v>
      </c>
      <c r="F33" s="16">
        <f t="shared" si="15"/>
        <v>2.2324425062049889</v>
      </c>
      <c r="G33" s="16">
        <f t="shared" si="15"/>
        <v>2.2324425062049889</v>
      </c>
      <c r="H33" s="16">
        <f t="shared" si="15"/>
        <v>2.3604450022876571</v>
      </c>
      <c r="I33" s="16">
        <f t="shared" si="15"/>
        <v>2.3604450022876571</v>
      </c>
      <c r="J33" s="16">
        <f t="shared" si="15"/>
        <v>2.5783908460367524</v>
      </c>
      <c r="K33" s="16">
        <f t="shared" si="15"/>
        <v>2.5114978194806126</v>
      </c>
      <c r="L33" s="16">
        <f t="shared" si="15"/>
        <v>2.6396861920468613</v>
      </c>
      <c r="M33" s="16">
        <f t="shared" si="15"/>
        <v>2.2918490026683127</v>
      </c>
      <c r="N33" s="16">
        <f t="shared" si="15"/>
        <v>2.3604450022876571</v>
      </c>
      <c r="O33" s="16">
        <f t="shared" si="15"/>
        <v>2.1421694798748852</v>
      </c>
      <c r="P33" s="16">
        <f t="shared" si="15"/>
        <v>2.2679673009140924</v>
      </c>
      <c r="Q33" s="16">
        <f t="shared" si="15"/>
        <v>2.0503813968486493</v>
      </c>
      <c r="R33" s="16">
        <f t="shared" si="15"/>
        <v>1.8211973449420831</v>
      </c>
      <c r="S33" s="16">
        <f t="shared" si="15"/>
        <v>1.7109175252414519</v>
      </c>
      <c r="T33" s="16">
        <f t="shared" si="15"/>
        <v>1.84750971664318</v>
      </c>
      <c r="U33" s="16">
        <f t="shared" si="15"/>
        <v>1.84750971664318</v>
      </c>
      <c r="V33" s="16">
        <f t="shared" si="15"/>
        <v>2.3297819024123201</v>
      </c>
      <c r="W33" s="16">
        <f t="shared" si="15"/>
        <v>2.2679673009140915</v>
      </c>
      <c r="X33" s="16">
        <f t="shared" si="15"/>
        <v>2.1421694798748874</v>
      </c>
      <c r="Y33" s="16">
        <f t="shared" si="15"/>
        <v>1.878706020737549</v>
      </c>
      <c r="Z33" s="16">
        <f t="shared" si="15"/>
        <v>2.2025112400267233</v>
      </c>
      <c r="AA33" s="16">
        <f t="shared" si="15"/>
        <v>2.2679673009140915</v>
      </c>
      <c r="AB33" s="16">
        <f t="shared" si="15"/>
        <v>2.2989576307944031</v>
      </c>
      <c r="AC33" s="24">
        <f t="shared" si="10"/>
        <v>2.2031583226038367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AB34" si="16">(E15-E16)/LN(1+(E15-E16)/E14)</f>
        <v>2.6571824286132677</v>
      </c>
      <c r="F34" s="16">
        <f t="shared" si="16"/>
        <v>2.4222213199475116</v>
      </c>
      <c r="G34" s="16">
        <f t="shared" si="16"/>
        <v>2.4452875576447823</v>
      </c>
      <c r="H34" s="16">
        <f t="shared" si="16"/>
        <v>2.7050532016668063</v>
      </c>
      <c r="I34" s="16">
        <f t="shared" si="16"/>
        <v>2.6331500704264603</v>
      </c>
      <c r="J34" s="16">
        <f t="shared" si="16"/>
        <v>2.6811497642329987</v>
      </c>
      <c r="K34" s="16">
        <f t="shared" si="16"/>
        <v>2.9801291919798865</v>
      </c>
      <c r="L34" s="16">
        <f t="shared" si="16"/>
        <v>3.0045957240544103</v>
      </c>
      <c r="M34" s="16">
        <f t="shared" si="16"/>
        <v>2.7050532016668063</v>
      </c>
      <c r="N34" s="16">
        <f t="shared" si="16"/>
        <v>2.6090515301396882</v>
      </c>
      <c r="O34" s="16">
        <f t="shared" si="16"/>
        <v>2.5363466600960134</v>
      </c>
      <c r="P34" s="16">
        <f t="shared" si="16"/>
        <v>2.2824539234048866</v>
      </c>
      <c r="Q34" s="16">
        <f t="shared" si="16"/>
        <v>2.2824539234048866</v>
      </c>
      <c r="R34" s="16">
        <f t="shared" si="16"/>
        <v>2.2353121960360154</v>
      </c>
      <c r="S34" s="16">
        <f t="shared" si="16"/>
        <v>2.7050532016668067</v>
      </c>
      <c r="T34" s="16">
        <f t="shared" si="16"/>
        <v>2.5141180370887164</v>
      </c>
      <c r="U34" s="16">
        <f t="shared" si="16"/>
        <v>2.5597087013286677</v>
      </c>
      <c r="V34" s="16">
        <f t="shared" si="16"/>
        <v>2.3990918556509144</v>
      </c>
      <c r="W34" s="16">
        <f t="shared" si="16"/>
        <v>2.3990918556509144</v>
      </c>
      <c r="X34" s="16">
        <f t="shared" si="16"/>
        <v>2.3293122437566285</v>
      </c>
      <c r="Y34" s="16">
        <f t="shared" si="16"/>
        <v>2.375897998171745</v>
      </c>
      <c r="Z34" s="16">
        <f t="shared" si="16"/>
        <v>2.3990918556509144</v>
      </c>
      <c r="AA34" s="16">
        <f t="shared" si="16"/>
        <v>2.3990918556509144</v>
      </c>
      <c r="AB34" s="16">
        <f t="shared" si="16"/>
        <v>2.375897998171745</v>
      </c>
      <c r="AC34" s="24">
        <f t="shared" si="10"/>
        <v>2.5264915123375995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153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 customHeight="1">
      <c r="A38" s="273"/>
      <c r="B38" s="273"/>
      <c r="C38" s="273"/>
      <c r="D38" s="273"/>
      <c r="E38" s="270" t="s">
        <v>90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 customHeight="1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 customHeight="1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 customHeight="1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 customHeight="1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3" customHeight="1">
      <c r="A47" s="4">
        <v>1</v>
      </c>
      <c r="B47" s="5" t="s">
        <v>46</v>
      </c>
      <c r="C47" s="6" t="s">
        <v>47</v>
      </c>
      <c r="D47" s="7"/>
      <c r="E47" s="8">
        <v>0.9</v>
      </c>
      <c r="F47" s="8">
        <v>0.9</v>
      </c>
      <c r="G47" s="8">
        <v>0.9</v>
      </c>
      <c r="H47" s="8">
        <v>1.1000000000000001</v>
      </c>
      <c r="I47" s="8">
        <v>1</v>
      </c>
      <c r="J47" s="8">
        <v>1.1000000000000001</v>
      </c>
      <c r="K47" s="8">
        <v>1.1000000000000001</v>
      </c>
      <c r="L47" s="8">
        <v>1.1000000000000001</v>
      </c>
      <c r="M47" s="8">
        <v>0.9</v>
      </c>
      <c r="N47" s="8">
        <v>0.9</v>
      </c>
      <c r="O47" s="8">
        <v>1</v>
      </c>
      <c r="P47" s="8">
        <v>0.9</v>
      </c>
      <c r="Q47" s="8">
        <v>0.9</v>
      </c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23">
        <f>AVERAGE(E47:AB47)</f>
        <v>0.97692307692307701</v>
      </c>
    </row>
    <row r="48" spans="1:29" ht="33" customHeight="1">
      <c r="A48" s="4">
        <v>2</v>
      </c>
      <c r="B48" s="5" t="s">
        <v>48</v>
      </c>
      <c r="C48" s="6" t="s">
        <v>47</v>
      </c>
      <c r="D48" s="7"/>
      <c r="E48" s="9">
        <v>0.6</v>
      </c>
      <c r="F48" s="9">
        <v>0.6</v>
      </c>
      <c r="G48" s="9">
        <v>0.6</v>
      </c>
      <c r="H48" s="9">
        <v>0.7</v>
      </c>
      <c r="I48" s="9">
        <v>0.6</v>
      </c>
      <c r="J48" s="9">
        <v>0.6</v>
      </c>
      <c r="K48" s="9">
        <v>0.6</v>
      </c>
      <c r="L48" s="9">
        <v>0.8</v>
      </c>
      <c r="M48" s="9">
        <v>0.6</v>
      </c>
      <c r="N48" s="9">
        <v>0.6</v>
      </c>
      <c r="O48" s="9">
        <v>0.6</v>
      </c>
      <c r="P48" s="9">
        <v>0.6</v>
      </c>
      <c r="Q48" s="9">
        <v>0.6</v>
      </c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23">
        <f>AVERAGE(E48:AB48)</f>
        <v>0.62307692307692286</v>
      </c>
    </row>
    <row r="49" spans="1:29" ht="33" customHeight="1">
      <c r="A49" s="4">
        <v>3</v>
      </c>
      <c r="B49" s="5" t="s">
        <v>49</v>
      </c>
      <c r="C49" s="6" t="s">
        <v>47</v>
      </c>
      <c r="D49" s="6"/>
      <c r="E49" s="10">
        <v>12.7</v>
      </c>
      <c r="F49" s="10">
        <v>12.8</v>
      </c>
      <c r="G49" s="10">
        <v>12.8</v>
      </c>
      <c r="H49" s="10">
        <v>12.9</v>
      </c>
      <c r="I49" s="10">
        <v>12.8</v>
      </c>
      <c r="J49" s="10">
        <v>13.2</v>
      </c>
      <c r="K49" s="10">
        <v>13.8</v>
      </c>
      <c r="L49" s="10">
        <v>14.2</v>
      </c>
      <c r="M49" s="10">
        <v>14.6</v>
      </c>
      <c r="N49" s="10">
        <v>14.2</v>
      </c>
      <c r="O49" s="10">
        <v>13.8</v>
      </c>
      <c r="P49" s="10">
        <v>13.6</v>
      </c>
      <c r="Q49" s="10">
        <v>13.5</v>
      </c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24">
        <f t="shared" ref="AC49:AC59" si="17">AVERAGE(E49:AB49)</f>
        <v>13.453846153846154</v>
      </c>
    </row>
    <row r="50" spans="1:29" ht="33" customHeight="1">
      <c r="A50" s="4">
        <v>4</v>
      </c>
      <c r="B50" s="5" t="s">
        <v>50</v>
      </c>
      <c r="C50" s="6" t="s">
        <v>47</v>
      </c>
      <c r="D50" s="6"/>
      <c r="E50" s="10">
        <v>5.5</v>
      </c>
      <c r="F50" s="10">
        <v>5.5</v>
      </c>
      <c r="G50" s="10">
        <v>5.5</v>
      </c>
      <c r="H50" s="10">
        <v>5.5</v>
      </c>
      <c r="I50" s="10">
        <v>5.6</v>
      </c>
      <c r="J50" s="10">
        <v>5.7</v>
      </c>
      <c r="K50" s="10">
        <v>5.7</v>
      </c>
      <c r="L50" s="10">
        <v>5.9</v>
      </c>
      <c r="M50" s="10">
        <v>6.9</v>
      </c>
      <c r="N50" s="10">
        <v>6.9</v>
      </c>
      <c r="O50" s="10">
        <v>6.8</v>
      </c>
      <c r="P50" s="10">
        <v>7</v>
      </c>
      <c r="Q50" s="10">
        <v>7</v>
      </c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24">
        <f t="shared" si="17"/>
        <v>6.115384615384615</v>
      </c>
    </row>
    <row r="51" spans="1:29" ht="33" customHeight="1">
      <c r="A51" s="4">
        <v>5</v>
      </c>
      <c r="B51" s="5" t="s">
        <v>51</v>
      </c>
      <c r="C51" s="6" t="s">
        <v>47</v>
      </c>
      <c r="D51" s="6"/>
      <c r="E51" s="10">
        <v>25</v>
      </c>
      <c r="F51" s="10">
        <v>25.1</v>
      </c>
      <c r="G51" s="10">
        <v>24.5</v>
      </c>
      <c r="H51" s="10">
        <v>24.6</v>
      </c>
      <c r="I51" s="10">
        <v>24.5</v>
      </c>
      <c r="J51" s="10">
        <v>27.3</v>
      </c>
      <c r="K51" s="10">
        <v>28.2</v>
      </c>
      <c r="L51" s="10">
        <v>28.3</v>
      </c>
      <c r="M51" s="10">
        <v>29.6</v>
      </c>
      <c r="N51" s="10">
        <v>29.5</v>
      </c>
      <c r="O51" s="10">
        <v>28.6</v>
      </c>
      <c r="P51" s="10">
        <v>28.6</v>
      </c>
      <c r="Q51" s="10">
        <v>28.1</v>
      </c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24">
        <f t="shared" si="17"/>
        <v>27.069230769230778</v>
      </c>
    </row>
    <row r="52" spans="1:29" ht="33" customHeight="1">
      <c r="A52" s="4">
        <v>6</v>
      </c>
      <c r="B52" s="5" t="s">
        <v>52</v>
      </c>
      <c r="C52" s="6" t="s">
        <v>47</v>
      </c>
      <c r="D52" s="6"/>
      <c r="E52" s="10">
        <v>29.3</v>
      </c>
      <c r="F52" s="10">
        <v>29.3</v>
      </c>
      <c r="G52" s="10">
        <v>28.8</v>
      </c>
      <c r="H52" s="10">
        <v>29.1</v>
      </c>
      <c r="I52" s="10">
        <v>28.7</v>
      </c>
      <c r="J52" s="10">
        <v>31.7</v>
      </c>
      <c r="K52" s="10">
        <v>32.9</v>
      </c>
      <c r="L52" s="10">
        <v>33.299999999999997</v>
      </c>
      <c r="M52" s="10">
        <v>34</v>
      </c>
      <c r="N52" s="10">
        <v>33.799999999999997</v>
      </c>
      <c r="O52" s="10">
        <v>32.6</v>
      </c>
      <c r="P52" s="10">
        <v>32.4</v>
      </c>
      <c r="Q52" s="10">
        <v>31.8</v>
      </c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24">
        <f t="shared" si="17"/>
        <v>31.361538461538462</v>
      </c>
    </row>
    <row r="53" spans="1:29" ht="33" customHeight="1">
      <c r="A53" s="4">
        <v>7</v>
      </c>
      <c r="B53" s="5" t="s">
        <v>53</v>
      </c>
      <c r="C53" s="6" t="s">
        <v>54</v>
      </c>
      <c r="D53" s="6"/>
      <c r="E53" s="11">
        <v>4.2</v>
      </c>
      <c r="F53" s="11">
        <v>4.2</v>
      </c>
      <c r="G53" s="11">
        <v>4.2</v>
      </c>
      <c r="H53" s="11">
        <v>4.2</v>
      </c>
      <c r="I53" s="11">
        <v>4.2</v>
      </c>
      <c r="J53" s="11">
        <v>4.2</v>
      </c>
      <c r="K53" s="11">
        <v>4.2</v>
      </c>
      <c r="L53" s="11">
        <v>4.2</v>
      </c>
      <c r="M53" s="11">
        <v>4.2</v>
      </c>
      <c r="N53" s="11">
        <v>4.2</v>
      </c>
      <c r="O53" s="11">
        <v>4.2</v>
      </c>
      <c r="P53" s="11">
        <v>4.2</v>
      </c>
      <c r="Q53" s="11">
        <v>4.2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24">
        <f t="shared" si="17"/>
        <v>4.2000000000000011</v>
      </c>
    </row>
    <row r="54" spans="1:29" ht="33" customHeight="1">
      <c r="A54" s="4">
        <v>8</v>
      </c>
      <c r="B54" s="5" t="s">
        <v>55</v>
      </c>
      <c r="C54" s="6" t="s">
        <v>54</v>
      </c>
      <c r="D54" s="6"/>
      <c r="E54" s="12">
        <v>3.7</v>
      </c>
      <c r="F54" s="12">
        <v>3.7</v>
      </c>
      <c r="G54" s="12">
        <v>3.7</v>
      </c>
      <c r="H54" s="12">
        <v>3.7</v>
      </c>
      <c r="I54" s="12">
        <v>3.7</v>
      </c>
      <c r="J54" s="12">
        <v>3.7</v>
      </c>
      <c r="K54" s="12">
        <v>3.7</v>
      </c>
      <c r="L54" s="12">
        <v>3.7</v>
      </c>
      <c r="M54" s="12">
        <v>3.7</v>
      </c>
      <c r="N54" s="12">
        <v>3.7</v>
      </c>
      <c r="O54" s="12">
        <v>3.7</v>
      </c>
      <c r="P54" s="12">
        <v>3.7</v>
      </c>
      <c r="Q54" s="12">
        <v>3.7</v>
      </c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24">
        <f t="shared" si="17"/>
        <v>3.7000000000000006</v>
      </c>
    </row>
    <row r="55" spans="1:29" ht="33" customHeight="1">
      <c r="A55" s="4">
        <v>9</v>
      </c>
      <c r="B55" s="5" t="s">
        <v>56</v>
      </c>
      <c r="C55" s="6" t="s">
        <v>54</v>
      </c>
      <c r="D55" s="6"/>
      <c r="E55" s="12">
        <v>3.8</v>
      </c>
      <c r="F55" s="12">
        <v>3.8</v>
      </c>
      <c r="G55" s="12">
        <v>3.8</v>
      </c>
      <c r="H55" s="12">
        <v>3.8</v>
      </c>
      <c r="I55" s="12">
        <v>3.8</v>
      </c>
      <c r="J55" s="12">
        <v>3.8</v>
      </c>
      <c r="K55" s="12">
        <v>3.8</v>
      </c>
      <c r="L55" s="12">
        <v>3.8</v>
      </c>
      <c r="M55" s="12">
        <v>3.8</v>
      </c>
      <c r="N55" s="12">
        <v>3.8</v>
      </c>
      <c r="O55" s="12">
        <v>3.8</v>
      </c>
      <c r="P55" s="12">
        <v>3.8</v>
      </c>
      <c r="Q55" s="12">
        <v>3.8</v>
      </c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24">
        <f t="shared" si="17"/>
        <v>3.7999999999999994</v>
      </c>
    </row>
    <row r="56" spans="1:29" ht="33" customHeight="1">
      <c r="A56" s="4">
        <v>10</v>
      </c>
      <c r="B56" s="5" t="s">
        <v>57</v>
      </c>
      <c r="C56" s="6" t="s">
        <v>54</v>
      </c>
      <c r="D56" s="6"/>
      <c r="E56" s="12">
        <v>3</v>
      </c>
      <c r="F56" s="12">
        <v>3</v>
      </c>
      <c r="G56" s="12">
        <v>3</v>
      </c>
      <c r="H56" s="12">
        <v>3</v>
      </c>
      <c r="I56" s="12">
        <v>3</v>
      </c>
      <c r="J56" s="12">
        <v>3</v>
      </c>
      <c r="K56" s="12">
        <v>3</v>
      </c>
      <c r="L56" s="12">
        <v>3</v>
      </c>
      <c r="M56" s="12">
        <v>3</v>
      </c>
      <c r="N56" s="12">
        <v>3</v>
      </c>
      <c r="O56" s="12">
        <v>3</v>
      </c>
      <c r="P56" s="12">
        <v>3</v>
      </c>
      <c r="Q56" s="12">
        <v>3</v>
      </c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24">
        <f t="shared" si="17"/>
        <v>3</v>
      </c>
    </row>
    <row r="57" spans="1:29" ht="33" customHeight="1">
      <c r="A57" s="4">
        <v>11</v>
      </c>
      <c r="B57" s="5" t="s">
        <v>58</v>
      </c>
      <c r="C57" s="6" t="s">
        <v>54</v>
      </c>
      <c r="D57" s="13"/>
      <c r="E57" s="11">
        <f t="shared" ref="E57:Q57" si="18">E53-E54</f>
        <v>0.5</v>
      </c>
      <c r="F57" s="11">
        <f t="shared" si="18"/>
        <v>0.5</v>
      </c>
      <c r="G57" s="11">
        <f t="shared" si="18"/>
        <v>0.5</v>
      </c>
      <c r="H57" s="11">
        <f t="shared" si="18"/>
        <v>0.5</v>
      </c>
      <c r="I57" s="11">
        <f t="shared" si="18"/>
        <v>0.5</v>
      </c>
      <c r="J57" s="11">
        <f t="shared" si="18"/>
        <v>0.5</v>
      </c>
      <c r="K57" s="11">
        <f t="shared" si="18"/>
        <v>0.5</v>
      </c>
      <c r="L57" s="11">
        <f t="shared" si="18"/>
        <v>0.5</v>
      </c>
      <c r="M57" s="11">
        <f t="shared" si="18"/>
        <v>0.5</v>
      </c>
      <c r="N57" s="11">
        <f t="shared" si="18"/>
        <v>0.5</v>
      </c>
      <c r="O57" s="11">
        <f t="shared" si="18"/>
        <v>0.5</v>
      </c>
      <c r="P57" s="11">
        <f t="shared" si="18"/>
        <v>0.5</v>
      </c>
      <c r="Q57" s="11">
        <f t="shared" si="18"/>
        <v>0.5</v>
      </c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24">
        <f t="shared" si="17"/>
        <v>0.5</v>
      </c>
    </row>
    <row r="58" spans="1:29" ht="33" customHeight="1">
      <c r="A58" s="4">
        <v>12</v>
      </c>
      <c r="B58" s="5" t="s">
        <v>59</v>
      </c>
      <c r="C58" s="6" t="s">
        <v>60</v>
      </c>
      <c r="D58" s="13"/>
      <c r="E58" s="11">
        <f t="shared" ref="E58:Q58" si="19">E55-E56</f>
        <v>0.79999999999999982</v>
      </c>
      <c r="F58" s="11">
        <f t="shared" si="19"/>
        <v>0.79999999999999982</v>
      </c>
      <c r="G58" s="11">
        <f t="shared" si="19"/>
        <v>0.79999999999999982</v>
      </c>
      <c r="H58" s="11">
        <f t="shared" si="19"/>
        <v>0.79999999999999982</v>
      </c>
      <c r="I58" s="11">
        <f t="shared" si="19"/>
        <v>0.79999999999999982</v>
      </c>
      <c r="J58" s="11">
        <f t="shared" si="19"/>
        <v>0.79999999999999982</v>
      </c>
      <c r="K58" s="11">
        <f t="shared" si="19"/>
        <v>0.79999999999999982</v>
      </c>
      <c r="L58" s="11">
        <f t="shared" si="19"/>
        <v>0.79999999999999982</v>
      </c>
      <c r="M58" s="11">
        <f t="shared" si="19"/>
        <v>0.79999999999999982</v>
      </c>
      <c r="N58" s="11">
        <f t="shared" si="19"/>
        <v>0.79999999999999982</v>
      </c>
      <c r="O58" s="11">
        <f t="shared" si="19"/>
        <v>0.79999999999999982</v>
      </c>
      <c r="P58" s="11">
        <f t="shared" si="19"/>
        <v>0.79999999999999982</v>
      </c>
      <c r="Q58" s="11">
        <f t="shared" si="19"/>
        <v>0.79999999999999982</v>
      </c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24">
        <f t="shared" si="17"/>
        <v>0.79999999999999993</v>
      </c>
    </row>
    <row r="59" spans="1:29" ht="33" customHeight="1">
      <c r="A59" s="4">
        <v>13</v>
      </c>
      <c r="B59" s="5" t="s">
        <v>61</v>
      </c>
      <c r="C59" s="6" t="s">
        <v>62</v>
      </c>
      <c r="D59" s="13"/>
      <c r="E59" s="14">
        <f t="shared" ref="E59:Q59" si="20">SQRT(E57/0.5)*971</f>
        <v>971</v>
      </c>
      <c r="F59" s="14">
        <f t="shared" si="20"/>
        <v>971</v>
      </c>
      <c r="G59" s="14">
        <f t="shared" si="20"/>
        <v>971</v>
      </c>
      <c r="H59" s="14">
        <f t="shared" si="20"/>
        <v>971</v>
      </c>
      <c r="I59" s="14">
        <f t="shared" si="20"/>
        <v>971</v>
      </c>
      <c r="J59" s="14">
        <f t="shared" si="20"/>
        <v>971</v>
      </c>
      <c r="K59" s="14">
        <f t="shared" si="20"/>
        <v>971</v>
      </c>
      <c r="L59" s="14">
        <f t="shared" si="20"/>
        <v>971</v>
      </c>
      <c r="M59" s="14">
        <f t="shared" si="20"/>
        <v>971</v>
      </c>
      <c r="N59" s="14">
        <f t="shared" si="20"/>
        <v>971</v>
      </c>
      <c r="O59" s="14">
        <f t="shared" si="20"/>
        <v>971</v>
      </c>
      <c r="P59" s="14">
        <f t="shared" si="20"/>
        <v>971</v>
      </c>
      <c r="Q59" s="14">
        <f t="shared" si="20"/>
        <v>971</v>
      </c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24">
        <f t="shared" si="17"/>
        <v>971</v>
      </c>
    </row>
    <row r="60" spans="1:29" ht="33" customHeight="1">
      <c r="A60" s="4">
        <v>14</v>
      </c>
      <c r="B60" s="5" t="s">
        <v>63</v>
      </c>
      <c r="C60" s="6" t="s">
        <v>64</v>
      </c>
      <c r="D60" s="13"/>
      <c r="E60" s="14">
        <f t="shared" ref="E60:Q60" si="21">E59*1000*1*(E49-E50)/3024</f>
        <v>2311.9047619047615</v>
      </c>
      <c r="F60" s="14">
        <f t="shared" si="21"/>
        <v>2344.0145502645505</v>
      </c>
      <c r="G60" s="14">
        <f t="shared" si="21"/>
        <v>2344.0145502645505</v>
      </c>
      <c r="H60" s="14">
        <f t="shared" si="21"/>
        <v>2376.1243386243386</v>
      </c>
      <c r="I60" s="14">
        <f t="shared" si="21"/>
        <v>2311.9047619047624</v>
      </c>
      <c r="J60" s="14">
        <f t="shared" si="21"/>
        <v>2408.2341269841268</v>
      </c>
      <c r="K60" s="14">
        <f t="shared" si="21"/>
        <v>2600.8928571428573</v>
      </c>
      <c r="L60" s="14">
        <f t="shared" si="21"/>
        <v>2665.1124338624336</v>
      </c>
      <c r="M60" s="14">
        <f t="shared" si="21"/>
        <v>2472.4537037037035</v>
      </c>
      <c r="N60" s="14">
        <f t="shared" si="21"/>
        <v>2344.0145502645501</v>
      </c>
      <c r="O60" s="14">
        <f t="shared" si="21"/>
        <v>2247.6851851851857</v>
      </c>
      <c r="P60" s="14">
        <f t="shared" si="21"/>
        <v>2119.2460317460318</v>
      </c>
      <c r="Q60" s="14">
        <f t="shared" si="21"/>
        <v>2087.1362433862432</v>
      </c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24">
        <f>SUM(E60:AB60)</f>
        <v>30632.738095238099</v>
      </c>
    </row>
    <row r="61" spans="1:29" ht="33" customHeight="1">
      <c r="A61" s="4">
        <v>15</v>
      </c>
      <c r="B61" s="5" t="s">
        <v>65</v>
      </c>
      <c r="C61" s="6" t="s">
        <v>66</v>
      </c>
      <c r="D61" s="13"/>
      <c r="E61" s="15">
        <v>1300</v>
      </c>
      <c r="F61" s="15">
        <v>1400</v>
      </c>
      <c r="G61" s="15">
        <v>1300</v>
      </c>
      <c r="H61" s="15">
        <v>1300</v>
      </c>
      <c r="I61" s="15">
        <v>1400</v>
      </c>
      <c r="J61" s="15">
        <v>1700</v>
      </c>
      <c r="K61" s="15">
        <v>1600</v>
      </c>
      <c r="L61" s="15">
        <v>1500</v>
      </c>
      <c r="M61" s="15">
        <v>1400</v>
      </c>
      <c r="N61" s="15">
        <v>1500</v>
      </c>
      <c r="O61" s="15">
        <v>1300</v>
      </c>
      <c r="P61" s="15">
        <v>1300</v>
      </c>
      <c r="Q61" s="15">
        <v>1300</v>
      </c>
      <c r="R61" s="15">
        <v>800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25">
        <f>SUM(E61:AB61)</f>
        <v>19100</v>
      </c>
    </row>
    <row r="62" spans="1:29" ht="33" customHeight="1">
      <c r="A62" s="4">
        <v>16</v>
      </c>
      <c r="B62" s="5" t="s">
        <v>67</v>
      </c>
      <c r="C62" s="6" t="s">
        <v>68</v>
      </c>
      <c r="D62" s="13"/>
      <c r="E62" s="16">
        <f t="shared" ref="E62:Q62" si="22">E61/E60</f>
        <v>0.56230690010298667</v>
      </c>
      <c r="F62" s="16">
        <f t="shared" si="22"/>
        <v>0.59726591707461585</v>
      </c>
      <c r="G62" s="16">
        <f t="shared" si="22"/>
        <v>0.55460406585500044</v>
      </c>
      <c r="H62" s="16">
        <f t="shared" si="22"/>
        <v>0.54710941631641941</v>
      </c>
      <c r="I62" s="16">
        <f t="shared" si="22"/>
        <v>0.60556127703398543</v>
      </c>
      <c r="J62" s="16">
        <f t="shared" si="22"/>
        <v>0.70591143151390323</v>
      </c>
      <c r="K62" s="16">
        <f t="shared" si="22"/>
        <v>0.6151733607964297</v>
      </c>
      <c r="L62" s="16">
        <f t="shared" si="22"/>
        <v>0.56282803717444452</v>
      </c>
      <c r="M62" s="16">
        <f t="shared" si="22"/>
        <v>0.5662391161876229</v>
      </c>
      <c r="N62" s="16">
        <f t="shared" si="22"/>
        <v>0.63992776829423137</v>
      </c>
      <c r="O62" s="16">
        <f t="shared" si="22"/>
        <v>0.57837281153450038</v>
      </c>
      <c r="P62" s="16">
        <f t="shared" si="22"/>
        <v>0.61342570920325812</v>
      </c>
      <c r="Q62" s="16">
        <f t="shared" si="22"/>
        <v>0.62286302780638525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24">
        <f t="shared" ref="AC62:AC67" si="23">AVERAGE(E62:AB62)</f>
        <v>0.59781452606875252</v>
      </c>
    </row>
    <row r="63" spans="1:29" ht="33" customHeight="1">
      <c r="A63" s="4">
        <v>17</v>
      </c>
      <c r="B63" s="5" t="s">
        <v>69</v>
      </c>
      <c r="C63" s="13"/>
      <c r="D63" s="13"/>
      <c r="E63" s="316">
        <f>AVERAGE(E62:AB62)</f>
        <v>0.59781452606875252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4">
        <f t="shared" si="23"/>
        <v>0.59781452606875252</v>
      </c>
    </row>
    <row r="64" spans="1:29" ht="33" customHeight="1">
      <c r="A64" s="4">
        <v>18</v>
      </c>
      <c r="B64" s="5" t="s">
        <v>70</v>
      </c>
      <c r="C64" s="13"/>
      <c r="D64" s="13"/>
      <c r="E64" s="16">
        <f t="shared" ref="E64:Q64" si="24">3.516/E62</f>
        <v>6.252813186813186</v>
      </c>
      <c r="F64" s="16">
        <f t="shared" si="24"/>
        <v>5.8868251133786851</v>
      </c>
      <c r="G64" s="16">
        <f t="shared" si="24"/>
        <v>6.3396578144078148</v>
      </c>
      <c r="H64" s="16">
        <f t="shared" si="24"/>
        <v>6.4265024420024419</v>
      </c>
      <c r="I64" s="16">
        <f t="shared" si="24"/>
        <v>5.8061836734693895</v>
      </c>
      <c r="J64" s="16">
        <f t="shared" si="24"/>
        <v>4.9807948179271708</v>
      </c>
      <c r="K64" s="16">
        <f t="shared" si="24"/>
        <v>5.7154620535714296</v>
      </c>
      <c r="L64" s="16">
        <f t="shared" si="24"/>
        <v>6.2470235449735441</v>
      </c>
      <c r="M64" s="16">
        <f t="shared" si="24"/>
        <v>6.2093908730158729</v>
      </c>
      <c r="N64" s="16">
        <f t="shared" si="24"/>
        <v>5.4943701058201055</v>
      </c>
      <c r="O64" s="16">
        <f t="shared" si="24"/>
        <v>6.0791239316239327</v>
      </c>
      <c r="P64" s="16">
        <f t="shared" si="24"/>
        <v>5.7317454212454217</v>
      </c>
      <c r="Q64" s="16">
        <f t="shared" si="24"/>
        <v>5.6449007936507929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24">
        <f t="shared" si="23"/>
        <v>5.9088302901461365</v>
      </c>
    </row>
    <row r="65" spans="1:29" ht="33" customHeight="1">
      <c r="A65" s="4">
        <v>19</v>
      </c>
      <c r="B65" s="5" t="s">
        <v>71</v>
      </c>
      <c r="C65" s="13"/>
      <c r="D65" s="13"/>
      <c r="E65" s="16">
        <f t="shared" ref="E65:Q65" si="25">3.413*E64</f>
        <v>21.340851406593401</v>
      </c>
      <c r="F65" s="16">
        <f t="shared" si="25"/>
        <v>20.091734111961451</v>
      </c>
      <c r="G65" s="16">
        <f t="shared" si="25"/>
        <v>21.637252120573869</v>
      </c>
      <c r="H65" s="16">
        <f t="shared" si="25"/>
        <v>21.933652834554334</v>
      </c>
      <c r="I65" s="16">
        <f t="shared" si="25"/>
        <v>19.816504877551026</v>
      </c>
      <c r="J65" s="16">
        <f t="shared" si="25"/>
        <v>16.999452713585434</v>
      </c>
      <c r="K65" s="16">
        <f t="shared" si="25"/>
        <v>19.506871988839286</v>
      </c>
      <c r="L65" s="16">
        <f t="shared" si="25"/>
        <v>21.321091358994703</v>
      </c>
      <c r="M65" s="16">
        <f t="shared" si="25"/>
        <v>21.192651049603175</v>
      </c>
      <c r="N65" s="16">
        <f t="shared" si="25"/>
        <v>18.752285171164019</v>
      </c>
      <c r="O65" s="16">
        <f t="shared" si="25"/>
        <v>20.74804997863248</v>
      </c>
      <c r="P65" s="16">
        <f t="shared" si="25"/>
        <v>19.562447122710623</v>
      </c>
      <c r="Q65" s="16">
        <f t="shared" si="25"/>
        <v>19.266046408730155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24">
        <f t="shared" si="23"/>
        <v>20.166837780268768</v>
      </c>
    </row>
    <row r="66" spans="1:29" ht="33" customHeight="1">
      <c r="A66" s="4">
        <v>20</v>
      </c>
      <c r="B66" s="5" t="s">
        <v>72</v>
      </c>
      <c r="C66" s="6" t="s">
        <v>47</v>
      </c>
      <c r="D66" s="13"/>
      <c r="E66" s="16">
        <f t="shared" ref="E66:Q66" si="26">(E52-E51)/LN(1+(E52-E51)/E47)</f>
        <v>2.4515125855168018</v>
      </c>
      <c r="F66" s="16">
        <f t="shared" si="26"/>
        <v>2.4213060328504614</v>
      </c>
      <c r="G66" s="16">
        <f t="shared" si="26"/>
        <v>2.4515125855168018</v>
      </c>
      <c r="H66" s="16">
        <f t="shared" si="26"/>
        <v>2.7650510025361612</v>
      </c>
      <c r="I66" s="16">
        <f t="shared" si="26"/>
        <v>2.5475255670370389</v>
      </c>
      <c r="J66" s="16">
        <f t="shared" si="26"/>
        <v>2.7338737120622918</v>
      </c>
      <c r="K66" s="16">
        <f t="shared" si="26"/>
        <v>2.8269864938532443</v>
      </c>
      <c r="L66" s="16">
        <f t="shared" si="26"/>
        <v>2.918892288073895</v>
      </c>
      <c r="M66" s="16">
        <f t="shared" si="26"/>
        <v>2.4815752397709394</v>
      </c>
      <c r="N66" s="16">
        <f t="shared" si="26"/>
        <v>2.451512585516801</v>
      </c>
      <c r="O66" s="16">
        <f t="shared" si="26"/>
        <v>2.4853397382384474</v>
      </c>
      <c r="P66" s="16">
        <f t="shared" si="26"/>
        <v>2.2989576307944017</v>
      </c>
      <c r="Q66" s="16">
        <f t="shared" si="26"/>
        <v>2.2679673009140915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24">
        <f t="shared" si="23"/>
        <v>2.5463086740524141</v>
      </c>
    </row>
    <row r="67" spans="1:29" ht="33" customHeight="1">
      <c r="A67" s="4">
        <v>21</v>
      </c>
      <c r="B67" s="5" t="s">
        <v>73</v>
      </c>
      <c r="C67" s="6" t="s">
        <v>47</v>
      </c>
      <c r="D67" s="17"/>
      <c r="E67" s="16">
        <f t="shared" ref="E67:Q67" si="27">(E49-E50)/LN(1+(E49-E50)/E48)</f>
        <v>2.8070729658092159</v>
      </c>
      <c r="F67" s="16">
        <f t="shared" si="27"/>
        <v>2.8319947622323784</v>
      </c>
      <c r="G67" s="16">
        <f t="shared" si="27"/>
        <v>2.8319947622323784</v>
      </c>
      <c r="H67" s="16">
        <f t="shared" si="27"/>
        <v>3.0222103805672953</v>
      </c>
      <c r="I67" s="16">
        <f t="shared" si="27"/>
        <v>2.8070729658092168</v>
      </c>
      <c r="J67" s="16">
        <f t="shared" si="27"/>
        <v>2.8816343500125901</v>
      </c>
      <c r="K67" s="16">
        <f t="shared" si="27"/>
        <v>3.0290013989076661</v>
      </c>
      <c r="L67" s="16">
        <f t="shared" si="27"/>
        <v>3.4136459136331072</v>
      </c>
      <c r="M67" s="16">
        <f t="shared" si="27"/>
        <v>2.9310095858689822</v>
      </c>
      <c r="N67" s="16">
        <f t="shared" si="27"/>
        <v>2.8319947622323776</v>
      </c>
      <c r="O67" s="16">
        <f t="shared" si="27"/>
        <v>2.7570193139019241</v>
      </c>
      <c r="P67" s="16">
        <f t="shared" si="27"/>
        <v>2.6560353889201744</v>
      </c>
      <c r="Q67" s="16">
        <f t="shared" si="27"/>
        <v>2.6305986949018862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24">
        <f t="shared" si="23"/>
        <v>2.8793296342330144</v>
      </c>
    </row>
    <row r="69" spans="1:29" ht="23.25">
      <c r="A69" s="266" t="s">
        <v>31</v>
      </c>
      <c r="B69" s="266"/>
      <c r="C69" s="266"/>
      <c r="D69" s="266"/>
      <c r="E69" s="266"/>
      <c r="F69" s="266"/>
      <c r="G69" s="266"/>
      <c r="H69" s="266"/>
      <c r="I69" s="266"/>
      <c r="J69" s="266"/>
      <c r="K69" s="266"/>
      <c r="L69" s="266"/>
      <c r="M69" s="266"/>
      <c r="N69" s="266"/>
      <c r="O69" s="266"/>
      <c r="P69" s="266"/>
      <c r="Q69" s="266"/>
      <c r="R69" s="266"/>
      <c r="S69" s="266"/>
      <c r="T69" s="266"/>
      <c r="U69" s="266"/>
      <c r="V69" s="266"/>
      <c r="W69" s="266"/>
      <c r="X69" s="266"/>
      <c r="Y69" s="266"/>
      <c r="Z69" s="266"/>
      <c r="AA69" s="266"/>
      <c r="AB69" s="266"/>
      <c r="AC69" s="266"/>
    </row>
    <row r="70" spans="1:29" ht="23.25">
      <c r="A70" s="306" t="s">
        <v>153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306"/>
      <c r="U70" s="306"/>
      <c r="V70" s="306"/>
      <c r="W70" s="306"/>
      <c r="X70" s="306"/>
      <c r="Y70" s="306"/>
      <c r="Z70" s="306"/>
      <c r="AA70" s="306"/>
      <c r="AB70" s="306"/>
      <c r="AC70" s="306"/>
    </row>
    <row r="71" spans="1:29" ht="21">
      <c r="A71" s="273"/>
      <c r="B71" s="273"/>
      <c r="C71" s="273"/>
      <c r="D71" s="273"/>
      <c r="E71" s="270" t="s">
        <v>78</v>
      </c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</row>
    <row r="72" spans="1:29" ht="18.75">
      <c r="A72" s="319" t="s">
        <v>119</v>
      </c>
      <c r="B72" s="319"/>
      <c r="C72" s="319"/>
      <c r="D72" s="319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120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121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8.75">
      <c r="A75" s="319" t="s">
        <v>122</v>
      </c>
      <c r="B75" s="319"/>
      <c r="C75" s="319"/>
      <c r="D75" s="319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9.5">
      <c r="A76" s="320" t="s">
        <v>123</v>
      </c>
      <c r="B76" s="320"/>
      <c r="C76" s="320"/>
      <c r="D76" s="32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8.75">
      <c r="A77" s="320" t="s">
        <v>124</v>
      </c>
      <c r="B77" s="320"/>
      <c r="C77" s="320"/>
      <c r="D77" s="32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15.75">
      <c r="A78" s="258" t="s">
        <v>40</v>
      </c>
      <c r="B78" s="258" t="s">
        <v>41</v>
      </c>
      <c r="C78" s="258" t="s">
        <v>42</v>
      </c>
      <c r="D78" s="258" t="s">
        <v>43</v>
      </c>
      <c r="E78" s="230" t="s">
        <v>44</v>
      </c>
      <c r="F78" s="231"/>
      <c r="G78" s="231"/>
      <c r="H78" s="231"/>
      <c r="I78" s="231"/>
      <c r="J78" s="231"/>
      <c r="K78" s="231"/>
      <c r="L78" s="231"/>
      <c r="M78" s="231"/>
      <c r="N78" s="231"/>
      <c r="O78" s="231"/>
      <c r="P78" s="231"/>
      <c r="Q78" s="231"/>
      <c r="R78" s="231"/>
      <c r="S78" s="231"/>
      <c r="T78" s="231"/>
      <c r="U78" s="231"/>
      <c r="V78" s="231"/>
      <c r="W78" s="231"/>
      <c r="X78" s="231"/>
      <c r="Y78" s="231"/>
      <c r="Z78" s="231"/>
      <c r="AA78" s="231"/>
      <c r="AB78" s="232"/>
      <c r="AC78" s="20" t="s">
        <v>30</v>
      </c>
    </row>
    <row r="79" spans="1:29" ht="18.75">
      <c r="A79" s="259"/>
      <c r="B79" s="259"/>
      <c r="C79" s="259"/>
      <c r="D79" s="259"/>
      <c r="E79" s="3">
        <v>7</v>
      </c>
      <c r="F79" s="3">
        <v>8</v>
      </c>
      <c r="G79" s="3">
        <v>9</v>
      </c>
      <c r="H79" s="3">
        <v>10</v>
      </c>
      <c r="I79" s="18">
        <v>11</v>
      </c>
      <c r="J79" s="3">
        <v>12</v>
      </c>
      <c r="K79" s="3">
        <v>13</v>
      </c>
      <c r="L79" s="3">
        <v>14</v>
      </c>
      <c r="M79" s="3">
        <v>15</v>
      </c>
      <c r="N79" s="3">
        <v>16</v>
      </c>
      <c r="O79" s="3">
        <v>17</v>
      </c>
      <c r="P79" s="3">
        <v>18</v>
      </c>
      <c r="Q79" s="3">
        <v>19</v>
      </c>
      <c r="R79" s="3">
        <v>20</v>
      </c>
      <c r="S79" s="3">
        <v>21</v>
      </c>
      <c r="T79" s="3">
        <v>22</v>
      </c>
      <c r="U79" s="3">
        <v>23</v>
      </c>
      <c r="V79" s="3">
        <v>0</v>
      </c>
      <c r="W79" s="3">
        <v>1</v>
      </c>
      <c r="X79" s="3">
        <v>2</v>
      </c>
      <c r="Y79" s="3">
        <v>3</v>
      </c>
      <c r="Z79" s="3">
        <v>4</v>
      </c>
      <c r="AA79" s="3">
        <v>5</v>
      </c>
      <c r="AB79" s="3">
        <v>6</v>
      </c>
      <c r="AC79" s="21"/>
    </row>
    <row r="80" spans="1:29" ht="21">
      <c r="A80" s="4">
        <v>1</v>
      </c>
      <c r="B80" s="5" t="s">
        <v>46</v>
      </c>
      <c r="C80" s="6" t="s">
        <v>47</v>
      </c>
      <c r="D80" s="7"/>
      <c r="E80" s="8"/>
      <c r="F80" s="8"/>
      <c r="G80" s="8"/>
      <c r="H80" s="8"/>
      <c r="I80" s="8"/>
      <c r="J80" s="8"/>
      <c r="K80" s="8"/>
      <c r="L80" s="8"/>
      <c r="M80" s="8">
        <v>0.9</v>
      </c>
      <c r="N80" s="8">
        <v>0.9</v>
      </c>
      <c r="O80" s="8">
        <v>1</v>
      </c>
      <c r="P80" s="8">
        <v>0.9</v>
      </c>
      <c r="Q80" s="8">
        <v>0.9</v>
      </c>
      <c r="R80" s="8">
        <v>0.9</v>
      </c>
      <c r="S80" s="8">
        <v>0.9</v>
      </c>
      <c r="T80" s="8">
        <v>0.9</v>
      </c>
      <c r="U80" s="8">
        <v>0.9</v>
      </c>
      <c r="V80" s="8">
        <v>0.9</v>
      </c>
      <c r="W80" s="8">
        <v>0.9</v>
      </c>
      <c r="X80" s="8">
        <v>0.8</v>
      </c>
      <c r="Y80" s="8">
        <v>0.9</v>
      </c>
      <c r="Z80" s="8">
        <v>0.8</v>
      </c>
      <c r="AA80" s="8">
        <v>0.9</v>
      </c>
      <c r="AB80" s="8">
        <v>0.8</v>
      </c>
      <c r="AC80" s="23">
        <f>AVERAGE(E80:AB80)</f>
        <v>0.88750000000000029</v>
      </c>
    </row>
    <row r="81" spans="1:29" ht="31.5">
      <c r="A81" s="4">
        <v>2</v>
      </c>
      <c r="B81" s="5" t="s">
        <v>48</v>
      </c>
      <c r="C81" s="6" t="s">
        <v>47</v>
      </c>
      <c r="D81" s="7"/>
      <c r="E81" s="9"/>
      <c r="F81" s="9"/>
      <c r="G81" s="9"/>
      <c r="H81" s="9"/>
      <c r="I81" s="9"/>
      <c r="J81" s="9"/>
      <c r="K81" s="9"/>
      <c r="L81" s="9"/>
      <c r="M81" s="9">
        <v>0.3</v>
      </c>
      <c r="N81" s="9">
        <v>0.3</v>
      </c>
      <c r="O81" s="9">
        <v>0.4</v>
      </c>
      <c r="P81" s="9">
        <v>0.3</v>
      </c>
      <c r="Q81" s="9">
        <v>0.3</v>
      </c>
      <c r="R81" s="9">
        <v>0.3</v>
      </c>
      <c r="S81" s="9">
        <v>0.4</v>
      </c>
      <c r="T81" s="9">
        <v>0.4</v>
      </c>
      <c r="U81" s="9">
        <v>0.4</v>
      </c>
      <c r="V81" s="9">
        <v>0.4</v>
      </c>
      <c r="W81" s="9">
        <v>0.4</v>
      </c>
      <c r="X81" s="9">
        <v>0.4</v>
      </c>
      <c r="Y81" s="9">
        <v>0.4</v>
      </c>
      <c r="Z81" s="9">
        <v>0.6</v>
      </c>
      <c r="AA81" s="9">
        <v>0.4</v>
      </c>
      <c r="AB81" s="9">
        <v>0.4</v>
      </c>
      <c r="AC81" s="23">
        <f>AVERAGE(E81:AB81)</f>
        <v>0.38125000000000003</v>
      </c>
    </row>
    <row r="82" spans="1:29" ht="21">
      <c r="A82" s="4">
        <v>3</v>
      </c>
      <c r="B82" s="5" t="s">
        <v>49</v>
      </c>
      <c r="C82" s="6" t="s">
        <v>47</v>
      </c>
      <c r="D82" s="6"/>
      <c r="E82" s="10"/>
      <c r="F82" s="10"/>
      <c r="G82" s="10"/>
      <c r="H82" s="10"/>
      <c r="I82" s="10"/>
      <c r="J82" s="10"/>
      <c r="K82" s="10"/>
      <c r="L82" s="10"/>
      <c r="M82" s="10">
        <v>14.3</v>
      </c>
      <c r="N82" s="10">
        <v>13.9</v>
      </c>
      <c r="O82" s="10">
        <v>13.6</v>
      </c>
      <c r="P82" s="10">
        <v>13.3</v>
      </c>
      <c r="Q82" s="10">
        <v>13.4</v>
      </c>
      <c r="R82" s="10">
        <v>13.1</v>
      </c>
      <c r="S82" s="10">
        <v>12.6</v>
      </c>
      <c r="T82" s="10">
        <v>12.8</v>
      </c>
      <c r="U82" s="10">
        <v>13</v>
      </c>
      <c r="V82" s="10">
        <v>12.4</v>
      </c>
      <c r="W82" s="10">
        <v>12.2</v>
      </c>
      <c r="X82" s="10">
        <v>12.1</v>
      </c>
      <c r="Y82" s="10">
        <v>12.3</v>
      </c>
      <c r="Z82" s="10">
        <v>12.3</v>
      </c>
      <c r="AA82" s="10">
        <v>12.3</v>
      </c>
      <c r="AB82" s="10">
        <v>12.2</v>
      </c>
      <c r="AC82" s="24">
        <f t="shared" ref="AC82:AC92" si="28">AVERAGE(E82:AB82)</f>
        <v>12.862500000000001</v>
      </c>
    </row>
    <row r="83" spans="1:29" ht="21">
      <c r="A83" s="4">
        <v>4</v>
      </c>
      <c r="B83" s="5" t="s">
        <v>50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/>
      <c r="M83" s="10">
        <v>7.2</v>
      </c>
      <c r="N83" s="10">
        <v>7.1</v>
      </c>
      <c r="O83" s="10">
        <v>6.9</v>
      </c>
      <c r="P83" s="10">
        <v>6.9</v>
      </c>
      <c r="Q83" s="10">
        <v>7.2</v>
      </c>
      <c r="R83" s="10">
        <v>6.6</v>
      </c>
      <c r="S83" s="10">
        <v>5.9</v>
      </c>
      <c r="T83" s="10">
        <v>5.6</v>
      </c>
      <c r="U83" s="10">
        <v>5.6</v>
      </c>
      <c r="V83" s="10">
        <v>5.5</v>
      </c>
      <c r="W83" s="10">
        <v>5.6</v>
      </c>
      <c r="X83" s="10">
        <v>5.6</v>
      </c>
      <c r="Y83" s="10">
        <v>5.7</v>
      </c>
      <c r="Z83" s="10">
        <v>5.5</v>
      </c>
      <c r="AA83" s="10">
        <v>5.6</v>
      </c>
      <c r="AB83" s="10">
        <v>5.6</v>
      </c>
      <c r="AC83" s="24">
        <f t="shared" si="28"/>
        <v>6.1312499999999988</v>
      </c>
    </row>
    <row r="84" spans="1:29" ht="21">
      <c r="A84" s="4">
        <v>5</v>
      </c>
      <c r="B84" s="5" t="s">
        <v>51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/>
      <c r="M84" s="10">
        <v>29.2</v>
      </c>
      <c r="N84" s="10">
        <v>29.3</v>
      </c>
      <c r="O84" s="10">
        <v>28.4</v>
      </c>
      <c r="P84" s="10">
        <v>28.4</v>
      </c>
      <c r="Q84" s="10">
        <v>27.8</v>
      </c>
      <c r="R84" s="10">
        <v>27.6</v>
      </c>
      <c r="S84" s="10">
        <v>27.3</v>
      </c>
      <c r="T84" s="10">
        <v>25.7</v>
      </c>
      <c r="U84" s="10">
        <v>25.4</v>
      </c>
      <c r="V84" s="10">
        <v>25.6</v>
      </c>
      <c r="W84" s="10">
        <v>25.3</v>
      </c>
      <c r="X84" s="10">
        <v>25.6</v>
      </c>
      <c r="Y84" s="10">
        <v>26</v>
      </c>
      <c r="Z84" s="10">
        <v>26.3</v>
      </c>
      <c r="AA84" s="10">
        <v>26.4</v>
      </c>
      <c r="AB84" s="10">
        <v>26.6</v>
      </c>
      <c r="AC84" s="24">
        <f t="shared" si="28"/>
        <v>26.931250000000006</v>
      </c>
    </row>
    <row r="85" spans="1:29" ht="21">
      <c r="A85" s="4">
        <v>6</v>
      </c>
      <c r="B85" s="5" t="s">
        <v>52</v>
      </c>
      <c r="C85" s="6" t="s">
        <v>47</v>
      </c>
      <c r="D85" s="6"/>
      <c r="E85" s="10"/>
      <c r="F85" s="10"/>
      <c r="G85" s="10"/>
      <c r="H85" s="10"/>
      <c r="I85" s="10"/>
      <c r="J85" s="10"/>
      <c r="K85" s="10"/>
      <c r="L85" s="10"/>
      <c r="M85" s="10">
        <v>34.299999999999997</v>
      </c>
      <c r="N85" s="10">
        <v>34.200000000000003</v>
      </c>
      <c r="O85" s="10">
        <v>33.1</v>
      </c>
      <c r="P85" s="10">
        <v>32.799999999999997</v>
      </c>
      <c r="Q85" s="10">
        <v>32.1</v>
      </c>
      <c r="R85" s="10">
        <v>32</v>
      </c>
      <c r="S85" s="10">
        <v>31.9</v>
      </c>
      <c r="T85" s="10">
        <v>30.8</v>
      </c>
      <c r="U85" s="10">
        <v>30.4</v>
      </c>
      <c r="V85" s="10">
        <v>30.3</v>
      </c>
      <c r="W85" s="10">
        <v>29.8</v>
      </c>
      <c r="X85" s="10">
        <v>30.1</v>
      </c>
      <c r="Y85" s="10">
        <v>30.6</v>
      </c>
      <c r="Z85" s="10">
        <v>31.1</v>
      </c>
      <c r="AA85" s="10">
        <v>31.2</v>
      </c>
      <c r="AB85" s="10">
        <v>31.3</v>
      </c>
      <c r="AC85" s="24">
        <f t="shared" si="28"/>
        <v>31.625000000000004</v>
      </c>
    </row>
    <row r="86" spans="1:29" ht="30">
      <c r="A86" s="4">
        <v>7</v>
      </c>
      <c r="B86" s="5" t="s">
        <v>53</v>
      </c>
      <c r="C86" s="6" t="s">
        <v>54</v>
      </c>
      <c r="D86" s="6"/>
      <c r="E86" s="11"/>
      <c r="F86" s="11"/>
      <c r="G86" s="11"/>
      <c r="H86" s="11"/>
      <c r="I86" s="11"/>
      <c r="J86" s="11"/>
      <c r="K86" s="11"/>
      <c r="L86" s="11"/>
      <c r="M86" s="11">
        <v>4.2</v>
      </c>
      <c r="N86" s="11">
        <v>4.2</v>
      </c>
      <c r="O86" s="11">
        <v>4.2</v>
      </c>
      <c r="P86" s="11">
        <v>4.2</v>
      </c>
      <c r="Q86" s="11">
        <v>4.2</v>
      </c>
      <c r="R86" s="11">
        <v>4.2</v>
      </c>
      <c r="S86" s="11">
        <v>4.2</v>
      </c>
      <c r="T86" s="11">
        <v>4.2</v>
      </c>
      <c r="U86" s="11">
        <v>4.2</v>
      </c>
      <c r="V86" s="11">
        <v>4.2</v>
      </c>
      <c r="W86" s="11">
        <v>4.2</v>
      </c>
      <c r="X86" s="11">
        <v>4.2</v>
      </c>
      <c r="Y86" s="11">
        <v>4.2</v>
      </c>
      <c r="Z86" s="11">
        <v>4.2</v>
      </c>
      <c r="AA86" s="11">
        <v>4.2</v>
      </c>
      <c r="AB86" s="11">
        <v>4.2</v>
      </c>
      <c r="AC86" s="24">
        <f t="shared" si="28"/>
        <v>4.2000000000000011</v>
      </c>
    </row>
    <row r="87" spans="1:29" ht="30">
      <c r="A87" s="4">
        <v>8</v>
      </c>
      <c r="B87" s="5" t="s">
        <v>55</v>
      </c>
      <c r="C87" s="6" t="s">
        <v>54</v>
      </c>
      <c r="D87" s="6"/>
      <c r="E87" s="12"/>
      <c r="F87" s="12"/>
      <c r="G87" s="12"/>
      <c r="H87" s="12"/>
      <c r="I87" s="12"/>
      <c r="J87" s="12"/>
      <c r="K87" s="12"/>
      <c r="L87" s="12"/>
      <c r="M87" s="12">
        <v>3.7</v>
      </c>
      <c r="N87" s="12">
        <v>3.7</v>
      </c>
      <c r="O87" s="12">
        <v>3.7</v>
      </c>
      <c r="P87" s="12">
        <v>3.7</v>
      </c>
      <c r="Q87" s="12">
        <v>3.7</v>
      </c>
      <c r="R87" s="12">
        <v>3.7</v>
      </c>
      <c r="S87" s="12">
        <v>3.7</v>
      </c>
      <c r="T87" s="12">
        <v>3.7</v>
      </c>
      <c r="U87" s="12">
        <v>3.7</v>
      </c>
      <c r="V87" s="12">
        <v>3.7</v>
      </c>
      <c r="W87" s="12">
        <v>3.7</v>
      </c>
      <c r="X87" s="12">
        <v>3.7</v>
      </c>
      <c r="Y87" s="12">
        <v>3.7</v>
      </c>
      <c r="Z87" s="12">
        <v>3.7</v>
      </c>
      <c r="AA87" s="12">
        <v>3.7</v>
      </c>
      <c r="AB87" s="12">
        <v>3.7</v>
      </c>
      <c r="AC87" s="24">
        <f t="shared" si="28"/>
        <v>3.7000000000000011</v>
      </c>
    </row>
    <row r="88" spans="1:29" ht="30">
      <c r="A88" s="4">
        <v>9</v>
      </c>
      <c r="B88" s="5" t="s">
        <v>56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/>
      <c r="M88" s="12">
        <v>3.8</v>
      </c>
      <c r="N88" s="12">
        <v>3.8</v>
      </c>
      <c r="O88" s="12">
        <v>3.8</v>
      </c>
      <c r="P88" s="12">
        <v>3.8</v>
      </c>
      <c r="Q88" s="12">
        <v>3.8</v>
      </c>
      <c r="R88" s="12">
        <v>3.8</v>
      </c>
      <c r="S88" s="12">
        <v>3.8</v>
      </c>
      <c r="T88" s="12">
        <v>3.8</v>
      </c>
      <c r="U88" s="12">
        <v>3.8</v>
      </c>
      <c r="V88" s="12">
        <v>3.8</v>
      </c>
      <c r="W88" s="12">
        <v>3.8</v>
      </c>
      <c r="X88" s="12">
        <v>3.8</v>
      </c>
      <c r="Y88" s="12">
        <v>3.8</v>
      </c>
      <c r="Z88" s="12">
        <v>3.8</v>
      </c>
      <c r="AA88" s="12">
        <v>3.8</v>
      </c>
      <c r="AB88" s="12">
        <v>3.8</v>
      </c>
      <c r="AC88" s="24">
        <f t="shared" si="28"/>
        <v>3.7999999999999989</v>
      </c>
    </row>
    <row r="89" spans="1:29" ht="30">
      <c r="A89" s="4">
        <v>10</v>
      </c>
      <c r="B89" s="5" t="s">
        <v>57</v>
      </c>
      <c r="C89" s="6" t="s">
        <v>54</v>
      </c>
      <c r="D89" s="6"/>
      <c r="E89" s="12"/>
      <c r="F89" s="12"/>
      <c r="G89" s="12"/>
      <c r="H89" s="12"/>
      <c r="I89" s="12"/>
      <c r="J89" s="12"/>
      <c r="K89" s="12"/>
      <c r="L89" s="12"/>
      <c r="M89" s="12">
        <v>3</v>
      </c>
      <c r="N89" s="12">
        <v>3</v>
      </c>
      <c r="O89" s="12">
        <v>3</v>
      </c>
      <c r="P89" s="12">
        <v>3</v>
      </c>
      <c r="Q89" s="12">
        <v>3</v>
      </c>
      <c r="R89" s="12">
        <v>3</v>
      </c>
      <c r="S89" s="12">
        <v>3</v>
      </c>
      <c r="T89" s="12">
        <v>3</v>
      </c>
      <c r="U89" s="12">
        <v>3</v>
      </c>
      <c r="V89" s="12">
        <v>3</v>
      </c>
      <c r="W89" s="12">
        <v>3</v>
      </c>
      <c r="X89" s="12">
        <v>3</v>
      </c>
      <c r="Y89" s="12">
        <v>3</v>
      </c>
      <c r="Z89" s="12">
        <v>3</v>
      </c>
      <c r="AA89" s="12">
        <v>3</v>
      </c>
      <c r="AB89" s="12">
        <v>3</v>
      </c>
      <c r="AC89" s="24">
        <f t="shared" si="28"/>
        <v>3</v>
      </c>
    </row>
    <row r="90" spans="1:29" ht="34.5">
      <c r="A90" s="4">
        <v>11</v>
      </c>
      <c r="B90" s="5" t="s">
        <v>58</v>
      </c>
      <c r="C90" s="6" t="s">
        <v>54</v>
      </c>
      <c r="D90" s="13"/>
      <c r="E90" s="11"/>
      <c r="F90" s="11"/>
      <c r="G90" s="11"/>
      <c r="H90" s="11"/>
      <c r="I90" s="11"/>
      <c r="J90" s="11"/>
      <c r="K90" s="11"/>
      <c r="L90" s="11"/>
      <c r="M90" s="11">
        <f t="shared" ref="M90:AB90" si="29">M86-M87</f>
        <v>0.5</v>
      </c>
      <c r="N90" s="11">
        <f t="shared" si="29"/>
        <v>0.5</v>
      </c>
      <c r="O90" s="11">
        <f t="shared" si="29"/>
        <v>0.5</v>
      </c>
      <c r="P90" s="11">
        <f t="shared" si="29"/>
        <v>0.5</v>
      </c>
      <c r="Q90" s="11">
        <f t="shared" si="29"/>
        <v>0.5</v>
      </c>
      <c r="R90" s="11">
        <f t="shared" si="29"/>
        <v>0.5</v>
      </c>
      <c r="S90" s="11">
        <f t="shared" si="29"/>
        <v>0.5</v>
      </c>
      <c r="T90" s="11">
        <f t="shared" si="29"/>
        <v>0.5</v>
      </c>
      <c r="U90" s="11">
        <f t="shared" si="29"/>
        <v>0.5</v>
      </c>
      <c r="V90" s="11">
        <f t="shared" si="29"/>
        <v>0.5</v>
      </c>
      <c r="W90" s="11">
        <f t="shared" si="29"/>
        <v>0.5</v>
      </c>
      <c r="X90" s="11">
        <f t="shared" si="29"/>
        <v>0.5</v>
      </c>
      <c r="Y90" s="11">
        <f t="shared" si="29"/>
        <v>0.5</v>
      </c>
      <c r="Z90" s="11">
        <f t="shared" si="29"/>
        <v>0.5</v>
      </c>
      <c r="AA90" s="11">
        <f t="shared" si="29"/>
        <v>0.5</v>
      </c>
      <c r="AB90" s="11">
        <f t="shared" si="29"/>
        <v>0.5</v>
      </c>
      <c r="AC90" s="24">
        <f t="shared" si="28"/>
        <v>0.5</v>
      </c>
    </row>
    <row r="91" spans="1:29" ht="34.5">
      <c r="A91" s="4">
        <v>12</v>
      </c>
      <c r="B91" s="5" t="s">
        <v>59</v>
      </c>
      <c r="C91" s="6" t="s">
        <v>60</v>
      </c>
      <c r="D91" s="13"/>
      <c r="E91" s="11"/>
      <c r="F91" s="11"/>
      <c r="G91" s="11"/>
      <c r="H91" s="11"/>
      <c r="I91" s="11"/>
      <c r="J91" s="11"/>
      <c r="K91" s="11"/>
      <c r="L91" s="11"/>
      <c r="M91" s="11">
        <f t="shared" ref="M91:AB91" si="30">M88-M89</f>
        <v>0.79999999999999982</v>
      </c>
      <c r="N91" s="11">
        <f t="shared" si="30"/>
        <v>0.79999999999999982</v>
      </c>
      <c r="O91" s="11">
        <f t="shared" si="30"/>
        <v>0.79999999999999982</v>
      </c>
      <c r="P91" s="11">
        <f t="shared" si="30"/>
        <v>0.79999999999999982</v>
      </c>
      <c r="Q91" s="11">
        <f t="shared" si="30"/>
        <v>0.79999999999999982</v>
      </c>
      <c r="R91" s="11">
        <f t="shared" si="30"/>
        <v>0.79999999999999982</v>
      </c>
      <c r="S91" s="11">
        <f t="shared" si="30"/>
        <v>0.79999999999999982</v>
      </c>
      <c r="T91" s="11">
        <f t="shared" si="30"/>
        <v>0.79999999999999982</v>
      </c>
      <c r="U91" s="11">
        <f t="shared" si="30"/>
        <v>0.79999999999999982</v>
      </c>
      <c r="V91" s="11">
        <f t="shared" si="30"/>
        <v>0.79999999999999982</v>
      </c>
      <c r="W91" s="11">
        <f t="shared" si="30"/>
        <v>0.79999999999999982</v>
      </c>
      <c r="X91" s="11">
        <f t="shared" si="30"/>
        <v>0.79999999999999982</v>
      </c>
      <c r="Y91" s="11">
        <f t="shared" si="30"/>
        <v>0.79999999999999982</v>
      </c>
      <c r="Z91" s="11">
        <f t="shared" si="30"/>
        <v>0.79999999999999982</v>
      </c>
      <c r="AA91" s="11">
        <f t="shared" si="30"/>
        <v>0.79999999999999982</v>
      </c>
      <c r="AB91" s="11">
        <f t="shared" si="30"/>
        <v>0.79999999999999982</v>
      </c>
      <c r="AC91" s="24">
        <f t="shared" si="28"/>
        <v>0.8</v>
      </c>
    </row>
    <row r="92" spans="1:29" ht="37.5">
      <c r="A92" s="4">
        <v>13</v>
      </c>
      <c r="B92" s="5" t="s">
        <v>61</v>
      </c>
      <c r="C92" s="6" t="s">
        <v>62</v>
      </c>
      <c r="D92" s="13"/>
      <c r="E92" s="14"/>
      <c r="F92" s="14"/>
      <c r="G92" s="14"/>
      <c r="H92" s="14"/>
      <c r="I92" s="14"/>
      <c r="J92" s="14"/>
      <c r="K92" s="14"/>
      <c r="L92" s="14"/>
      <c r="M92" s="14">
        <f t="shared" ref="M92:AB92" si="31">SQRT(M90/0.5)*971</f>
        <v>971</v>
      </c>
      <c r="N92" s="14">
        <f t="shared" si="31"/>
        <v>971</v>
      </c>
      <c r="O92" s="14">
        <f t="shared" si="31"/>
        <v>971</v>
      </c>
      <c r="P92" s="14">
        <f t="shared" si="31"/>
        <v>971</v>
      </c>
      <c r="Q92" s="14">
        <f t="shared" si="31"/>
        <v>971</v>
      </c>
      <c r="R92" s="14">
        <f t="shared" si="31"/>
        <v>971</v>
      </c>
      <c r="S92" s="14">
        <f t="shared" si="31"/>
        <v>971</v>
      </c>
      <c r="T92" s="14">
        <f t="shared" si="31"/>
        <v>971</v>
      </c>
      <c r="U92" s="14">
        <f t="shared" si="31"/>
        <v>971</v>
      </c>
      <c r="V92" s="14">
        <f t="shared" si="31"/>
        <v>971</v>
      </c>
      <c r="W92" s="14">
        <f t="shared" si="31"/>
        <v>971</v>
      </c>
      <c r="X92" s="14">
        <f t="shared" si="31"/>
        <v>971</v>
      </c>
      <c r="Y92" s="14">
        <f t="shared" si="31"/>
        <v>971</v>
      </c>
      <c r="Z92" s="14">
        <f t="shared" si="31"/>
        <v>971</v>
      </c>
      <c r="AA92" s="14">
        <f t="shared" si="31"/>
        <v>971</v>
      </c>
      <c r="AB92" s="14">
        <f t="shared" si="31"/>
        <v>971</v>
      </c>
      <c r="AC92" s="24">
        <f t="shared" si="28"/>
        <v>971</v>
      </c>
    </row>
    <row r="93" spans="1:29" ht="21">
      <c r="A93" s="4">
        <v>14</v>
      </c>
      <c r="B93" s="5" t="s">
        <v>63</v>
      </c>
      <c r="C93" s="6" t="s">
        <v>64</v>
      </c>
      <c r="D93" s="13"/>
      <c r="E93" s="14"/>
      <c r="F93" s="14"/>
      <c r="G93" s="14"/>
      <c r="H93" s="14"/>
      <c r="I93" s="14"/>
      <c r="J93" s="14"/>
      <c r="K93" s="14"/>
      <c r="L93" s="14"/>
      <c r="M93" s="14">
        <f t="shared" ref="M93:AB93" si="32">M92*1000*1*(M82-M83)/3024</f>
        <v>2279.7949735449738</v>
      </c>
      <c r="N93" s="14">
        <f t="shared" si="32"/>
        <v>2183.465608465609</v>
      </c>
      <c r="O93" s="14">
        <f t="shared" si="32"/>
        <v>2151.3558201058199</v>
      </c>
      <c r="P93" s="14">
        <f t="shared" si="32"/>
        <v>2055.0264550264551</v>
      </c>
      <c r="Q93" s="14">
        <f t="shared" si="32"/>
        <v>1990.8068783068784</v>
      </c>
      <c r="R93" s="14">
        <f t="shared" si="32"/>
        <v>2087.1362433862432</v>
      </c>
      <c r="S93" s="14">
        <f t="shared" si="32"/>
        <v>2151.3558201058199</v>
      </c>
      <c r="T93" s="14">
        <f t="shared" si="32"/>
        <v>2311.9047619047624</v>
      </c>
      <c r="U93" s="14">
        <f t="shared" si="32"/>
        <v>2376.1243386243386</v>
      </c>
      <c r="V93" s="14">
        <f t="shared" si="32"/>
        <v>2215.5753968253966</v>
      </c>
      <c r="W93" s="14">
        <f t="shared" si="32"/>
        <v>2119.2460317460318</v>
      </c>
      <c r="X93" s="14">
        <f t="shared" si="32"/>
        <v>2087.1362433862432</v>
      </c>
      <c r="Y93" s="14">
        <f t="shared" si="32"/>
        <v>2119.2460317460323</v>
      </c>
      <c r="Z93" s="14">
        <f t="shared" si="32"/>
        <v>2183.465608465609</v>
      </c>
      <c r="AA93" s="14">
        <f t="shared" si="32"/>
        <v>2151.3558201058204</v>
      </c>
      <c r="AB93" s="14">
        <f t="shared" si="32"/>
        <v>2119.2460317460318</v>
      </c>
      <c r="AC93" s="24">
        <f>SUM(E93:AB93)</f>
        <v>34582.242063492071</v>
      </c>
    </row>
    <row r="94" spans="1:29" ht="21">
      <c r="A94" s="4">
        <v>15</v>
      </c>
      <c r="B94" s="5" t="s">
        <v>65</v>
      </c>
      <c r="C94" s="6" t="s">
        <v>66</v>
      </c>
      <c r="D94" s="13"/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1300</v>
      </c>
      <c r="M94" s="15">
        <v>1300</v>
      </c>
      <c r="N94" s="15">
        <v>1500</v>
      </c>
      <c r="O94" s="15">
        <v>1300</v>
      </c>
      <c r="P94" s="15">
        <v>1300</v>
      </c>
      <c r="Q94" s="15">
        <v>1200</v>
      </c>
      <c r="R94" s="15">
        <v>1400</v>
      </c>
      <c r="S94" s="15">
        <v>1400</v>
      </c>
      <c r="T94" s="15">
        <v>1400</v>
      </c>
      <c r="U94" s="15">
        <v>1300</v>
      </c>
      <c r="V94" s="15">
        <v>1300</v>
      </c>
      <c r="W94" s="15">
        <v>1200</v>
      </c>
      <c r="X94" s="15">
        <v>1400</v>
      </c>
      <c r="Y94" s="15">
        <v>1300</v>
      </c>
      <c r="Z94" s="15">
        <v>1300</v>
      </c>
      <c r="AA94" s="15">
        <v>1300</v>
      </c>
      <c r="AB94" s="15">
        <v>1500</v>
      </c>
      <c r="AC94" s="25">
        <f>SUM(E94:AB94)</f>
        <v>22700</v>
      </c>
    </row>
    <row r="95" spans="1:29" ht="21">
      <c r="A95" s="4">
        <v>16</v>
      </c>
      <c r="B95" s="5" t="s">
        <v>67</v>
      </c>
      <c r="C95" s="6" t="s">
        <v>68</v>
      </c>
      <c r="D95" s="13"/>
      <c r="E95" s="16"/>
      <c r="F95" s="16"/>
      <c r="G95" s="16"/>
      <c r="H95" s="16"/>
      <c r="I95" s="16"/>
      <c r="J95" s="16"/>
      <c r="K95" s="16"/>
      <c r="L95" s="16"/>
      <c r="M95" s="16">
        <f t="shared" ref="M95:AB95" si="33">M94/M93</f>
        <v>0.5702267155973948</v>
      </c>
      <c r="N95" s="16">
        <f t="shared" si="33"/>
        <v>0.68698128066880704</v>
      </c>
      <c r="O95" s="16">
        <f t="shared" si="33"/>
        <v>0.6042701016032096</v>
      </c>
      <c r="P95" s="16">
        <f t="shared" si="33"/>
        <v>0.63259526261585997</v>
      </c>
      <c r="Q95" s="16">
        <f t="shared" si="33"/>
        <v>0.60277067207069535</v>
      </c>
      <c r="R95" s="16">
        <f t="shared" si="33"/>
        <v>0.67077556840687635</v>
      </c>
      <c r="S95" s="16">
        <f t="shared" si="33"/>
        <v>0.65075241711114873</v>
      </c>
      <c r="T95" s="16">
        <f t="shared" si="33"/>
        <v>0.60556127703398543</v>
      </c>
      <c r="U95" s="16">
        <f t="shared" si="33"/>
        <v>0.54710941631641941</v>
      </c>
      <c r="V95" s="16">
        <f t="shared" si="33"/>
        <v>0.58675502619442088</v>
      </c>
      <c r="W95" s="16">
        <f t="shared" si="33"/>
        <v>0.5662391161876229</v>
      </c>
      <c r="X95" s="16">
        <f t="shared" si="33"/>
        <v>0.67077556840687635</v>
      </c>
      <c r="Y95" s="16">
        <f t="shared" si="33"/>
        <v>0.61342570920325801</v>
      </c>
      <c r="Z95" s="16">
        <f t="shared" si="33"/>
        <v>0.59538377657963271</v>
      </c>
      <c r="AA95" s="16">
        <f t="shared" si="33"/>
        <v>0.60427010160320938</v>
      </c>
      <c r="AB95" s="16">
        <f t="shared" si="33"/>
        <v>0.70779889523452855</v>
      </c>
      <c r="AC95" s="24">
        <f t="shared" ref="AC95:AC100" si="34">AVERAGE(E95:AB95)</f>
        <v>0.61973068155212152</v>
      </c>
    </row>
    <row r="96" spans="1:29" ht="21">
      <c r="A96" s="4">
        <v>17</v>
      </c>
      <c r="B96" s="5" t="s">
        <v>69</v>
      </c>
      <c r="C96" s="13"/>
      <c r="D96" s="13"/>
      <c r="E96" s="316">
        <f>AVERAGE(E95:AB95)</f>
        <v>0.61973068155212152</v>
      </c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317"/>
      <c r="X96" s="317"/>
      <c r="Y96" s="317"/>
      <c r="Z96" s="317"/>
      <c r="AA96" s="317"/>
      <c r="AB96" s="318"/>
      <c r="AC96" s="24">
        <f t="shared" si="34"/>
        <v>0.61973068155212152</v>
      </c>
    </row>
    <row r="97" spans="1:29" ht="21">
      <c r="A97" s="4">
        <v>18</v>
      </c>
      <c r="B97" s="5" t="s">
        <v>70</v>
      </c>
      <c r="C97" s="13"/>
      <c r="D97" s="13"/>
      <c r="E97" s="16"/>
      <c r="F97" s="16"/>
      <c r="G97" s="16"/>
      <c r="H97" s="16"/>
      <c r="I97" s="16"/>
      <c r="J97" s="16"/>
      <c r="K97" s="16"/>
      <c r="L97" s="16"/>
      <c r="M97" s="16">
        <f t="shared" ref="M97:AB97" si="35">3.516/M95</f>
        <v>6.1659685592185598</v>
      </c>
      <c r="N97" s="16">
        <f t="shared" si="35"/>
        <v>5.1180433862433876</v>
      </c>
      <c r="O97" s="16">
        <f t="shared" si="35"/>
        <v>5.8185900488400479</v>
      </c>
      <c r="P97" s="16">
        <f t="shared" si="35"/>
        <v>5.5580561660561658</v>
      </c>
      <c r="Q97" s="16">
        <f t="shared" si="35"/>
        <v>5.8330641534391532</v>
      </c>
      <c r="R97" s="16">
        <f t="shared" si="35"/>
        <v>5.2416935941043086</v>
      </c>
      <c r="S97" s="16">
        <f t="shared" si="35"/>
        <v>5.4029764739229025</v>
      </c>
      <c r="T97" s="16">
        <f t="shared" si="35"/>
        <v>5.8061836734693895</v>
      </c>
      <c r="U97" s="16">
        <f t="shared" si="35"/>
        <v>6.4265024420024419</v>
      </c>
      <c r="V97" s="16">
        <f t="shared" si="35"/>
        <v>5.992279304029303</v>
      </c>
      <c r="W97" s="16">
        <f t="shared" si="35"/>
        <v>6.2093908730158729</v>
      </c>
      <c r="X97" s="16">
        <f t="shared" si="35"/>
        <v>5.2416935941043086</v>
      </c>
      <c r="Y97" s="16">
        <f t="shared" si="35"/>
        <v>5.7317454212454226</v>
      </c>
      <c r="Z97" s="16">
        <f t="shared" si="35"/>
        <v>5.9054346764346786</v>
      </c>
      <c r="AA97" s="16">
        <f t="shared" si="35"/>
        <v>5.8185900488400497</v>
      </c>
      <c r="AB97" s="16">
        <f t="shared" si="35"/>
        <v>4.9675126984126985</v>
      </c>
      <c r="AC97" s="24">
        <f t="shared" si="34"/>
        <v>5.7023578195861688</v>
      </c>
    </row>
    <row r="98" spans="1:29" ht="21">
      <c r="A98" s="4">
        <v>19</v>
      </c>
      <c r="B98" s="5" t="s">
        <v>71</v>
      </c>
      <c r="C98" s="13"/>
      <c r="D98" s="13"/>
      <c r="E98" s="16"/>
      <c r="F98" s="16"/>
      <c r="G98" s="16"/>
      <c r="H98" s="16"/>
      <c r="I98" s="16"/>
      <c r="J98" s="16"/>
      <c r="K98" s="16"/>
      <c r="L98" s="16"/>
      <c r="M98" s="16">
        <f t="shared" ref="M98:AB98" si="36">3.413*M97</f>
        <v>21.044450692612944</v>
      </c>
      <c r="N98" s="16">
        <f t="shared" si="36"/>
        <v>17.467882077248682</v>
      </c>
      <c r="O98" s="16">
        <f t="shared" si="36"/>
        <v>19.858847836691083</v>
      </c>
      <c r="P98" s="16">
        <f t="shared" si="36"/>
        <v>18.969645694749694</v>
      </c>
      <c r="Q98" s="16">
        <f t="shared" si="36"/>
        <v>19.90824795568783</v>
      </c>
      <c r="R98" s="16">
        <f t="shared" si="36"/>
        <v>17.889900236678002</v>
      </c>
      <c r="S98" s="16">
        <f t="shared" si="36"/>
        <v>18.440358705498866</v>
      </c>
      <c r="T98" s="16">
        <f t="shared" si="36"/>
        <v>19.816504877551026</v>
      </c>
      <c r="U98" s="16">
        <f t="shared" si="36"/>
        <v>21.933652834554334</v>
      </c>
      <c r="V98" s="16">
        <f t="shared" si="36"/>
        <v>20.451649264652008</v>
      </c>
      <c r="W98" s="16">
        <f t="shared" si="36"/>
        <v>21.192651049603175</v>
      </c>
      <c r="X98" s="16">
        <f t="shared" si="36"/>
        <v>17.889900236678002</v>
      </c>
      <c r="Y98" s="16">
        <f t="shared" si="36"/>
        <v>19.562447122710626</v>
      </c>
      <c r="Z98" s="16">
        <f t="shared" si="36"/>
        <v>20.155248550671558</v>
      </c>
      <c r="AA98" s="16">
        <f t="shared" si="36"/>
        <v>19.858847836691087</v>
      </c>
      <c r="AB98" s="16">
        <f t="shared" si="36"/>
        <v>16.954120839682538</v>
      </c>
      <c r="AC98" s="24">
        <f t="shared" si="34"/>
        <v>19.462147238247592</v>
      </c>
    </row>
    <row r="99" spans="1:29" ht="21">
      <c r="A99" s="4">
        <v>20</v>
      </c>
      <c r="B99" s="5" t="s">
        <v>72</v>
      </c>
      <c r="C99" s="6" t="s">
        <v>47</v>
      </c>
      <c r="D99" s="13"/>
      <c r="E99" s="16"/>
      <c r="F99" s="16"/>
      <c r="G99" s="16"/>
      <c r="H99" s="16"/>
      <c r="I99" s="16"/>
      <c r="J99" s="16"/>
      <c r="K99" s="16"/>
      <c r="L99" s="16"/>
      <c r="M99" s="16">
        <f t="shared" ref="M99:AB99" si="37">(M85-M84)/LN(1+(M85-M84)/M80)</f>
        <v>2.6882854224461625</v>
      </c>
      <c r="N99" s="16">
        <f t="shared" si="37"/>
        <v>2.6298580524225659</v>
      </c>
      <c r="O99" s="16">
        <f t="shared" si="37"/>
        <v>2.7004259364194234</v>
      </c>
      <c r="P99" s="16">
        <f t="shared" si="37"/>
        <v>2.4815752397709394</v>
      </c>
      <c r="Q99" s="16">
        <f t="shared" si="37"/>
        <v>2.4515125855168018</v>
      </c>
      <c r="R99" s="16">
        <f t="shared" si="37"/>
        <v>2.4815752397709394</v>
      </c>
      <c r="S99" s="16">
        <f t="shared" si="37"/>
        <v>2.5412839759633101</v>
      </c>
      <c r="T99" s="16">
        <f t="shared" si="37"/>
        <v>2.6882854224461634</v>
      </c>
      <c r="U99" s="16">
        <f t="shared" si="37"/>
        <v>2.6591319396341482</v>
      </c>
      <c r="V99" s="16">
        <f t="shared" si="37"/>
        <v>2.5709371988152205</v>
      </c>
      <c r="W99" s="16">
        <f t="shared" si="37"/>
        <v>2.5114978194806126</v>
      </c>
      <c r="X99" s="16">
        <f t="shared" si="37"/>
        <v>2.3798815955723569</v>
      </c>
      <c r="Y99" s="16">
        <f t="shared" si="37"/>
        <v>2.5412839759633115</v>
      </c>
      <c r="Z99" s="16">
        <f t="shared" si="37"/>
        <v>2.4667120433748035</v>
      </c>
      <c r="AA99" s="16">
        <f t="shared" si="37"/>
        <v>2.6004608258774882</v>
      </c>
      <c r="AB99" s="16">
        <f t="shared" si="37"/>
        <v>2.4378963494748302</v>
      </c>
      <c r="AC99" s="24">
        <f t="shared" si="34"/>
        <v>2.5519127264343178</v>
      </c>
    </row>
    <row r="100" spans="1:29" ht="21">
      <c r="A100" s="4">
        <v>21</v>
      </c>
      <c r="B100" s="5" t="s">
        <v>73</v>
      </c>
      <c r="C100" s="6" t="s">
        <v>47</v>
      </c>
      <c r="D100" s="17"/>
      <c r="E100" s="16"/>
      <c r="F100" s="16"/>
      <c r="G100" s="16"/>
      <c r="H100" s="16"/>
      <c r="I100" s="16"/>
      <c r="J100" s="16"/>
      <c r="K100" s="16"/>
      <c r="L100" s="16"/>
      <c r="M100" s="16">
        <f t="shared" ref="M100:AB100" si="38">(M82-M83)/LN(1+(M82-M83)/M81)</f>
        <v>2.2149756783043997</v>
      </c>
      <c r="N100" s="16">
        <f t="shared" si="38"/>
        <v>2.1491323462834737</v>
      </c>
      <c r="O100" s="16">
        <f t="shared" si="38"/>
        <v>2.329312243756628</v>
      </c>
      <c r="P100" s="16">
        <f t="shared" si="38"/>
        <v>2.0604747200825204</v>
      </c>
      <c r="Q100" s="16">
        <f t="shared" si="38"/>
        <v>2.0157521398153802</v>
      </c>
      <c r="R100" s="16">
        <f t="shared" si="38"/>
        <v>2.082735603896948</v>
      </c>
      <c r="S100" s="16">
        <f t="shared" si="38"/>
        <v>2.329312243756628</v>
      </c>
      <c r="T100" s="16">
        <f t="shared" si="38"/>
        <v>2.4452875576447823</v>
      </c>
      <c r="U100" s="16">
        <f t="shared" si="38"/>
        <v>2.4912348380247811</v>
      </c>
      <c r="V100" s="16">
        <f t="shared" si="38"/>
        <v>2.375897998171745</v>
      </c>
      <c r="W100" s="16">
        <f t="shared" si="38"/>
        <v>2.3059178144955088</v>
      </c>
      <c r="X100" s="16">
        <f t="shared" si="38"/>
        <v>2.2824539234048866</v>
      </c>
      <c r="Y100" s="16">
        <f t="shared" si="38"/>
        <v>2.3059178144955088</v>
      </c>
      <c r="Z100" s="16">
        <f t="shared" si="38"/>
        <v>2.706677059950191</v>
      </c>
      <c r="AA100" s="16">
        <f t="shared" si="38"/>
        <v>2.3293122437566285</v>
      </c>
      <c r="AB100" s="16">
        <f t="shared" si="38"/>
        <v>2.3059178144955088</v>
      </c>
      <c r="AC100" s="24">
        <f t="shared" si="34"/>
        <v>2.2956445025209695</v>
      </c>
    </row>
  </sheetData>
  <mergeCells count="48">
    <mergeCell ref="E96:AB96"/>
    <mergeCell ref="A78:A79"/>
    <mergeCell ref="B78:B79"/>
    <mergeCell ref="C78:C79"/>
    <mergeCell ref="D78:D79"/>
    <mergeCell ref="E78:AB78"/>
    <mergeCell ref="A69:AC69"/>
    <mergeCell ref="A70:AC70"/>
    <mergeCell ref="A71:D71"/>
    <mergeCell ref="E71:AC77"/>
    <mergeCell ref="A72:D72"/>
    <mergeCell ref="A73:D73"/>
    <mergeCell ref="A74:D74"/>
    <mergeCell ref="A75:D75"/>
    <mergeCell ref="A76:D76"/>
    <mergeCell ref="A77:D77"/>
    <mergeCell ref="E63:AB63"/>
    <mergeCell ref="E30:AB30"/>
    <mergeCell ref="A36:AC36"/>
    <mergeCell ref="A38:D38"/>
    <mergeCell ref="E38:AC44"/>
    <mergeCell ref="A45:A46"/>
    <mergeCell ref="B45:B46"/>
    <mergeCell ref="C45:C46"/>
    <mergeCell ref="D45:D46"/>
    <mergeCell ref="E45:AB45"/>
    <mergeCell ref="A41:D41"/>
    <mergeCell ref="A42:D42"/>
    <mergeCell ref="A43:D43"/>
    <mergeCell ref="A44:D44"/>
    <mergeCell ref="A40:D40"/>
    <mergeCell ref="A37:AC37"/>
    <mergeCell ref="A39:D39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</mergeCells>
  <conditionalFormatting sqref="E28:AB28">
    <cfRule type="cellIs" dxfId="18" priority="3" operator="greaterThan">
      <formula>90</formula>
    </cfRule>
  </conditionalFormatting>
  <conditionalFormatting sqref="E61:AB61">
    <cfRule type="cellIs" dxfId="17" priority="2" operator="greaterThan">
      <formula>90</formula>
    </cfRule>
  </conditionalFormatting>
  <conditionalFormatting sqref="E94:AB94">
    <cfRule type="cellIs" dxfId="16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F132"/>
  <sheetViews>
    <sheetView zoomScale="60" zoomScaleNormal="60" workbookViewId="0">
      <selection activeCell="R48" sqref="R48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154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/>
      <c r="F13" s="8"/>
      <c r="G13" s="8"/>
      <c r="H13" s="8"/>
      <c r="I13" s="8"/>
      <c r="J13" s="8"/>
      <c r="K13" s="8"/>
      <c r="L13" s="8">
        <v>0.8</v>
      </c>
      <c r="M13" s="8">
        <v>0.6</v>
      </c>
      <c r="N13" s="8">
        <v>0.5</v>
      </c>
      <c r="O13" s="8">
        <v>0.7</v>
      </c>
      <c r="P13" s="8">
        <v>0.5</v>
      </c>
      <c r="Q13" s="8">
        <v>0.5</v>
      </c>
      <c r="R13" s="8">
        <v>0.5</v>
      </c>
      <c r="S13" s="8">
        <v>0.4</v>
      </c>
      <c r="T13" s="8">
        <v>0.4</v>
      </c>
      <c r="U13" s="8">
        <v>0.7</v>
      </c>
      <c r="V13" s="8">
        <v>0.5</v>
      </c>
      <c r="W13" s="8">
        <v>0.5</v>
      </c>
      <c r="X13" s="8">
        <v>0.4</v>
      </c>
      <c r="Y13" s="8">
        <v>0.5</v>
      </c>
      <c r="Z13" s="8">
        <v>0.4</v>
      </c>
      <c r="AA13" s="8">
        <v>0.4</v>
      </c>
      <c r="AB13" s="8">
        <v>0.5</v>
      </c>
      <c r="AC13" s="23">
        <f t="shared" ref="AC13:AC25" si="0">AVERAGE(E13:AB13)</f>
        <v>0.51764705882352946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/>
      <c r="F14" s="9"/>
      <c r="G14" s="9"/>
      <c r="H14" s="9"/>
      <c r="I14" s="9"/>
      <c r="J14" s="9"/>
      <c r="K14" s="9"/>
      <c r="L14" s="9">
        <v>0.7</v>
      </c>
      <c r="M14" s="9">
        <v>0.6</v>
      </c>
      <c r="N14" s="9">
        <v>0.9</v>
      </c>
      <c r="O14" s="9">
        <v>0.7</v>
      </c>
      <c r="P14" s="9">
        <v>0.7</v>
      </c>
      <c r="Q14" s="9">
        <v>0.7</v>
      </c>
      <c r="R14" s="9">
        <v>0.6</v>
      </c>
      <c r="S14" s="9">
        <v>1.1000000000000001</v>
      </c>
      <c r="T14" s="9">
        <v>1</v>
      </c>
      <c r="U14" s="9">
        <v>0.8</v>
      </c>
      <c r="V14" s="9">
        <v>0.8</v>
      </c>
      <c r="W14" s="9">
        <v>0.8</v>
      </c>
      <c r="X14" s="9">
        <v>0.8</v>
      </c>
      <c r="Y14" s="9">
        <v>0.8</v>
      </c>
      <c r="Z14" s="9">
        <v>0.6</v>
      </c>
      <c r="AA14" s="9">
        <v>0.6</v>
      </c>
      <c r="AB14" s="9">
        <v>0.6</v>
      </c>
      <c r="AC14" s="23">
        <f t="shared" si="0"/>
        <v>0.75294117647058822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/>
      <c r="F15" s="10"/>
      <c r="G15" s="10"/>
      <c r="H15" s="10"/>
      <c r="I15" s="10"/>
      <c r="J15" s="10"/>
      <c r="K15" s="10"/>
      <c r="L15" s="10">
        <v>14.1</v>
      </c>
      <c r="M15" s="10">
        <v>12.9</v>
      </c>
      <c r="N15" s="10">
        <v>12.7</v>
      </c>
      <c r="O15" s="10">
        <v>14.4</v>
      </c>
      <c r="P15" s="10">
        <v>14.5</v>
      </c>
      <c r="Q15" s="10">
        <v>14.7</v>
      </c>
      <c r="R15" s="10">
        <v>13.3</v>
      </c>
      <c r="S15" s="10">
        <v>12.3</v>
      </c>
      <c r="T15" s="10">
        <v>12.7</v>
      </c>
      <c r="U15" s="10">
        <v>13.4</v>
      </c>
      <c r="V15" s="10">
        <v>13.1</v>
      </c>
      <c r="W15" s="10">
        <v>12.8</v>
      </c>
      <c r="X15" s="10">
        <v>12.4</v>
      </c>
      <c r="Y15" s="10">
        <v>12.4</v>
      </c>
      <c r="Z15" s="10">
        <v>12.2</v>
      </c>
      <c r="AA15" s="10">
        <v>12.3</v>
      </c>
      <c r="AB15" s="10">
        <v>12.2</v>
      </c>
      <c r="AC15" s="24">
        <f t="shared" si="0"/>
        <v>13.08235294117647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/>
      <c r="F16" s="10"/>
      <c r="G16" s="10"/>
      <c r="H16" s="10"/>
      <c r="I16" s="10"/>
      <c r="J16" s="10"/>
      <c r="K16" s="10"/>
      <c r="L16" s="10">
        <v>5.6</v>
      </c>
      <c r="M16" s="10">
        <v>5.4</v>
      </c>
      <c r="N16" s="10">
        <v>5.6</v>
      </c>
      <c r="O16" s="10">
        <v>5.6</v>
      </c>
      <c r="P16" s="10">
        <v>5.6</v>
      </c>
      <c r="Q16" s="10">
        <v>5.6</v>
      </c>
      <c r="R16" s="10">
        <v>5.4</v>
      </c>
      <c r="S16" s="10">
        <v>5.6</v>
      </c>
      <c r="T16" s="10">
        <v>5.6</v>
      </c>
      <c r="U16" s="10">
        <v>5.5</v>
      </c>
      <c r="V16" s="10">
        <v>5.6</v>
      </c>
      <c r="W16" s="10">
        <v>5.4</v>
      </c>
      <c r="X16" s="10">
        <v>5.4</v>
      </c>
      <c r="Y16" s="10">
        <v>5.4</v>
      </c>
      <c r="Z16" s="10">
        <v>5.4</v>
      </c>
      <c r="AA16" s="10">
        <v>5.7</v>
      </c>
      <c r="AB16" s="10">
        <v>5.8</v>
      </c>
      <c r="AC16" s="24">
        <f t="shared" si="0"/>
        <v>5.5411764705882369</v>
      </c>
      <c r="AF16" s="22"/>
      <c r="AG16" s="22"/>
      <c r="AH16" s="22"/>
      <c r="AI16" s="22"/>
    </row>
    <row r="17" spans="1:58" ht="30" customHeight="1">
      <c r="A17" s="4">
        <v>5</v>
      </c>
      <c r="B17" s="5" t="s">
        <v>51</v>
      </c>
      <c r="C17" s="6" t="s">
        <v>47</v>
      </c>
      <c r="D17" s="6"/>
      <c r="E17" s="10"/>
      <c r="F17" s="10"/>
      <c r="G17" s="10"/>
      <c r="H17" s="10"/>
      <c r="I17" s="10"/>
      <c r="J17" s="10"/>
      <c r="K17" s="10"/>
      <c r="L17" s="10">
        <v>28.4</v>
      </c>
      <c r="M17" s="10">
        <v>28.6</v>
      </c>
      <c r="N17" s="10">
        <v>27.1</v>
      </c>
      <c r="O17" s="10">
        <v>26.9</v>
      </c>
      <c r="P17" s="10">
        <v>27.5</v>
      </c>
      <c r="Q17" s="10">
        <v>28.5</v>
      </c>
      <c r="R17" s="10">
        <v>28.2</v>
      </c>
      <c r="S17" s="10">
        <v>28</v>
      </c>
      <c r="T17" s="10">
        <v>26.6</v>
      </c>
      <c r="U17" s="10">
        <v>26.4</v>
      </c>
      <c r="V17" s="10">
        <v>26.2</v>
      </c>
      <c r="W17" s="10">
        <v>26.2</v>
      </c>
      <c r="X17" s="10">
        <v>25.5</v>
      </c>
      <c r="Y17" s="10">
        <v>25.1</v>
      </c>
      <c r="Z17" s="10">
        <v>24.8</v>
      </c>
      <c r="AA17" s="10">
        <v>25.5</v>
      </c>
      <c r="AB17" s="10">
        <v>25.5</v>
      </c>
      <c r="AC17" s="24">
        <f t="shared" si="0"/>
        <v>26.764705882352942</v>
      </c>
      <c r="AF17" s="22"/>
      <c r="AG17" s="22"/>
      <c r="AH17" s="22"/>
      <c r="AI17" s="22"/>
    </row>
    <row r="18" spans="1:58" ht="30" customHeight="1">
      <c r="A18" s="4">
        <v>6</v>
      </c>
      <c r="B18" s="5" t="s">
        <v>52</v>
      </c>
      <c r="C18" s="6" t="s">
        <v>47</v>
      </c>
      <c r="D18" s="6"/>
      <c r="E18" s="10"/>
      <c r="F18" s="10"/>
      <c r="G18" s="10"/>
      <c r="H18" s="10"/>
      <c r="I18" s="10"/>
      <c r="J18" s="10"/>
      <c r="K18" s="10"/>
      <c r="L18" s="10">
        <v>33.700000000000003</v>
      </c>
      <c r="M18" s="10">
        <v>33.1</v>
      </c>
      <c r="N18" s="10">
        <v>31.4</v>
      </c>
      <c r="O18" s="10">
        <v>31.9</v>
      </c>
      <c r="P18" s="10">
        <v>32.6</v>
      </c>
      <c r="Q18" s="10">
        <v>33.700000000000003</v>
      </c>
      <c r="R18" s="10">
        <v>33</v>
      </c>
      <c r="S18" s="10">
        <v>32.200000000000003</v>
      </c>
      <c r="T18" s="10">
        <v>30.9</v>
      </c>
      <c r="U18" s="10">
        <v>31.2</v>
      </c>
      <c r="V18" s="10">
        <v>30.8</v>
      </c>
      <c r="W18" s="10">
        <v>30.6</v>
      </c>
      <c r="X18" s="10">
        <v>29.9</v>
      </c>
      <c r="Y18" s="10">
        <v>29.3</v>
      </c>
      <c r="Z18" s="10">
        <v>29.1</v>
      </c>
      <c r="AA18" s="10">
        <v>29.4</v>
      </c>
      <c r="AB18" s="10">
        <v>29.7</v>
      </c>
      <c r="AC18" s="24">
        <f t="shared" si="0"/>
        <v>31.323529411764707</v>
      </c>
      <c r="AF18" s="22"/>
      <c r="AG18" s="22"/>
      <c r="AH18" s="22"/>
      <c r="AI18" s="22"/>
    </row>
    <row r="19" spans="1:58" ht="30" customHeight="1">
      <c r="A19" s="4">
        <v>7</v>
      </c>
      <c r="B19" s="5" t="s">
        <v>53</v>
      </c>
      <c r="C19" s="6" t="s">
        <v>54</v>
      </c>
      <c r="D19" s="6"/>
      <c r="E19" s="11"/>
      <c r="F19" s="11"/>
      <c r="G19" s="11"/>
      <c r="H19" s="11"/>
      <c r="I19" s="11"/>
      <c r="J19" s="11"/>
      <c r="K19" s="11"/>
      <c r="L19" s="11">
        <v>4.2</v>
      </c>
      <c r="M19" s="11">
        <v>4.2</v>
      </c>
      <c r="N19" s="11">
        <v>4.2</v>
      </c>
      <c r="O19" s="11">
        <v>4.2</v>
      </c>
      <c r="P19" s="11">
        <v>4.2</v>
      </c>
      <c r="Q19" s="11">
        <v>4.2</v>
      </c>
      <c r="R19" s="11">
        <v>4.2</v>
      </c>
      <c r="S19" s="11">
        <v>4.2</v>
      </c>
      <c r="T19" s="11">
        <v>4.2</v>
      </c>
      <c r="U19" s="11">
        <v>4.2</v>
      </c>
      <c r="V19" s="11">
        <v>4.2</v>
      </c>
      <c r="W19" s="11">
        <v>4.2</v>
      </c>
      <c r="X19" s="11">
        <v>4.2</v>
      </c>
      <c r="Y19" s="11">
        <v>4.2</v>
      </c>
      <c r="Z19" s="11">
        <v>4.2</v>
      </c>
      <c r="AA19" s="11">
        <v>4.2</v>
      </c>
      <c r="AB19" s="11">
        <v>4.2</v>
      </c>
      <c r="AC19" s="24">
        <f t="shared" si="0"/>
        <v>4.2000000000000011</v>
      </c>
      <c r="AF19" s="22"/>
      <c r="AG19" s="22"/>
      <c r="AH19" s="22"/>
      <c r="AI19" s="22"/>
    </row>
    <row r="20" spans="1:58" ht="30" customHeight="1">
      <c r="A20" s="4">
        <v>8</v>
      </c>
      <c r="B20" s="5" t="s">
        <v>55</v>
      </c>
      <c r="C20" s="6" t="s">
        <v>54</v>
      </c>
      <c r="D20" s="6"/>
      <c r="E20" s="12"/>
      <c r="F20" s="12"/>
      <c r="G20" s="12"/>
      <c r="H20" s="12"/>
      <c r="I20" s="12"/>
      <c r="J20" s="12"/>
      <c r="K20" s="12"/>
      <c r="L20" s="12">
        <v>3.7</v>
      </c>
      <c r="M20" s="12">
        <v>3.7</v>
      </c>
      <c r="N20" s="12">
        <v>3.7</v>
      </c>
      <c r="O20" s="12">
        <v>3.7</v>
      </c>
      <c r="P20" s="12">
        <v>3.7</v>
      </c>
      <c r="Q20" s="12">
        <v>3.7</v>
      </c>
      <c r="R20" s="12">
        <v>3.7</v>
      </c>
      <c r="S20" s="12">
        <v>3.7</v>
      </c>
      <c r="T20" s="12">
        <v>3.7</v>
      </c>
      <c r="U20" s="12">
        <v>3.7</v>
      </c>
      <c r="V20" s="12">
        <v>3.7</v>
      </c>
      <c r="W20" s="12">
        <v>3.7</v>
      </c>
      <c r="X20" s="12">
        <v>3.7</v>
      </c>
      <c r="Y20" s="12">
        <v>3.7</v>
      </c>
      <c r="Z20" s="12">
        <v>3.7</v>
      </c>
      <c r="AA20" s="12">
        <v>3.7</v>
      </c>
      <c r="AB20" s="12">
        <v>3.7</v>
      </c>
      <c r="AC20" s="24">
        <f t="shared" si="0"/>
        <v>3.7000000000000011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1:58" ht="30" customHeight="1">
      <c r="A21" s="4">
        <v>9</v>
      </c>
      <c r="B21" s="5" t="s">
        <v>56</v>
      </c>
      <c r="C21" s="6" t="s">
        <v>54</v>
      </c>
      <c r="D21" s="6"/>
      <c r="E21" s="12"/>
      <c r="F21" s="12"/>
      <c r="G21" s="12"/>
      <c r="H21" s="12"/>
      <c r="I21" s="12"/>
      <c r="J21" s="12"/>
      <c r="K21" s="12"/>
      <c r="L21" s="12">
        <v>3.8</v>
      </c>
      <c r="M21" s="12">
        <v>3.8</v>
      </c>
      <c r="N21" s="12">
        <v>3.8</v>
      </c>
      <c r="O21" s="12">
        <v>3.8</v>
      </c>
      <c r="P21" s="12">
        <v>3.8</v>
      </c>
      <c r="Q21" s="12">
        <v>3.8</v>
      </c>
      <c r="R21" s="12">
        <v>3.8</v>
      </c>
      <c r="S21" s="12">
        <v>3.8</v>
      </c>
      <c r="T21" s="12">
        <v>3.8</v>
      </c>
      <c r="U21" s="12">
        <v>3.8</v>
      </c>
      <c r="V21" s="12">
        <v>3.8</v>
      </c>
      <c r="W21" s="12">
        <v>3.8</v>
      </c>
      <c r="X21" s="12">
        <v>3.8</v>
      </c>
      <c r="Y21" s="12">
        <v>3.8</v>
      </c>
      <c r="Z21" s="12">
        <v>3.8</v>
      </c>
      <c r="AA21" s="12">
        <v>3.8</v>
      </c>
      <c r="AB21" s="12">
        <v>3.8</v>
      </c>
      <c r="AC21" s="24">
        <f t="shared" si="0"/>
        <v>3.7999999999999989</v>
      </c>
    </row>
    <row r="22" spans="1:58" ht="30" customHeight="1">
      <c r="A22" s="4">
        <v>10</v>
      </c>
      <c r="B22" s="5" t="s">
        <v>57</v>
      </c>
      <c r="C22" s="6" t="s">
        <v>54</v>
      </c>
      <c r="D22" s="6"/>
      <c r="E22" s="12"/>
      <c r="F22" s="12"/>
      <c r="G22" s="12"/>
      <c r="H22" s="12"/>
      <c r="I22" s="12"/>
      <c r="J22" s="12"/>
      <c r="K22" s="12"/>
      <c r="L22" s="12">
        <v>3</v>
      </c>
      <c r="M22" s="12">
        <v>3</v>
      </c>
      <c r="N22" s="12">
        <v>3</v>
      </c>
      <c r="O22" s="12">
        <v>3</v>
      </c>
      <c r="P22" s="12">
        <v>3</v>
      </c>
      <c r="Q22" s="12">
        <v>3</v>
      </c>
      <c r="R22" s="12">
        <v>3</v>
      </c>
      <c r="S22" s="12">
        <v>3</v>
      </c>
      <c r="T22" s="12">
        <v>3</v>
      </c>
      <c r="U22" s="12">
        <v>3</v>
      </c>
      <c r="V22" s="12">
        <v>3</v>
      </c>
      <c r="W22" s="12">
        <v>3</v>
      </c>
      <c r="X22" s="12">
        <v>3</v>
      </c>
      <c r="Y22" s="12">
        <v>3</v>
      </c>
      <c r="Z22" s="12">
        <v>3</v>
      </c>
      <c r="AA22" s="12">
        <v>3</v>
      </c>
      <c r="AB22" s="12">
        <v>3</v>
      </c>
      <c r="AC22" s="24">
        <f t="shared" si="0"/>
        <v>3</v>
      </c>
    </row>
    <row r="23" spans="1:58" ht="30" customHeight="1">
      <c r="A23" s="4">
        <v>11</v>
      </c>
      <c r="B23" s="5" t="s">
        <v>58</v>
      </c>
      <c r="C23" s="6" t="s">
        <v>54</v>
      </c>
      <c r="D23" s="13"/>
      <c r="E23" s="11"/>
      <c r="F23" s="11"/>
      <c r="G23" s="11"/>
      <c r="H23" s="11"/>
      <c r="I23" s="11"/>
      <c r="J23" s="11"/>
      <c r="K23" s="11"/>
      <c r="L23" s="11">
        <f t="shared" ref="L23:W23" si="1">L19-L20</f>
        <v>0.5</v>
      </c>
      <c r="M23" s="11">
        <f t="shared" si="1"/>
        <v>0.5</v>
      </c>
      <c r="N23" s="11">
        <f t="shared" si="1"/>
        <v>0.5</v>
      </c>
      <c r="O23" s="11">
        <f t="shared" si="1"/>
        <v>0.5</v>
      </c>
      <c r="P23" s="11">
        <f t="shared" si="1"/>
        <v>0.5</v>
      </c>
      <c r="Q23" s="11">
        <f t="shared" si="1"/>
        <v>0.5</v>
      </c>
      <c r="R23" s="11">
        <f t="shared" si="1"/>
        <v>0.5</v>
      </c>
      <c r="S23" s="11">
        <f t="shared" si="1"/>
        <v>0.5</v>
      </c>
      <c r="T23" s="11">
        <f t="shared" si="1"/>
        <v>0.5</v>
      </c>
      <c r="U23" s="11">
        <f t="shared" si="1"/>
        <v>0.5</v>
      </c>
      <c r="V23" s="11">
        <f t="shared" si="1"/>
        <v>0.5</v>
      </c>
      <c r="W23" s="11">
        <f t="shared" si="1"/>
        <v>0.5</v>
      </c>
      <c r="X23" s="11">
        <f t="shared" ref="X23:AB23" si="2">X19-X20</f>
        <v>0.5</v>
      </c>
      <c r="Y23" s="11">
        <f t="shared" si="2"/>
        <v>0.5</v>
      </c>
      <c r="Z23" s="11">
        <f t="shared" si="2"/>
        <v>0.5</v>
      </c>
      <c r="AA23" s="11">
        <f t="shared" si="2"/>
        <v>0.5</v>
      </c>
      <c r="AB23" s="11">
        <f t="shared" si="2"/>
        <v>0.5</v>
      </c>
      <c r="AC23" s="24">
        <f t="shared" si="0"/>
        <v>0.5</v>
      </c>
    </row>
    <row r="24" spans="1:58" ht="30" customHeight="1">
      <c r="A24" s="4">
        <v>12</v>
      </c>
      <c r="B24" s="5" t="s">
        <v>59</v>
      </c>
      <c r="C24" s="6" t="s">
        <v>60</v>
      </c>
      <c r="D24" s="13"/>
      <c r="E24" s="11"/>
      <c r="F24" s="11"/>
      <c r="G24" s="11"/>
      <c r="H24" s="11"/>
      <c r="I24" s="11"/>
      <c r="J24" s="11"/>
      <c r="K24" s="11"/>
      <c r="L24" s="11">
        <f t="shared" ref="L24:W24" si="3">L21-L22</f>
        <v>0.79999999999999982</v>
      </c>
      <c r="M24" s="11">
        <f t="shared" si="3"/>
        <v>0.79999999999999982</v>
      </c>
      <c r="N24" s="11">
        <f t="shared" si="3"/>
        <v>0.79999999999999982</v>
      </c>
      <c r="O24" s="11">
        <f t="shared" si="3"/>
        <v>0.79999999999999982</v>
      </c>
      <c r="P24" s="11">
        <f t="shared" si="3"/>
        <v>0.79999999999999982</v>
      </c>
      <c r="Q24" s="11">
        <f t="shared" si="3"/>
        <v>0.79999999999999982</v>
      </c>
      <c r="R24" s="11">
        <f t="shared" si="3"/>
        <v>0.79999999999999982</v>
      </c>
      <c r="S24" s="11">
        <f t="shared" si="3"/>
        <v>0.79999999999999982</v>
      </c>
      <c r="T24" s="11">
        <f t="shared" si="3"/>
        <v>0.79999999999999982</v>
      </c>
      <c r="U24" s="11">
        <f t="shared" si="3"/>
        <v>0.79999999999999982</v>
      </c>
      <c r="V24" s="11">
        <f t="shared" si="3"/>
        <v>0.79999999999999982</v>
      </c>
      <c r="W24" s="11">
        <f t="shared" si="3"/>
        <v>0.79999999999999982</v>
      </c>
      <c r="X24" s="11">
        <f t="shared" ref="X24:AB24" si="4">X21-X22</f>
        <v>0.79999999999999982</v>
      </c>
      <c r="Y24" s="11">
        <f t="shared" si="4"/>
        <v>0.79999999999999982</v>
      </c>
      <c r="Z24" s="11">
        <f t="shared" si="4"/>
        <v>0.79999999999999982</v>
      </c>
      <c r="AA24" s="11">
        <f t="shared" si="4"/>
        <v>0.79999999999999982</v>
      </c>
      <c r="AB24" s="11">
        <f t="shared" si="4"/>
        <v>0.79999999999999982</v>
      </c>
      <c r="AC24" s="24">
        <f t="shared" si="0"/>
        <v>0.8</v>
      </c>
    </row>
    <row r="25" spans="1:58" ht="30" customHeight="1">
      <c r="A25" s="4">
        <v>13</v>
      </c>
      <c r="B25" s="5" t="s">
        <v>61</v>
      </c>
      <c r="C25" s="6" t="s">
        <v>62</v>
      </c>
      <c r="D25" s="13"/>
      <c r="E25" s="14"/>
      <c r="F25" s="14"/>
      <c r="G25" s="14"/>
      <c r="H25" s="14"/>
      <c r="I25" s="14"/>
      <c r="J25" s="14"/>
      <c r="K25" s="14"/>
      <c r="L25" s="14">
        <f t="shared" ref="L25:W25" si="5">SQRT(L23/0.5)*971</f>
        <v>971</v>
      </c>
      <c r="M25" s="14">
        <f t="shared" si="5"/>
        <v>971</v>
      </c>
      <c r="N25" s="14">
        <f t="shared" si="5"/>
        <v>971</v>
      </c>
      <c r="O25" s="14">
        <f t="shared" si="5"/>
        <v>971</v>
      </c>
      <c r="P25" s="14">
        <f t="shared" si="5"/>
        <v>971</v>
      </c>
      <c r="Q25" s="14">
        <f t="shared" si="5"/>
        <v>971</v>
      </c>
      <c r="R25" s="14">
        <f t="shared" si="5"/>
        <v>971</v>
      </c>
      <c r="S25" s="14">
        <f t="shared" si="5"/>
        <v>971</v>
      </c>
      <c r="T25" s="14">
        <f t="shared" si="5"/>
        <v>971</v>
      </c>
      <c r="U25" s="14">
        <f t="shared" si="5"/>
        <v>971</v>
      </c>
      <c r="V25" s="14">
        <f t="shared" si="5"/>
        <v>971</v>
      </c>
      <c r="W25" s="14">
        <f t="shared" si="5"/>
        <v>971</v>
      </c>
      <c r="X25" s="14">
        <f t="shared" ref="X25:AB25" si="6">SQRT(X23/0.5)*971</f>
        <v>971</v>
      </c>
      <c r="Y25" s="14">
        <f t="shared" si="6"/>
        <v>971</v>
      </c>
      <c r="Z25" s="14">
        <f t="shared" si="6"/>
        <v>971</v>
      </c>
      <c r="AA25" s="14">
        <f t="shared" si="6"/>
        <v>971</v>
      </c>
      <c r="AB25" s="14">
        <f t="shared" si="6"/>
        <v>971</v>
      </c>
      <c r="AC25" s="24">
        <f t="shared" si="0"/>
        <v>971</v>
      </c>
    </row>
    <row r="26" spans="1:58" ht="30" customHeight="1">
      <c r="A26" s="4">
        <v>14</v>
      </c>
      <c r="B26" s="5" t="s">
        <v>63</v>
      </c>
      <c r="C26" s="6" t="s">
        <v>64</v>
      </c>
      <c r="D26" s="13"/>
      <c r="E26" s="14"/>
      <c r="F26" s="14"/>
      <c r="G26" s="14"/>
      <c r="H26" s="14"/>
      <c r="I26" s="14"/>
      <c r="J26" s="14"/>
      <c r="K26" s="14"/>
      <c r="L26" s="14">
        <f t="shared" ref="L26:W26" si="7">L25*1000*1*(L15-L16)/3024</f>
        <v>2729.3320105820108</v>
      </c>
      <c r="M26" s="14">
        <f t="shared" si="7"/>
        <v>2408.2341269841268</v>
      </c>
      <c r="N26" s="14">
        <f t="shared" si="7"/>
        <v>2279.7949735449733</v>
      </c>
      <c r="O26" s="14">
        <f t="shared" si="7"/>
        <v>2825.6613756613756</v>
      </c>
      <c r="P26" s="14">
        <f t="shared" si="7"/>
        <v>2857.7711640211642</v>
      </c>
      <c r="Q26" s="14">
        <f t="shared" si="7"/>
        <v>2921.9907407407409</v>
      </c>
      <c r="R26" s="14">
        <f t="shared" si="7"/>
        <v>2536.6732804232806</v>
      </c>
      <c r="S26" s="14">
        <f t="shared" si="7"/>
        <v>2151.3558201058204</v>
      </c>
      <c r="T26" s="14">
        <f t="shared" si="7"/>
        <v>2279.7949735449733</v>
      </c>
      <c r="U26" s="14">
        <f t="shared" si="7"/>
        <v>2536.6732804232806</v>
      </c>
      <c r="V26" s="14">
        <f t="shared" si="7"/>
        <v>2408.2341269841268</v>
      </c>
      <c r="W26" s="14">
        <f t="shared" si="7"/>
        <v>2376.1243386243386</v>
      </c>
      <c r="X26" s="14">
        <f t="shared" ref="X26:AB26" si="8">X25*1000*1*(X15-X16)/3024</f>
        <v>2247.6851851851852</v>
      </c>
      <c r="Y26" s="14">
        <f t="shared" si="8"/>
        <v>2247.6851851851852</v>
      </c>
      <c r="Z26" s="14">
        <f t="shared" si="8"/>
        <v>2183.4656084656081</v>
      </c>
      <c r="AA26" s="14">
        <f t="shared" si="8"/>
        <v>2119.2460317460323</v>
      </c>
      <c r="AB26" s="14">
        <f t="shared" si="8"/>
        <v>2055.0264550264546</v>
      </c>
      <c r="AC26" s="24">
        <f>SUM(E26:AB26)</f>
        <v>41164.748677248681</v>
      </c>
    </row>
    <row r="27" spans="1:58" ht="30" customHeight="1">
      <c r="A27" s="4">
        <v>15</v>
      </c>
      <c r="B27" s="5" t="s">
        <v>65</v>
      </c>
      <c r="C27" s="6" t="s">
        <v>66</v>
      </c>
      <c r="D27" s="13"/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1200</v>
      </c>
      <c r="L27" s="15">
        <v>1400</v>
      </c>
      <c r="M27" s="15">
        <v>1200</v>
      </c>
      <c r="N27" s="15">
        <v>1300</v>
      </c>
      <c r="O27" s="15">
        <v>1600</v>
      </c>
      <c r="P27" s="15">
        <v>1600</v>
      </c>
      <c r="Q27" s="15">
        <v>1300</v>
      </c>
      <c r="R27" s="15">
        <v>1300</v>
      </c>
      <c r="S27" s="15">
        <v>1100</v>
      </c>
      <c r="T27" s="15">
        <v>1300</v>
      </c>
      <c r="U27" s="15">
        <v>1300</v>
      </c>
      <c r="V27" s="15">
        <v>1200</v>
      </c>
      <c r="W27" s="15">
        <v>1200</v>
      </c>
      <c r="X27" s="15">
        <v>1000</v>
      </c>
      <c r="Y27" s="15">
        <v>1200</v>
      </c>
      <c r="Z27" s="15">
        <v>1000</v>
      </c>
      <c r="AA27" s="15">
        <v>1100</v>
      </c>
      <c r="AB27" s="15">
        <v>1200</v>
      </c>
      <c r="AC27" s="25">
        <f>SUM(E27:AB27)</f>
        <v>22500</v>
      </c>
    </row>
    <row r="28" spans="1:58" ht="30" customHeight="1">
      <c r="A28" s="4">
        <v>16</v>
      </c>
      <c r="B28" s="5" t="s">
        <v>67</v>
      </c>
      <c r="C28" s="6" t="s">
        <v>68</v>
      </c>
      <c r="D28" s="13"/>
      <c r="E28" s="16"/>
      <c r="F28" s="16"/>
      <c r="G28" s="16"/>
      <c r="H28" s="16"/>
      <c r="I28" s="16"/>
      <c r="J28" s="16"/>
      <c r="K28" s="16"/>
      <c r="L28" s="16">
        <f t="shared" ref="L28:W28" si="9">L27/L26</f>
        <v>0.51294602289937596</v>
      </c>
      <c r="M28" s="16">
        <f t="shared" si="9"/>
        <v>0.49829042224510817</v>
      </c>
      <c r="N28" s="16">
        <f t="shared" si="9"/>
        <v>0.57022671559739491</v>
      </c>
      <c r="O28" s="16">
        <f t="shared" si="9"/>
        <v>0.5662391161876229</v>
      </c>
      <c r="P28" s="16">
        <f t="shared" si="9"/>
        <v>0.55987687892708782</v>
      </c>
      <c r="Q28" s="16">
        <f t="shared" si="9"/>
        <v>0.44490216271884653</v>
      </c>
      <c r="R28" s="16">
        <f t="shared" si="9"/>
        <v>0.51248223806854476</v>
      </c>
      <c r="S28" s="16">
        <f t="shared" si="9"/>
        <v>0.511305470587331</v>
      </c>
      <c r="T28" s="16">
        <f t="shared" si="9"/>
        <v>0.57022671559739491</v>
      </c>
      <c r="U28" s="16">
        <f t="shared" si="9"/>
        <v>0.51248223806854476</v>
      </c>
      <c r="V28" s="16">
        <f t="shared" si="9"/>
        <v>0.49829042224510817</v>
      </c>
      <c r="W28" s="16">
        <f t="shared" si="9"/>
        <v>0.50502407659977178</v>
      </c>
      <c r="X28" s="16">
        <f t="shared" ref="X28:AB28" si="10">X27/X26</f>
        <v>0.44490216271884653</v>
      </c>
      <c r="Y28" s="16">
        <f t="shared" si="10"/>
        <v>0.53388259526261583</v>
      </c>
      <c r="Z28" s="16">
        <f t="shared" si="10"/>
        <v>0.45798752044587154</v>
      </c>
      <c r="AA28" s="16">
        <f t="shared" si="10"/>
        <v>0.51905252317198747</v>
      </c>
      <c r="AB28" s="16">
        <f t="shared" si="10"/>
        <v>0.58393408856848616</v>
      </c>
      <c r="AC28" s="24">
        <f t="shared" ref="AC28:AC33" si="11">AVERAGE(E28:AB28)</f>
        <v>0.51776772764176104</v>
      </c>
    </row>
    <row r="29" spans="1:58" ht="30" customHeight="1">
      <c r="A29" s="4">
        <v>17</v>
      </c>
      <c r="B29" s="5" t="s">
        <v>69</v>
      </c>
      <c r="C29" s="13"/>
      <c r="D29" s="13"/>
      <c r="E29" s="316">
        <f>AVERAGE(E28:AB28)</f>
        <v>0.51776772764176104</v>
      </c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8"/>
      <c r="AC29" s="24">
        <f t="shared" si="11"/>
        <v>0.51776772764176104</v>
      </c>
    </row>
    <row r="30" spans="1:58" ht="30" customHeight="1">
      <c r="A30" s="4">
        <v>18</v>
      </c>
      <c r="B30" s="5" t="s">
        <v>70</v>
      </c>
      <c r="C30" s="13"/>
      <c r="D30" s="13"/>
      <c r="E30" s="16"/>
      <c r="F30" s="16"/>
      <c r="G30" s="16"/>
      <c r="H30" s="16"/>
      <c r="I30" s="16"/>
      <c r="J30" s="16"/>
      <c r="K30" s="16"/>
      <c r="L30" s="16">
        <f t="shared" ref="L30:W30" si="12">3.516/L28</f>
        <v>6.8545223922902503</v>
      </c>
      <c r="M30" s="16">
        <f t="shared" si="12"/>
        <v>7.0561259920634916</v>
      </c>
      <c r="N30" s="16">
        <f t="shared" si="12"/>
        <v>6.1659685592185589</v>
      </c>
      <c r="O30" s="16">
        <f t="shared" si="12"/>
        <v>6.2093908730158729</v>
      </c>
      <c r="P30" s="16">
        <f t="shared" si="12"/>
        <v>6.2799521329365078</v>
      </c>
      <c r="Q30" s="16">
        <f t="shared" si="12"/>
        <v>7.9028611111111111</v>
      </c>
      <c r="R30" s="16">
        <f t="shared" si="12"/>
        <v>6.86072557997558</v>
      </c>
      <c r="S30" s="16">
        <f t="shared" si="12"/>
        <v>6.8765155122655139</v>
      </c>
      <c r="T30" s="16">
        <f t="shared" si="12"/>
        <v>6.1659685592185589</v>
      </c>
      <c r="U30" s="16">
        <f t="shared" si="12"/>
        <v>6.86072557997558</v>
      </c>
      <c r="V30" s="16">
        <f t="shared" si="12"/>
        <v>7.0561259920634916</v>
      </c>
      <c r="W30" s="16">
        <f t="shared" si="12"/>
        <v>6.9620443121693123</v>
      </c>
      <c r="X30" s="16">
        <f t="shared" ref="X30:AB30" si="13">3.516/X28</f>
        <v>7.9028611111111111</v>
      </c>
      <c r="Y30" s="16">
        <f t="shared" si="13"/>
        <v>6.5857175925925926</v>
      </c>
      <c r="Z30" s="16">
        <f t="shared" si="13"/>
        <v>7.6770650793650779</v>
      </c>
      <c r="AA30" s="16">
        <f t="shared" si="13"/>
        <v>6.7738809523809547</v>
      </c>
      <c r="AB30" s="16">
        <f t="shared" si="13"/>
        <v>6.0212275132275126</v>
      </c>
      <c r="AC30" s="24">
        <f t="shared" si="11"/>
        <v>6.8359811085282969</v>
      </c>
    </row>
    <row r="31" spans="1:58" ht="30" customHeight="1">
      <c r="A31" s="4">
        <v>19</v>
      </c>
      <c r="B31" s="5" t="s">
        <v>71</v>
      </c>
      <c r="C31" s="13"/>
      <c r="D31" s="13"/>
      <c r="E31" s="16"/>
      <c r="F31" s="16"/>
      <c r="G31" s="16"/>
      <c r="H31" s="16"/>
      <c r="I31" s="16"/>
      <c r="J31" s="16"/>
      <c r="K31" s="16"/>
      <c r="L31" s="16">
        <f t="shared" ref="L31:W31" si="14">3.413*L30</f>
        <v>23.394484924886623</v>
      </c>
      <c r="M31" s="16">
        <f t="shared" si="14"/>
        <v>24.082558010912695</v>
      </c>
      <c r="N31" s="16">
        <f t="shared" si="14"/>
        <v>21.044450692612941</v>
      </c>
      <c r="O31" s="16">
        <f t="shared" si="14"/>
        <v>21.192651049603175</v>
      </c>
      <c r="P31" s="16">
        <f t="shared" si="14"/>
        <v>21.433476629712299</v>
      </c>
      <c r="Q31" s="16">
        <f t="shared" si="14"/>
        <v>26.97246497222222</v>
      </c>
      <c r="R31" s="16">
        <f t="shared" si="14"/>
        <v>23.415656404456652</v>
      </c>
      <c r="S31" s="16">
        <f t="shared" si="14"/>
        <v>23.469547443362199</v>
      </c>
      <c r="T31" s="16">
        <f t="shared" si="14"/>
        <v>21.044450692612941</v>
      </c>
      <c r="U31" s="16">
        <f t="shared" si="14"/>
        <v>23.415656404456652</v>
      </c>
      <c r="V31" s="16">
        <f t="shared" si="14"/>
        <v>24.082558010912695</v>
      </c>
      <c r="W31" s="16">
        <f t="shared" si="14"/>
        <v>23.761457237433863</v>
      </c>
      <c r="X31" s="16">
        <f t="shared" ref="X31:AB31" si="15">3.413*X30</f>
        <v>26.97246497222222</v>
      </c>
      <c r="Y31" s="16">
        <f t="shared" si="15"/>
        <v>22.477054143518519</v>
      </c>
      <c r="Z31" s="16">
        <f t="shared" si="15"/>
        <v>26.201823115873008</v>
      </c>
      <c r="AA31" s="16">
        <f t="shared" si="15"/>
        <v>23.119255690476198</v>
      </c>
      <c r="AB31" s="16">
        <f t="shared" si="15"/>
        <v>20.550449502645499</v>
      </c>
      <c r="AC31" s="24">
        <f t="shared" si="11"/>
        <v>23.331203523407083</v>
      </c>
    </row>
    <row r="32" spans="1:58" ht="30" customHeight="1">
      <c r="A32" s="4">
        <v>20</v>
      </c>
      <c r="B32" s="5" t="s">
        <v>72</v>
      </c>
      <c r="C32" s="6" t="s">
        <v>47</v>
      </c>
      <c r="D32" s="13"/>
      <c r="E32" s="16"/>
      <c r="F32" s="16"/>
      <c r="G32" s="16"/>
      <c r="H32" s="16"/>
      <c r="I32" s="16"/>
      <c r="J32" s="16"/>
      <c r="K32" s="16"/>
      <c r="L32" s="16">
        <f t="shared" ref="L32:W32" si="16">(L18-L17)/LN(1+(L18-L17)/L13)</f>
        <v>2.6089965889164026</v>
      </c>
      <c r="M32" s="16">
        <f t="shared" si="16"/>
        <v>2.1027387268477047</v>
      </c>
      <c r="N32" s="16">
        <f t="shared" si="16"/>
        <v>1.9011717022448482</v>
      </c>
      <c r="O32" s="16">
        <f t="shared" si="16"/>
        <v>2.3841981615956018</v>
      </c>
      <c r="P32" s="16">
        <f t="shared" si="16"/>
        <v>2.111002489329934</v>
      </c>
      <c r="Q32" s="16">
        <f t="shared" si="16"/>
        <v>2.1367404104931635</v>
      </c>
      <c r="R32" s="16">
        <f t="shared" si="16"/>
        <v>2.0331625749524882</v>
      </c>
      <c r="S32" s="16">
        <f t="shared" si="16"/>
        <v>1.7196573374615032</v>
      </c>
      <c r="T32" s="16">
        <f t="shared" si="16"/>
        <v>1.7452338187846033</v>
      </c>
      <c r="U32" s="16">
        <f t="shared" si="16"/>
        <v>2.3284885808307672</v>
      </c>
      <c r="V32" s="16">
        <f t="shared" si="16"/>
        <v>1.9807200838218115</v>
      </c>
      <c r="W32" s="16">
        <f t="shared" si="16"/>
        <v>1.9278101809814778</v>
      </c>
      <c r="X32" s="16">
        <f t="shared" ref="X32:AB32" si="17">(X18-X17)/LN(1+(X18-X17)/X13)</f>
        <v>1.7706902592801161</v>
      </c>
      <c r="Y32" s="16">
        <f t="shared" si="17"/>
        <v>1.8744061402069219</v>
      </c>
      <c r="Z32" s="16">
        <f t="shared" si="17"/>
        <v>1.7452338187846039</v>
      </c>
      <c r="AA32" s="16">
        <f t="shared" si="17"/>
        <v>1.6421704282324678</v>
      </c>
      <c r="AB32" s="16">
        <f t="shared" si="17"/>
        <v>1.8744061402069219</v>
      </c>
      <c r="AC32" s="24">
        <f t="shared" si="11"/>
        <v>1.9933427907630199</v>
      </c>
    </row>
    <row r="33" spans="1:29" ht="30" customHeight="1">
      <c r="A33" s="4">
        <v>21</v>
      </c>
      <c r="B33" s="5" t="s">
        <v>73</v>
      </c>
      <c r="C33" s="6" t="s">
        <v>47</v>
      </c>
      <c r="D33" s="17"/>
      <c r="E33" s="16"/>
      <c r="F33" s="16"/>
      <c r="G33" s="16"/>
      <c r="H33" s="16"/>
      <c r="I33" s="16"/>
      <c r="J33" s="16"/>
      <c r="K33" s="16"/>
      <c r="L33" s="16">
        <f t="shared" ref="L33:W33" si="18">(L15-L16)/LN(1+(L15-L16)/L14)</f>
        <v>3.2998451742229116</v>
      </c>
      <c r="M33" s="16">
        <f t="shared" si="18"/>
        <v>2.8816343500125905</v>
      </c>
      <c r="N33" s="16">
        <f t="shared" si="18"/>
        <v>3.2497223151885248</v>
      </c>
      <c r="O33" s="16">
        <f t="shared" si="18"/>
        <v>3.3742761579128495</v>
      </c>
      <c r="P33" s="16">
        <f t="shared" si="18"/>
        <v>3.3989729204361465</v>
      </c>
      <c r="Q33" s="16">
        <f t="shared" si="18"/>
        <v>3.4482009533785556</v>
      </c>
      <c r="R33" s="16">
        <f t="shared" si="18"/>
        <v>2.980129191979886</v>
      </c>
      <c r="S33" s="16">
        <f t="shared" si="18"/>
        <v>3.4204378393698169</v>
      </c>
      <c r="T33" s="16">
        <f t="shared" si="18"/>
        <v>3.3941020021651704</v>
      </c>
      <c r="U33" s="16">
        <f t="shared" si="18"/>
        <v>3.310333392565084</v>
      </c>
      <c r="V33" s="16">
        <f t="shared" si="18"/>
        <v>3.2059515234608829</v>
      </c>
      <c r="W33" s="16">
        <f t="shared" si="18"/>
        <v>3.1796806982868167</v>
      </c>
      <c r="X33" s="16">
        <f t="shared" ref="X33:AB33" si="19">(X15-X16)/LN(1+(X15-X16)/X14)</f>
        <v>3.0738596413683656</v>
      </c>
      <c r="Y33" s="16">
        <f t="shared" si="19"/>
        <v>3.0738596413683656</v>
      </c>
      <c r="Z33" s="16">
        <f t="shared" si="19"/>
        <v>2.7066770599501906</v>
      </c>
      <c r="AA33" s="16">
        <f t="shared" si="19"/>
        <v>2.6560353889201749</v>
      </c>
      <c r="AB33" s="16">
        <f t="shared" si="19"/>
        <v>2.6050827568852752</v>
      </c>
      <c r="AC33" s="24">
        <f t="shared" si="11"/>
        <v>3.1328706474983297</v>
      </c>
    </row>
    <row r="35" spans="1:29" ht="23.25">
      <c r="A35" s="266" t="s">
        <v>31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</row>
    <row r="36" spans="1:29" ht="23.25">
      <c r="A36" s="306" t="s">
        <v>155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  <c r="AB36" s="306"/>
      <c r="AC36" s="306"/>
    </row>
    <row r="37" spans="1:29" ht="21" customHeight="1">
      <c r="A37" s="273"/>
      <c r="B37" s="273"/>
      <c r="C37" s="273"/>
      <c r="D37" s="273"/>
      <c r="E37" s="270" t="s">
        <v>80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</row>
    <row r="38" spans="1:29" ht="18.75" customHeight="1">
      <c r="A38" s="319" t="s">
        <v>119</v>
      </c>
      <c r="B38" s="319"/>
      <c r="C38" s="319"/>
      <c r="D38" s="319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 customHeight="1">
      <c r="A39" s="319" t="s">
        <v>120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 customHeight="1">
      <c r="A40" s="319" t="s">
        <v>121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 customHeight="1">
      <c r="A41" s="319" t="s">
        <v>122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9.5" customHeight="1">
      <c r="A42" s="320" t="s">
        <v>123</v>
      </c>
      <c r="B42" s="320"/>
      <c r="C42" s="320"/>
      <c r="D42" s="32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8.75" customHeight="1">
      <c r="A43" s="320" t="s">
        <v>124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5.75" customHeight="1">
      <c r="A44" s="258" t="s">
        <v>40</v>
      </c>
      <c r="B44" s="258" t="s">
        <v>41</v>
      </c>
      <c r="C44" s="258" t="s">
        <v>42</v>
      </c>
      <c r="D44" s="258" t="s">
        <v>43</v>
      </c>
      <c r="E44" s="230" t="s">
        <v>44</v>
      </c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20" t="s">
        <v>30</v>
      </c>
    </row>
    <row r="45" spans="1:29" ht="18.75">
      <c r="A45" s="259"/>
      <c r="B45" s="259"/>
      <c r="C45" s="259"/>
      <c r="D45" s="259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21"/>
    </row>
    <row r="46" spans="1:29" ht="33" customHeight="1">
      <c r="A46" s="4">
        <v>1</v>
      </c>
      <c r="B46" s="5" t="s">
        <v>46</v>
      </c>
      <c r="C46" s="6" t="s">
        <v>47</v>
      </c>
      <c r="D46" s="7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>
        <v>0.8</v>
      </c>
      <c r="R46" s="8">
        <v>0.7</v>
      </c>
      <c r="S46" s="8">
        <v>0.7</v>
      </c>
      <c r="T46" s="8">
        <v>0.7</v>
      </c>
      <c r="U46" s="8">
        <v>0.7</v>
      </c>
      <c r="V46" s="8">
        <v>0.7</v>
      </c>
      <c r="W46" s="8">
        <v>0.7</v>
      </c>
      <c r="X46" s="8">
        <v>0.7</v>
      </c>
      <c r="Y46" s="8">
        <v>0.7</v>
      </c>
      <c r="Z46" s="8">
        <v>0.7</v>
      </c>
      <c r="AA46" s="8">
        <v>0.7</v>
      </c>
      <c r="AB46" s="8">
        <v>0.6</v>
      </c>
      <c r="AC46" s="23">
        <f>AVERAGE(E46:AB46)</f>
        <v>0.70000000000000018</v>
      </c>
    </row>
    <row r="47" spans="1:29" ht="33" customHeight="1">
      <c r="A47" s="4">
        <v>2</v>
      </c>
      <c r="B47" s="5" t="s">
        <v>48</v>
      </c>
      <c r="C47" s="6" t="s">
        <v>47</v>
      </c>
      <c r="D47" s="7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>
        <v>0.8</v>
      </c>
      <c r="R47" s="9">
        <v>0.8</v>
      </c>
      <c r="S47" s="9">
        <v>0.8</v>
      </c>
      <c r="T47" s="9">
        <v>0.7</v>
      </c>
      <c r="U47" s="9">
        <v>0.8</v>
      </c>
      <c r="V47" s="9">
        <v>0.8</v>
      </c>
      <c r="W47" s="9">
        <v>0.8</v>
      </c>
      <c r="X47" s="9">
        <v>0.8</v>
      </c>
      <c r="Y47" s="9">
        <v>0.9</v>
      </c>
      <c r="Z47" s="9">
        <v>0.8</v>
      </c>
      <c r="AA47" s="9">
        <v>0.8</v>
      </c>
      <c r="AB47" s="9">
        <v>0.7</v>
      </c>
      <c r="AC47" s="23">
        <f>AVERAGE(E47:AB47)</f>
        <v>0.79166666666666663</v>
      </c>
    </row>
    <row r="48" spans="1:29" ht="33" customHeight="1">
      <c r="A48" s="4">
        <v>3</v>
      </c>
      <c r="B48" s="5" t="s">
        <v>49</v>
      </c>
      <c r="C48" s="6" t="s">
        <v>47</v>
      </c>
      <c r="D48" s="6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>
        <v>14.5</v>
      </c>
      <c r="R48" s="10">
        <v>13.1</v>
      </c>
      <c r="S48" s="10">
        <v>12.1</v>
      </c>
      <c r="T48" s="10">
        <v>12.3</v>
      </c>
      <c r="U48" s="10">
        <v>13.1</v>
      </c>
      <c r="V48" s="10">
        <v>12.8</v>
      </c>
      <c r="W48" s="10">
        <v>12.5</v>
      </c>
      <c r="X48" s="10">
        <v>12.2</v>
      </c>
      <c r="Y48" s="10">
        <v>12.2</v>
      </c>
      <c r="Z48" s="10">
        <v>11.9</v>
      </c>
      <c r="AA48" s="10">
        <v>11.8</v>
      </c>
      <c r="AB48" s="10">
        <v>12.1</v>
      </c>
      <c r="AC48" s="24">
        <f t="shared" ref="AC48:AC58" si="20">AVERAGE(E48:AB48)</f>
        <v>12.549999999999999</v>
      </c>
    </row>
    <row r="49" spans="1:29" ht="33" customHeight="1">
      <c r="A49" s="4">
        <v>4</v>
      </c>
      <c r="B49" s="5" t="s">
        <v>50</v>
      </c>
      <c r="C49" s="6" t="s">
        <v>47</v>
      </c>
      <c r="D49" s="6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>
        <v>6.7</v>
      </c>
      <c r="R49" s="10">
        <v>5.8</v>
      </c>
      <c r="S49" s="10">
        <v>5.3</v>
      </c>
      <c r="T49" s="10">
        <v>5.6</v>
      </c>
      <c r="U49" s="10">
        <v>5.8</v>
      </c>
      <c r="V49" s="10">
        <v>5.6</v>
      </c>
      <c r="W49" s="10">
        <v>5.3</v>
      </c>
      <c r="X49" s="10">
        <v>5.3</v>
      </c>
      <c r="Y49" s="10">
        <v>5.4</v>
      </c>
      <c r="Z49" s="10">
        <v>5.4</v>
      </c>
      <c r="AA49" s="10">
        <v>5.4</v>
      </c>
      <c r="AB49" s="10">
        <v>5.6</v>
      </c>
      <c r="AC49" s="24">
        <f t="shared" si="20"/>
        <v>5.5999999999999988</v>
      </c>
    </row>
    <row r="50" spans="1:29" ht="33" customHeight="1">
      <c r="A50" s="4">
        <v>5</v>
      </c>
      <c r="B50" s="5" t="s">
        <v>51</v>
      </c>
      <c r="C50" s="6" t="s">
        <v>47</v>
      </c>
      <c r="D50" s="6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>
        <v>28.4</v>
      </c>
      <c r="R50" s="10">
        <v>28.4</v>
      </c>
      <c r="S50" s="10">
        <v>28.1</v>
      </c>
      <c r="T50" s="10">
        <v>26.7</v>
      </c>
      <c r="U50" s="10">
        <v>26.5</v>
      </c>
      <c r="V50" s="10">
        <v>26.4</v>
      </c>
      <c r="W50" s="10">
        <v>26.3</v>
      </c>
      <c r="X50" s="10">
        <v>25.7</v>
      </c>
      <c r="Y50" s="10">
        <v>25.2</v>
      </c>
      <c r="Z50" s="10">
        <v>25</v>
      </c>
      <c r="AA50" s="10">
        <v>25.5</v>
      </c>
      <c r="AB50" s="10">
        <v>25.6</v>
      </c>
      <c r="AC50" s="24">
        <f t="shared" si="20"/>
        <v>26.483333333333338</v>
      </c>
    </row>
    <row r="51" spans="1:29" ht="33" customHeight="1">
      <c r="A51" s="4">
        <v>6</v>
      </c>
      <c r="B51" s="5" t="s">
        <v>52</v>
      </c>
      <c r="C51" s="6" t="s">
        <v>47</v>
      </c>
      <c r="D51" s="6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>
        <v>33.4</v>
      </c>
      <c r="R51" s="10">
        <v>33.200000000000003</v>
      </c>
      <c r="S51" s="10">
        <v>32.5</v>
      </c>
      <c r="T51" s="10">
        <v>31.2</v>
      </c>
      <c r="U51" s="10">
        <v>31.3</v>
      </c>
      <c r="V51" s="10">
        <v>31.1</v>
      </c>
      <c r="W51" s="10">
        <v>30.9</v>
      </c>
      <c r="X51" s="10">
        <v>30.1</v>
      </c>
      <c r="Y51" s="10">
        <v>29.5</v>
      </c>
      <c r="Z51" s="10">
        <v>29.2</v>
      </c>
      <c r="AA51" s="10">
        <v>29.6</v>
      </c>
      <c r="AB51" s="10">
        <v>29.7</v>
      </c>
      <c r="AC51" s="24">
        <f t="shared" si="20"/>
        <v>30.974999999999998</v>
      </c>
    </row>
    <row r="52" spans="1:29" ht="33" customHeight="1">
      <c r="A52" s="4">
        <v>7</v>
      </c>
      <c r="B52" s="5" t="s">
        <v>53</v>
      </c>
      <c r="C52" s="6" t="s">
        <v>54</v>
      </c>
      <c r="D52" s="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>
        <v>4.2</v>
      </c>
      <c r="R52" s="11">
        <v>4.2</v>
      </c>
      <c r="S52" s="11">
        <v>4.2</v>
      </c>
      <c r="T52" s="11">
        <v>4.2</v>
      </c>
      <c r="U52" s="11">
        <v>4.2</v>
      </c>
      <c r="V52" s="11">
        <v>4.2</v>
      </c>
      <c r="W52" s="11">
        <v>4.2</v>
      </c>
      <c r="X52" s="11">
        <v>4.2</v>
      </c>
      <c r="Y52" s="11">
        <v>4.2</v>
      </c>
      <c r="Z52" s="11">
        <v>4.2</v>
      </c>
      <c r="AA52" s="11">
        <v>4.2</v>
      </c>
      <c r="AB52" s="11">
        <v>4.2</v>
      </c>
      <c r="AC52" s="24">
        <f t="shared" si="20"/>
        <v>4.2000000000000011</v>
      </c>
    </row>
    <row r="53" spans="1:29" ht="33" customHeight="1">
      <c r="A53" s="4">
        <v>8</v>
      </c>
      <c r="B53" s="5" t="s">
        <v>55</v>
      </c>
      <c r="C53" s="6" t="s">
        <v>54</v>
      </c>
      <c r="D53" s="6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>
        <v>3.7</v>
      </c>
      <c r="R53" s="12">
        <v>3.7</v>
      </c>
      <c r="S53" s="12">
        <v>3.7</v>
      </c>
      <c r="T53" s="12">
        <v>3.7</v>
      </c>
      <c r="U53" s="12">
        <v>3.7</v>
      </c>
      <c r="V53" s="12">
        <v>3.7</v>
      </c>
      <c r="W53" s="12">
        <v>3.7</v>
      </c>
      <c r="X53" s="12">
        <v>3.7</v>
      </c>
      <c r="Y53" s="12">
        <v>3.7</v>
      </c>
      <c r="Z53" s="12">
        <v>3.7</v>
      </c>
      <c r="AA53" s="12">
        <v>3.7</v>
      </c>
      <c r="AB53" s="12">
        <v>3.7</v>
      </c>
      <c r="AC53" s="24">
        <f t="shared" si="20"/>
        <v>3.7000000000000006</v>
      </c>
    </row>
    <row r="54" spans="1:29" ht="33" customHeight="1">
      <c r="A54" s="4">
        <v>9</v>
      </c>
      <c r="B54" s="5" t="s">
        <v>56</v>
      </c>
      <c r="C54" s="6" t="s">
        <v>54</v>
      </c>
      <c r="D54" s="6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>
        <v>3.8</v>
      </c>
      <c r="R54" s="12">
        <v>3.8</v>
      </c>
      <c r="S54" s="12">
        <v>3.8</v>
      </c>
      <c r="T54" s="12">
        <v>3.8</v>
      </c>
      <c r="U54" s="12">
        <v>3.8</v>
      </c>
      <c r="V54" s="12">
        <v>3.8</v>
      </c>
      <c r="W54" s="12">
        <v>3.8</v>
      </c>
      <c r="X54" s="12">
        <v>3.8</v>
      </c>
      <c r="Y54" s="12">
        <v>3.8</v>
      </c>
      <c r="Z54" s="12">
        <v>3.8</v>
      </c>
      <c r="AA54" s="12">
        <v>3.8</v>
      </c>
      <c r="AB54" s="12">
        <v>3.8</v>
      </c>
      <c r="AC54" s="24">
        <f t="shared" si="20"/>
        <v>3.7999999999999994</v>
      </c>
    </row>
    <row r="55" spans="1:29" ht="33" customHeight="1">
      <c r="A55" s="4">
        <v>10</v>
      </c>
      <c r="B55" s="5" t="s">
        <v>57</v>
      </c>
      <c r="C55" s="6" t="s">
        <v>54</v>
      </c>
      <c r="D55" s="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>
        <v>3</v>
      </c>
      <c r="R55" s="12">
        <v>3</v>
      </c>
      <c r="S55" s="12">
        <v>3</v>
      </c>
      <c r="T55" s="12">
        <v>3</v>
      </c>
      <c r="U55" s="12">
        <v>3</v>
      </c>
      <c r="V55" s="12">
        <v>3</v>
      </c>
      <c r="W55" s="12">
        <v>3</v>
      </c>
      <c r="X55" s="12">
        <v>3</v>
      </c>
      <c r="Y55" s="12">
        <v>3</v>
      </c>
      <c r="Z55" s="12">
        <v>3</v>
      </c>
      <c r="AA55" s="12">
        <v>3</v>
      </c>
      <c r="AB55" s="12">
        <v>3</v>
      </c>
      <c r="AC55" s="24">
        <f t="shared" si="20"/>
        <v>3</v>
      </c>
    </row>
    <row r="56" spans="1:29" ht="33" customHeight="1">
      <c r="A56" s="4">
        <v>11</v>
      </c>
      <c r="B56" s="5" t="s">
        <v>58</v>
      </c>
      <c r="C56" s="6" t="s">
        <v>54</v>
      </c>
      <c r="D56" s="13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>
        <f t="shared" ref="Q56:AB56" si="21">Q52-Q53</f>
        <v>0.5</v>
      </c>
      <c r="R56" s="11">
        <f t="shared" si="21"/>
        <v>0.5</v>
      </c>
      <c r="S56" s="11">
        <f t="shared" si="21"/>
        <v>0.5</v>
      </c>
      <c r="T56" s="11">
        <f t="shared" si="21"/>
        <v>0.5</v>
      </c>
      <c r="U56" s="11">
        <f t="shared" si="21"/>
        <v>0.5</v>
      </c>
      <c r="V56" s="11">
        <f t="shared" si="21"/>
        <v>0.5</v>
      </c>
      <c r="W56" s="11">
        <f t="shared" si="21"/>
        <v>0.5</v>
      </c>
      <c r="X56" s="11">
        <f t="shared" si="21"/>
        <v>0.5</v>
      </c>
      <c r="Y56" s="11">
        <f t="shared" si="21"/>
        <v>0.5</v>
      </c>
      <c r="Z56" s="11">
        <f t="shared" si="21"/>
        <v>0.5</v>
      </c>
      <c r="AA56" s="11">
        <f t="shared" si="21"/>
        <v>0.5</v>
      </c>
      <c r="AB56" s="11">
        <f t="shared" si="21"/>
        <v>0.5</v>
      </c>
      <c r="AC56" s="24">
        <f t="shared" si="20"/>
        <v>0.5</v>
      </c>
    </row>
    <row r="57" spans="1:29" ht="33" customHeight="1">
      <c r="A57" s="4">
        <v>12</v>
      </c>
      <c r="B57" s="5" t="s">
        <v>59</v>
      </c>
      <c r="C57" s="6" t="s">
        <v>60</v>
      </c>
      <c r="D57" s="13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>
        <f t="shared" ref="Q57:AB57" si="22">Q54-Q55</f>
        <v>0.79999999999999982</v>
      </c>
      <c r="R57" s="11">
        <f t="shared" si="22"/>
        <v>0.79999999999999982</v>
      </c>
      <c r="S57" s="11">
        <f t="shared" si="22"/>
        <v>0.79999999999999982</v>
      </c>
      <c r="T57" s="11">
        <f t="shared" si="22"/>
        <v>0.79999999999999982</v>
      </c>
      <c r="U57" s="11">
        <f t="shared" si="22"/>
        <v>0.79999999999999982</v>
      </c>
      <c r="V57" s="11">
        <f t="shared" si="22"/>
        <v>0.79999999999999982</v>
      </c>
      <c r="W57" s="11">
        <f t="shared" si="22"/>
        <v>0.79999999999999982</v>
      </c>
      <c r="X57" s="11">
        <f t="shared" si="22"/>
        <v>0.79999999999999982</v>
      </c>
      <c r="Y57" s="11">
        <f t="shared" si="22"/>
        <v>0.79999999999999982</v>
      </c>
      <c r="Z57" s="11">
        <f t="shared" si="22"/>
        <v>0.79999999999999982</v>
      </c>
      <c r="AA57" s="11">
        <f t="shared" si="22"/>
        <v>0.79999999999999982</v>
      </c>
      <c r="AB57" s="11">
        <f t="shared" si="22"/>
        <v>0.79999999999999982</v>
      </c>
      <c r="AC57" s="24">
        <f t="shared" si="20"/>
        <v>0.79999999999999982</v>
      </c>
    </row>
    <row r="58" spans="1:29" ht="33" customHeight="1">
      <c r="A58" s="4">
        <v>13</v>
      </c>
      <c r="B58" s="5" t="s">
        <v>61</v>
      </c>
      <c r="C58" s="6" t="s">
        <v>62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>
        <f t="shared" ref="Q58:AB58" si="23">SQRT(Q56/0.5)*971</f>
        <v>971</v>
      </c>
      <c r="R58" s="14">
        <f t="shared" si="23"/>
        <v>971</v>
      </c>
      <c r="S58" s="14">
        <f t="shared" si="23"/>
        <v>971</v>
      </c>
      <c r="T58" s="14">
        <f t="shared" si="23"/>
        <v>971</v>
      </c>
      <c r="U58" s="14">
        <f t="shared" si="23"/>
        <v>971</v>
      </c>
      <c r="V58" s="14">
        <f t="shared" si="23"/>
        <v>971</v>
      </c>
      <c r="W58" s="14">
        <f t="shared" si="23"/>
        <v>971</v>
      </c>
      <c r="X58" s="14">
        <f t="shared" si="23"/>
        <v>971</v>
      </c>
      <c r="Y58" s="14">
        <f t="shared" si="23"/>
        <v>971</v>
      </c>
      <c r="Z58" s="14">
        <f t="shared" si="23"/>
        <v>971</v>
      </c>
      <c r="AA58" s="14">
        <f t="shared" si="23"/>
        <v>971</v>
      </c>
      <c r="AB58" s="14">
        <f t="shared" si="23"/>
        <v>971</v>
      </c>
      <c r="AC58" s="24">
        <f t="shared" si="20"/>
        <v>971</v>
      </c>
    </row>
    <row r="59" spans="1:29" ht="33" customHeight="1">
      <c r="A59" s="4">
        <v>14</v>
      </c>
      <c r="B59" s="5" t="s">
        <v>63</v>
      </c>
      <c r="C59" s="6" t="s">
        <v>64</v>
      </c>
      <c r="D59" s="13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>
        <f t="shared" ref="Q59:AB59" si="24">Q58*1000*1*(Q48-Q49)/3024</f>
        <v>2504.563492063492</v>
      </c>
      <c r="R59" s="14">
        <f t="shared" si="24"/>
        <v>2344.0145502645501</v>
      </c>
      <c r="S59" s="14">
        <f t="shared" si="24"/>
        <v>2183.4656084656085</v>
      </c>
      <c r="T59" s="14">
        <f t="shared" si="24"/>
        <v>2151.3558201058204</v>
      </c>
      <c r="U59" s="14">
        <f t="shared" si="24"/>
        <v>2344.0145502645501</v>
      </c>
      <c r="V59" s="14">
        <f t="shared" si="24"/>
        <v>2311.9047619047624</v>
      </c>
      <c r="W59" s="14">
        <f t="shared" si="24"/>
        <v>2311.9047619047619</v>
      </c>
      <c r="X59" s="14">
        <f t="shared" si="24"/>
        <v>2215.5753968253966</v>
      </c>
      <c r="Y59" s="14">
        <f t="shared" si="24"/>
        <v>2183.4656084656081</v>
      </c>
      <c r="Z59" s="14">
        <f t="shared" si="24"/>
        <v>2087.1362433862432</v>
      </c>
      <c r="AA59" s="14">
        <f t="shared" si="24"/>
        <v>2055.0264550264551</v>
      </c>
      <c r="AB59" s="14">
        <f t="shared" si="24"/>
        <v>2087.1362433862432</v>
      </c>
      <c r="AC59" s="24">
        <f>SUM(E59:AB59)</f>
        <v>26779.563492063491</v>
      </c>
    </row>
    <row r="60" spans="1:29" ht="33" customHeight="1">
      <c r="A60" s="4">
        <v>15</v>
      </c>
      <c r="B60" s="5" t="s">
        <v>65</v>
      </c>
      <c r="C60" s="6" t="s">
        <v>66</v>
      </c>
      <c r="D60" s="13"/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1400</v>
      </c>
      <c r="Q60" s="15">
        <v>1500</v>
      </c>
      <c r="R60" s="15">
        <v>1500</v>
      </c>
      <c r="S60" s="15">
        <v>1300</v>
      </c>
      <c r="T60" s="15">
        <v>1500</v>
      </c>
      <c r="U60" s="15">
        <v>1500</v>
      </c>
      <c r="V60" s="15">
        <v>1300</v>
      </c>
      <c r="W60" s="15">
        <v>1400</v>
      </c>
      <c r="X60" s="15">
        <v>1400</v>
      </c>
      <c r="Y60" s="15">
        <v>1300</v>
      </c>
      <c r="Z60" s="15">
        <v>1200</v>
      </c>
      <c r="AA60" s="15">
        <v>1200</v>
      </c>
      <c r="AB60" s="15">
        <v>1400</v>
      </c>
      <c r="AC60" s="25">
        <f>SUM(E60:AB60)</f>
        <v>17900</v>
      </c>
    </row>
    <row r="61" spans="1:29" ht="33" customHeight="1">
      <c r="A61" s="4">
        <v>16</v>
      </c>
      <c r="B61" s="5" t="s">
        <v>67</v>
      </c>
      <c r="C61" s="6" t="s">
        <v>68</v>
      </c>
      <c r="D61" s="13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>
        <f t="shared" ref="Q61:AB61" si="25">Q60/Q59</f>
        <v>0.59890675750613964</v>
      </c>
      <c r="R61" s="16">
        <f t="shared" si="25"/>
        <v>0.63992776829423137</v>
      </c>
      <c r="S61" s="16">
        <f t="shared" si="25"/>
        <v>0.59538377657963282</v>
      </c>
      <c r="T61" s="16">
        <f t="shared" si="25"/>
        <v>0.69723473261908775</v>
      </c>
      <c r="U61" s="16">
        <f t="shared" si="25"/>
        <v>0.63992776829423137</v>
      </c>
      <c r="V61" s="16">
        <f t="shared" si="25"/>
        <v>0.56230690010298645</v>
      </c>
      <c r="W61" s="16">
        <f t="shared" si="25"/>
        <v>0.60556127703398555</v>
      </c>
      <c r="X61" s="16">
        <f t="shared" si="25"/>
        <v>0.63189002820937634</v>
      </c>
      <c r="Y61" s="16">
        <f t="shared" si="25"/>
        <v>0.59538377657963304</v>
      </c>
      <c r="Z61" s="16">
        <f t="shared" si="25"/>
        <v>0.57495048720589403</v>
      </c>
      <c r="AA61" s="16">
        <f t="shared" si="25"/>
        <v>0.58393408856848605</v>
      </c>
      <c r="AB61" s="16">
        <f t="shared" si="25"/>
        <v>0.67077556840687635</v>
      </c>
      <c r="AC61" s="24">
        <f t="shared" ref="AC61:AC66" si="26">AVERAGE(E61:AB61)</f>
        <v>0.61634857745004668</v>
      </c>
    </row>
    <row r="62" spans="1:29" ht="33" customHeight="1">
      <c r="A62" s="4">
        <v>17</v>
      </c>
      <c r="B62" s="5" t="s">
        <v>69</v>
      </c>
      <c r="C62" s="13"/>
      <c r="D62" s="13"/>
      <c r="E62" s="316">
        <f>AVERAGE(E61:AB61)</f>
        <v>0.61634857745004668</v>
      </c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8"/>
      <c r="AC62" s="24">
        <f t="shared" si="26"/>
        <v>0.61634857745004668</v>
      </c>
    </row>
    <row r="63" spans="1:29" ht="33" customHeight="1">
      <c r="A63" s="4">
        <v>18</v>
      </c>
      <c r="B63" s="5" t="s">
        <v>70</v>
      </c>
      <c r="C63" s="13"/>
      <c r="D63" s="13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>
        <f t="shared" ref="Q63:AB63" si="27">3.516/Q61</f>
        <v>5.8706968253968252</v>
      </c>
      <c r="R63" s="16">
        <f t="shared" si="27"/>
        <v>5.4943701058201055</v>
      </c>
      <c r="S63" s="16">
        <f t="shared" si="27"/>
        <v>5.9054346764346768</v>
      </c>
      <c r="T63" s="16">
        <f t="shared" si="27"/>
        <v>5.0427780423280435</v>
      </c>
      <c r="U63" s="16">
        <f t="shared" si="27"/>
        <v>5.4943701058201055</v>
      </c>
      <c r="V63" s="16">
        <f t="shared" si="27"/>
        <v>6.2528131868131887</v>
      </c>
      <c r="W63" s="16">
        <f t="shared" si="27"/>
        <v>5.8061836734693877</v>
      </c>
      <c r="X63" s="16">
        <f t="shared" si="27"/>
        <v>5.5642593537414955</v>
      </c>
      <c r="Y63" s="16">
        <f t="shared" si="27"/>
        <v>5.905434676434675</v>
      </c>
      <c r="Z63" s="16">
        <f t="shared" si="27"/>
        <v>6.1153091931216927</v>
      </c>
      <c r="AA63" s="16">
        <f t="shared" si="27"/>
        <v>6.0212275132275135</v>
      </c>
      <c r="AB63" s="16">
        <f t="shared" si="27"/>
        <v>5.2416935941043086</v>
      </c>
      <c r="AC63" s="24">
        <f t="shared" si="26"/>
        <v>5.7262142455593343</v>
      </c>
    </row>
    <row r="64" spans="1:29" ht="33" customHeight="1">
      <c r="A64" s="4">
        <v>19</v>
      </c>
      <c r="B64" s="5" t="s">
        <v>71</v>
      </c>
      <c r="C64" s="13"/>
      <c r="D64" s="13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>
        <f t="shared" ref="Q64:AB64" si="28">3.413*Q63</f>
        <v>20.036688265079363</v>
      </c>
      <c r="R64" s="16">
        <f t="shared" si="28"/>
        <v>18.752285171164019</v>
      </c>
      <c r="S64" s="16">
        <f t="shared" si="28"/>
        <v>20.155248550671551</v>
      </c>
      <c r="T64" s="16">
        <f t="shared" si="28"/>
        <v>17.21100145846561</v>
      </c>
      <c r="U64" s="16">
        <f t="shared" si="28"/>
        <v>18.752285171164019</v>
      </c>
      <c r="V64" s="16">
        <f t="shared" si="28"/>
        <v>21.340851406593412</v>
      </c>
      <c r="W64" s="16">
        <f t="shared" si="28"/>
        <v>19.816504877551019</v>
      </c>
      <c r="X64" s="16">
        <f t="shared" si="28"/>
        <v>18.990817174319723</v>
      </c>
      <c r="Y64" s="16">
        <f t="shared" si="28"/>
        <v>20.155248550671544</v>
      </c>
      <c r="Z64" s="16">
        <f t="shared" si="28"/>
        <v>20.871550276124335</v>
      </c>
      <c r="AA64" s="16">
        <f t="shared" si="28"/>
        <v>20.550449502645503</v>
      </c>
      <c r="AB64" s="16">
        <f t="shared" si="28"/>
        <v>17.889900236678002</v>
      </c>
      <c r="AC64" s="24">
        <f t="shared" si="26"/>
        <v>19.54356922009401</v>
      </c>
    </row>
    <row r="65" spans="1:29" ht="33" customHeight="1">
      <c r="A65" s="4">
        <v>20</v>
      </c>
      <c r="B65" s="5" t="s">
        <v>72</v>
      </c>
      <c r="C65" s="6" t="s">
        <v>47</v>
      </c>
      <c r="D65" s="13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>
        <f t="shared" ref="Q65:AB65" si="29">(Q51-Q50)/LN(1+(Q51-Q50)/Q46)</f>
        <v>2.5239759175245418</v>
      </c>
      <c r="R65" s="16">
        <f t="shared" si="29"/>
        <v>2.3284885808307676</v>
      </c>
      <c r="S65" s="16">
        <f t="shared" si="29"/>
        <v>2.2156028472424842</v>
      </c>
      <c r="T65" s="16">
        <f t="shared" si="29"/>
        <v>2.2440156931414696</v>
      </c>
      <c r="U65" s="16">
        <f t="shared" si="29"/>
        <v>2.3284885808307672</v>
      </c>
      <c r="V65" s="16">
        <f t="shared" si="29"/>
        <v>2.3004552139452836</v>
      </c>
      <c r="W65" s="16">
        <f t="shared" si="29"/>
        <v>2.2722986744268567</v>
      </c>
      <c r="X65" s="16">
        <f t="shared" si="29"/>
        <v>2.2156028472424851</v>
      </c>
      <c r="Y65" s="16">
        <f t="shared" si="29"/>
        <v>2.1870565497103867</v>
      </c>
      <c r="Z65" s="16">
        <f t="shared" si="29"/>
        <v>2.1583730379529524</v>
      </c>
      <c r="AA65" s="16">
        <f t="shared" si="29"/>
        <v>2.1295483613602402</v>
      </c>
      <c r="AB65" s="16">
        <f t="shared" si="29"/>
        <v>1.991849804854938</v>
      </c>
      <c r="AC65" s="24">
        <f t="shared" si="26"/>
        <v>2.2413130090885978</v>
      </c>
    </row>
    <row r="66" spans="1:29" ht="33" customHeight="1">
      <c r="A66" s="4">
        <v>21</v>
      </c>
      <c r="B66" s="5" t="s">
        <v>73</v>
      </c>
      <c r="C66" s="6" t="s">
        <v>47</v>
      </c>
      <c r="D66" s="17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>
        <f t="shared" ref="Q66:AB66" si="30">(Q48-Q49)/LN(1+(Q48-Q49)/Q47)</f>
        <v>3.284340856464937</v>
      </c>
      <c r="R66" s="16">
        <f t="shared" si="30"/>
        <v>3.1533373622747241</v>
      </c>
      <c r="S66" s="16">
        <f t="shared" si="30"/>
        <v>3.020488061214039</v>
      </c>
      <c r="T66" s="16">
        <f t="shared" si="30"/>
        <v>2.8412043138320042</v>
      </c>
      <c r="U66" s="16">
        <f t="shared" si="30"/>
        <v>3.1533373622747241</v>
      </c>
      <c r="V66" s="16">
        <f t="shared" si="30"/>
        <v>3.1269202697034135</v>
      </c>
      <c r="W66" s="16">
        <f t="shared" si="30"/>
        <v>3.1269202697034131</v>
      </c>
      <c r="X66" s="16">
        <f t="shared" si="30"/>
        <v>3.0472134184856579</v>
      </c>
      <c r="Y66" s="16">
        <f t="shared" si="30"/>
        <v>3.1678285108002022</v>
      </c>
      <c r="Z66" s="16">
        <f t="shared" si="30"/>
        <v>2.9398224236729851</v>
      </c>
      <c r="AA66" s="16">
        <f t="shared" si="30"/>
        <v>2.9127655252058795</v>
      </c>
      <c r="AB66" s="16">
        <f t="shared" si="30"/>
        <v>2.7887947446121881</v>
      </c>
      <c r="AC66" s="24">
        <f t="shared" si="26"/>
        <v>3.0469144265203472</v>
      </c>
    </row>
    <row r="68" spans="1:29" ht="23.25">
      <c r="A68" s="266" t="s">
        <v>31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</row>
    <row r="69" spans="1:29" ht="23.25">
      <c r="A69" s="306" t="s">
        <v>155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306"/>
      <c r="U69" s="306"/>
      <c r="V69" s="306"/>
      <c r="W69" s="306"/>
      <c r="X69" s="306"/>
      <c r="Y69" s="306"/>
      <c r="Z69" s="306"/>
      <c r="AA69" s="306"/>
      <c r="AB69" s="306"/>
      <c r="AC69" s="306"/>
    </row>
    <row r="70" spans="1:29" ht="21">
      <c r="A70" s="273"/>
      <c r="B70" s="273"/>
      <c r="C70" s="273"/>
      <c r="D70" s="273"/>
      <c r="E70" s="270" t="s">
        <v>77</v>
      </c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  <c r="AA70" s="270"/>
      <c r="AB70" s="270"/>
      <c r="AC70" s="270"/>
    </row>
    <row r="71" spans="1:29" ht="18.75">
      <c r="A71" s="319" t="s">
        <v>119</v>
      </c>
      <c r="B71" s="319"/>
      <c r="C71" s="319"/>
      <c r="D71" s="319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</row>
    <row r="72" spans="1:29" ht="18.75">
      <c r="A72" s="319" t="s">
        <v>120</v>
      </c>
      <c r="B72" s="319"/>
      <c r="C72" s="319"/>
      <c r="D72" s="319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121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122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9.5">
      <c r="A75" s="320" t="s">
        <v>123</v>
      </c>
      <c r="B75" s="320"/>
      <c r="C75" s="320"/>
      <c r="D75" s="32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20" t="s">
        <v>124</v>
      </c>
      <c r="B76" s="320"/>
      <c r="C76" s="320"/>
      <c r="D76" s="32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5.75">
      <c r="A77" s="258" t="s">
        <v>40</v>
      </c>
      <c r="B77" s="258" t="s">
        <v>41</v>
      </c>
      <c r="C77" s="258" t="s">
        <v>42</v>
      </c>
      <c r="D77" s="258" t="s">
        <v>43</v>
      </c>
      <c r="E77" s="230" t="s">
        <v>44</v>
      </c>
      <c r="F77" s="231"/>
      <c r="G77" s="231"/>
      <c r="H77" s="231"/>
      <c r="I77" s="231"/>
      <c r="J77" s="231"/>
      <c r="K77" s="231"/>
      <c r="L77" s="231"/>
      <c r="M77" s="231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2"/>
      <c r="AC77" s="20" t="s">
        <v>30</v>
      </c>
    </row>
    <row r="78" spans="1:29" ht="18.75">
      <c r="A78" s="259"/>
      <c r="B78" s="259"/>
      <c r="C78" s="259"/>
      <c r="D78" s="259"/>
      <c r="E78" s="3">
        <v>7</v>
      </c>
      <c r="F78" s="3">
        <v>8</v>
      </c>
      <c r="G78" s="3">
        <v>9</v>
      </c>
      <c r="H78" s="3">
        <v>10</v>
      </c>
      <c r="I78" s="18">
        <v>11</v>
      </c>
      <c r="J78" s="3">
        <v>12</v>
      </c>
      <c r="K78" s="3">
        <v>13</v>
      </c>
      <c r="L78" s="3">
        <v>14</v>
      </c>
      <c r="M78" s="3">
        <v>15</v>
      </c>
      <c r="N78" s="3">
        <v>16</v>
      </c>
      <c r="O78" s="3">
        <v>17</v>
      </c>
      <c r="P78" s="3">
        <v>18</v>
      </c>
      <c r="Q78" s="3">
        <v>19</v>
      </c>
      <c r="R78" s="3">
        <v>20</v>
      </c>
      <c r="S78" s="3">
        <v>21</v>
      </c>
      <c r="T78" s="3">
        <v>22</v>
      </c>
      <c r="U78" s="3">
        <v>23</v>
      </c>
      <c r="V78" s="3">
        <v>0</v>
      </c>
      <c r="W78" s="3">
        <v>1</v>
      </c>
      <c r="X78" s="3">
        <v>2</v>
      </c>
      <c r="Y78" s="3">
        <v>3</v>
      </c>
      <c r="Z78" s="3">
        <v>4</v>
      </c>
      <c r="AA78" s="3">
        <v>5</v>
      </c>
      <c r="AB78" s="3">
        <v>6</v>
      </c>
      <c r="AC78" s="21"/>
    </row>
    <row r="79" spans="1:29" ht="21">
      <c r="A79" s="4">
        <v>1</v>
      </c>
      <c r="B79" s="5" t="s">
        <v>46</v>
      </c>
      <c r="C79" s="6" t="s">
        <v>47</v>
      </c>
      <c r="D79" s="7"/>
      <c r="E79" s="8">
        <v>0.9</v>
      </c>
      <c r="F79" s="8">
        <v>0.8</v>
      </c>
      <c r="G79" s="8">
        <v>1</v>
      </c>
      <c r="H79" s="8">
        <v>1.1000000000000001</v>
      </c>
      <c r="I79" s="8">
        <v>1</v>
      </c>
      <c r="J79" s="8">
        <v>0.9</v>
      </c>
      <c r="K79" s="8">
        <v>1</v>
      </c>
      <c r="L79" s="8">
        <v>1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23">
        <f>AVERAGE(E79:AB79)</f>
        <v>0.96250000000000013</v>
      </c>
    </row>
    <row r="80" spans="1:29" ht="31.5">
      <c r="A80" s="4">
        <v>2</v>
      </c>
      <c r="B80" s="5" t="s">
        <v>48</v>
      </c>
      <c r="C80" s="6" t="s">
        <v>47</v>
      </c>
      <c r="D80" s="7"/>
      <c r="E80" s="9">
        <v>0.5</v>
      </c>
      <c r="F80" s="9">
        <v>0.6</v>
      </c>
      <c r="G80" s="9">
        <v>0.5</v>
      </c>
      <c r="H80" s="9">
        <v>0.5</v>
      </c>
      <c r="I80" s="9">
        <v>0.6</v>
      </c>
      <c r="J80" s="9">
        <v>0.6</v>
      </c>
      <c r="K80" s="9">
        <v>0.5</v>
      </c>
      <c r="L80" s="9">
        <v>0.6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23">
        <f>AVERAGE(E80:AB80)</f>
        <v>0.55000000000000004</v>
      </c>
    </row>
    <row r="81" spans="1:29" ht="21">
      <c r="A81" s="4">
        <v>3</v>
      </c>
      <c r="B81" s="5" t="s">
        <v>49</v>
      </c>
      <c r="C81" s="6" t="s">
        <v>47</v>
      </c>
      <c r="D81" s="6"/>
      <c r="E81" s="10">
        <v>12.6</v>
      </c>
      <c r="F81" s="10">
        <v>12.7</v>
      </c>
      <c r="G81" s="10">
        <v>13</v>
      </c>
      <c r="H81" s="10">
        <v>13.2</v>
      </c>
      <c r="I81" s="10">
        <v>13.6</v>
      </c>
      <c r="J81" s="10">
        <v>13.9</v>
      </c>
      <c r="K81" s="10">
        <v>14.2</v>
      </c>
      <c r="L81" s="10">
        <v>14.3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24">
        <f t="shared" ref="AC81:AC91" si="31">AVERAGE(E81:AB81)</f>
        <v>13.4375</v>
      </c>
    </row>
    <row r="82" spans="1:29" ht="21">
      <c r="A82" s="4">
        <v>4</v>
      </c>
      <c r="B82" s="5" t="s">
        <v>50</v>
      </c>
      <c r="C82" s="6" t="s">
        <v>47</v>
      </c>
      <c r="D82" s="6"/>
      <c r="E82" s="10">
        <v>5.6</v>
      </c>
      <c r="F82" s="10">
        <v>5.5</v>
      </c>
      <c r="G82" s="10">
        <v>5.5</v>
      </c>
      <c r="H82" s="10">
        <v>5.6</v>
      </c>
      <c r="I82" s="10">
        <v>5.8</v>
      </c>
      <c r="J82" s="10">
        <v>6.1</v>
      </c>
      <c r="K82" s="10">
        <v>6.1</v>
      </c>
      <c r="L82" s="10">
        <v>6.3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24">
        <f t="shared" si="31"/>
        <v>5.8125</v>
      </c>
    </row>
    <row r="83" spans="1:29" ht="21">
      <c r="A83" s="4">
        <v>5</v>
      </c>
      <c r="B83" s="5" t="s">
        <v>51</v>
      </c>
      <c r="C83" s="6" t="s">
        <v>47</v>
      </c>
      <c r="D83" s="6"/>
      <c r="E83" s="10">
        <v>26.3</v>
      </c>
      <c r="F83" s="10">
        <v>26.5</v>
      </c>
      <c r="G83" s="10">
        <v>25.8</v>
      </c>
      <c r="H83" s="10">
        <v>26.7</v>
      </c>
      <c r="I83" s="10">
        <v>27.7</v>
      </c>
      <c r="J83" s="10">
        <v>28</v>
      </c>
      <c r="K83" s="10">
        <v>28.2</v>
      </c>
      <c r="L83" s="10">
        <v>28.8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si="31"/>
        <v>27.25</v>
      </c>
    </row>
    <row r="84" spans="1:29" ht="21">
      <c r="A84" s="4">
        <v>6</v>
      </c>
      <c r="B84" s="5" t="s">
        <v>52</v>
      </c>
      <c r="C84" s="6" t="s">
        <v>47</v>
      </c>
      <c r="D84" s="6"/>
      <c r="E84" s="10">
        <v>30.2</v>
      </c>
      <c r="F84" s="10">
        <v>30.6</v>
      </c>
      <c r="G84" s="10">
        <v>29.8</v>
      </c>
      <c r="H84" s="10">
        <v>30.8</v>
      </c>
      <c r="I84" s="10">
        <v>32</v>
      </c>
      <c r="J84" s="10">
        <v>32.6</v>
      </c>
      <c r="K84" s="10">
        <v>32.700000000000003</v>
      </c>
      <c r="L84" s="10">
        <v>33.200000000000003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31"/>
        <v>31.487499999999997</v>
      </c>
    </row>
    <row r="85" spans="1:29" ht="30">
      <c r="A85" s="4">
        <v>7</v>
      </c>
      <c r="B85" s="5" t="s">
        <v>53</v>
      </c>
      <c r="C85" s="6" t="s">
        <v>54</v>
      </c>
      <c r="D85" s="6"/>
      <c r="E85" s="11">
        <v>4.2</v>
      </c>
      <c r="F85" s="11">
        <v>4.2</v>
      </c>
      <c r="G85" s="11">
        <v>4.2</v>
      </c>
      <c r="H85" s="11">
        <v>4.2</v>
      </c>
      <c r="I85" s="11">
        <v>4.2</v>
      </c>
      <c r="J85" s="11">
        <v>4.2</v>
      </c>
      <c r="K85" s="11">
        <v>4.2</v>
      </c>
      <c r="L85" s="11">
        <v>4.2</v>
      </c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24">
        <f t="shared" si="31"/>
        <v>4.2</v>
      </c>
    </row>
    <row r="86" spans="1:29" ht="30">
      <c r="A86" s="4">
        <v>8</v>
      </c>
      <c r="B86" s="5" t="s">
        <v>55</v>
      </c>
      <c r="C86" s="6" t="s">
        <v>54</v>
      </c>
      <c r="D86" s="6"/>
      <c r="E86" s="12">
        <v>3.7</v>
      </c>
      <c r="F86" s="12">
        <v>3.7</v>
      </c>
      <c r="G86" s="12">
        <v>3.7</v>
      </c>
      <c r="H86" s="12">
        <v>3.7</v>
      </c>
      <c r="I86" s="12">
        <v>3.7</v>
      </c>
      <c r="J86" s="12">
        <v>3.7</v>
      </c>
      <c r="K86" s="12">
        <v>3.7</v>
      </c>
      <c r="L86" s="12">
        <v>3.7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24">
        <f t="shared" si="31"/>
        <v>3.6999999999999997</v>
      </c>
    </row>
    <row r="87" spans="1:29" ht="30">
      <c r="A87" s="4">
        <v>9</v>
      </c>
      <c r="B87" s="5" t="s">
        <v>56</v>
      </c>
      <c r="C87" s="6" t="s">
        <v>54</v>
      </c>
      <c r="D87" s="6"/>
      <c r="E87" s="12">
        <v>3.8</v>
      </c>
      <c r="F87" s="12">
        <v>3.8</v>
      </c>
      <c r="G87" s="12">
        <v>3.8</v>
      </c>
      <c r="H87" s="12">
        <v>3.8</v>
      </c>
      <c r="I87" s="12">
        <v>3.8</v>
      </c>
      <c r="J87" s="12">
        <v>3.8</v>
      </c>
      <c r="K87" s="12">
        <v>3.8</v>
      </c>
      <c r="L87" s="12">
        <v>3.8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24">
        <f t="shared" si="31"/>
        <v>3.8000000000000003</v>
      </c>
    </row>
    <row r="88" spans="1:29" ht="30">
      <c r="A88" s="4">
        <v>10</v>
      </c>
      <c r="B88" s="5" t="s">
        <v>57</v>
      </c>
      <c r="C88" s="6" t="s">
        <v>54</v>
      </c>
      <c r="D88" s="6"/>
      <c r="E88" s="12">
        <v>3</v>
      </c>
      <c r="F88" s="12">
        <v>3</v>
      </c>
      <c r="G88" s="12">
        <v>3</v>
      </c>
      <c r="H88" s="12">
        <v>3</v>
      </c>
      <c r="I88" s="12">
        <v>3</v>
      </c>
      <c r="J88" s="12">
        <v>3</v>
      </c>
      <c r="K88" s="12">
        <v>3</v>
      </c>
      <c r="L88" s="12">
        <v>3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31"/>
        <v>3</v>
      </c>
    </row>
    <row r="89" spans="1:29" ht="34.5">
      <c r="A89" s="4">
        <v>11</v>
      </c>
      <c r="B89" s="5" t="s">
        <v>58</v>
      </c>
      <c r="C89" s="6" t="s">
        <v>54</v>
      </c>
      <c r="D89" s="13"/>
      <c r="E89" s="11">
        <f t="shared" ref="E89:L89" si="32">E85-E86</f>
        <v>0.5</v>
      </c>
      <c r="F89" s="11">
        <f t="shared" si="32"/>
        <v>0.5</v>
      </c>
      <c r="G89" s="11">
        <f t="shared" si="32"/>
        <v>0.5</v>
      </c>
      <c r="H89" s="11">
        <f t="shared" si="32"/>
        <v>0.5</v>
      </c>
      <c r="I89" s="11">
        <f t="shared" si="32"/>
        <v>0.5</v>
      </c>
      <c r="J89" s="11">
        <f t="shared" si="32"/>
        <v>0.5</v>
      </c>
      <c r="K89" s="11">
        <f t="shared" si="32"/>
        <v>0.5</v>
      </c>
      <c r="L89" s="11">
        <f t="shared" si="32"/>
        <v>0.5</v>
      </c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24">
        <f t="shared" si="31"/>
        <v>0.5</v>
      </c>
    </row>
    <row r="90" spans="1:29" ht="34.5">
      <c r="A90" s="4">
        <v>12</v>
      </c>
      <c r="B90" s="5" t="s">
        <v>59</v>
      </c>
      <c r="C90" s="6" t="s">
        <v>60</v>
      </c>
      <c r="D90" s="13"/>
      <c r="E90" s="11">
        <f t="shared" ref="E90:L90" si="33">E87-E88</f>
        <v>0.79999999999999982</v>
      </c>
      <c r="F90" s="11">
        <f t="shared" si="33"/>
        <v>0.79999999999999982</v>
      </c>
      <c r="G90" s="11">
        <f t="shared" si="33"/>
        <v>0.79999999999999982</v>
      </c>
      <c r="H90" s="11">
        <f t="shared" si="33"/>
        <v>0.79999999999999982</v>
      </c>
      <c r="I90" s="11">
        <f t="shared" si="33"/>
        <v>0.79999999999999982</v>
      </c>
      <c r="J90" s="11">
        <f t="shared" si="33"/>
        <v>0.79999999999999982</v>
      </c>
      <c r="K90" s="11">
        <f t="shared" si="33"/>
        <v>0.79999999999999982</v>
      </c>
      <c r="L90" s="11">
        <f t="shared" si="33"/>
        <v>0.79999999999999982</v>
      </c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24">
        <f t="shared" si="31"/>
        <v>0.79999999999999982</v>
      </c>
    </row>
    <row r="91" spans="1:29" ht="37.5">
      <c r="A91" s="4">
        <v>13</v>
      </c>
      <c r="B91" s="5" t="s">
        <v>61</v>
      </c>
      <c r="C91" s="6" t="s">
        <v>62</v>
      </c>
      <c r="D91" s="13"/>
      <c r="E91" s="14">
        <f t="shared" ref="E91:L91" si="34">SQRT(E89/0.5)*971</f>
        <v>971</v>
      </c>
      <c r="F91" s="14">
        <f t="shared" si="34"/>
        <v>971</v>
      </c>
      <c r="G91" s="14">
        <f t="shared" si="34"/>
        <v>971</v>
      </c>
      <c r="H91" s="14">
        <f t="shared" si="34"/>
        <v>971</v>
      </c>
      <c r="I91" s="14">
        <f t="shared" si="34"/>
        <v>971</v>
      </c>
      <c r="J91" s="14">
        <f t="shared" si="34"/>
        <v>971</v>
      </c>
      <c r="K91" s="14">
        <f t="shared" si="34"/>
        <v>971</v>
      </c>
      <c r="L91" s="14">
        <f t="shared" si="34"/>
        <v>971</v>
      </c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24">
        <f t="shared" si="31"/>
        <v>971</v>
      </c>
    </row>
    <row r="92" spans="1:29" ht="21">
      <c r="A92" s="4">
        <v>14</v>
      </c>
      <c r="B92" s="5" t="s">
        <v>63</v>
      </c>
      <c r="C92" s="6" t="s">
        <v>64</v>
      </c>
      <c r="D92" s="13"/>
      <c r="E92" s="14">
        <f t="shared" ref="E92:L92" si="35">E91*1000*1*(E81-E82)/3024</f>
        <v>2247.6851851851852</v>
      </c>
      <c r="F92" s="14">
        <f t="shared" si="35"/>
        <v>2311.9047619047615</v>
      </c>
      <c r="G92" s="14">
        <f t="shared" si="35"/>
        <v>2408.2341269841268</v>
      </c>
      <c r="H92" s="14">
        <f t="shared" si="35"/>
        <v>2440.3439153439153</v>
      </c>
      <c r="I92" s="14">
        <f t="shared" si="35"/>
        <v>2504.563492063492</v>
      </c>
      <c r="J92" s="14">
        <f t="shared" si="35"/>
        <v>2504.5634920634925</v>
      </c>
      <c r="K92" s="14">
        <f t="shared" si="35"/>
        <v>2600.8928571428573</v>
      </c>
      <c r="L92" s="14">
        <f t="shared" si="35"/>
        <v>2568.7830687830688</v>
      </c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24">
        <f>SUM(E92:AB92)</f>
        <v>19586.9708994709</v>
      </c>
    </row>
    <row r="93" spans="1:29" ht="21">
      <c r="A93" s="4">
        <v>15</v>
      </c>
      <c r="B93" s="5" t="s">
        <v>65</v>
      </c>
      <c r="C93" s="6" t="s">
        <v>66</v>
      </c>
      <c r="D93" s="13"/>
      <c r="E93" s="15">
        <v>1400</v>
      </c>
      <c r="F93" s="15">
        <v>1400</v>
      </c>
      <c r="G93" s="15">
        <v>1300</v>
      </c>
      <c r="H93" s="15">
        <v>1500</v>
      </c>
      <c r="I93" s="15">
        <v>1700</v>
      </c>
      <c r="J93" s="15">
        <v>1500</v>
      </c>
      <c r="K93" s="15">
        <v>1500</v>
      </c>
      <c r="L93" s="15">
        <v>1500</v>
      </c>
      <c r="M93" s="15">
        <v>200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25">
        <f>SUM(E93:AB93)</f>
        <v>12000</v>
      </c>
    </row>
    <row r="94" spans="1:29" ht="21">
      <c r="A94" s="4">
        <v>16</v>
      </c>
      <c r="B94" s="5" t="s">
        <v>67</v>
      </c>
      <c r="C94" s="6" t="s">
        <v>68</v>
      </c>
      <c r="D94" s="13"/>
      <c r="E94" s="16">
        <f t="shared" ref="E94:L94" si="36">E93/E92</f>
        <v>0.62286302780638514</v>
      </c>
      <c r="F94" s="16">
        <f t="shared" si="36"/>
        <v>0.60556127703398566</v>
      </c>
      <c r="G94" s="16">
        <f t="shared" si="36"/>
        <v>0.53981462409886716</v>
      </c>
      <c r="H94" s="16">
        <f t="shared" si="36"/>
        <v>0.61466746165103803</v>
      </c>
      <c r="I94" s="16">
        <f t="shared" si="36"/>
        <v>0.67876099184029148</v>
      </c>
      <c r="J94" s="16">
        <f t="shared" si="36"/>
        <v>0.59890675750613953</v>
      </c>
      <c r="K94" s="16">
        <f t="shared" si="36"/>
        <v>0.57672502574665285</v>
      </c>
      <c r="L94" s="16">
        <f t="shared" si="36"/>
        <v>0.58393408856848605</v>
      </c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24">
        <f t="shared" ref="AC94:AC99" si="37">AVERAGE(E94:AB94)</f>
        <v>0.60265415678148071</v>
      </c>
    </row>
    <row r="95" spans="1:29" ht="21">
      <c r="A95" s="4">
        <v>17</v>
      </c>
      <c r="B95" s="5" t="s">
        <v>69</v>
      </c>
      <c r="C95" s="13"/>
      <c r="D95" s="13"/>
      <c r="E95" s="316">
        <f>AVERAGE(E94:AB94)</f>
        <v>0.60265415678148071</v>
      </c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8"/>
      <c r="AC95" s="24">
        <f t="shared" si="37"/>
        <v>0.60265415678148071</v>
      </c>
    </row>
    <row r="96" spans="1:29" ht="21">
      <c r="A96" s="4">
        <v>18</v>
      </c>
      <c r="B96" s="5" t="s">
        <v>70</v>
      </c>
      <c r="C96" s="13"/>
      <c r="D96" s="13"/>
      <c r="E96" s="16">
        <f t="shared" ref="E96:L96" si="38">3.516/E94</f>
        <v>5.6449007936507938</v>
      </c>
      <c r="F96" s="16">
        <f t="shared" si="38"/>
        <v>5.8061836734693868</v>
      </c>
      <c r="G96" s="16">
        <f t="shared" si="38"/>
        <v>6.5133470695970699</v>
      </c>
      <c r="H96" s="16">
        <f t="shared" si="38"/>
        <v>5.720166137566137</v>
      </c>
      <c r="I96" s="16">
        <f t="shared" si="38"/>
        <v>5.1800266106442585</v>
      </c>
      <c r="J96" s="16">
        <f t="shared" si="38"/>
        <v>5.8706968253968261</v>
      </c>
      <c r="K96" s="16">
        <f t="shared" si="38"/>
        <v>6.0964928571428576</v>
      </c>
      <c r="L96" s="16">
        <f t="shared" si="38"/>
        <v>6.0212275132275135</v>
      </c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si="37"/>
        <v>5.8566301850868552</v>
      </c>
    </row>
    <row r="97" spans="1:29" ht="21">
      <c r="A97" s="4">
        <v>19</v>
      </c>
      <c r="B97" s="5" t="s">
        <v>71</v>
      </c>
      <c r="C97" s="13"/>
      <c r="D97" s="13"/>
      <c r="E97" s="16">
        <f t="shared" ref="E97:L97" si="39">3.413*E96</f>
        <v>19.266046408730158</v>
      </c>
      <c r="F97" s="16">
        <f t="shared" si="39"/>
        <v>19.816504877551015</v>
      </c>
      <c r="G97" s="16">
        <f t="shared" si="39"/>
        <v>22.230053548534798</v>
      </c>
      <c r="H97" s="16">
        <f t="shared" si="39"/>
        <v>19.522927027513223</v>
      </c>
      <c r="I97" s="16">
        <f t="shared" si="39"/>
        <v>17.679430822128854</v>
      </c>
      <c r="J97" s="16">
        <f t="shared" si="39"/>
        <v>20.036688265079366</v>
      </c>
      <c r="K97" s="16">
        <f t="shared" si="39"/>
        <v>20.807330121428571</v>
      </c>
      <c r="L97" s="16">
        <f t="shared" si="39"/>
        <v>20.550449502645503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24">
        <f t="shared" si="37"/>
        <v>19.988678821701434</v>
      </c>
    </row>
    <row r="98" spans="1:29" ht="21">
      <c r="A98" s="4">
        <v>20</v>
      </c>
      <c r="B98" s="5" t="s">
        <v>72</v>
      </c>
      <c r="C98" s="6" t="s">
        <v>47</v>
      </c>
      <c r="D98" s="13"/>
      <c r="E98" s="16">
        <f t="shared" ref="E98:L98" si="40">(E84-E83)/LN(1+(E84-E83)/E79)</f>
        <v>2.3297819024123201</v>
      </c>
      <c r="F98" s="16">
        <f t="shared" si="40"/>
        <v>2.262220292227624</v>
      </c>
      <c r="G98" s="16">
        <f t="shared" si="40"/>
        <v>2.4853397382384474</v>
      </c>
      <c r="H98" s="16">
        <f t="shared" si="40"/>
        <v>2.6394592991227759</v>
      </c>
      <c r="I98" s="16">
        <f t="shared" si="40"/>
        <v>2.5783908460367524</v>
      </c>
      <c r="J98" s="16">
        <f t="shared" si="40"/>
        <v>2.5412839759633115</v>
      </c>
      <c r="K98" s="16">
        <f t="shared" si="40"/>
        <v>2.6396861920468622</v>
      </c>
      <c r="L98" s="16">
        <f t="shared" si="40"/>
        <v>2.6091097783741399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7"/>
        <v>2.5106590030527793</v>
      </c>
    </row>
    <row r="99" spans="1:29" ht="21">
      <c r="A99" s="4">
        <v>21</v>
      </c>
      <c r="B99" s="5" t="s">
        <v>73</v>
      </c>
      <c r="C99" s="6" t="s">
        <v>47</v>
      </c>
      <c r="D99" s="17"/>
      <c r="E99" s="16">
        <f t="shared" ref="E99:L99" si="41">(E81-E82)/LN(1+(E81-E82)/E80)</f>
        <v>2.5848856114819854</v>
      </c>
      <c r="F99" s="16">
        <f t="shared" si="41"/>
        <v>2.8070729658092159</v>
      </c>
      <c r="G99" s="16">
        <f t="shared" si="41"/>
        <v>2.7050532016668063</v>
      </c>
      <c r="H99" s="16">
        <f t="shared" si="41"/>
        <v>2.7288938316427807</v>
      </c>
      <c r="I99" s="16">
        <f t="shared" si="41"/>
        <v>2.9556008171816193</v>
      </c>
      <c r="J99" s="16">
        <f t="shared" si="41"/>
        <v>2.9556008171816193</v>
      </c>
      <c r="K99" s="16">
        <f t="shared" si="41"/>
        <v>2.8471908617087194</v>
      </c>
      <c r="L99" s="16">
        <f t="shared" si="41"/>
        <v>3.0045957240544103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7"/>
        <v>2.8236117288408944</v>
      </c>
    </row>
    <row r="101" spans="1:29" ht="23.25">
      <c r="A101" s="266" t="s">
        <v>31</v>
      </c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66"/>
      <c r="Y101" s="266"/>
      <c r="Z101" s="266"/>
      <c r="AA101" s="266"/>
      <c r="AB101" s="266"/>
      <c r="AC101" s="266"/>
    </row>
    <row r="102" spans="1:29" ht="23.25">
      <c r="A102" s="306" t="s">
        <v>155</v>
      </c>
      <c r="B102" s="306"/>
      <c r="C102" s="306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6"/>
      <c r="T102" s="306"/>
      <c r="U102" s="306"/>
      <c r="V102" s="306"/>
      <c r="W102" s="306"/>
      <c r="X102" s="306"/>
      <c r="Y102" s="306"/>
      <c r="Z102" s="306"/>
      <c r="AA102" s="306"/>
      <c r="AB102" s="306"/>
      <c r="AC102" s="306"/>
    </row>
    <row r="103" spans="1:29" ht="21" customHeight="1">
      <c r="A103" s="273"/>
      <c r="B103" s="273"/>
      <c r="C103" s="273"/>
      <c r="D103" s="273"/>
      <c r="E103" s="270" t="s">
        <v>78</v>
      </c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  <c r="AA103" s="270"/>
      <c r="AB103" s="270"/>
      <c r="AC103" s="270"/>
    </row>
    <row r="104" spans="1:29" ht="18.75" customHeight="1">
      <c r="A104" s="319" t="s">
        <v>119</v>
      </c>
      <c r="B104" s="319"/>
      <c r="C104" s="319"/>
      <c r="D104" s="319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  <c r="AA104" s="270"/>
      <c r="AB104" s="270"/>
      <c r="AC104" s="270"/>
    </row>
    <row r="105" spans="1:29" ht="18.75" customHeight="1">
      <c r="A105" s="319" t="s">
        <v>120</v>
      </c>
      <c r="B105" s="319"/>
      <c r="C105" s="319"/>
      <c r="D105" s="319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  <c r="AA105" s="270"/>
      <c r="AB105" s="270"/>
      <c r="AC105" s="270"/>
    </row>
    <row r="106" spans="1:29" ht="18.75">
      <c r="A106" s="319" t="s">
        <v>121</v>
      </c>
      <c r="B106" s="319"/>
      <c r="C106" s="319"/>
      <c r="D106" s="319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  <c r="AA106" s="270"/>
      <c r="AB106" s="270"/>
      <c r="AC106" s="270"/>
    </row>
    <row r="107" spans="1:29" ht="18.75">
      <c r="A107" s="319" t="s">
        <v>122</v>
      </c>
      <c r="B107" s="319"/>
      <c r="C107" s="319"/>
      <c r="D107" s="319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  <c r="AA107" s="270"/>
      <c r="AB107" s="270"/>
      <c r="AC107" s="270"/>
    </row>
    <row r="108" spans="1:29" ht="19.5">
      <c r="A108" s="320" t="s">
        <v>123</v>
      </c>
      <c r="B108" s="320"/>
      <c r="C108" s="320"/>
      <c r="D108" s="32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  <c r="AA108" s="270"/>
      <c r="AB108" s="270"/>
      <c r="AC108" s="270"/>
    </row>
    <row r="109" spans="1:29" ht="18.75">
      <c r="A109" s="320" t="s">
        <v>124</v>
      </c>
      <c r="B109" s="320"/>
      <c r="C109" s="320"/>
      <c r="D109" s="32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  <c r="AA109" s="270"/>
      <c r="AB109" s="270"/>
      <c r="AC109" s="270"/>
    </row>
    <row r="110" spans="1:29" ht="15.75">
      <c r="A110" s="258" t="s">
        <v>40</v>
      </c>
      <c r="B110" s="258" t="s">
        <v>41</v>
      </c>
      <c r="C110" s="258" t="s">
        <v>42</v>
      </c>
      <c r="D110" s="258" t="s">
        <v>43</v>
      </c>
      <c r="E110" s="230" t="s">
        <v>44</v>
      </c>
      <c r="F110" s="231"/>
      <c r="G110" s="231"/>
      <c r="H110" s="231"/>
      <c r="I110" s="231"/>
      <c r="J110" s="231"/>
      <c r="K110" s="231"/>
      <c r="L110" s="231"/>
      <c r="M110" s="231"/>
      <c r="N110" s="231"/>
      <c r="O110" s="231"/>
      <c r="P110" s="231"/>
      <c r="Q110" s="231"/>
      <c r="R110" s="231"/>
      <c r="S110" s="231"/>
      <c r="T110" s="231"/>
      <c r="U110" s="231"/>
      <c r="V110" s="231"/>
      <c r="W110" s="231"/>
      <c r="X110" s="231"/>
      <c r="Y110" s="231"/>
      <c r="Z110" s="231"/>
      <c r="AA110" s="231"/>
      <c r="AB110" s="232"/>
      <c r="AC110" s="20" t="s">
        <v>30</v>
      </c>
    </row>
    <row r="111" spans="1:29" ht="18.75">
      <c r="A111" s="259"/>
      <c r="B111" s="259"/>
      <c r="C111" s="259"/>
      <c r="D111" s="259"/>
      <c r="E111" s="3">
        <v>7</v>
      </c>
      <c r="F111" s="3">
        <v>8</v>
      </c>
      <c r="G111" s="3">
        <v>9</v>
      </c>
      <c r="H111" s="3">
        <v>10</v>
      </c>
      <c r="I111" s="18">
        <v>11</v>
      </c>
      <c r="J111" s="3">
        <v>12</v>
      </c>
      <c r="K111" s="3">
        <v>13</v>
      </c>
      <c r="L111" s="3">
        <v>14</v>
      </c>
      <c r="M111" s="3">
        <v>15</v>
      </c>
      <c r="N111" s="3">
        <v>16</v>
      </c>
      <c r="O111" s="3">
        <v>17</v>
      </c>
      <c r="P111" s="3">
        <v>18</v>
      </c>
      <c r="Q111" s="3">
        <v>19</v>
      </c>
      <c r="R111" s="3">
        <v>20</v>
      </c>
      <c r="S111" s="3">
        <v>21</v>
      </c>
      <c r="T111" s="3">
        <v>22</v>
      </c>
      <c r="U111" s="3">
        <v>23</v>
      </c>
      <c r="V111" s="3">
        <v>0</v>
      </c>
      <c r="W111" s="3">
        <v>1</v>
      </c>
      <c r="X111" s="3">
        <v>2</v>
      </c>
      <c r="Y111" s="3">
        <v>3</v>
      </c>
      <c r="Z111" s="3">
        <v>4</v>
      </c>
      <c r="AA111" s="3">
        <v>5</v>
      </c>
      <c r="AB111" s="3">
        <v>6</v>
      </c>
      <c r="AC111" s="21"/>
    </row>
    <row r="112" spans="1:29" ht="21">
      <c r="A112" s="4">
        <v>1</v>
      </c>
      <c r="B112" s="5" t="s">
        <v>46</v>
      </c>
      <c r="C112" s="6" t="s">
        <v>47</v>
      </c>
      <c r="D112" s="7"/>
      <c r="E112" s="8">
        <v>1</v>
      </c>
      <c r="F112" s="8">
        <v>0.9</v>
      </c>
      <c r="G112" s="8">
        <v>0.9</v>
      </c>
      <c r="H112" s="8">
        <v>1</v>
      </c>
      <c r="I112" s="8">
        <v>1</v>
      </c>
      <c r="J112" s="8">
        <v>1.1000000000000001</v>
      </c>
      <c r="K112" s="8">
        <v>1</v>
      </c>
      <c r="L112" s="8">
        <v>0.8</v>
      </c>
      <c r="M112" s="8">
        <v>0.8</v>
      </c>
      <c r="N112" s="8">
        <v>0.8</v>
      </c>
      <c r="O112" s="8">
        <v>0.9</v>
      </c>
      <c r="P112" s="8">
        <v>0.9</v>
      </c>
      <c r="Q112" s="8">
        <v>1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23">
        <f>AVERAGE(E112:AB112)</f>
        <v>0.9307692307692309</v>
      </c>
    </row>
    <row r="113" spans="1:29" ht="31.5">
      <c r="A113" s="4">
        <v>2</v>
      </c>
      <c r="B113" s="5" t="s">
        <v>48</v>
      </c>
      <c r="C113" s="6" t="s">
        <v>47</v>
      </c>
      <c r="D113" s="7"/>
      <c r="E113" s="9">
        <v>0.4</v>
      </c>
      <c r="F113" s="9">
        <v>0.5</v>
      </c>
      <c r="G113" s="9">
        <v>0.4</v>
      </c>
      <c r="H113" s="9">
        <v>0.4</v>
      </c>
      <c r="I113" s="9">
        <v>0.5</v>
      </c>
      <c r="J113" s="9">
        <v>0.5</v>
      </c>
      <c r="K113" s="9">
        <v>0.4</v>
      </c>
      <c r="L113" s="9">
        <v>0.4</v>
      </c>
      <c r="M113" s="9">
        <v>0.4</v>
      </c>
      <c r="N113" s="9">
        <v>0.4</v>
      </c>
      <c r="O113" s="9">
        <v>0.5</v>
      </c>
      <c r="P113" s="9">
        <v>0.6</v>
      </c>
      <c r="Q113" s="9">
        <v>0.6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23">
        <f>AVERAGE(E113:AB113)</f>
        <v>0.46153846153846145</v>
      </c>
    </row>
    <row r="114" spans="1:29" ht="21">
      <c r="A114" s="4">
        <v>3</v>
      </c>
      <c r="B114" s="5" t="s">
        <v>49</v>
      </c>
      <c r="C114" s="6" t="s">
        <v>47</v>
      </c>
      <c r="D114" s="6"/>
      <c r="E114" s="10">
        <v>12.4</v>
      </c>
      <c r="F114" s="10">
        <v>12.5</v>
      </c>
      <c r="G114" s="10">
        <v>12.7</v>
      </c>
      <c r="H114" s="10">
        <v>13</v>
      </c>
      <c r="I114" s="10">
        <v>13.3</v>
      </c>
      <c r="J114" s="10">
        <v>13.6</v>
      </c>
      <c r="K114" s="10">
        <v>13.8</v>
      </c>
      <c r="L114" s="10">
        <v>14.2</v>
      </c>
      <c r="M114" s="10">
        <v>12.8</v>
      </c>
      <c r="N114" s="10">
        <v>12.4</v>
      </c>
      <c r="O114" s="10">
        <v>13.6</v>
      </c>
      <c r="P114" s="10">
        <v>14.3</v>
      </c>
      <c r="Q114" s="10">
        <v>14.5</v>
      </c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24">
        <f t="shared" ref="AC114:AC124" si="42">AVERAGE(E114:AB114)</f>
        <v>13.315384615384614</v>
      </c>
    </row>
    <row r="115" spans="1:29" ht="21">
      <c r="A115" s="4">
        <v>4</v>
      </c>
      <c r="B115" s="5" t="s">
        <v>50</v>
      </c>
      <c r="C115" s="6" t="s">
        <v>47</v>
      </c>
      <c r="D115" s="6"/>
      <c r="E115" s="10">
        <v>5.5</v>
      </c>
      <c r="F115" s="10">
        <v>5.5</v>
      </c>
      <c r="G115" s="10">
        <v>5.6</v>
      </c>
      <c r="H115" s="10">
        <v>5.6</v>
      </c>
      <c r="I115" s="10">
        <v>5.6</v>
      </c>
      <c r="J115" s="10">
        <v>5.8</v>
      </c>
      <c r="K115" s="10">
        <v>5.9</v>
      </c>
      <c r="L115" s="10">
        <v>6.5</v>
      </c>
      <c r="M115" s="10">
        <v>5.8</v>
      </c>
      <c r="N115" s="10">
        <v>5.4</v>
      </c>
      <c r="O115" s="10">
        <v>6.1</v>
      </c>
      <c r="P115" s="10">
        <v>6.3</v>
      </c>
      <c r="Q115" s="10">
        <v>6.7</v>
      </c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24">
        <f t="shared" si="42"/>
        <v>5.8692307692307688</v>
      </c>
    </row>
    <row r="116" spans="1:29" ht="21">
      <c r="A116" s="4">
        <v>5</v>
      </c>
      <c r="B116" s="5" t="s">
        <v>51</v>
      </c>
      <c r="C116" s="6" t="s">
        <v>47</v>
      </c>
      <c r="D116" s="6"/>
      <c r="E116" s="10">
        <v>26.1</v>
      </c>
      <c r="F116" s="10">
        <v>26.3</v>
      </c>
      <c r="G116" s="10">
        <v>25.6</v>
      </c>
      <c r="H116" s="10">
        <v>26.2</v>
      </c>
      <c r="I116" s="10">
        <v>27.4</v>
      </c>
      <c r="J116" s="10">
        <v>27.8</v>
      </c>
      <c r="K116" s="10">
        <v>27.9</v>
      </c>
      <c r="L116" s="10">
        <v>28.6</v>
      </c>
      <c r="M116" s="10">
        <v>28.8</v>
      </c>
      <c r="N116" s="10">
        <v>27.5</v>
      </c>
      <c r="O116" s="10">
        <v>27.1</v>
      </c>
      <c r="P116" s="10">
        <v>27.8</v>
      </c>
      <c r="Q116" s="10">
        <v>28.5</v>
      </c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24">
        <f t="shared" si="42"/>
        <v>27.35384615384616</v>
      </c>
    </row>
    <row r="117" spans="1:29" ht="21">
      <c r="A117" s="4">
        <v>6</v>
      </c>
      <c r="B117" s="5" t="s">
        <v>52</v>
      </c>
      <c r="C117" s="6" t="s">
        <v>47</v>
      </c>
      <c r="D117" s="6"/>
      <c r="E117" s="10">
        <v>31</v>
      </c>
      <c r="F117" s="10">
        <v>31.3</v>
      </c>
      <c r="G117" s="10">
        <v>30.6</v>
      </c>
      <c r="H117" s="10">
        <v>31.4</v>
      </c>
      <c r="I117" s="10">
        <v>32.9</v>
      </c>
      <c r="J117" s="10">
        <v>33.200000000000003</v>
      </c>
      <c r="K117" s="10">
        <v>33.5</v>
      </c>
      <c r="L117" s="10">
        <v>34</v>
      </c>
      <c r="M117" s="10">
        <v>33.799999999999997</v>
      </c>
      <c r="N117" s="10">
        <v>32.5</v>
      </c>
      <c r="O117" s="10">
        <v>32.5</v>
      </c>
      <c r="P117" s="10">
        <v>33.4</v>
      </c>
      <c r="Q117" s="10">
        <v>34.1</v>
      </c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24">
        <f t="shared" si="42"/>
        <v>32.630769230769232</v>
      </c>
    </row>
    <row r="118" spans="1:29" ht="30">
      <c r="A118" s="4">
        <v>7</v>
      </c>
      <c r="B118" s="5" t="s">
        <v>53</v>
      </c>
      <c r="C118" s="6" t="s">
        <v>54</v>
      </c>
      <c r="D118" s="6"/>
      <c r="E118" s="11">
        <v>4.2</v>
      </c>
      <c r="F118" s="11">
        <v>4.2</v>
      </c>
      <c r="G118" s="11">
        <v>4.2</v>
      </c>
      <c r="H118" s="11">
        <v>4.2</v>
      </c>
      <c r="I118" s="11">
        <v>4.2</v>
      </c>
      <c r="J118" s="11">
        <v>4.2</v>
      </c>
      <c r="K118" s="11">
        <v>4.2</v>
      </c>
      <c r="L118" s="11">
        <v>4.2</v>
      </c>
      <c r="M118" s="11">
        <v>4.2</v>
      </c>
      <c r="N118" s="11">
        <v>4.2</v>
      </c>
      <c r="O118" s="11">
        <v>4.2</v>
      </c>
      <c r="P118" s="11">
        <v>4.2</v>
      </c>
      <c r="Q118" s="11">
        <v>4.2</v>
      </c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24">
        <f t="shared" si="42"/>
        <v>4.2000000000000011</v>
      </c>
    </row>
    <row r="119" spans="1:29" ht="30">
      <c r="A119" s="4">
        <v>8</v>
      </c>
      <c r="B119" s="5" t="s">
        <v>55</v>
      </c>
      <c r="C119" s="6" t="s">
        <v>54</v>
      </c>
      <c r="D119" s="6"/>
      <c r="E119" s="12">
        <v>3.7</v>
      </c>
      <c r="F119" s="12">
        <v>3.7</v>
      </c>
      <c r="G119" s="12">
        <v>3.7</v>
      </c>
      <c r="H119" s="12">
        <v>3.7</v>
      </c>
      <c r="I119" s="12">
        <v>3.7</v>
      </c>
      <c r="J119" s="12">
        <v>3.7</v>
      </c>
      <c r="K119" s="12">
        <v>3.7</v>
      </c>
      <c r="L119" s="12">
        <v>3.7</v>
      </c>
      <c r="M119" s="12">
        <v>3.7</v>
      </c>
      <c r="N119" s="12">
        <v>3.7</v>
      </c>
      <c r="O119" s="12">
        <v>3.7</v>
      </c>
      <c r="P119" s="12">
        <v>3.7</v>
      </c>
      <c r="Q119" s="12">
        <v>3.7</v>
      </c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24">
        <f t="shared" si="42"/>
        <v>3.7000000000000006</v>
      </c>
    </row>
    <row r="120" spans="1:29" ht="30">
      <c r="A120" s="4">
        <v>9</v>
      </c>
      <c r="B120" s="5" t="s">
        <v>56</v>
      </c>
      <c r="C120" s="6" t="s">
        <v>54</v>
      </c>
      <c r="D120" s="6"/>
      <c r="E120" s="12">
        <v>3.8</v>
      </c>
      <c r="F120" s="12">
        <v>3.8</v>
      </c>
      <c r="G120" s="12">
        <v>3.8</v>
      </c>
      <c r="H120" s="12">
        <v>3.8</v>
      </c>
      <c r="I120" s="12">
        <v>3.8</v>
      </c>
      <c r="J120" s="12">
        <v>3.8</v>
      </c>
      <c r="K120" s="12">
        <v>3.8</v>
      </c>
      <c r="L120" s="12">
        <v>3.8</v>
      </c>
      <c r="M120" s="12">
        <v>3.8</v>
      </c>
      <c r="N120" s="12">
        <v>3.8</v>
      </c>
      <c r="O120" s="12">
        <v>3.8</v>
      </c>
      <c r="P120" s="12">
        <v>3.8</v>
      </c>
      <c r="Q120" s="12">
        <v>3.8</v>
      </c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24">
        <f t="shared" si="42"/>
        <v>3.7999999999999994</v>
      </c>
    </row>
    <row r="121" spans="1:29" ht="30">
      <c r="A121" s="4">
        <v>10</v>
      </c>
      <c r="B121" s="5" t="s">
        <v>57</v>
      </c>
      <c r="C121" s="6" t="s">
        <v>54</v>
      </c>
      <c r="D121" s="6"/>
      <c r="E121" s="12">
        <v>3</v>
      </c>
      <c r="F121" s="12">
        <v>3</v>
      </c>
      <c r="G121" s="12">
        <v>3</v>
      </c>
      <c r="H121" s="12">
        <v>3</v>
      </c>
      <c r="I121" s="12">
        <v>3</v>
      </c>
      <c r="J121" s="12">
        <v>3</v>
      </c>
      <c r="K121" s="12">
        <v>3</v>
      </c>
      <c r="L121" s="12">
        <v>3</v>
      </c>
      <c r="M121" s="12">
        <v>3</v>
      </c>
      <c r="N121" s="12">
        <v>3</v>
      </c>
      <c r="O121" s="12">
        <v>3</v>
      </c>
      <c r="P121" s="12">
        <v>3</v>
      </c>
      <c r="Q121" s="12">
        <v>3</v>
      </c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24">
        <f t="shared" si="42"/>
        <v>3</v>
      </c>
    </row>
    <row r="122" spans="1:29" ht="34.5">
      <c r="A122" s="4">
        <v>11</v>
      </c>
      <c r="B122" s="5" t="s">
        <v>58</v>
      </c>
      <c r="C122" s="6" t="s">
        <v>54</v>
      </c>
      <c r="D122" s="13"/>
      <c r="E122" s="11">
        <f t="shared" ref="E122:Q122" si="43">E118-E119</f>
        <v>0.5</v>
      </c>
      <c r="F122" s="11">
        <f t="shared" si="43"/>
        <v>0.5</v>
      </c>
      <c r="G122" s="11">
        <f t="shared" si="43"/>
        <v>0.5</v>
      </c>
      <c r="H122" s="11">
        <f t="shared" si="43"/>
        <v>0.5</v>
      </c>
      <c r="I122" s="11">
        <f t="shared" si="43"/>
        <v>0.5</v>
      </c>
      <c r="J122" s="11">
        <f t="shared" si="43"/>
        <v>0.5</v>
      </c>
      <c r="K122" s="11">
        <f t="shared" si="43"/>
        <v>0.5</v>
      </c>
      <c r="L122" s="11">
        <f t="shared" si="43"/>
        <v>0.5</v>
      </c>
      <c r="M122" s="11">
        <f t="shared" si="43"/>
        <v>0.5</v>
      </c>
      <c r="N122" s="11">
        <f t="shared" si="43"/>
        <v>0.5</v>
      </c>
      <c r="O122" s="11">
        <f t="shared" si="43"/>
        <v>0.5</v>
      </c>
      <c r="P122" s="11">
        <f t="shared" si="43"/>
        <v>0.5</v>
      </c>
      <c r="Q122" s="11">
        <f t="shared" si="43"/>
        <v>0.5</v>
      </c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24">
        <f t="shared" si="42"/>
        <v>0.5</v>
      </c>
    </row>
    <row r="123" spans="1:29" ht="34.5">
      <c r="A123" s="4">
        <v>12</v>
      </c>
      <c r="B123" s="5" t="s">
        <v>59</v>
      </c>
      <c r="C123" s="6" t="s">
        <v>60</v>
      </c>
      <c r="D123" s="13"/>
      <c r="E123" s="11">
        <f t="shared" ref="E123:Q123" si="44">E120-E121</f>
        <v>0.79999999999999982</v>
      </c>
      <c r="F123" s="11">
        <f t="shared" si="44"/>
        <v>0.79999999999999982</v>
      </c>
      <c r="G123" s="11">
        <f t="shared" si="44"/>
        <v>0.79999999999999982</v>
      </c>
      <c r="H123" s="11">
        <f t="shared" si="44"/>
        <v>0.79999999999999982</v>
      </c>
      <c r="I123" s="11">
        <f t="shared" si="44"/>
        <v>0.79999999999999982</v>
      </c>
      <c r="J123" s="11">
        <f t="shared" si="44"/>
        <v>0.79999999999999982</v>
      </c>
      <c r="K123" s="11">
        <f t="shared" si="44"/>
        <v>0.79999999999999982</v>
      </c>
      <c r="L123" s="11">
        <f t="shared" si="44"/>
        <v>0.79999999999999982</v>
      </c>
      <c r="M123" s="11">
        <f t="shared" si="44"/>
        <v>0.79999999999999982</v>
      </c>
      <c r="N123" s="11">
        <f t="shared" si="44"/>
        <v>0.79999999999999982</v>
      </c>
      <c r="O123" s="11">
        <f t="shared" si="44"/>
        <v>0.79999999999999982</v>
      </c>
      <c r="P123" s="11">
        <f t="shared" si="44"/>
        <v>0.79999999999999982</v>
      </c>
      <c r="Q123" s="11">
        <f t="shared" si="44"/>
        <v>0.79999999999999982</v>
      </c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24">
        <f t="shared" si="42"/>
        <v>0.79999999999999993</v>
      </c>
    </row>
    <row r="124" spans="1:29" ht="37.5">
      <c r="A124" s="4">
        <v>13</v>
      </c>
      <c r="B124" s="5" t="s">
        <v>61</v>
      </c>
      <c r="C124" s="6" t="s">
        <v>62</v>
      </c>
      <c r="D124" s="13"/>
      <c r="E124" s="14">
        <f t="shared" ref="E124:Q124" si="45">SQRT(E122/0.5)*971</f>
        <v>971</v>
      </c>
      <c r="F124" s="14">
        <f t="shared" si="45"/>
        <v>971</v>
      </c>
      <c r="G124" s="14">
        <f t="shared" si="45"/>
        <v>971</v>
      </c>
      <c r="H124" s="14">
        <f t="shared" si="45"/>
        <v>971</v>
      </c>
      <c r="I124" s="14">
        <f t="shared" si="45"/>
        <v>971</v>
      </c>
      <c r="J124" s="14">
        <f t="shared" si="45"/>
        <v>971</v>
      </c>
      <c r="K124" s="14">
        <f t="shared" si="45"/>
        <v>971</v>
      </c>
      <c r="L124" s="14">
        <f t="shared" si="45"/>
        <v>971</v>
      </c>
      <c r="M124" s="14">
        <f t="shared" si="45"/>
        <v>971</v>
      </c>
      <c r="N124" s="14">
        <f t="shared" si="45"/>
        <v>971</v>
      </c>
      <c r="O124" s="14">
        <f t="shared" si="45"/>
        <v>971</v>
      </c>
      <c r="P124" s="14">
        <f t="shared" si="45"/>
        <v>971</v>
      </c>
      <c r="Q124" s="14">
        <f t="shared" si="45"/>
        <v>971</v>
      </c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24">
        <f t="shared" si="42"/>
        <v>971</v>
      </c>
    </row>
    <row r="125" spans="1:29" ht="21">
      <c r="A125" s="4">
        <v>14</v>
      </c>
      <c r="B125" s="5" t="s">
        <v>63</v>
      </c>
      <c r="C125" s="6" t="s">
        <v>64</v>
      </c>
      <c r="D125" s="13"/>
      <c r="E125" s="14">
        <f t="shared" ref="E125:Q125" si="46">E124*1000*1*(E114-E115)/3024</f>
        <v>2215.5753968253966</v>
      </c>
      <c r="F125" s="14">
        <f t="shared" si="46"/>
        <v>2247.6851851851852</v>
      </c>
      <c r="G125" s="14">
        <f t="shared" si="46"/>
        <v>2279.7949735449733</v>
      </c>
      <c r="H125" s="14">
        <f t="shared" si="46"/>
        <v>2376.1243386243386</v>
      </c>
      <c r="I125" s="14">
        <f t="shared" si="46"/>
        <v>2472.4537037037039</v>
      </c>
      <c r="J125" s="14">
        <f t="shared" si="46"/>
        <v>2504.563492063492</v>
      </c>
      <c r="K125" s="14">
        <f t="shared" si="46"/>
        <v>2536.6732804232806</v>
      </c>
      <c r="L125" s="14">
        <f t="shared" si="46"/>
        <v>2472.4537037037035</v>
      </c>
      <c r="M125" s="14">
        <f t="shared" si="46"/>
        <v>2247.6851851851857</v>
      </c>
      <c r="N125" s="14">
        <f t="shared" si="46"/>
        <v>2247.6851851851852</v>
      </c>
      <c r="O125" s="14">
        <f t="shared" si="46"/>
        <v>2408.2341269841268</v>
      </c>
      <c r="P125" s="14">
        <f t="shared" si="46"/>
        <v>2568.7830687830688</v>
      </c>
      <c r="Q125" s="14">
        <f t="shared" si="46"/>
        <v>2504.563492063492</v>
      </c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24">
        <f>SUM(E125:AB125)</f>
        <v>31082.275132275136</v>
      </c>
    </row>
    <row r="126" spans="1:29" ht="21">
      <c r="A126" s="4">
        <v>15</v>
      </c>
      <c r="B126" s="5" t="s">
        <v>65</v>
      </c>
      <c r="C126" s="6" t="s">
        <v>66</v>
      </c>
      <c r="D126" s="13"/>
      <c r="E126" s="15">
        <v>1400</v>
      </c>
      <c r="F126" s="15">
        <v>1400</v>
      </c>
      <c r="G126" s="15">
        <v>1300</v>
      </c>
      <c r="H126" s="15">
        <v>1300</v>
      </c>
      <c r="I126" s="15">
        <v>1300</v>
      </c>
      <c r="J126" s="15">
        <v>1600</v>
      </c>
      <c r="K126" s="15">
        <v>1600</v>
      </c>
      <c r="L126" s="15">
        <v>1800</v>
      </c>
      <c r="M126" s="15">
        <v>1600</v>
      </c>
      <c r="N126" s="15">
        <v>1600</v>
      </c>
      <c r="O126" s="15">
        <v>1600</v>
      </c>
      <c r="P126" s="15">
        <v>1500</v>
      </c>
      <c r="Q126" s="15">
        <v>1300</v>
      </c>
      <c r="R126" s="15">
        <v>800</v>
      </c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25">
        <f>SUM(E126:AB126)</f>
        <v>20100</v>
      </c>
    </row>
    <row r="127" spans="1:29" ht="21">
      <c r="A127" s="4">
        <v>16</v>
      </c>
      <c r="B127" s="5" t="s">
        <v>67</v>
      </c>
      <c r="C127" s="6" t="s">
        <v>68</v>
      </c>
      <c r="D127" s="13"/>
      <c r="E127" s="16">
        <f t="shared" ref="E127:Q127" si="47">E126/E125</f>
        <v>0.63189002820937634</v>
      </c>
      <c r="F127" s="16">
        <f t="shared" si="47"/>
        <v>0.62286302780638514</v>
      </c>
      <c r="G127" s="16">
        <f t="shared" si="47"/>
        <v>0.57022671559739491</v>
      </c>
      <c r="H127" s="16">
        <f t="shared" si="47"/>
        <v>0.54710941631641941</v>
      </c>
      <c r="I127" s="16">
        <f t="shared" si="47"/>
        <v>0.52579346503136404</v>
      </c>
      <c r="J127" s="16">
        <f t="shared" si="47"/>
        <v>0.63883387467321551</v>
      </c>
      <c r="K127" s="16">
        <f t="shared" si="47"/>
        <v>0.63074736993051661</v>
      </c>
      <c r="L127" s="16">
        <f t="shared" si="47"/>
        <v>0.72802172081265804</v>
      </c>
      <c r="M127" s="16">
        <f t="shared" si="47"/>
        <v>0.71184346035015433</v>
      </c>
      <c r="N127" s="16">
        <f t="shared" si="47"/>
        <v>0.71184346035015444</v>
      </c>
      <c r="O127" s="16">
        <f t="shared" si="47"/>
        <v>0.6643872296601443</v>
      </c>
      <c r="P127" s="16">
        <f t="shared" si="47"/>
        <v>0.58393408856848605</v>
      </c>
      <c r="Q127" s="16">
        <f t="shared" si="47"/>
        <v>0.51905252317198769</v>
      </c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24">
        <f t="shared" ref="AC127:AC132" si="48">AVERAGE(E127:AB127)</f>
        <v>0.62204202926755825</v>
      </c>
    </row>
    <row r="128" spans="1:29" ht="21">
      <c r="A128" s="4">
        <v>17</v>
      </c>
      <c r="B128" s="5" t="s">
        <v>69</v>
      </c>
      <c r="C128" s="13"/>
      <c r="D128" s="13"/>
      <c r="E128" s="316">
        <f>AVERAGE(E127:AB127)</f>
        <v>0.62204202926755825</v>
      </c>
      <c r="F128" s="317"/>
      <c r="G128" s="317"/>
      <c r="H128" s="317"/>
      <c r="I128" s="317"/>
      <c r="J128" s="317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8"/>
      <c r="AC128" s="24">
        <f t="shared" si="48"/>
        <v>0.62204202926755825</v>
      </c>
    </row>
    <row r="129" spans="1:29" ht="21">
      <c r="A129" s="4">
        <v>18</v>
      </c>
      <c r="B129" s="5" t="s">
        <v>70</v>
      </c>
      <c r="C129" s="13"/>
      <c r="D129" s="13"/>
      <c r="E129" s="16">
        <f t="shared" ref="E129:Q129" si="49">3.516/E127</f>
        <v>5.5642593537414955</v>
      </c>
      <c r="F129" s="16">
        <f t="shared" si="49"/>
        <v>5.6449007936507938</v>
      </c>
      <c r="G129" s="16">
        <f t="shared" si="49"/>
        <v>6.1659685592185589</v>
      </c>
      <c r="H129" s="16">
        <f t="shared" si="49"/>
        <v>6.4265024420024419</v>
      </c>
      <c r="I129" s="16">
        <f t="shared" si="49"/>
        <v>6.6870363247863258</v>
      </c>
      <c r="J129" s="16">
        <f t="shared" si="49"/>
        <v>5.503778273809524</v>
      </c>
      <c r="K129" s="16">
        <f t="shared" si="49"/>
        <v>5.5743395337301589</v>
      </c>
      <c r="L129" s="16">
        <f t="shared" si="49"/>
        <v>4.8295262345679006</v>
      </c>
      <c r="M129" s="16">
        <f t="shared" si="49"/>
        <v>4.9392881944444458</v>
      </c>
      <c r="N129" s="16">
        <f t="shared" si="49"/>
        <v>4.9392881944444449</v>
      </c>
      <c r="O129" s="16">
        <f t="shared" si="49"/>
        <v>5.2920944940476184</v>
      </c>
      <c r="P129" s="16">
        <f t="shared" si="49"/>
        <v>6.0212275132275135</v>
      </c>
      <c r="Q129" s="16">
        <f t="shared" si="49"/>
        <v>6.773880952380952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24">
        <f t="shared" si="48"/>
        <v>5.7201608356963201</v>
      </c>
    </row>
    <row r="130" spans="1:29" ht="21">
      <c r="A130" s="4">
        <v>19</v>
      </c>
      <c r="B130" s="5" t="s">
        <v>71</v>
      </c>
      <c r="C130" s="13"/>
      <c r="D130" s="13"/>
      <c r="E130" s="16">
        <f t="shared" ref="E130:Q130" si="50">3.413*E129</f>
        <v>18.990817174319723</v>
      </c>
      <c r="F130" s="16">
        <f t="shared" si="50"/>
        <v>19.266046408730158</v>
      </c>
      <c r="G130" s="16">
        <f t="shared" si="50"/>
        <v>21.044450692612941</v>
      </c>
      <c r="H130" s="16">
        <f t="shared" si="50"/>
        <v>21.933652834554334</v>
      </c>
      <c r="I130" s="16">
        <f t="shared" si="50"/>
        <v>22.82285497649573</v>
      </c>
      <c r="J130" s="16">
        <f t="shared" si="50"/>
        <v>18.784395248511906</v>
      </c>
      <c r="K130" s="16">
        <f t="shared" si="50"/>
        <v>19.02522082862103</v>
      </c>
      <c r="L130" s="16">
        <f t="shared" si="50"/>
        <v>16.483173038580244</v>
      </c>
      <c r="M130" s="16">
        <f t="shared" si="50"/>
        <v>16.857790607638893</v>
      </c>
      <c r="N130" s="16">
        <f t="shared" si="50"/>
        <v>16.85779060763889</v>
      </c>
      <c r="O130" s="16">
        <f t="shared" si="50"/>
        <v>18.061918508184522</v>
      </c>
      <c r="P130" s="16">
        <f t="shared" si="50"/>
        <v>20.550449502645503</v>
      </c>
      <c r="Q130" s="16">
        <f t="shared" si="50"/>
        <v>23.119255690476187</v>
      </c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24">
        <f t="shared" si="48"/>
        <v>19.522908932231545</v>
      </c>
    </row>
    <row r="131" spans="1:29" ht="21">
      <c r="A131" s="4">
        <v>20</v>
      </c>
      <c r="B131" s="5" t="s">
        <v>72</v>
      </c>
      <c r="C131" s="6" t="s">
        <v>47</v>
      </c>
      <c r="D131" s="13"/>
      <c r="E131" s="16">
        <f t="shared" ref="E131:Q131" si="51">(E117-E116)/LN(1+(E117-E116)/E112)</f>
        <v>2.7606374883715601</v>
      </c>
      <c r="F131" s="16">
        <f t="shared" si="51"/>
        <v>2.6591319396341482</v>
      </c>
      <c r="G131" s="16">
        <f t="shared" si="51"/>
        <v>2.6591319396341482</v>
      </c>
      <c r="H131" s="16">
        <f t="shared" si="51"/>
        <v>2.8500189184554614</v>
      </c>
      <c r="I131" s="16">
        <f t="shared" si="51"/>
        <v>2.9383446968227127</v>
      </c>
      <c r="J131" s="16">
        <f t="shared" si="51"/>
        <v>3.039698466879353</v>
      </c>
      <c r="K131" s="16">
        <f t="shared" si="51"/>
        <v>2.9675640233371752</v>
      </c>
      <c r="L131" s="16">
        <f t="shared" si="51"/>
        <v>2.6371142612997733</v>
      </c>
      <c r="M131" s="16">
        <f t="shared" si="51"/>
        <v>2.5239759175245409</v>
      </c>
      <c r="N131" s="16">
        <f t="shared" si="51"/>
        <v>2.5239759175245418</v>
      </c>
      <c r="O131" s="16">
        <f t="shared" si="51"/>
        <v>2.7750510487966533</v>
      </c>
      <c r="P131" s="16">
        <f t="shared" si="51"/>
        <v>2.8323415271157346</v>
      </c>
      <c r="Q131" s="16">
        <f t="shared" si="51"/>
        <v>2.9675640233371752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24">
        <f t="shared" si="48"/>
        <v>2.7795807822102296</v>
      </c>
    </row>
    <row r="132" spans="1:29" ht="21">
      <c r="A132" s="4">
        <v>21</v>
      </c>
      <c r="B132" s="5" t="s">
        <v>73</v>
      </c>
      <c r="C132" s="6" t="s">
        <v>47</v>
      </c>
      <c r="D132" s="17"/>
      <c r="E132" s="16">
        <f t="shared" ref="E132:Q132" si="52">(E114-E115)/LN(1+(E114-E115)/E113)</f>
        <v>2.375897998171745</v>
      </c>
      <c r="F132" s="16">
        <f t="shared" si="52"/>
        <v>2.5848856114819854</v>
      </c>
      <c r="G132" s="16">
        <f t="shared" si="52"/>
        <v>2.4222213199475116</v>
      </c>
      <c r="H132" s="16">
        <f t="shared" si="52"/>
        <v>2.4912348380247811</v>
      </c>
      <c r="I132" s="16">
        <f t="shared" si="52"/>
        <v>2.7526727126528141</v>
      </c>
      <c r="J132" s="16">
        <f t="shared" si="52"/>
        <v>2.7763908722930744</v>
      </c>
      <c r="K132" s="16">
        <f t="shared" si="52"/>
        <v>2.6050715660667714</v>
      </c>
      <c r="L132" s="16">
        <f t="shared" si="52"/>
        <v>2.5597087013286677</v>
      </c>
      <c r="M132" s="16">
        <f t="shared" si="52"/>
        <v>2.3990918556509149</v>
      </c>
      <c r="N132" s="16">
        <f t="shared" si="52"/>
        <v>2.3990918556509144</v>
      </c>
      <c r="O132" s="16">
        <f t="shared" si="52"/>
        <v>2.7050532016668063</v>
      </c>
      <c r="P132" s="16">
        <f t="shared" si="52"/>
        <v>3.0045957240544103</v>
      </c>
      <c r="Q132" s="16">
        <f t="shared" si="52"/>
        <v>2.9556008171816193</v>
      </c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24">
        <f t="shared" si="48"/>
        <v>2.6178090057055403</v>
      </c>
    </row>
  </sheetData>
  <mergeCells count="64">
    <mergeCell ref="E128:AB128"/>
    <mergeCell ref="A110:A111"/>
    <mergeCell ref="B110:B111"/>
    <mergeCell ref="C110:C111"/>
    <mergeCell ref="D110:D111"/>
    <mergeCell ref="E110:AB110"/>
    <mergeCell ref="E95:AB95"/>
    <mergeCell ref="A101:AC101"/>
    <mergeCell ref="A102:AC102"/>
    <mergeCell ref="A103:D103"/>
    <mergeCell ref="E103:AC109"/>
    <mergeCell ref="A104:D104"/>
    <mergeCell ref="A105:D105"/>
    <mergeCell ref="A106:D106"/>
    <mergeCell ref="A107:D107"/>
    <mergeCell ref="A108:D108"/>
    <mergeCell ref="A109:D109"/>
    <mergeCell ref="A77:A78"/>
    <mergeCell ref="B77:B78"/>
    <mergeCell ref="C77:C78"/>
    <mergeCell ref="D77:D78"/>
    <mergeCell ref="E77:AB77"/>
    <mergeCell ref="A68:AC68"/>
    <mergeCell ref="A69:AC69"/>
    <mergeCell ref="A70:D70"/>
    <mergeCell ref="E70:AC76"/>
    <mergeCell ref="A71:D71"/>
    <mergeCell ref="A72:D72"/>
    <mergeCell ref="A73:D73"/>
    <mergeCell ref="A74:D74"/>
    <mergeCell ref="A75:D75"/>
    <mergeCell ref="A76:D76"/>
    <mergeCell ref="A44:A45"/>
    <mergeCell ref="B44:B45"/>
    <mergeCell ref="C44:C45"/>
    <mergeCell ref="D44:D45"/>
    <mergeCell ref="E44:AB44"/>
    <mergeCell ref="E62:AB62"/>
    <mergeCell ref="A11:A12"/>
    <mergeCell ref="B11:B12"/>
    <mergeCell ref="C11:C12"/>
    <mergeCell ref="D11:D12"/>
    <mergeCell ref="A39:D39"/>
    <mergeCell ref="A40:D40"/>
    <mergeCell ref="A41:D41"/>
    <mergeCell ref="A42:D42"/>
    <mergeCell ref="A43:D43"/>
    <mergeCell ref="A36:AC36"/>
    <mergeCell ref="A38:D38"/>
    <mergeCell ref="E29:AB29"/>
    <mergeCell ref="A35:AC35"/>
    <mergeCell ref="A37:D37"/>
    <mergeCell ref="E37:AC43"/>
    <mergeCell ref="A7:D7"/>
    <mergeCell ref="A8:D8"/>
    <mergeCell ref="A9:D9"/>
    <mergeCell ref="A10:D10"/>
    <mergeCell ref="E11:AB11"/>
    <mergeCell ref="E4:AC10"/>
    <mergeCell ref="A2:AC2"/>
    <mergeCell ref="A3:AC3"/>
    <mergeCell ref="A4:D4"/>
    <mergeCell ref="A5:D5"/>
    <mergeCell ref="A6:D6"/>
  </mergeCells>
  <conditionalFormatting sqref="E27:AB27">
    <cfRule type="cellIs" dxfId="15" priority="4" operator="greaterThan">
      <formula>90</formula>
    </cfRule>
  </conditionalFormatting>
  <conditionalFormatting sqref="E60:AB60">
    <cfRule type="cellIs" dxfId="14" priority="3" operator="greaterThan">
      <formula>90</formula>
    </cfRule>
  </conditionalFormatting>
  <conditionalFormatting sqref="E93:AB93">
    <cfRule type="cellIs" dxfId="13" priority="2" operator="greaterThan">
      <formula>90</formula>
    </cfRule>
  </conditionalFormatting>
  <conditionalFormatting sqref="E126:AB126">
    <cfRule type="cellIs" dxfId="12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F101"/>
  <sheetViews>
    <sheetView zoomScale="60" zoomScaleNormal="60" workbookViewId="0">
      <selection activeCell="E30" sqref="E30:AB3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156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0.3</v>
      </c>
      <c r="F13" s="8">
        <v>0.3</v>
      </c>
      <c r="G13" s="8">
        <v>0.3</v>
      </c>
      <c r="H13" s="8">
        <v>0.5</v>
      </c>
      <c r="I13" s="8">
        <v>0.5</v>
      </c>
      <c r="J13" s="8">
        <v>0.5</v>
      </c>
      <c r="K13" s="8">
        <v>0.6</v>
      </c>
      <c r="L13" s="8">
        <v>0.6</v>
      </c>
      <c r="M13" s="8">
        <v>0.5</v>
      </c>
      <c r="N13" s="8">
        <v>0.6</v>
      </c>
      <c r="O13" s="8">
        <v>0.3</v>
      </c>
      <c r="P13" s="8">
        <v>0.4</v>
      </c>
      <c r="Q13" s="8">
        <v>0.3</v>
      </c>
      <c r="R13" s="8">
        <v>0.5</v>
      </c>
      <c r="S13" s="8">
        <v>0.5</v>
      </c>
      <c r="T13" s="8">
        <v>0.5</v>
      </c>
      <c r="U13" s="8">
        <v>0.3</v>
      </c>
      <c r="V13" s="8">
        <v>0.4</v>
      </c>
      <c r="W13" s="8">
        <v>0.5</v>
      </c>
      <c r="X13" s="8">
        <v>0.4</v>
      </c>
      <c r="Y13" s="8">
        <v>0.5</v>
      </c>
      <c r="Z13" s="8">
        <v>0.4</v>
      </c>
      <c r="AA13" s="8">
        <v>0.4</v>
      </c>
      <c r="AB13" s="8">
        <v>0.5</v>
      </c>
      <c r="AC13" s="23">
        <f>AVERAGE(E13:AB13)</f>
        <v>0.44166666666666665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0.9</v>
      </c>
      <c r="F14" s="9">
        <v>0.8</v>
      </c>
      <c r="G14" s="9">
        <v>0.9</v>
      </c>
      <c r="H14" s="9">
        <v>0.7</v>
      </c>
      <c r="I14" s="9">
        <v>0.7</v>
      </c>
      <c r="J14" s="9">
        <v>0.7</v>
      </c>
      <c r="K14" s="9">
        <v>0.7</v>
      </c>
      <c r="L14" s="9">
        <v>0.6</v>
      </c>
      <c r="M14" s="9">
        <v>1</v>
      </c>
      <c r="N14" s="9">
        <v>0.9</v>
      </c>
      <c r="O14" s="9">
        <v>0.5</v>
      </c>
      <c r="P14" s="9">
        <v>0.7</v>
      </c>
      <c r="Q14" s="9">
        <v>0.6</v>
      </c>
      <c r="R14" s="9">
        <v>1.6</v>
      </c>
      <c r="S14" s="9">
        <v>0.5</v>
      </c>
      <c r="T14" s="9">
        <v>0.5</v>
      </c>
      <c r="U14" s="9">
        <v>0.5</v>
      </c>
      <c r="V14" s="9">
        <v>0.5</v>
      </c>
      <c r="W14" s="9">
        <v>0.5</v>
      </c>
      <c r="X14" s="9">
        <v>0.7</v>
      </c>
      <c r="Y14" s="9">
        <v>0.6</v>
      </c>
      <c r="Z14" s="9">
        <v>0.7</v>
      </c>
      <c r="AA14" s="9">
        <v>0.8</v>
      </c>
      <c r="AB14" s="9">
        <v>0.9</v>
      </c>
      <c r="AC14" s="23">
        <f>AVERAGE(E14:AB14)</f>
        <v>0.72916666666666652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12.3</v>
      </c>
      <c r="F15" s="10">
        <v>12.4</v>
      </c>
      <c r="G15" s="10">
        <v>12.3</v>
      </c>
      <c r="H15" s="10">
        <v>12.6</v>
      </c>
      <c r="I15" s="10">
        <v>13.2</v>
      </c>
      <c r="J15" s="10">
        <v>13.6</v>
      </c>
      <c r="K15" s="10">
        <v>14</v>
      </c>
      <c r="L15" s="10">
        <v>14.1</v>
      </c>
      <c r="M15" s="10">
        <v>13.1</v>
      </c>
      <c r="N15" s="10">
        <v>12.5</v>
      </c>
      <c r="O15" s="10">
        <v>13.7</v>
      </c>
      <c r="P15" s="10">
        <v>14.3</v>
      </c>
      <c r="Q15" s="10">
        <v>13.9</v>
      </c>
      <c r="R15" s="10">
        <v>12.6</v>
      </c>
      <c r="S15" s="10">
        <v>12.8</v>
      </c>
      <c r="T15" s="10">
        <v>13.4</v>
      </c>
      <c r="U15" s="10">
        <v>13.6</v>
      </c>
      <c r="V15" s="10">
        <v>13.5</v>
      </c>
      <c r="W15" s="10">
        <v>13.4</v>
      </c>
      <c r="X15" s="10">
        <v>13.3</v>
      </c>
      <c r="Y15" s="10">
        <v>13.2</v>
      </c>
      <c r="Z15" s="10">
        <v>13.2</v>
      </c>
      <c r="AA15" s="10">
        <v>12.9</v>
      </c>
      <c r="AB15" s="10">
        <v>12.9</v>
      </c>
      <c r="AC15" s="24">
        <f t="shared" ref="AC15:AC26" si="0">AVERAGE(E15:AB15)</f>
        <v>13.199999999999996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5.4</v>
      </c>
      <c r="F16" s="10">
        <v>5.5</v>
      </c>
      <c r="G16" s="10">
        <v>5.4</v>
      </c>
      <c r="H16" s="10">
        <v>5.8</v>
      </c>
      <c r="I16" s="10">
        <v>5.5</v>
      </c>
      <c r="J16" s="10">
        <v>5.7</v>
      </c>
      <c r="K16" s="10">
        <v>5.5</v>
      </c>
      <c r="L16" s="10">
        <v>5.5</v>
      </c>
      <c r="M16" s="10">
        <v>5.5</v>
      </c>
      <c r="N16" s="10">
        <v>5.6</v>
      </c>
      <c r="O16" s="10">
        <v>5.6</v>
      </c>
      <c r="P16" s="10">
        <v>5.6</v>
      </c>
      <c r="Q16" s="10">
        <v>5.4</v>
      </c>
      <c r="R16" s="10">
        <v>5.6</v>
      </c>
      <c r="S16" s="10">
        <v>5.6</v>
      </c>
      <c r="T16" s="10">
        <v>5.6</v>
      </c>
      <c r="U16" s="10">
        <v>5.6</v>
      </c>
      <c r="V16" s="10">
        <v>5.4</v>
      </c>
      <c r="W16" s="10">
        <v>5.4</v>
      </c>
      <c r="X16" s="10">
        <v>5.6</v>
      </c>
      <c r="Y16" s="10">
        <v>5.6</v>
      </c>
      <c r="Z16" s="10">
        <v>5.6</v>
      </c>
      <c r="AA16" s="10">
        <v>5.5</v>
      </c>
      <c r="AB16" s="10">
        <v>5.4</v>
      </c>
      <c r="AC16" s="24">
        <f t="shared" si="0"/>
        <v>5.5374999999999988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6.9</v>
      </c>
      <c r="F17" s="198">
        <f t="shared" ref="F17:AB17" si="1">F15-F16</f>
        <v>6.9</v>
      </c>
      <c r="G17" s="198">
        <f t="shared" si="1"/>
        <v>6.9</v>
      </c>
      <c r="H17" s="198">
        <f t="shared" si="1"/>
        <v>6.8</v>
      </c>
      <c r="I17" s="198">
        <f t="shared" si="1"/>
        <v>7.6999999999999993</v>
      </c>
      <c r="J17" s="198">
        <f t="shared" si="1"/>
        <v>7.8999999999999995</v>
      </c>
      <c r="K17" s="198">
        <f t="shared" si="1"/>
        <v>8.5</v>
      </c>
      <c r="L17" s="198">
        <f t="shared" si="1"/>
        <v>8.6</v>
      </c>
      <c r="M17" s="198">
        <f t="shared" si="1"/>
        <v>7.6</v>
      </c>
      <c r="N17" s="198">
        <f t="shared" si="1"/>
        <v>6.9</v>
      </c>
      <c r="O17" s="198">
        <f t="shared" si="1"/>
        <v>8.1</v>
      </c>
      <c r="P17" s="198">
        <f t="shared" si="1"/>
        <v>8.7000000000000011</v>
      </c>
      <c r="Q17" s="198">
        <f t="shared" si="1"/>
        <v>8.5</v>
      </c>
      <c r="R17" s="198">
        <f t="shared" si="1"/>
        <v>7</v>
      </c>
      <c r="S17" s="198">
        <f t="shared" si="1"/>
        <v>7.2000000000000011</v>
      </c>
      <c r="T17" s="198">
        <f t="shared" si="1"/>
        <v>7.8000000000000007</v>
      </c>
      <c r="U17" s="198">
        <f t="shared" si="1"/>
        <v>8</v>
      </c>
      <c r="V17" s="198">
        <f t="shared" si="1"/>
        <v>8.1</v>
      </c>
      <c r="W17" s="198">
        <f t="shared" si="1"/>
        <v>8</v>
      </c>
      <c r="X17" s="198">
        <f t="shared" si="1"/>
        <v>7.7000000000000011</v>
      </c>
      <c r="Y17" s="198">
        <f t="shared" si="1"/>
        <v>7.6</v>
      </c>
      <c r="Z17" s="198">
        <f t="shared" si="1"/>
        <v>7.6</v>
      </c>
      <c r="AA17" s="198">
        <f t="shared" si="1"/>
        <v>7.4</v>
      </c>
      <c r="AB17" s="198">
        <f t="shared" si="1"/>
        <v>7.5</v>
      </c>
      <c r="AC17" s="24">
        <f t="shared" si="0"/>
        <v>7.6624999999999988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25</v>
      </c>
      <c r="F18" s="10">
        <v>24.6</v>
      </c>
      <c r="G18" s="10">
        <v>24.7</v>
      </c>
      <c r="H18" s="10">
        <v>25.1</v>
      </c>
      <c r="I18" s="10">
        <v>26.2</v>
      </c>
      <c r="J18" s="10">
        <v>27.9</v>
      </c>
      <c r="K18" s="10">
        <v>28.2</v>
      </c>
      <c r="L18" s="10">
        <v>29.2</v>
      </c>
      <c r="M18" s="10">
        <v>28.6</v>
      </c>
      <c r="N18" s="10">
        <v>27.8</v>
      </c>
      <c r="O18" s="10">
        <v>27.5</v>
      </c>
      <c r="P18" s="10">
        <v>27.2</v>
      </c>
      <c r="Q18" s="10">
        <v>28.3</v>
      </c>
      <c r="R18" s="10">
        <v>28.1</v>
      </c>
      <c r="S18" s="10">
        <v>26.3</v>
      </c>
      <c r="T18" s="10">
        <v>26.2</v>
      </c>
      <c r="U18" s="10">
        <v>26.4</v>
      </c>
      <c r="V18" s="10">
        <v>26.6</v>
      </c>
      <c r="W18" s="10">
        <v>26.1</v>
      </c>
      <c r="X18" s="10">
        <v>25.4</v>
      </c>
      <c r="Y18" s="10">
        <v>25.8</v>
      </c>
      <c r="Z18" s="10">
        <v>25.9</v>
      </c>
      <c r="AA18" s="10">
        <v>25.3</v>
      </c>
      <c r="AB18" s="10">
        <v>25.6</v>
      </c>
      <c r="AC18" s="24">
        <f t="shared" si="0"/>
        <v>26.583333333333329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29.2</v>
      </c>
      <c r="F19" s="10">
        <v>29</v>
      </c>
      <c r="G19" s="10">
        <v>29.1</v>
      </c>
      <c r="H19" s="10">
        <v>29.4</v>
      </c>
      <c r="I19" s="10">
        <v>30.8</v>
      </c>
      <c r="J19" s="10">
        <v>32.700000000000003</v>
      </c>
      <c r="K19" s="10">
        <v>33.299999999999997</v>
      </c>
      <c r="L19" s="10">
        <v>34.200000000000003</v>
      </c>
      <c r="M19" s="10">
        <v>33.299999999999997</v>
      </c>
      <c r="N19" s="10">
        <v>32.1</v>
      </c>
      <c r="O19" s="10">
        <v>32.4</v>
      </c>
      <c r="P19" s="10">
        <v>32.4</v>
      </c>
      <c r="Q19" s="10">
        <v>33.6</v>
      </c>
      <c r="R19" s="10">
        <v>32.5</v>
      </c>
      <c r="S19" s="10">
        <v>30.6</v>
      </c>
      <c r="T19" s="10">
        <v>30.8</v>
      </c>
      <c r="U19" s="10">
        <v>30.8</v>
      </c>
      <c r="V19" s="10">
        <v>31.5</v>
      </c>
      <c r="W19" s="10">
        <v>30.8</v>
      </c>
      <c r="X19" s="10">
        <v>30.1</v>
      </c>
      <c r="Y19" s="10">
        <v>30.2</v>
      </c>
      <c r="Z19" s="10">
        <v>30.2</v>
      </c>
      <c r="AA19" s="10">
        <v>29.9</v>
      </c>
      <c r="AB19" s="10">
        <v>30.1</v>
      </c>
      <c r="AC19" s="24">
        <f t="shared" si="0"/>
        <v>31.208333333333339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W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ref="X24:AB24" si="3">X20-X21</f>
        <v>0.5</v>
      </c>
      <c r="Y24" s="11">
        <f t="shared" si="3"/>
        <v>0.5</v>
      </c>
      <c r="Z24" s="11">
        <f t="shared" si="3"/>
        <v>0.5</v>
      </c>
      <c r="AA24" s="11">
        <f t="shared" si="3"/>
        <v>0.5</v>
      </c>
      <c r="AB24" s="11">
        <f t="shared" si="3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W25" si="4">E22-E23</f>
        <v>0.79999999999999982</v>
      </c>
      <c r="F25" s="11">
        <f t="shared" si="4"/>
        <v>0.79999999999999982</v>
      </c>
      <c r="G25" s="11">
        <f t="shared" si="4"/>
        <v>0.79999999999999982</v>
      </c>
      <c r="H25" s="11">
        <f t="shared" si="4"/>
        <v>0.79999999999999982</v>
      </c>
      <c r="I25" s="11">
        <f t="shared" si="4"/>
        <v>0.79999999999999982</v>
      </c>
      <c r="J25" s="11">
        <f t="shared" si="4"/>
        <v>0.79999999999999982</v>
      </c>
      <c r="K25" s="11">
        <f t="shared" si="4"/>
        <v>0.79999999999999982</v>
      </c>
      <c r="L25" s="11">
        <f t="shared" si="4"/>
        <v>0.79999999999999982</v>
      </c>
      <c r="M25" s="11">
        <f t="shared" si="4"/>
        <v>0.79999999999999982</v>
      </c>
      <c r="N25" s="11">
        <f t="shared" si="4"/>
        <v>0.79999999999999982</v>
      </c>
      <c r="O25" s="11">
        <f t="shared" si="4"/>
        <v>0.79999999999999982</v>
      </c>
      <c r="P25" s="11">
        <f t="shared" si="4"/>
        <v>0.79999999999999982</v>
      </c>
      <c r="Q25" s="11">
        <f t="shared" si="4"/>
        <v>0.79999999999999982</v>
      </c>
      <c r="R25" s="11">
        <f t="shared" si="4"/>
        <v>0.79999999999999982</v>
      </c>
      <c r="S25" s="11">
        <f t="shared" si="4"/>
        <v>0.79999999999999982</v>
      </c>
      <c r="T25" s="11">
        <f t="shared" si="4"/>
        <v>0.79999999999999982</v>
      </c>
      <c r="U25" s="11">
        <f t="shared" si="4"/>
        <v>0.79999999999999982</v>
      </c>
      <c r="V25" s="11">
        <f t="shared" si="4"/>
        <v>0.79999999999999982</v>
      </c>
      <c r="W25" s="11">
        <f t="shared" si="4"/>
        <v>0.79999999999999982</v>
      </c>
      <c r="X25" s="11">
        <f t="shared" ref="X25:AB25" si="5">X22-X23</f>
        <v>0.79999999999999982</v>
      </c>
      <c r="Y25" s="11">
        <f t="shared" si="5"/>
        <v>0.79999999999999982</v>
      </c>
      <c r="Z25" s="11">
        <f t="shared" si="5"/>
        <v>0.79999999999999982</v>
      </c>
      <c r="AA25" s="11">
        <f t="shared" si="5"/>
        <v>0.79999999999999982</v>
      </c>
      <c r="AB25" s="11">
        <f t="shared" si="5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W26" si="6">SQRT(E24/0.5)*971</f>
        <v>971</v>
      </c>
      <c r="F26" s="14">
        <f t="shared" si="6"/>
        <v>971</v>
      </c>
      <c r="G26" s="14">
        <f t="shared" si="6"/>
        <v>971</v>
      </c>
      <c r="H26" s="14">
        <f t="shared" si="6"/>
        <v>971</v>
      </c>
      <c r="I26" s="14">
        <f t="shared" si="6"/>
        <v>971</v>
      </c>
      <c r="J26" s="14">
        <f t="shared" si="6"/>
        <v>971</v>
      </c>
      <c r="K26" s="14">
        <f t="shared" si="6"/>
        <v>971</v>
      </c>
      <c r="L26" s="14">
        <f t="shared" si="6"/>
        <v>971</v>
      </c>
      <c r="M26" s="14">
        <f t="shared" si="6"/>
        <v>971</v>
      </c>
      <c r="N26" s="14">
        <f t="shared" si="6"/>
        <v>971</v>
      </c>
      <c r="O26" s="14">
        <f t="shared" si="6"/>
        <v>971</v>
      </c>
      <c r="P26" s="14">
        <f t="shared" si="6"/>
        <v>971</v>
      </c>
      <c r="Q26" s="14">
        <f t="shared" si="6"/>
        <v>971</v>
      </c>
      <c r="R26" s="14">
        <f t="shared" si="6"/>
        <v>971</v>
      </c>
      <c r="S26" s="14">
        <f t="shared" si="6"/>
        <v>971</v>
      </c>
      <c r="T26" s="14">
        <f t="shared" si="6"/>
        <v>971</v>
      </c>
      <c r="U26" s="14">
        <f t="shared" si="6"/>
        <v>971</v>
      </c>
      <c r="V26" s="14">
        <f t="shared" si="6"/>
        <v>971</v>
      </c>
      <c r="W26" s="14">
        <f t="shared" si="6"/>
        <v>971</v>
      </c>
      <c r="X26" s="14">
        <f t="shared" ref="X26:AB26" si="7">SQRT(X24/0.5)*971</f>
        <v>971</v>
      </c>
      <c r="Y26" s="14">
        <f t="shared" si="7"/>
        <v>971</v>
      </c>
      <c r="Z26" s="14">
        <f t="shared" si="7"/>
        <v>971</v>
      </c>
      <c r="AA26" s="14">
        <f t="shared" si="7"/>
        <v>971</v>
      </c>
      <c r="AB26" s="14">
        <f t="shared" si="7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W27" si="8">E26*1000*1*(E15-E16)/3024</f>
        <v>2215.5753968253966</v>
      </c>
      <c r="F27" s="14">
        <f t="shared" si="8"/>
        <v>2215.5753968253966</v>
      </c>
      <c r="G27" s="14">
        <f t="shared" si="8"/>
        <v>2215.5753968253966</v>
      </c>
      <c r="H27" s="14">
        <f t="shared" si="8"/>
        <v>2183.4656084656085</v>
      </c>
      <c r="I27" s="14">
        <f t="shared" si="8"/>
        <v>2472.4537037037035</v>
      </c>
      <c r="J27" s="14">
        <f t="shared" si="8"/>
        <v>2536.6732804232802</v>
      </c>
      <c r="K27" s="14">
        <f t="shared" si="8"/>
        <v>2729.3320105820108</v>
      </c>
      <c r="L27" s="14">
        <f t="shared" si="8"/>
        <v>2761.4417989417989</v>
      </c>
      <c r="M27" s="14">
        <f t="shared" si="8"/>
        <v>2440.3439153439153</v>
      </c>
      <c r="N27" s="14">
        <f t="shared" si="8"/>
        <v>2215.5753968253966</v>
      </c>
      <c r="O27" s="14">
        <f t="shared" si="8"/>
        <v>2600.8928571428573</v>
      </c>
      <c r="P27" s="14">
        <f t="shared" si="8"/>
        <v>2793.5515873015879</v>
      </c>
      <c r="Q27" s="14">
        <f t="shared" si="8"/>
        <v>2729.3320105820108</v>
      </c>
      <c r="R27" s="14">
        <f t="shared" si="8"/>
        <v>2247.6851851851852</v>
      </c>
      <c r="S27" s="14">
        <f t="shared" si="8"/>
        <v>2311.9047619047624</v>
      </c>
      <c r="T27" s="14">
        <f t="shared" si="8"/>
        <v>2504.5634920634925</v>
      </c>
      <c r="U27" s="14">
        <f t="shared" si="8"/>
        <v>2568.7830687830688</v>
      </c>
      <c r="V27" s="14">
        <f t="shared" si="8"/>
        <v>2600.8928571428573</v>
      </c>
      <c r="W27" s="14">
        <f t="shared" si="8"/>
        <v>2568.7830687830688</v>
      </c>
      <c r="X27" s="14">
        <f t="shared" ref="X27:AB27" si="9">X26*1000*1*(X15-X16)/3024</f>
        <v>2472.4537037037039</v>
      </c>
      <c r="Y27" s="14">
        <f t="shared" si="9"/>
        <v>2440.3439153439153</v>
      </c>
      <c r="Z27" s="14">
        <f t="shared" si="9"/>
        <v>2440.3439153439153</v>
      </c>
      <c r="AA27" s="14">
        <f t="shared" si="9"/>
        <v>2376.1243386243386</v>
      </c>
      <c r="AB27" s="14">
        <f t="shared" si="9"/>
        <v>2408.2341269841268</v>
      </c>
      <c r="AC27" s="24">
        <f>SUM(E27:AB27)</f>
        <v>59049.900793650791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1100</v>
      </c>
      <c r="F28" s="15">
        <v>1100</v>
      </c>
      <c r="G28" s="15">
        <v>1200</v>
      </c>
      <c r="H28" s="15">
        <v>1200</v>
      </c>
      <c r="I28" s="15">
        <v>1400</v>
      </c>
      <c r="J28" s="15">
        <v>1400</v>
      </c>
      <c r="K28" s="15">
        <v>1600</v>
      </c>
      <c r="L28" s="15">
        <v>1300</v>
      </c>
      <c r="M28" s="15">
        <v>1300</v>
      </c>
      <c r="N28" s="15">
        <v>1300</v>
      </c>
      <c r="O28" s="15">
        <v>1500</v>
      </c>
      <c r="P28" s="15">
        <v>1400</v>
      </c>
      <c r="Q28" s="15">
        <v>1300</v>
      </c>
      <c r="R28" s="15">
        <v>1200</v>
      </c>
      <c r="S28" s="15">
        <v>1200</v>
      </c>
      <c r="T28" s="15">
        <v>1400</v>
      </c>
      <c r="U28" s="15">
        <v>1300</v>
      </c>
      <c r="V28" s="15">
        <v>1200</v>
      </c>
      <c r="W28" s="15">
        <v>1300</v>
      </c>
      <c r="X28" s="15">
        <v>1300</v>
      </c>
      <c r="Y28" s="15">
        <v>1100</v>
      </c>
      <c r="Z28" s="15">
        <v>1300</v>
      </c>
      <c r="AA28" s="15">
        <v>1300</v>
      </c>
      <c r="AB28" s="15">
        <v>1200</v>
      </c>
      <c r="AC28" s="25">
        <f>SUM(E28:AB28)</f>
        <v>30900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W29" si="10">E28/E27</f>
        <v>0.49648502216450996</v>
      </c>
      <c r="F29" s="16">
        <f t="shared" si="10"/>
        <v>0.49648502216450996</v>
      </c>
      <c r="G29" s="16">
        <f t="shared" si="10"/>
        <v>0.54162002417946542</v>
      </c>
      <c r="H29" s="16">
        <f t="shared" si="10"/>
        <v>0.54958502453504576</v>
      </c>
      <c r="I29" s="16">
        <f t="shared" si="10"/>
        <v>0.5662391161876229</v>
      </c>
      <c r="J29" s="16">
        <f t="shared" si="10"/>
        <v>0.55190394868920212</v>
      </c>
      <c r="K29" s="16">
        <f t="shared" si="10"/>
        <v>0.58622402617071545</v>
      </c>
      <c r="L29" s="16">
        <f t="shared" si="10"/>
        <v>0.47076856752808183</v>
      </c>
      <c r="M29" s="16">
        <f t="shared" si="10"/>
        <v>0.53271180009756625</v>
      </c>
      <c r="N29" s="16">
        <f t="shared" si="10"/>
        <v>0.58675502619442088</v>
      </c>
      <c r="O29" s="16">
        <f t="shared" si="10"/>
        <v>0.57672502574665285</v>
      </c>
      <c r="P29" s="16">
        <f t="shared" si="10"/>
        <v>0.50115416030398796</v>
      </c>
      <c r="Q29" s="16">
        <f t="shared" si="10"/>
        <v>0.47630702126370628</v>
      </c>
      <c r="R29" s="16">
        <f t="shared" si="10"/>
        <v>0.53388259526261583</v>
      </c>
      <c r="S29" s="16">
        <f t="shared" si="10"/>
        <v>0.51905252317198758</v>
      </c>
      <c r="T29" s="16">
        <f t="shared" si="10"/>
        <v>0.55897964033906355</v>
      </c>
      <c r="U29" s="16">
        <f t="shared" si="10"/>
        <v>0.50607621009268799</v>
      </c>
      <c r="V29" s="16">
        <f t="shared" si="10"/>
        <v>0.4613800205973223</v>
      </c>
      <c r="W29" s="16">
        <f t="shared" si="10"/>
        <v>0.50607621009268799</v>
      </c>
      <c r="X29" s="16">
        <f t="shared" ref="X29:AB29" si="11">X28/X27</f>
        <v>0.52579346503136404</v>
      </c>
      <c r="Y29" s="16">
        <f t="shared" si="11"/>
        <v>0.45075613854409452</v>
      </c>
      <c r="Z29" s="16">
        <f t="shared" si="11"/>
        <v>0.53271180009756625</v>
      </c>
      <c r="AA29" s="16">
        <f t="shared" si="11"/>
        <v>0.54710941631641941</v>
      </c>
      <c r="AB29" s="16">
        <f t="shared" si="11"/>
        <v>0.49829042224510817</v>
      </c>
      <c r="AC29" s="24">
        <f t="shared" ref="AC29:AC34" si="12">AVERAGE(E29:AB29)</f>
        <v>0.52387800945901697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0.52387800945901697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12"/>
        <v>0.52387800945901697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W31" si="13">3.516/E29</f>
        <v>7.0817846320346316</v>
      </c>
      <c r="F31" s="16">
        <f t="shared" si="13"/>
        <v>7.0817846320346316</v>
      </c>
      <c r="G31" s="16">
        <f t="shared" si="13"/>
        <v>6.4916359126984124</v>
      </c>
      <c r="H31" s="16">
        <f t="shared" si="13"/>
        <v>6.3975542328042323</v>
      </c>
      <c r="I31" s="16">
        <f t="shared" si="13"/>
        <v>6.2093908730158729</v>
      </c>
      <c r="J31" s="16">
        <f t="shared" si="13"/>
        <v>6.3706737528344668</v>
      </c>
      <c r="K31" s="16">
        <f t="shared" si="13"/>
        <v>5.9977070932539682</v>
      </c>
      <c r="L31" s="16">
        <f t="shared" si="13"/>
        <v>7.4686379731379731</v>
      </c>
      <c r="M31" s="16">
        <f t="shared" si="13"/>
        <v>6.6001916971916978</v>
      </c>
      <c r="N31" s="16">
        <f t="shared" si="13"/>
        <v>5.992279304029303</v>
      </c>
      <c r="O31" s="16">
        <f t="shared" si="13"/>
        <v>6.0964928571428576</v>
      </c>
      <c r="P31" s="16">
        <f t="shared" si="13"/>
        <v>7.0158052721088451</v>
      </c>
      <c r="Q31" s="16">
        <f t="shared" si="13"/>
        <v>7.381793345543346</v>
      </c>
      <c r="R31" s="16">
        <f t="shared" si="13"/>
        <v>6.5857175925925926</v>
      </c>
      <c r="S31" s="16">
        <f t="shared" si="13"/>
        <v>6.7738809523809529</v>
      </c>
      <c r="T31" s="16">
        <f t="shared" si="13"/>
        <v>6.2900323129251712</v>
      </c>
      <c r="U31" s="16">
        <f t="shared" si="13"/>
        <v>6.947570207570207</v>
      </c>
      <c r="V31" s="16">
        <f t="shared" si="13"/>
        <v>7.6206160714285724</v>
      </c>
      <c r="W31" s="16">
        <f t="shared" si="13"/>
        <v>6.947570207570207</v>
      </c>
      <c r="X31" s="16">
        <f t="shared" ref="X31:AB31" si="14">3.516/X29</f>
        <v>6.6870363247863258</v>
      </c>
      <c r="Y31" s="16">
        <f t="shared" si="14"/>
        <v>7.8002265512265518</v>
      </c>
      <c r="Z31" s="16">
        <f t="shared" si="14"/>
        <v>6.6001916971916978</v>
      </c>
      <c r="AA31" s="16">
        <f t="shared" si="14"/>
        <v>6.4265024420024419</v>
      </c>
      <c r="AB31" s="16">
        <f t="shared" si="14"/>
        <v>7.0561259920634916</v>
      </c>
      <c r="AC31" s="24">
        <f t="shared" si="12"/>
        <v>6.746716747065352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W32" si="15">3.413*E31</f>
        <v>24.170130949134197</v>
      </c>
      <c r="F32" s="16">
        <f t="shared" si="15"/>
        <v>24.170130949134197</v>
      </c>
      <c r="G32" s="16">
        <f t="shared" si="15"/>
        <v>22.155953370039679</v>
      </c>
      <c r="H32" s="16">
        <f t="shared" si="15"/>
        <v>21.834852596560843</v>
      </c>
      <c r="I32" s="16">
        <f t="shared" si="15"/>
        <v>21.192651049603175</v>
      </c>
      <c r="J32" s="16">
        <f t="shared" si="15"/>
        <v>21.743109518424035</v>
      </c>
      <c r="K32" s="16">
        <f t="shared" si="15"/>
        <v>20.470174309275791</v>
      </c>
      <c r="L32" s="16">
        <f t="shared" si="15"/>
        <v>25.490461402319902</v>
      </c>
      <c r="M32" s="16">
        <f t="shared" si="15"/>
        <v>22.526454262515262</v>
      </c>
      <c r="N32" s="16">
        <f t="shared" si="15"/>
        <v>20.451649264652008</v>
      </c>
      <c r="O32" s="16">
        <f t="shared" si="15"/>
        <v>20.807330121428571</v>
      </c>
      <c r="P32" s="16">
        <f t="shared" si="15"/>
        <v>23.944943393707486</v>
      </c>
      <c r="Q32" s="16">
        <f t="shared" si="15"/>
        <v>25.194060688339437</v>
      </c>
      <c r="R32" s="16">
        <f t="shared" si="15"/>
        <v>22.477054143518519</v>
      </c>
      <c r="S32" s="16">
        <f t="shared" si="15"/>
        <v>23.119255690476191</v>
      </c>
      <c r="T32" s="16">
        <f t="shared" si="15"/>
        <v>21.467880284013606</v>
      </c>
      <c r="U32" s="16">
        <f t="shared" si="15"/>
        <v>23.712057118437116</v>
      </c>
      <c r="V32" s="16">
        <f t="shared" si="15"/>
        <v>26.009162651785715</v>
      </c>
      <c r="W32" s="16">
        <f t="shared" si="15"/>
        <v>23.712057118437116</v>
      </c>
      <c r="X32" s="16">
        <f t="shared" ref="X32:AB32" si="16">3.413*X31</f>
        <v>22.82285497649573</v>
      </c>
      <c r="Y32" s="16">
        <f t="shared" si="16"/>
        <v>26.622173219336219</v>
      </c>
      <c r="Z32" s="16">
        <f t="shared" si="16"/>
        <v>22.526454262515262</v>
      </c>
      <c r="AA32" s="16">
        <f t="shared" si="16"/>
        <v>21.933652834554334</v>
      </c>
      <c r="AB32" s="16">
        <f t="shared" si="16"/>
        <v>24.082558010912695</v>
      </c>
      <c r="AC32" s="24">
        <f t="shared" si="12"/>
        <v>23.026544257734045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W33" si="17">(E19-E18)/LN(1+(E19-E18)/E13)</f>
        <v>1.5509313668891911</v>
      </c>
      <c r="F33" s="16">
        <f t="shared" si="17"/>
        <v>1.5991072253895942</v>
      </c>
      <c r="G33" s="16">
        <f t="shared" si="17"/>
        <v>1.599107225389595</v>
      </c>
      <c r="H33" s="16">
        <f t="shared" si="17"/>
        <v>1.9011717022448482</v>
      </c>
      <c r="I33" s="16">
        <f t="shared" si="17"/>
        <v>1.9807200838218115</v>
      </c>
      <c r="J33" s="16">
        <f t="shared" si="17"/>
        <v>2.0331625749524886</v>
      </c>
      <c r="K33" s="16">
        <f t="shared" si="17"/>
        <v>2.2653660459105289</v>
      </c>
      <c r="L33" s="16">
        <f t="shared" si="17"/>
        <v>2.2385464776673971</v>
      </c>
      <c r="M33" s="16">
        <f t="shared" si="17"/>
        <v>2.0069981839067625</v>
      </c>
      <c r="N33" s="16">
        <f t="shared" si="17"/>
        <v>2.0475597377281693</v>
      </c>
      <c r="O33" s="16">
        <f t="shared" si="17"/>
        <v>1.717712266862633</v>
      </c>
      <c r="P33" s="16">
        <f t="shared" si="17"/>
        <v>1.970400544787746</v>
      </c>
      <c r="Q33" s="16">
        <f t="shared" si="17"/>
        <v>1.8108889353991755</v>
      </c>
      <c r="R33" s="16">
        <f t="shared" si="17"/>
        <v>1.9278101809814769</v>
      </c>
      <c r="S33" s="16">
        <f t="shared" si="17"/>
        <v>1.9011717022448491</v>
      </c>
      <c r="T33" s="16">
        <f t="shared" si="17"/>
        <v>1.9807200838218115</v>
      </c>
      <c r="U33" s="16">
        <f t="shared" si="17"/>
        <v>1.599107225389595</v>
      </c>
      <c r="V33" s="16">
        <f t="shared" si="17"/>
        <v>1.8962866258862328</v>
      </c>
      <c r="W33" s="16">
        <f t="shared" si="17"/>
        <v>2.0069981839067634</v>
      </c>
      <c r="X33" s="16">
        <f t="shared" ref="X33:AB33" si="18">(X19-X18)/LN(1+(X19-X18)/X13)</f>
        <v>1.8463729172879562</v>
      </c>
      <c r="Y33" s="16">
        <f t="shared" si="18"/>
        <v>1.9278101809814769</v>
      </c>
      <c r="Z33" s="16">
        <f t="shared" si="18"/>
        <v>1.7452338187846039</v>
      </c>
      <c r="AA33" s="16">
        <f t="shared" si="18"/>
        <v>1.8212566145480933</v>
      </c>
      <c r="AB33" s="16">
        <f t="shared" si="18"/>
        <v>1.954325168564633</v>
      </c>
      <c r="AC33" s="24">
        <f t="shared" si="12"/>
        <v>1.8886985447228097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W34" si="19">(E15-E16)/LN(1+(E15-E16)/E14)</f>
        <v>3.1952073751249213</v>
      </c>
      <c r="F34" s="16">
        <f t="shared" si="19"/>
        <v>3.0472134184856583</v>
      </c>
      <c r="G34" s="16">
        <f t="shared" si="19"/>
        <v>3.1952073751249213</v>
      </c>
      <c r="H34" s="16">
        <f t="shared" si="19"/>
        <v>2.8672892486957018</v>
      </c>
      <c r="I34" s="16">
        <f t="shared" si="19"/>
        <v>3.0987079537402038</v>
      </c>
      <c r="J34" s="16">
        <f t="shared" si="19"/>
        <v>3.1493713162492134</v>
      </c>
      <c r="K34" s="16">
        <f t="shared" si="19"/>
        <v>3.2998451742229116</v>
      </c>
      <c r="L34" s="16">
        <f t="shared" si="19"/>
        <v>3.1501495626411913</v>
      </c>
      <c r="M34" s="16">
        <f t="shared" si="19"/>
        <v>3.5319887989888552</v>
      </c>
      <c r="N34" s="16">
        <f t="shared" si="19"/>
        <v>3.1952073751249213</v>
      </c>
      <c r="O34" s="16">
        <f t="shared" si="19"/>
        <v>2.8471908617087194</v>
      </c>
      <c r="P34" s="16">
        <f t="shared" si="19"/>
        <v>3.3495231660134679</v>
      </c>
      <c r="Q34" s="16">
        <f t="shared" si="19"/>
        <v>3.1260343067316194</v>
      </c>
      <c r="R34" s="16">
        <f t="shared" si="19"/>
        <v>4.1623096847329446</v>
      </c>
      <c r="S34" s="16">
        <f t="shared" si="19"/>
        <v>2.6331500704264603</v>
      </c>
      <c r="T34" s="16">
        <f t="shared" si="19"/>
        <v>2.7763908722930748</v>
      </c>
      <c r="U34" s="16">
        <f t="shared" si="19"/>
        <v>2.8236489909180893</v>
      </c>
      <c r="V34" s="16">
        <f t="shared" si="19"/>
        <v>2.8471908617087194</v>
      </c>
      <c r="W34" s="16">
        <f t="shared" si="19"/>
        <v>2.8236489909180893</v>
      </c>
      <c r="X34" s="16">
        <f t="shared" ref="X34:AB34" si="20">(X15-X16)/LN(1+(X15-X16)/X14)</f>
        <v>3.0987079537402042</v>
      </c>
      <c r="Y34" s="16">
        <f t="shared" si="20"/>
        <v>2.9063544547929929</v>
      </c>
      <c r="Z34" s="16">
        <f t="shared" si="20"/>
        <v>3.0732768781004784</v>
      </c>
      <c r="AA34" s="16">
        <f t="shared" si="20"/>
        <v>3.1796806982868167</v>
      </c>
      <c r="AB34" s="16">
        <f t="shared" si="20"/>
        <v>3.3578197165010941</v>
      </c>
      <c r="AC34" s="24">
        <f t="shared" si="12"/>
        <v>3.1139631293863026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156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>
      <c r="A38" s="273"/>
      <c r="B38" s="273"/>
      <c r="C38" s="273"/>
      <c r="D38" s="273"/>
      <c r="E38" s="270" t="s">
        <v>80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0.75" customHeight="1">
      <c r="A47" s="4">
        <v>1</v>
      </c>
      <c r="B47" s="5" t="s">
        <v>46</v>
      </c>
      <c r="C47" s="6" t="s">
        <v>47</v>
      </c>
      <c r="D47" s="7"/>
      <c r="E47" s="8">
        <v>0.6</v>
      </c>
      <c r="F47" s="8">
        <v>0.6</v>
      </c>
      <c r="G47" s="8">
        <v>0.7</v>
      </c>
      <c r="H47" s="8">
        <v>0.7</v>
      </c>
      <c r="I47" s="8">
        <v>0.6</v>
      </c>
      <c r="J47" s="8">
        <v>0.7</v>
      </c>
      <c r="K47" s="8">
        <v>0.7</v>
      </c>
      <c r="L47" s="8">
        <v>0.7</v>
      </c>
      <c r="M47" s="8">
        <v>0.7</v>
      </c>
      <c r="N47" s="8">
        <v>0.7</v>
      </c>
      <c r="O47" s="8">
        <v>0.7</v>
      </c>
      <c r="P47" s="8">
        <v>0.8</v>
      </c>
      <c r="Q47" s="8">
        <v>0.7</v>
      </c>
      <c r="R47" s="8">
        <v>0.7</v>
      </c>
      <c r="S47" s="8">
        <v>0.7</v>
      </c>
      <c r="T47" s="8">
        <v>0.7</v>
      </c>
      <c r="U47" s="8">
        <v>0.7</v>
      </c>
      <c r="V47" s="8">
        <v>0.7</v>
      </c>
      <c r="W47" s="8">
        <v>0.7</v>
      </c>
      <c r="X47" s="8">
        <v>0.6</v>
      </c>
      <c r="Y47" s="8">
        <v>0.7</v>
      </c>
      <c r="Z47" s="8">
        <v>0.8</v>
      </c>
      <c r="AA47" s="8">
        <v>0.7</v>
      </c>
      <c r="AB47" s="8">
        <v>0.8</v>
      </c>
      <c r="AC47" s="23">
        <f>AVERAGE(E47:AB47)</f>
        <v>0.69583333333333319</v>
      </c>
    </row>
    <row r="48" spans="1:29" ht="30.75" customHeight="1">
      <c r="A48" s="4">
        <v>2</v>
      </c>
      <c r="B48" s="5" t="s">
        <v>48</v>
      </c>
      <c r="C48" s="6" t="s">
        <v>47</v>
      </c>
      <c r="D48" s="7"/>
      <c r="E48" s="9">
        <v>0.6</v>
      </c>
      <c r="F48" s="9">
        <v>0.7</v>
      </c>
      <c r="G48" s="9">
        <v>0.7</v>
      </c>
      <c r="H48" s="9">
        <v>0.7</v>
      </c>
      <c r="I48" s="9">
        <v>0.7</v>
      </c>
      <c r="J48" s="9">
        <v>0.8</v>
      </c>
      <c r="K48" s="9">
        <v>0.8</v>
      </c>
      <c r="L48" s="9">
        <v>0.8</v>
      </c>
      <c r="M48" s="9">
        <v>0.8</v>
      </c>
      <c r="N48" s="9">
        <v>0.8</v>
      </c>
      <c r="O48" s="9">
        <v>0.8</v>
      </c>
      <c r="P48" s="9">
        <v>0.8</v>
      </c>
      <c r="Q48" s="9">
        <v>0.9</v>
      </c>
      <c r="R48" s="9">
        <v>0.8</v>
      </c>
      <c r="S48" s="9">
        <v>0.8</v>
      </c>
      <c r="T48" s="9">
        <v>0.8</v>
      </c>
      <c r="U48" s="9">
        <v>0.8</v>
      </c>
      <c r="V48" s="9">
        <v>0.8</v>
      </c>
      <c r="W48" s="9">
        <v>0.8</v>
      </c>
      <c r="X48" s="9">
        <v>0.8</v>
      </c>
      <c r="Y48" s="9">
        <v>0.9</v>
      </c>
      <c r="Z48" s="9">
        <v>0.8</v>
      </c>
      <c r="AA48" s="9">
        <v>0.9</v>
      </c>
      <c r="AB48" s="9">
        <v>0.7</v>
      </c>
      <c r="AC48" s="23">
        <f>AVERAGE(E48:AB48)</f>
        <v>0.78333333333333355</v>
      </c>
    </row>
    <row r="49" spans="1:29" ht="30.75" customHeight="1">
      <c r="A49" s="4">
        <v>3</v>
      </c>
      <c r="B49" s="5" t="s">
        <v>49</v>
      </c>
      <c r="C49" s="6" t="s">
        <v>47</v>
      </c>
      <c r="D49" s="6"/>
      <c r="E49" s="10">
        <v>12.1</v>
      </c>
      <c r="F49" s="10">
        <v>12.2</v>
      </c>
      <c r="G49" s="10">
        <v>12.3</v>
      </c>
      <c r="H49" s="10">
        <v>12.4</v>
      </c>
      <c r="I49" s="10">
        <v>12.9</v>
      </c>
      <c r="J49" s="10">
        <v>13.4</v>
      </c>
      <c r="K49" s="10">
        <v>13.8</v>
      </c>
      <c r="L49" s="10">
        <v>13.7</v>
      </c>
      <c r="M49" s="10">
        <v>12.8</v>
      </c>
      <c r="N49" s="10">
        <v>12.3</v>
      </c>
      <c r="O49" s="10">
        <v>13.6</v>
      </c>
      <c r="P49" s="10">
        <v>14.1</v>
      </c>
      <c r="Q49" s="10">
        <v>13.9</v>
      </c>
      <c r="R49" s="10">
        <v>12.3</v>
      </c>
      <c r="S49" s="10">
        <v>12.4</v>
      </c>
      <c r="T49" s="10">
        <v>13.1</v>
      </c>
      <c r="U49" s="10">
        <v>13.3</v>
      </c>
      <c r="V49" s="10">
        <v>13.2</v>
      </c>
      <c r="W49" s="10">
        <v>13.1</v>
      </c>
      <c r="X49" s="10">
        <v>13.1</v>
      </c>
      <c r="Y49" s="10">
        <v>13</v>
      </c>
      <c r="Z49" s="10">
        <v>12.9</v>
      </c>
      <c r="AA49" s="10">
        <v>12.8</v>
      </c>
      <c r="AB49" s="10">
        <v>12.7</v>
      </c>
      <c r="AC49" s="24">
        <f t="shared" ref="AC49:AC60" si="21">AVERAGE(E49:AB49)</f>
        <v>12.975</v>
      </c>
    </row>
    <row r="50" spans="1:29" ht="30.75" customHeight="1">
      <c r="A50" s="4">
        <v>4</v>
      </c>
      <c r="B50" s="5" t="s">
        <v>50</v>
      </c>
      <c r="C50" s="6" t="s">
        <v>47</v>
      </c>
      <c r="D50" s="6"/>
      <c r="E50" s="10">
        <v>5.6</v>
      </c>
      <c r="F50" s="10">
        <v>5.6</v>
      </c>
      <c r="G50" s="10">
        <v>5.6</v>
      </c>
      <c r="H50" s="10">
        <v>5.7</v>
      </c>
      <c r="I50" s="10">
        <v>5.8</v>
      </c>
      <c r="J50" s="10">
        <v>5.8</v>
      </c>
      <c r="K50" s="10">
        <v>6.3</v>
      </c>
      <c r="L50" s="10">
        <v>6.7</v>
      </c>
      <c r="M50" s="10">
        <v>5.7</v>
      </c>
      <c r="N50" s="10">
        <v>5.4</v>
      </c>
      <c r="O50" s="10">
        <v>5.8</v>
      </c>
      <c r="P50" s="10">
        <v>6.1</v>
      </c>
      <c r="Q50" s="10">
        <v>5.9</v>
      </c>
      <c r="R50" s="10">
        <v>5.3</v>
      </c>
      <c r="S50" s="10">
        <v>5.4</v>
      </c>
      <c r="T50" s="10">
        <v>5.8</v>
      </c>
      <c r="U50" s="10">
        <v>5.7</v>
      </c>
      <c r="V50" s="10">
        <v>5.7</v>
      </c>
      <c r="W50" s="10">
        <v>5.6</v>
      </c>
      <c r="X50" s="10">
        <v>5.4</v>
      </c>
      <c r="Y50" s="10">
        <v>5.6</v>
      </c>
      <c r="Z50" s="10">
        <v>5.6</v>
      </c>
      <c r="AA50" s="10">
        <v>5.4</v>
      </c>
      <c r="AB50" s="10">
        <v>5.4</v>
      </c>
      <c r="AC50" s="24">
        <f t="shared" si="21"/>
        <v>5.7041666666666666</v>
      </c>
    </row>
    <row r="51" spans="1:29" ht="30.75" customHeight="1">
      <c r="A51" s="195"/>
      <c r="B51" s="196"/>
      <c r="C51" s="197"/>
      <c r="D51" s="197"/>
      <c r="E51" s="198">
        <f>E49-E50</f>
        <v>6.5</v>
      </c>
      <c r="F51" s="198">
        <f t="shared" ref="F51:AB51" si="22">F49-F50</f>
        <v>6.6</v>
      </c>
      <c r="G51" s="198">
        <f t="shared" si="22"/>
        <v>6.7000000000000011</v>
      </c>
      <c r="H51" s="198">
        <f t="shared" si="22"/>
        <v>6.7</v>
      </c>
      <c r="I51" s="198">
        <f t="shared" si="22"/>
        <v>7.1000000000000005</v>
      </c>
      <c r="J51" s="198">
        <f t="shared" si="22"/>
        <v>7.6000000000000005</v>
      </c>
      <c r="K51" s="198">
        <f t="shared" si="22"/>
        <v>7.5000000000000009</v>
      </c>
      <c r="L51" s="198">
        <f t="shared" si="22"/>
        <v>6.9999999999999991</v>
      </c>
      <c r="M51" s="198">
        <f t="shared" si="22"/>
        <v>7.1000000000000005</v>
      </c>
      <c r="N51" s="198">
        <f t="shared" si="22"/>
        <v>6.9</v>
      </c>
      <c r="O51" s="198">
        <f t="shared" si="22"/>
        <v>7.8</v>
      </c>
      <c r="P51" s="198">
        <f t="shared" si="22"/>
        <v>8</v>
      </c>
      <c r="Q51" s="198">
        <f t="shared" si="22"/>
        <v>8</v>
      </c>
      <c r="R51" s="198">
        <f t="shared" si="22"/>
        <v>7.0000000000000009</v>
      </c>
      <c r="S51" s="198">
        <f t="shared" si="22"/>
        <v>7</v>
      </c>
      <c r="T51" s="198">
        <f t="shared" si="22"/>
        <v>7.3</v>
      </c>
      <c r="U51" s="198">
        <f t="shared" si="22"/>
        <v>7.6000000000000005</v>
      </c>
      <c r="V51" s="198">
        <f t="shared" si="22"/>
        <v>7.4999999999999991</v>
      </c>
      <c r="W51" s="198">
        <f t="shared" si="22"/>
        <v>7.5</v>
      </c>
      <c r="X51" s="198">
        <f t="shared" si="22"/>
        <v>7.6999999999999993</v>
      </c>
      <c r="Y51" s="198">
        <f t="shared" si="22"/>
        <v>7.4</v>
      </c>
      <c r="Z51" s="198">
        <f t="shared" si="22"/>
        <v>7.3000000000000007</v>
      </c>
      <c r="AA51" s="198">
        <f t="shared" si="22"/>
        <v>7.4</v>
      </c>
      <c r="AB51" s="198">
        <f t="shared" si="22"/>
        <v>7.2999999999999989</v>
      </c>
      <c r="AC51" s="24">
        <f t="shared" si="21"/>
        <v>7.270833333333333</v>
      </c>
    </row>
    <row r="52" spans="1:29" ht="30.75" customHeight="1">
      <c r="A52" s="4">
        <v>5</v>
      </c>
      <c r="B52" s="5" t="s">
        <v>51</v>
      </c>
      <c r="C52" s="6" t="s">
        <v>47</v>
      </c>
      <c r="D52" s="6"/>
      <c r="E52" s="10">
        <v>25.2</v>
      </c>
      <c r="F52" s="10">
        <v>24.7</v>
      </c>
      <c r="G52" s="10">
        <v>24.8</v>
      </c>
      <c r="H52" s="10">
        <v>25.2</v>
      </c>
      <c r="I52" s="10">
        <v>26.3</v>
      </c>
      <c r="J52" s="10">
        <v>27.9</v>
      </c>
      <c r="K52" s="10">
        <v>28.3</v>
      </c>
      <c r="L52" s="10">
        <v>29.3</v>
      </c>
      <c r="M52" s="10">
        <v>28.7</v>
      </c>
      <c r="N52" s="10">
        <v>27.8</v>
      </c>
      <c r="O52" s="10">
        <v>27.6</v>
      </c>
      <c r="P52" s="10">
        <v>27.2</v>
      </c>
      <c r="Q52" s="10">
        <v>28.4</v>
      </c>
      <c r="R52" s="10">
        <v>28.2</v>
      </c>
      <c r="S52" s="10">
        <v>26.5</v>
      </c>
      <c r="T52" s="10">
        <v>26.3</v>
      </c>
      <c r="U52" s="10">
        <v>26.5</v>
      </c>
      <c r="V52" s="10">
        <v>26.8</v>
      </c>
      <c r="W52" s="10">
        <v>26.2</v>
      </c>
      <c r="X52" s="10">
        <v>25.6</v>
      </c>
      <c r="Y52" s="10">
        <v>25.7</v>
      </c>
      <c r="Z52" s="10">
        <v>25.8</v>
      </c>
      <c r="AA52" s="10">
        <v>25.4</v>
      </c>
      <c r="AB52" s="10">
        <v>25.7</v>
      </c>
      <c r="AC52" s="24">
        <f t="shared" si="21"/>
        <v>26.670833333333334</v>
      </c>
    </row>
    <row r="53" spans="1:29" ht="30.75" customHeight="1">
      <c r="A53" s="4">
        <v>6</v>
      </c>
      <c r="B53" s="5" t="s">
        <v>52</v>
      </c>
      <c r="C53" s="6" t="s">
        <v>47</v>
      </c>
      <c r="D53" s="6"/>
      <c r="E53" s="10">
        <v>29.4</v>
      </c>
      <c r="F53" s="10">
        <v>29</v>
      </c>
      <c r="G53" s="10">
        <v>29.1</v>
      </c>
      <c r="H53" s="10">
        <v>29.4</v>
      </c>
      <c r="I53" s="10">
        <v>30.8</v>
      </c>
      <c r="J53" s="10">
        <v>32.799999999999997</v>
      </c>
      <c r="K53" s="10">
        <v>33.1</v>
      </c>
      <c r="L53" s="10">
        <v>33.799999999999997</v>
      </c>
      <c r="M53" s="10">
        <v>33.4</v>
      </c>
      <c r="N53" s="10">
        <v>32.299999999999997</v>
      </c>
      <c r="O53" s="10">
        <v>32.700000000000003</v>
      </c>
      <c r="P53" s="10">
        <v>32.4</v>
      </c>
      <c r="Q53" s="10">
        <v>33.6</v>
      </c>
      <c r="R53" s="10">
        <v>32.799999999999997</v>
      </c>
      <c r="S53" s="10">
        <v>30.9</v>
      </c>
      <c r="T53" s="10">
        <v>31</v>
      </c>
      <c r="U53" s="10">
        <v>31.3</v>
      </c>
      <c r="V53" s="10">
        <v>31.7</v>
      </c>
      <c r="W53" s="10">
        <v>31.1</v>
      </c>
      <c r="X53" s="10">
        <v>30.5</v>
      </c>
      <c r="Y53" s="10">
        <v>30.4</v>
      </c>
      <c r="Z53" s="10">
        <v>30.6</v>
      </c>
      <c r="AA53" s="10">
        <v>30.1</v>
      </c>
      <c r="AB53" s="10">
        <v>30.3</v>
      </c>
      <c r="AC53" s="24">
        <f t="shared" si="21"/>
        <v>31.354166666666668</v>
      </c>
    </row>
    <row r="54" spans="1:29" ht="30.75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21"/>
        <v>4.200000000000002</v>
      </c>
    </row>
    <row r="55" spans="1:29" ht="30.75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21"/>
        <v>3.7000000000000015</v>
      </c>
    </row>
    <row r="56" spans="1:29" ht="30.75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21"/>
        <v>3.7999999999999985</v>
      </c>
    </row>
    <row r="57" spans="1:29" ht="30.75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21"/>
        <v>3</v>
      </c>
    </row>
    <row r="58" spans="1:29" ht="30.75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23">E54-E55</f>
        <v>0.5</v>
      </c>
      <c r="F58" s="11">
        <f t="shared" si="23"/>
        <v>0.5</v>
      </c>
      <c r="G58" s="11">
        <f t="shared" si="23"/>
        <v>0.5</v>
      </c>
      <c r="H58" s="11">
        <f t="shared" si="23"/>
        <v>0.5</v>
      </c>
      <c r="I58" s="11">
        <f t="shared" si="23"/>
        <v>0.5</v>
      </c>
      <c r="J58" s="11">
        <f t="shared" si="23"/>
        <v>0.5</v>
      </c>
      <c r="K58" s="11">
        <f t="shared" si="23"/>
        <v>0.5</v>
      </c>
      <c r="L58" s="11">
        <f t="shared" si="23"/>
        <v>0.5</v>
      </c>
      <c r="M58" s="11">
        <f t="shared" si="23"/>
        <v>0.5</v>
      </c>
      <c r="N58" s="11">
        <f t="shared" si="23"/>
        <v>0.5</v>
      </c>
      <c r="O58" s="11">
        <f t="shared" si="23"/>
        <v>0.5</v>
      </c>
      <c r="P58" s="11">
        <f t="shared" si="23"/>
        <v>0.5</v>
      </c>
      <c r="Q58" s="11">
        <f t="shared" si="23"/>
        <v>0.5</v>
      </c>
      <c r="R58" s="11">
        <f t="shared" si="23"/>
        <v>0.5</v>
      </c>
      <c r="S58" s="11">
        <f t="shared" si="23"/>
        <v>0.5</v>
      </c>
      <c r="T58" s="11">
        <f t="shared" si="23"/>
        <v>0.5</v>
      </c>
      <c r="U58" s="11">
        <f t="shared" si="23"/>
        <v>0.5</v>
      </c>
      <c r="V58" s="11">
        <f t="shared" si="23"/>
        <v>0.5</v>
      </c>
      <c r="W58" s="11">
        <f t="shared" si="23"/>
        <v>0.5</v>
      </c>
      <c r="X58" s="11">
        <f t="shared" si="23"/>
        <v>0.5</v>
      </c>
      <c r="Y58" s="11">
        <f t="shared" si="23"/>
        <v>0.5</v>
      </c>
      <c r="Z58" s="11">
        <f t="shared" si="23"/>
        <v>0.5</v>
      </c>
      <c r="AA58" s="11">
        <f t="shared" si="23"/>
        <v>0.5</v>
      </c>
      <c r="AB58" s="11">
        <f t="shared" si="23"/>
        <v>0.5</v>
      </c>
      <c r="AC58" s="24">
        <f t="shared" si="21"/>
        <v>0.5</v>
      </c>
    </row>
    <row r="59" spans="1:29" ht="30.75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24">E56-E57</f>
        <v>0.79999999999999982</v>
      </c>
      <c r="F59" s="11">
        <f t="shared" si="24"/>
        <v>0.79999999999999982</v>
      </c>
      <c r="G59" s="11">
        <f t="shared" si="24"/>
        <v>0.79999999999999982</v>
      </c>
      <c r="H59" s="11">
        <f t="shared" si="24"/>
        <v>0.79999999999999982</v>
      </c>
      <c r="I59" s="11">
        <f t="shared" si="24"/>
        <v>0.79999999999999982</v>
      </c>
      <c r="J59" s="11">
        <f t="shared" si="24"/>
        <v>0.79999999999999982</v>
      </c>
      <c r="K59" s="11">
        <f t="shared" si="24"/>
        <v>0.79999999999999982</v>
      </c>
      <c r="L59" s="11">
        <f t="shared" si="24"/>
        <v>0.79999999999999982</v>
      </c>
      <c r="M59" s="11">
        <f t="shared" si="24"/>
        <v>0.79999999999999982</v>
      </c>
      <c r="N59" s="11">
        <f t="shared" si="24"/>
        <v>0.79999999999999982</v>
      </c>
      <c r="O59" s="11">
        <f t="shared" si="24"/>
        <v>0.79999999999999982</v>
      </c>
      <c r="P59" s="11">
        <f t="shared" si="24"/>
        <v>0.79999999999999982</v>
      </c>
      <c r="Q59" s="11">
        <f t="shared" si="24"/>
        <v>0.79999999999999982</v>
      </c>
      <c r="R59" s="11">
        <f t="shared" si="24"/>
        <v>0.79999999999999982</v>
      </c>
      <c r="S59" s="11">
        <f t="shared" si="24"/>
        <v>0.79999999999999982</v>
      </c>
      <c r="T59" s="11">
        <f t="shared" si="24"/>
        <v>0.79999999999999982</v>
      </c>
      <c r="U59" s="11">
        <f t="shared" si="24"/>
        <v>0.79999999999999982</v>
      </c>
      <c r="V59" s="11">
        <f t="shared" si="24"/>
        <v>0.79999999999999982</v>
      </c>
      <c r="W59" s="11">
        <f t="shared" si="24"/>
        <v>0.79999999999999982</v>
      </c>
      <c r="X59" s="11">
        <f t="shared" si="24"/>
        <v>0.79999999999999982</v>
      </c>
      <c r="Y59" s="11">
        <f t="shared" si="24"/>
        <v>0.79999999999999982</v>
      </c>
      <c r="Z59" s="11">
        <f t="shared" si="24"/>
        <v>0.79999999999999982</v>
      </c>
      <c r="AA59" s="11">
        <f t="shared" si="24"/>
        <v>0.79999999999999982</v>
      </c>
      <c r="AB59" s="11">
        <f t="shared" si="24"/>
        <v>0.79999999999999982</v>
      </c>
      <c r="AC59" s="24">
        <f t="shared" si="21"/>
        <v>0.80000000000000027</v>
      </c>
    </row>
    <row r="60" spans="1:29" ht="30.75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25">SQRT(E58/0.5)*971</f>
        <v>971</v>
      </c>
      <c r="F60" s="14">
        <f t="shared" si="25"/>
        <v>971</v>
      </c>
      <c r="G60" s="14">
        <f t="shared" si="25"/>
        <v>971</v>
      </c>
      <c r="H60" s="14">
        <f t="shared" si="25"/>
        <v>971</v>
      </c>
      <c r="I60" s="14">
        <f t="shared" si="25"/>
        <v>971</v>
      </c>
      <c r="J60" s="14">
        <f t="shared" si="25"/>
        <v>971</v>
      </c>
      <c r="K60" s="14">
        <f t="shared" si="25"/>
        <v>971</v>
      </c>
      <c r="L60" s="14">
        <f t="shared" si="25"/>
        <v>971</v>
      </c>
      <c r="M60" s="14">
        <f t="shared" si="25"/>
        <v>971</v>
      </c>
      <c r="N60" s="14">
        <f t="shared" si="25"/>
        <v>971</v>
      </c>
      <c r="O60" s="14">
        <f t="shared" si="25"/>
        <v>971</v>
      </c>
      <c r="P60" s="14">
        <f t="shared" si="25"/>
        <v>971</v>
      </c>
      <c r="Q60" s="14">
        <f t="shared" si="25"/>
        <v>971</v>
      </c>
      <c r="R60" s="14">
        <f t="shared" si="25"/>
        <v>971</v>
      </c>
      <c r="S60" s="14">
        <f t="shared" si="25"/>
        <v>971</v>
      </c>
      <c r="T60" s="14">
        <f t="shared" si="25"/>
        <v>971</v>
      </c>
      <c r="U60" s="14">
        <f t="shared" si="25"/>
        <v>971</v>
      </c>
      <c r="V60" s="14">
        <f t="shared" si="25"/>
        <v>971</v>
      </c>
      <c r="W60" s="14">
        <f t="shared" si="25"/>
        <v>971</v>
      </c>
      <c r="X60" s="14">
        <f t="shared" si="25"/>
        <v>971</v>
      </c>
      <c r="Y60" s="14">
        <f t="shared" si="25"/>
        <v>971</v>
      </c>
      <c r="Z60" s="14">
        <f t="shared" si="25"/>
        <v>971</v>
      </c>
      <c r="AA60" s="14">
        <f t="shared" si="25"/>
        <v>971</v>
      </c>
      <c r="AB60" s="14">
        <f t="shared" si="25"/>
        <v>971</v>
      </c>
      <c r="AC60" s="24">
        <f t="shared" si="21"/>
        <v>971</v>
      </c>
    </row>
    <row r="61" spans="1:29" ht="30.75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26">E60*1000*1*(E49-E50)/3024</f>
        <v>2087.1362433862432</v>
      </c>
      <c r="F61" s="14">
        <f t="shared" si="26"/>
        <v>2119.2460317460318</v>
      </c>
      <c r="G61" s="14">
        <f t="shared" si="26"/>
        <v>2151.3558201058204</v>
      </c>
      <c r="H61" s="14">
        <f t="shared" si="26"/>
        <v>2151.3558201058199</v>
      </c>
      <c r="I61" s="14">
        <f t="shared" si="26"/>
        <v>2279.7949735449738</v>
      </c>
      <c r="J61" s="14">
        <f t="shared" si="26"/>
        <v>2440.3439153439158</v>
      </c>
      <c r="K61" s="14">
        <f t="shared" si="26"/>
        <v>2408.2341269841272</v>
      </c>
      <c r="L61" s="14">
        <f t="shared" si="26"/>
        <v>2247.6851851851848</v>
      </c>
      <c r="M61" s="14">
        <f t="shared" si="26"/>
        <v>2279.7949735449738</v>
      </c>
      <c r="N61" s="14">
        <f t="shared" si="26"/>
        <v>2215.5753968253966</v>
      </c>
      <c r="O61" s="14">
        <f t="shared" si="26"/>
        <v>2504.563492063492</v>
      </c>
      <c r="P61" s="14">
        <f t="shared" si="26"/>
        <v>2568.7830687830688</v>
      </c>
      <c r="Q61" s="14">
        <f t="shared" si="26"/>
        <v>2568.7830687830688</v>
      </c>
      <c r="R61" s="14">
        <f t="shared" si="26"/>
        <v>2247.6851851851857</v>
      </c>
      <c r="S61" s="14">
        <f t="shared" si="26"/>
        <v>2247.6851851851852</v>
      </c>
      <c r="T61" s="14">
        <f t="shared" si="26"/>
        <v>2344.0145502645501</v>
      </c>
      <c r="U61" s="14">
        <f t="shared" si="26"/>
        <v>2440.3439153439158</v>
      </c>
      <c r="V61" s="14">
        <f t="shared" si="26"/>
        <v>2408.2341269841268</v>
      </c>
      <c r="W61" s="14">
        <f t="shared" si="26"/>
        <v>2408.2341269841268</v>
      </c>
      <c r="X61" s="14">
        <f t="shared" si="26"/>
        <v>2472.4537037037035</v>
      </c>
      <c r="Y61" s="14">
        <f t="shared" si="26"/>
        <v>2376.1243386243386</v>
      </c>
      <c r="Z61" s="14">
        <f t="shared" si="26"/>
        <v>2344.0145502645505</v>
      </c>
      <c r="AA61" s="14">
        <f t="shared" si="26"/>
        <v>2376.1243386243386</v>
      </c>
      <c r="AB61" s="14">
        <f t="shared" si="26"/>
        <v>2344.0145502645501</v>
      </c>
      <c r="AC61" s="24">
        <f>SUM(E61:AB61)</f>
        <v>56031.58068783069</v>
      </c>
    </row>
    <row r="62" spans="1:29" ht="30.75" customHeight="1">
      <c r="A62" s="4">
        <v>15</v>
      </c>
      <c r="B62" s="5" t="s">
        <v>65</v>
      </c>
      <c r="C62" s="6" t="s">
        <v>66</v>
      </c>
      <c r="D62" s="13"/>
      <c r="E62" s="15">
        <v>1300</v>
      </c>
      <c r="F62" s="15">
        <v>1200</v>
      </c>
      <c r="G62" s="15">
        <v>1400</v>
      </c>
      <c r="H62" s="15">
        <v>1500</v>
      </c>
      <c r="I62" s="15">
        <v>1400</v>
      </c>
      <c r="J62" s="15">
        <v>1600</v>
      </c>
      <c r="K62" s="15">
        <v>1500</v>
      </c>
      <c r="L62" s="15">
        <v>1600</v>
      </c>
      <c r="M62" s="15">
        <v>1400</v>
      </c>
      <c r="N62" s="15">
        <v>1500</v>
      </c>
      <c r="O62" s="15">
        <v>1700</v>
      </c>
      <c r="P62" s="15">
        <v>1600</v>
      </c>
      <c r="Q62" s="15">
        <v>1400</v>
      </c>
      <c r="R62" s="15">
        <v>1400</v>
      </c>
      <c r="S62" s="15">
        <v>1500</v>
      </c>
      <c r="T62" s="15">
        <v>1400</v>
      </c>
      <c r="U62" s="15">
        <v>1500</v>
      </c>
      <c r="V62" s="15">
        <v>1500</v>
      </c>
      <c r="W62" s="15">
        <v>1500</v>
      </c>
      <c r="X62" s="15">
        <v>1400</v>
      </c>
      <c r="Y62" s="15">
        <v>1400</v>
      </c>
      <c r="Z62" s="15">
        <v>1500</v>
      </c>
      <c r="AA62" s="15">
        <v>1400</v>
      </c>
      <c r="AB62" s="15">
        <v>1400</v>
      </c>
      <c r="AC62" s="25">
        <f>SUM(E62:AB62)</f>
        <v>35000</v>
      </c>
    </row>
    <row r="63" spans="1:29" ht="30.75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27">E62/E61</f>
        <v>0.62286302780638525</v>
      </c>
      <c r="F63" s="16">
        <f t="shared" si="27"/>
        <v>0.5662391161876229</v>
      </c>
      <c r="G63" s="16">
        <f t="shared" si="27"/>
        <v>0.65075241711114862</v>
      </c>
      <c r="H63" s="16">
        <f t="shared" si="27"/>
        <v>0.69723473261908797</v>
      </c>
      <c r="I63" s="16">
        <f t="shared" si="27"/>
        <v>0.61409030910488671</v>
      </c>
      <c r="J63" s="16">
        <f t="shared" si="27"/>
        <v>0.6556452924277737</v>
      </c>
      <c r="K63" s="16">
        <f t="shared" si="27"/>
        <v>0.62286302780638514</v>
      </c>
      <c r="L63" s="16">
        <f t="shared" si="27"/>
        <v>0.71184346035015467</v>
      </c>
      <c r="M63" s="16">
        <f t="shared" si="27"/>
        <v>0.61409030910488671</v>
      </c>
      <c r="N63" s="16">
        <f t="shared" si="27"/>
        <v>0.6770250302243318</v>
      </c>
      <c r="O63" s="16">
        <f t="shared" si="27"/>
        <v>0.67876099184029148</v>
      </c>
      <c r="P63" s="16">
        <f t="shared" si="27"/>
        <v>0.62286302780638514</v>
      </c>
      <c r="Q63" s="16">
        <f t="shared" si="27"/>
        <v>0.54500514933058708</v>
      </c>
      <c r="R63" s="16">
        <f t="shared" si="27"/>
        <v>0.62286302780638503</v>
      </c>
      <c r="S63" s="16">
        <f t="shared" si="27"/>
        <v>0.66735324407826979</v>
      </c>
      <c r="T63" s="16">
        <f t="shared" si="27"/>
        <v>0.59726591707461596</v>
      </c>
      <c r="U63" s="16">
        <f t="shared" si="27"/>
        <v>0.61466746165103792</v>
      </c>
      <c r="V63" s="16">
        <f t="shared" si="27"/>
        <v>0.62286302780638525</v>
      </c>
      <c r="W63" s="16">
        <f t="shared" si="27"/>
        <v>0.62286302780638525</v>
      </c>
      <c r="X63" s="16">
        <f t="shared" si="27"/>
        <v>0.5662391161876229</v>
      </c>
      <c r="Y63" s="16">
        <f t="shared" si="27"/>
        <v>0.58919475603306704</v>
      </c>
      <c r="Z63" s="16">
        <f t="shared" si="27"/>
        <v>0.63992776829423126</v>
      </c>
      <c r="AA63" s="16">
        <f t="shared" si="27"/>
        <v>0.58919475603306704</v>
      </c>
      <c r="AB63" s="16">
        <f t="shared" si="27"/>
        <v>0.59726591707461596</v>
      </c>
      <c r="AC63" s="24">
        <f t="shared" ref="AC63:AC68" si="28">AVERAGE(E63:AB63)</f>
        <v>0.62537391298190037</v>
      </c>
    </row>
    <row r="64" spans="1:29" ht="30.75" customHeight="1">
      <c r="A64" s="4">
        <v>17</v>
      </c>
      <c r="B64" s="5" t="s">
        <v>69</v>
      </c>
      <c r="C64" s="13"/>
      <c r="D64" s="13"/>
      <c r="E64" s="316">
        <f>AVERAGE(E63:AB63)</f>
        <v>0.62537391298190037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28"/>
        <v>0.62537391298190037</v>
      </c>
    </row>
    <row r="65" spans="1:29" ht="30.75" customHeight="1">
      <c r="A65" s="4">
        <v>18</v>
      </c>
      <c r="B65" s="5" t="s">
        <v>70</v>
      </c>
      <c r="C65" s="13"/>
      <c r="D65" s="13"/>
      <c r="E65" s="16">
        <f t="shared" ref="E65:AB65" si="29">3.516/E63</f>
        <v>5.6449007936507929</v>
      </c>
      <c r="F65" s="16">
        <f t="shared" si="29"/>
        <v>6.2093908730158729</v>
      </c>
      <c r="G65" s="16">
        <f t="shared" si="29"/>
        <v>5.4029764739229034</v>
      </c>
      <c r="H65" s="16">
        <f t="shared" si="29"/>
        <v>5.0427780423280417</v>
      </c>
      <c r="I65" s="16">
        <f t="shared" si="29"/>
        <v>5.7255422335600912</v>
      </c>
      <c r="J65" s="16">
        <f t="shared" si="29"/>
        <v>5.3626557539682551</v>
      </c>
      <c r="K65" s="16">
        <f t="shared" si="29"/>
        <v>5.6449007936507938</v>
      </c>
      <c r="L65" s="16">
        <f t="shared" si="29"/>
        <v>4.9392881944444431</v>
      </c>
      <c r="M65" s="16">
        <f t="shared" si="29"/>
        <v>5.7255422335600912</v>
      </c>
      <c r="N65" s="16">
        <f t="shared" si="29"/>
        <v>5.1933087301587291</v>
      </c>
      <c r="O65" s="16">
        <f t="shared" si="29"/>
        <v>5.1800266106442585</v>
      </c>
      <c r="P65" s="16">
        <f t="shared" si="29"/>
        <v>5.6449007936507938</v>
      </c>
      <c r="Q65" s="16">
        <f t="shared" si="29"/>
        <v>6.4513151927437633</v>
      </c>
      <c r="R65" s="16">
        <f t="shared" si="29"/>
        <v>5.6449007936507947</v>
      </c>
      <c r="S65" s="16">
        <f t="shared" si="29"/>
        <v>5.2685740740740741</v>
      </c>
      <c r="T65" s="16">
        <f t="shared" si="29"/>
        <v>5.8868251133786842</v>
      </c>
      <c r="U65" s="16">
        <f t="shared" si="29"/>
        <v>5.7201661375661379</v>
      </c>
      <c r="V65" s="16">
        <f t="shared" si="29"/>
        <v>5.6449007936507929</v>
      </c>
      <c r="W65" s="16">
        <f t="shared" si="29"/>
        <v>5.6449007936507929</v>
      </c>
      <c r="X65" s="16">
        <f t="shared" si="29"/>
        <v>6.2093908730158729</v>
      </c>
      <c r="Y65" s="16">
        <f t="shared" si="29"/>
        <v>5.9674665532879825</v>
      </c>
      <c r="Z65" s="16">
        <f t="shared" si="29"/>
        <v>5.4943701058201064</v>
      </c>
      <c r="AA65" s="16">
        <f t="shared" si="29"/>
        <v>5.9674665532879825</v>
      </c>
      <c r="AB65" s="16">
        <f t="shared" si="29"/>
        <v>5.8868251133786842</v>
      </c>
      <c r="AC65" s="24">
        <f t="shared" si="28"/>
        <v>5.6459714010025293</v>
      </c>
    </row>
    <row r="66" spans="1:29" ht="30.75" customHeight="1">
      <c r="A66" s="4">
        <v>19</v>
      </c>
      <c r="B66" s="5" t="s">
        <v>71</v>
      </c>
      <c r="C66" s="13"/>
      <c r="D66" s="13"/>
      <c r="E66" s="16">
        <f t="shared" ref="E66:AB66" si="30">3.413*E65</f>
        <v>19.266046408730155</v>
      </c>
      <c r="F66" s="16">
        <f t="shared" si="30"/>
        <v>21.192651049603175</v>
      </c>
      <c r="G66" s="16">
        <f t="shared" si="30"/>
        <v>18.44035870549887</v>
      </c>
      <c r="H66" s="16">
        <f t="shared" si="30"/>
        <v>17.211001458465606</v>
      </c>
      <c r="I66" s="16">
        <f t="shared" si="30"/>
        <v>19.54127564314059</v>
      </c>
      <c r="J66" s="16">
        <f t="shared" si="30"/>
        <v>18.302744088293654</v>
      </c>
      <c r="K66" s="16">
        <f t="shared" si="30"/>
        <v>19.266046408730158</v>
      </c>
      <c r="L66" s="16">
        <f t="shared" si="30"/>
        <v>16.857790607638883</v>
      </c>
      <c r="M66" s="16">
        <f t="shared" si="30"/>
        <v>19.54127564314059</v>
      </c>
      <c r="N66" s="16">
        <f t="shared" si="30"/>
        <v>17.724762696031743</v>
      </c>
      <c r="O66" s="16">
        <f t="shared" si="30"/>
        <v>17.679430822128854</v>
      </c>
      <c r="P66" s="16">
        <f t="shared" si="30"/>
        <v>19.266046408730158</v>
      </c>
      <c r="Q66" s="16">
        <f t="shared" si="30"/>
        <v>22.018338752834463</v>
      </c>
      <c r="R66" s="16">
        <f t="shared" si="30"/>
        <v>19.266046408730162</v>
      </c>
      <c r="S66" s="16">
        <f t="shared" si="30"/>
        <v>17.981643314814814</v>
      </c>
      <c r="T66" s="16">
        <f t="shared" si="30"/>
        <v>20.091734111961447</v>
      </c>
      <c r="U66" s="16">
        <f t="shared" si="30"/>
        <v>19.522927027513227</v>
      </c>
      <c r="V66" s="16">
        <f t="shared" si="30"/>
        <v>19.266046408730155</v>
      </c>
      <c r="W66" s="16">
        <f t="shared" si="30"/>
        <v>19.266046408730155</v>
      </c>
      <c r="X66" s="16">
        <f t="shared" si="30"/>
        <v>21.192651049603175</v>
      </c>
      <c r="Y66" s="16">
        <f t="shared" si="30"/>
        <v>20.366963346371882</v>
      </c>
      <c r="Z66" s="16">
        <f t="shared" si="30"/>
        <v>18.752285171164022</v>
      </c>
      <c r="AA66" s="16">
        <f t="shared" si="30"/>
        <v>20.366963346371882</v>
      </c>
      <c r="AB66" s="16">
        <f t="shared" si="30"/>
        <v>20.091734111961447</v>
      </c>
      <c r="AC66" s="24">
        <f t="shared" si="28"/>
        <v>19.269700391621637</v>
      </c>
    </row>
    <row r="67" spans="1:29" ht="30.75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31">(E53-E52)/LN(1+(E53-E52)/E47)</f>
        <v>2.0197730572445485</v>
      </c>
      <c r="F67" s="16">
        <f t="shared" si="31"/>
        <v>2.0475597377281693</v>
      </c>
      <c r="G67" s="16">
        <f t="shared" si="31"/>
        <v>2.1870565497103867</v>
      </c>
      <c r="H67" s="16">
        <f t="shared" si="31"/>
        <v>2.1583730379529524</v>
      </c>
      <c r="I67" s="16">
        <f t="shared" si="31"/>
        <v>2.1027387268477047</v>
      </c>
      <c r="J67" s="16">
        <f t="shared" si="31"/>
        <v>2.3564019001186396</v>
      </c>
      <c r="K67" s="16">
        <f t="shared" si="31"/>
        <v>2.3284885808307672</v>
      </c>
      <c r="L67" s="16">
        <f t="shared" si="31"/>
        <v>2.2440156931414688</v>
      </c>
      <c r="M67" s="16">
        <f t="shared" si="31"/>
        <v>2.3004552139452827</v>
      </c>
      <c r="N67" s="16">
        <f t="shared" si="31"/>
        <v>2.2440156931414688</v>
      </c>
      <c r="O67" s="16">
        <f t="shared" si="31"/>
        <v>2.4118802279590166</v>
      </c>
      <c r="P67" s="16">
        <f t="shared" si="31"/>
        <v>2.5807693705280861</v>
      </c>
      <c r="Q67" s="16">
        <f t="shared" si="31"/>
        <v>2.4394508423504346</v>
      </c>
      <c r="R67" s="16">
        <f t="shared" si="31"/>
        <v>2.2722986744268567</v>
      </c>
      <c r="S67" s="16">
        <f t="shared" si="31"/>
        <v>2.2156028472424842</v>
      </c>
      <c r="T67" s="16">
        <f t="shared" si="31"/>
        <v>2.3004552139452827</v>
      </c>
      <c r="U67" s="16">
        <f t="shared" si="31"/>
        <v>2.3284885808307672</v>
      </c>
      <c r="V67" s="16">
        <f t="shared" si="31"/>
        <v>2.3564019001186396</v>
      </c>
      <c r="W67" s="16">
        <f t="shared" si="31"/>
        <v>2.3564019001186409</v>
      </c>
      <c r="X67" s="16">
        <f t="shared" si="31"/>
        <v>2.2116167765506352</v>
      </c>
      <c r="Y67" s="16">
        <f t="shared" si="31"/>
        <v>2.3004552139452827</v>
      </c>
      <c r="Z67" s="16">
        <f t="shared" si="31"/>
        <v>2.4667120433748035</v>
      </c>
      <c r="AA67" s="16">
        <f t="shared" si="31"/>
        <v>2.3004552139452836</v>
      </c>
      <c r="AB67" s="16">
        <f t="shared" si="31"/>
        <v>2.4089539710342205</v>
      </c>
      <c r="AC67" s="24">
        <f t="shared" si="28"/>
        <v>2.2891175402929931</v>
      </c>
    </row>
    <row r="68" spans="1:29" ht="30.75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32">(E49-E50)/LN(1+(E49-E50)/E48)</f>
        <v>2.6305986949018862</v>
      </c>
      <c r="F68" s="16">
        <f t="shared" si="32"/>
        <v>2.8150399832745259</v>
      </c>
      <c r="G68" s="16">
        <f t="shared" si="32"/>
        <v>2.8412043138320042</v>
      </c>
      <c r="H68" s="16">
        <f t="shared" si="32"/>
        <v>2.8412043138320038</v>
      </c>
      <c r="I68" s="16">
        <f t="shared" si="32"/>
        <v>2.9450820866416119</v>
      </c>
      <c r="J68" s="16">
        <f t="shared" si="32"/>
        <v>3.2321510472845874</v>
      </c>
      <c r="K68" s="16">
        <f t="shared" si="32"/>
        <v>3.2059515234608833</v>
      </c>
      <c r="L68" s="16">
        <f t="shared" si="32"/>
        <v>3.0738596413683656</v>
      </c>
      <c r="M68" s="16">
        <f t="shared" si="32"/>
        <v>3.1004281370558266</v>
      </c>
      <c r="N68" s="16">
        <f t="shared" si="32"/>
        <v>3.0472134184856583</v>
      </c>
      <c r="O68" s="16">
        <f t="shared" si="32"/>
        <v>3.284340856464937</v>
      </c>
      <c r="P68" s="16">
        <f t="shared" si="32"/>
        <v>3.3362591313939705</v>
      </c>
      <c r="Q68" s="16">
        <f t="shared" si="32"/>
        <v>3.4912973855454976</v>
      </c>
      <c r="R68" s="16">
        <f t="shared" si="32"/>
        <v>3.0738596413683661</v>
      </c>
      <c r="S68" s="16">
        <f t="shared" si="32"/>
        <v>3.0738596413683656</v>
      </c>
      <c r="T68" s="16">
        <f t="shared" si="32"/>
        <v>3.1533373622747241</v>
      </c>
      <c r="U68" s="16">
        <f t="shared" si="32"/>
        <v>3.2321510472845874</v>
      </c>
      <c r="V68" s="16">
        <f t="shared" si="32"/>
        <v>3.2059515234608833</v>
      </c>
      <c r="W68" s="16">
        <f t="shared" si="32"/>
        <v>3.2059515234608829</v>
      </c>
      <c r="X68" s="16">
        <f t="shared" si="32"/>
        <v>3.2582804444917861</v>
      </c>
      <c r="Y68" s="16">
        <f t="shared" si="32"/>
        <v>3.3309086262158996</v>
      </c>
      <c r="Z68" s="16">
        <f t="shared" si="32"/>
        <v>3.1533373622747245</v>
      </c>
      <c r="AA68" s="16">
        <f t="shared" si="32"/>
        <v>3.3309086262158996</v>
      </c>
      <c r="AB68" s="16">
        <f t="shared" si="32"/>
        <v>2.9965726364461651</v>
      </c>
      <c r="AC68" s="24">
        <f t="shared" si="28"/>
        <v>3.1191562070168355</v>
      </c>
    </row>
    <row r="70" spans="1:29" ht="23.25">
      <c r="A70" s="266" t="s">
        <v>31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</row>
    <row r="71" spans="1:29" ht="23.25">
      <c r="A71" s="306" t="s">
        <v>156</v>
      </c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</row>
    <row r="72" spans="1:29" ht="21">
      <c r="A72" s="273"/>
      <c r="B72" s="273"/>
      <c r="C72" s="273"/>
      <c r="D72" s="273"/>
      <c r="E72" s="270" t="s">
        <v>98</v>
      </c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119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120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8.75">
      <c r="A75" s="319" t="s">
        <v>121</v>
      </c>
      <c r="B75" s="319"/>
      <c r="C75" s="319"/>
      <c r="D75" s="319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19" t="s">
        <v>122</v>
      </c>
      <c r="B76" s="319"/>
      <c r="C76" s="319"/>
      <c r="D76" s="319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9.5">
      <c r="A77" s="320" t="s">
        <v>123</v>
      </c>
      <c r="B77" s="320"/>
      <c r="C77" s="320"/>
      <c r="D77" s="32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18.75">
      <c r="A78" s="320" t="s">
        <v>124</v>
      </c>
      <c r="B78" s="320"/>
      <c r="C78" s="320"/>
      <c r="D78" s="32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</row>
    <row r="79" spans="1:29" ht="15.75">
      <c r="A79" s="258" t="s">
        <v>40</v>
      </c>
      <c r="B79" s="258" t="s">
        <v>41</v>
      </c>
      <c r="C79" s="258" t="s">
        <v>42</v>
      </c>
      <c r="D79" s="258" t="s">
        <v>43</v>
      </c>
      <c r="E79" s="230" t="s">
        <v>44</v>
      </c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2"/>
      <c r="AC79" s="20" t="s">
        <v>30</v>
      </c>
    </row>
    <row r="80" spans="1:29" ht="18.75">
      <c r="A80" s="259"/>
      <c r="B80" s="259"/>
      <c r="C80" s="259"/>
      <c r="D80" s="259"/>
      <c r="E80" s="3">
        <v>7</v>
      </c>
      <c r="F80" s="3">
        <v>8</v>
      </c>
      <c r="G80" s="3">
        <v>9</v>
      </c>
      <c r="H80" s="3">
        <v>10</v>
      </c>
      <c r="I80" s="18">
        <v>11</v>
      </c>
      <c r="J80" s="3">
        <v>12</v>
      </c>
      <c r="K80" s="3">
        <v>13</v>
      </c>
      <c r="L80" s="3">
        <v>14</v>
      </c>
      <c r="M80" s="3">
        <v>15</v>
      </c>
      <c r="N80" s="3">
        <v>16</v>
      </c>
      <c r="O80" s="3">
        <v>17</v>
      </c>
      <c r="P80" s="3">
        <v>18</v>
      </c>
      <c r="Q80" s="3">
        <v>19</v>
      </c>
      <c r="R80" s="3">
        <v>20</v>
      </c>
      <c r="S80" s="3">
        <v>21</v>
      </c>
      <c r="T80" s="3">
        <v>22</v>
      </c>
      <c r="U80" s="3">
        <v>23</v>
      </c>
      <c r="V80" s="3">
        <v>0</v>
      </c>
      <c r="W80" s="3">
        <v>1</v>
      </c>
      <c r="X80" s="3">
        <v>2</v>
      </c>
      <c r="Y80" s="3">
        <v>3</v>
      </c>
      <c r="Z80" s="3">
        <v>4</v>
      </c>
      <c r="AA80" s="3">
        <v>5</v>
      </c>
      <c r="AB80" s="3">
        <v>6</v>
      </c>
      <c r="AC80" s="21"/>
    </row>
    <row r="81" spans="1:29" ht="27.75" customHeight="1">
      <c r="A81" s="4">
        <v>1</v>
      </c>
      <c r="B81" s="5" t="s">
        <v>46</v>
      </c>
      <c r="C81" s="6" t="s">
        <v>47</v>
      </c>
      <c r="D81" s="7"/>
      <c r="E81" s="8"/>
      <c r="F81" s="8"/>
      <c r="G81" s="8"/>
      <c r="H81" s="8"/>
      <c r="I81" s="8"/>
      <c r="J81" s="8"/>
      <c r="K81" s="8"/>
      <c r="L81" s="8">
        <v>1</v>
      </c>
      <c r="M81" s="8">
        <v>1.1000000000000001</v>
      </c>
      <c r="N81" s="8"/>
      <c r="O81" s="8"/>
      <c r="P81" s="8"/>
      <c r="Q81" s="8">
        <v>0.9</v>
      </c>
      <c r="R81" s="8">
        <v>0.9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23">
        <f>AVERAGE(E81:AB81)</f>
        <v>0.97499999999999998</v>
      </c>
    </row>
    <row r="82" spans="1:29" ht="27.75" customHeight="1">
      <c r="A82" s="4">
        <v>2</v>
      </c>
      <c r="B82" s="5" t="s">
        <v>48</v>
      </c>
      <c r="C82" s="6" t="s">
        <v>47</v>
      </c>
      <c r="D82" s="7"/>
      <c r="E82" s="9"/>
      <c r="F82" s="9"/>
      <c r="G82" s="9"/>
      <c r="H82" s="9"/>
      <c r="I82" s="9"/>
      <c r="J82" s="9"/>
      <c r="K82" s="9"/>
      <c r="L82" s="9">
        <v>0.7</v>
      </c>
      <c r="M82" s="9">
        <v>0.7</v>
      </c>
      <c r="N82" s="9"/>
      <c r="O82" s="9"/>
      <c r="P82" s="9"/>
      <c r="Q82" s="9">
        <v>0.7</v>
      </c>
      <c r="R82" s="9">
        <v>0.7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23">
        <f>AVERAGE(E82:AB82)</f>
        <v>0.7</v>
      </c>
    </row>
    <row r="83" spans="1:29" ht="27.75" customHeight="1">
      <c r="A83" s="4">
        <v>3</v>
      </c>
      <c r="B83" s="5" t="s">
        <v>49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>
        <v>14</v>
      </c>
      <c r="M83" s="10">
        <v>13</v>
      </c>
      <c r="N83" s="10"/>
      <c r="O83" s="10"/>
      <c r="P83" s="10"/>
      <c r="Q83" s="10">
        <v>14.2</v>
      </c>
      <c r="R83" s="10">
        <v>12.6</v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ref="AC83:AC93" si="33">AVERAGE(E83:AB83)</f>
        <v>13.450000000000001</v>
      </c>
    </row>
    <row r="84" spans="1:29" ht="27.75" customHeight="1">
      <c r="A84" s="4">
        <v>4</v>
      </c>
      <c r="B84" s="5" t="s">
        <v>50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>
        <v>6.2</v>
      </c>
      <c r="M84" s="10">
        <v>5.6</v>
      </c>
      <c r="N84" s="10"/>
      <c r="O84" s="10"/>
      <c r="P84" s="10"/>
      <c r="Q84" s="10">
        <v>6</v>
      </c>
      <c r="R84" s="10">
        <v>5.3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33"/>
        <v>5.7750000000000004</v>
      </c>
    </row>
    <row r="85" spans="1:29" ht="27.75" customHeight="1">
      <c r="A85" s="4">
        <v>5</v>
      </c>
      <c r="B85" s="5" t="s">
        <v>51</v>
      </c>
      <c r="C85" s="6" t="s">
        <v>47</v>
      </c>
      <c r="D85" s="6"/>
      <c r="E85" s="10"/>
      <c r="F85" s="10"/>
      <c r="G85" s="10"/>
      <c r="H85" s="10"/>
      <c r="I85" s="10"/>
      <c r="J85" s="10"/>
      <c r="K85" s="10"/>
      <c r="L85" s="10">
        <v>29.6</v>
      </c>
      <c r="M85" s="10">
        <v>29</v>
      </c>
      <c r="N85" s="10"/>
      <c r="O85" s="10"/>
      <c r="P85" s="10"/>
      <c r="Q85" s="10">
        <v>28.6</v>
      </c>
      <c r="R85" s="10">
        <v>28.5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24">
        <f t="shared" si="33"/>
        <v>28.925000000000001</v>
      </c>
    </row>
    <row r="86" spans="1:29" ht="27.75" customHeight="1">
      <c r="A86" s="4">
        <v>6</v>
      </c>
      <c r="B86" s="5" t="s">
        <v>52</v>
      </c>
      <c r="C86" s="6" t="s">
        <v>47</v>
      </c>
      <c r="D86" s="6"/>
      <c r="E86" s="10"/>
      <c r="F86" s="10"/>
      <c r="G86" s="10"/>
      <c r="H86" s="10"/>
      <c r="I86" s="10"/>
      <c r="J86" s="10"/>
      <c r="K86" s="10"/>
      <c r="L86" s="10">
        <v>34.6</v>
      </c>
      <c r="M86" s="10">
        <v>33.700000000000003</v>
      </c>
      <c r="N86" s="10"/>
      <c r="O86" s="10"/>
      <c r="P86" s="10"/>
      <c r="Q86" s="10">
        <v>33.9</v>
      </c>
      <c r="R86" s="10">
        <v>33.1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24">
        <f t="shared" si="33"/>
        <v>33.825000000000003</v>
      </c>
    </row>
    <row r="87" spans="1:29" ht="27.75" customHeight="1">
      <c r="A87" s="4">
        <v>7</v>
      </c>
      <c r="B87" s="5" t="s">
        <v>53</v>
      </c>
      <c r="C87" s="6" t="s">
        <v>54</v>
      </c>
      <c r="D87" s="6"/>
      <c r="E87" s="11"/>
      <c r="F87" s="11"/>
      <c r="G87" s="11"/>
      <c r="H87" s="11"/>
      <c r="I87" s="11"/>
      <c r="J87" s="11"/>
      <c r="K87" s="11"/>
      <c r="L87" s="11">
        <v>4.2</v>
      </c>
      <c r="M87" s="11">
        <v>4.2</v>
      </c>
      <c r="N87" s="11"/>
      <c r="O87" s="11"/>
      <c r="P87" s="11"/>
      <c r="Q87" s="11">
        <v>4.2</v>
      </c>
      <c r="R87" s="11">
        <v>4.2</v>
      </c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24">
        <f t="shared" si="33"/>
        <v>4.2</v>
      </c>
    </row>
    <row r="88" spans="1:29" ht="27.75" customHeight="1">
      <c r="A88" s="4">
        <v>8</v>
      </c>
      <c r="B88" s="5" t="s">
        <v>55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>
        <v>3.7</v>
      </c>
      <c r="M88" s="12">
        <v>3.7</v>
      </c>
      <c r="N88" s="12"/>
      <c r="O88" s="12"/>
      <c r="P88" s="12"/>
      <c r="Q88" s="12">
        <v>3.7</v>
      </c>
      <c r="R88" s="12">
        <v>3.7</v>
      </c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33"/>
        <v>3.7</v>
      </c>
    </row>
    <row r="89" spans="1:29" ht="27.75" customHeight="1">
      <c r="A89" s="4">
        <v>9</v>
      </c>
      <c r="B89" s="5" t="s">
        <v>56</v>
      </c>
      <c r="C89" s="6" t="s">
        <v>54</v>
      </c>
      <c r="D89" s="6"/>
      <c r="E89" s="12"/>
      <c r="F89" s="12"/>
      <c r="G89" s="12"/>
      <c r="H89" s="12"/>
      <c r="I89" s="12"/>
      <c r="J89" s="12"/>
      <c r="K89" s="12"/>
      <c r="L89" s="12">
        <v>3.8</v>
      </c>
      <c r="M89" s="12">
        <v>3.8</v>
      </c>
      <c r="N89" s="12"/>
      <c r="O89" s="12"/>
      <c r="P89" s="12"/>
      <c r="Q89" s="12">
        <v>3.8</v>
      </c>
      <c r="R89" s="12">
        <v>3.8</v>
      </c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24">
        <f t="shared" si="33"/>
        <v>3.8</v>
      </c>
    </row>
    <row r="90" spans="1:29" ht="27.75" customHeight="1">
      <c r="A90" s="4">
        <v>10</v>
      </c>
      <c r="B90" s="5" t="s">
        <v>57</v>
      </c>
      <c r="C90" s="6" t="s">
        <v>54</v>
      </c>
      <c r="D90" s="6"/>
      <c r="E90" s="12"/>
      <c r="F90" s="12"/>
      <c r="G90" s="12"/>
      <c r="H90" s="12"/>
      <c r="I90" s="12"/>
      <c r="J90" s="12"/>
      <c r="K90" s="12"/>
      <c r="L90" s="12">
        <v>3</v>
      </c>
      <c r="M90" s="12">
        <v>3</v>
      </c>
      <c r="N90" s="12"/>
      <c r="O90" s="12"/>
      <c r="P90" s="12"/>
      <c r="Q90" s="12">
        <v>3</v>
      </c>
      <c r="R90" s="12">
        <v>3</v>
      </c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24">
        <f t="shared" si="33"/>
        <v>3</v>
      </c>
    </row>
    <row r="91" spans="1:29" ht="27.75" customHeight="1">
      <c r="A91" s="4">
        <v>11</v>
      </c>
      <c r="B91" s="5" t="s">
        <v>58</v>
      </c>
      <c r="C91" s="6" t="s">
        <v>54</v>
      </c>
      <c r="D91" s="13"/>
      <c r="E91" s="11"/>
      <c r="F91" s="11"/>
      <c r="G91" s="11"/>
      <c r="H91" s="11"/>
      <c r="I91" s="11"/>
      <c r="J91" s="11"/>
      <c r="K91" s="11"/>
      <c r="L91" s="11">
        <f t="shared" ref="L91:R91" si="34">L87-L88</f>
        <v>0.5</v>
      </c>
      <c r="M91" s="11">
        <f t="shared" si="34"/>
        <v>0.5</v>
      </c>
      <c r="N91" s="11"/>
      <c r="O91" s="11"/>
      <c r="P91" s="11"/>
      <c r="Q91" s="11">
        <f t="shared" si="34"/>
        <v>0.5</v>
      </c>
      <c r="R91" s="11">
        <f t="shared" si="34"/>
        <v>0.5</v>
      </c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24">
        <f t="shared" si="33"/>
        <v>0.5</v>
      </c>
    </row>
    <row r="92" spans="1:29" ht="27.75" customHeight="1">
      <c r="A92" s="4">
        <v>12</v>
      </c>
      <c r="B92" s="5" t="s">
        <v>59</v>
      </c>
      <c r="C92" s="6" t="s">
        <v>60</v>
      </c>
      <c r="D92" s="13"/>
      <c r="E92" s="11"/>
      <c r="F92" s="11"/>
      <c r="G92" s="11"/>
      <c r="H92" s="11"/>
      <c r="I92" s="11"/>
      <c r="J92" s="11"/>
      <c r="K92" s="11"/>
      <c r="L92" s="11">
        <f t="shared" ref="L92:R92" si="35">L89-L90</f>
        <v>0.79999999999999982</v>
      </c>
      <c r="M92" s="11">
        <f t="shared" si="35"/>
        <v>0.79999999999999982</v>
      </c>
      <c r="N92" s="11"/>
      <c r="O92" s="11"/>
      <c r="P92" s="11"/>
      <c r="Q92" s="11">
        <f t="shared" si="35"/>
        <v>0.79999999999999982</v>
      </c>
      <c r="R92" s="11">
        <f t="shared" si="35"/>
        <v>0.79999999999999982</v>
      </c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24">
        <f t="shared" si="33"/>
        <v>0.79999999999999982</v>
      </c>
    </row>
    <row r="93" spans="1:29" ht="27.75" customHeight="1">
      <c r="A93" s="4">
        <v>13</v>
      </c>
      <c r="B93" s="5" t="s">
        <v>61</v>
      </c>
      <c r="C93" s="6" t="s">
        <v>62</v>
      </c>
      <c r="D93" s="13"/>
      <c r="E93" s="14"/>
      <c r="F93" s="14"/>
      <c r="G93" s="14"/>
      <c r="H93" s="14"/>
      <c r="I93" s="14"/>
      <c r="J93" s="14"/>
      <c r="K93" s="14"/>
      <c r="L93" s="14">
        <f t="shared" ref="L93:R93" si="36">SQRT(L91/0.5)*971</f>
        <v>971</v>
      </c>
      <c r="M93" s="14">
        <f t="shared" si="36"/>
        <v>971</v>
      </c>
      <c r="N93" s="14"/>
      <c r="O93" s="14"/>
      <c r="P93" s="14"/>
      <c r="Q93" s="14">
        <f t="shared" si="36"/>
        <v>971</v>
      </c>
      <c r="R93" s="14">
        <f t="shared" si="36"/>
        <v>971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24">
        <f t="shared" si="33"/>
        <v>971</v>
      </c>
    </row>
    <row r="94" spans="1:29" ht="27.75" customHeight="1">
      <c r="A94" s="4">
        <v>14</v>
      </c>
      <c r="B94" s="5" t="s">
        <v>63</v>
      </c>
      <c r="C94" s="6" t="s">
        <v>64</v>
      </c>
      <c r="D94" s="13"/>
      <c r="E94" s="14"/>
      <c r="F94" s="14"/>
      <c r="G94" s="14"/>
      <c r="H94" s="14"/>
      <c r="I94" s="14"/>
      <c r="J94" s="14"/>
      <c r="K94" s="14"/>
      <c r="L94" s="14">
        <f t="shared" ref="L94:R94" si="37">L93*1000*1*(L83-L84)/3024</f>
        <v>2504.563492063492</v>
      </c>
      <c r="M94" s="14">
        <f t="shared" si="37"/>
        <v>2376.1243386243386</v>
      </c>
      <c r="N94" s="14"/>
      <c r="O94" s="14"/>
      <c r="P94" s="14"/>
      <c r="Q94" s="14">
        <f t="shared" si="37"/>
        <v>2633.002645502645</v>
      </c>
      <c r="R94" s="14">
        <f t="shared" si="37"/>
        <v>2344.0145502645501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24">
        <f>SUM(E94:AB94)</f>
        <v>9857.7050264550253</v>
      </c>
    </row>
    <row r="95" spans="1:29" ht="27.75" customHeight="1">
      <c r="A95" s="4">
        <v>15</v>
      </c>
      <c r="B95" s="5" t="s">
        <v>65</v>
      </c>
      <c r="C95" s="6" t="s">
        <v>66</v>
      </c>
      <c r="D95" s="13"/>
      <c r="E95" s="15"/>
      <c r="F95" s="15"/>
      <c r="G95" s="15"/>
      <c r="H95" s="15"/>
      <c r="I95" s="15"/>
      <c r="J95" s="15"/>
      <c r="K95" s="15">
        <v>900</v>
      </c>
      <c r="L95" s="15">
        <v>1500</v>
      </c>
      <c r="M95" s="15">
        <v>1600</v>
      </c>
      <c r="N95" s="15"/>
      <c r="O95" s="15"/>
      <c r="P95" s="15"/>
      <c r="Q95" s="15">
        <v>1600</v>
      </c>
      <c r="R95" s="15">
        <v>1300</v>
      </c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25">
        <f>SUM(E95:AB95)</f>
        <v>6900</v>
      </c>
    </row>
    <row r="96" spans="1:29" ht="27.75" customHeight="1">
      <c r="A96" s="4">
        <v>16</v>
      </c>
      <c r="B96" s="5" t="s">
        <v>67</v>
      </c>
      <c r="C96" s="6" t="s">
        <v>68</v>
      </c>
      <c r="D96" s="13"/>
      <c r="E96" s="16"/>
      <c r="F96" s="16"/>
      <c r="G96" s="16"/>
      <c r="H96" s="16"/>
      <c r="I96" s="16"/>
      <c r="J96" s="16"/>
      <c r="K96" s="16"/>
      <c r="L96" s="16">
        <f t="shared" ref="L96:R96" si="38">L95/L94</f>
        <v>0.59890675750613964</v>
      </c>
      <c r="M96" s="16">
        <f t="shared" si="38"/>
        <v>0.67336543546636229</v>
      </c>
      <c r="N96" s="16"/>
      <c r="O96" s="16"/>
      <c r="P96" s="16"/>
      <c r="Q96" s="16">
        <f t="shared" si="38"/>
        <v>0.60767124664037586</v>
      </c>
      <c r="R96" s="16">
        <f t="shared" si="38"/>
        <v>0.55460406585500055</v>
      </c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ref="AC96:AC101" si="39">AVERAGE(E96:AB96)</f>
        <v>0.60863687636696961</v>
      </c>
    </row>
    <row r="97" spans="1:29" ht="27.75" customHeight="1">
      <c r="A97" s="4">
        <v>17</v>
      </c>
      <c r="B97" s="5" t="s">
        <v>69</v>
      </c>
      <c r="C97" s="13"/>
      <c r="D97" s="13"/>
      <c r="E97" s="316">
        <f>AVERAGE(E96:AB96)</f>
        <v>0.60863687636696961</v>
      </c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8"/>
      <c r="AC97" s="24">
        <f t="shared" si="39"/>
        <v>0.60863687636696961</v>
      </c>
    </row>
    <row r="98" spans="1:29" ht="27.75" customHeight="1">
      <c r="A98" s="4">
        <v>18</v>
      </c>
      <c r="B98" s="5" t="s">
        <v>70</v>
      </c>
      <c r="C98" s="13"/>
      <c r="D98" s="13"/>
      <c r="E98" s="16"/>
      <c r="F98" s="16"/>
      <c r="G98" s="16"/>
      <c r="H98" s="16"/>
      <c r="I98" s="16"/>
      <c r="J98" s="16"/>
      <c r="K98" s="16"/>
      <c r="L98" s="16">
        <f t="shared" ref="L98:R98" si="40">3.516/L96</f>
        <v>5.8706968253968252</v>
      </c>
      <c r="M98" s="16">
        <f t="shared" si="40"/>
        <v>5.2215332341269844</v>
      </c>
      <c r="N98" s="16"/>
      <c r="O98" s="16"/>
      <c r="P98" s="16"/>
      <c r="Q98" s="16">
        <f t="shared" si="40"/>
        <v>5.7860233134920627</v>
      </c>
      <c r="R98" s="16">
        <f t="shared" si="40"/>
        <v>6.339657814407814</v>
      </c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9"/>
        <v>5.804477796855922</v>
      </c>
    </row>
    <row r="99" spans="1:29" ht="27.75" customHeight="1">
      <c r="A99" s="4">
        <v>19</v>
      </c>
      <c r="B99" s="5" t="s">
        <v>71</v>
      </c>
      <c r="C99" s="13"/>
      <c r="D99" s="13"/>
      <c r="E99" s="16"/>
      <c r="F99" s="16"/>
      <c r="G99" s="16"/>
      <c r="H99" s="16"/>
      <c r="I99" s="16"/>
      <c r="J99" s="16"/>
      <c r="K99" s="16"/>
      <c r="L99" s="16">
        <f t="shared" ref="L99:R99" si="41">3.413*L98</f>
        <v>20.036688265079363</v>
      </c>
      <c r="M99" s="16">
        <f t="shared" si="41"/>
        <v>17.821092928075398</v>
      </c>
      <c r="N99" s="16"/>
      <c r="O99" s="16"/>
      <c r="P99" s="16"/>
      <c r="Q99" s="16">
        <f t="shared" si="41"/>
        <v>19.747697568948407</v>
      </c>
      <c r="R99" s="16">
        <f t="shared" si="41"/>
        <v>21.637252120573869</v>
      </c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9"/>
        <v>19.810682720669263</v>
      </c>
    </row>
    <row r="100" spans="1:29" ht="27.75" customHeight="1">
      <c r="A100" s="4">
        <v>20</v>
      </c>
      <c r="B100" s="5" t="s">
        <v>72</v>
      </c>
      <c r="C100" s="6" t="s">
        <v>47</v>
      </c>
      <c r="D100" s="13"/>
      <c r="E100" s="16"/>
      <c r="F100" s="16"/>
      <c r="G100" s="16"/>
      <c r="H100" s="16"/>
      <c r="I100" s="16"/>
      <c r="J100" s="16"/>
      <c r="K100" s="16"/>
      <c r="L100" s="16">
        <f t="shared" ref="L100:R100" si="42">(L86-L85)/LN(1+(L86-L85)/L81)</f>
        <v>2.7905531327562363</v>
      </c>
      <c r="M100" s="16">
        <f t="shared" si="42"/>
        <v>2.8269864938532452</v>
      </c>
      <c r="N100" s="16"/>
      <c r="O100" s="16"/>
      <c r="P100" s="16"/>
      <c r="Q100" s="16">
        <f t="shared" si="42"/>
        <v>2.7462423263665316</v>
      </c>
      <c r="R100" s="16">
        <f t="shared" si="42"/>
        <v>2.5412839759633115</v>
      </c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24">
        <f t="shared" si="39"/>
        <v>2.726266482234831</v>
      </c>
    </row>
    <row r="101" spans="1:29" ht="27.75" customHeight="1">
      <c r="A101" s="4">
        <v>21</v>
      </c>
      <c r="B101" s="5" t="s">
        <v>73</v>
      </c>
      <c r="C101" s="6" t="s">
        <v>47</v>
      </c>
      <c r="D101" s="17"/>
      <c r="E101" s="16"/>
      <c r="F101" s="16"/>
      <c r="G101" s="16"/>
      <c r="H101" s="16"/>
      <c r="I101" s="16"/>
      <c r="J101" s="16"/>
      <c r="K101" s="16"/>
      <c r="L101" s="16">
        <f t="shared" ref="L101:R101" si="43">(L83-L84)/LN(1+(L83-L84)/L82)</f>
        <v>3.1240724065352676</v>
      </c>
      <c r="M101" s="16">
        <f t="shared" si="43"/>
        <v>3.0222103805672953</v>
      </c>
      <c r="N101" s="16"/>
      <c r="O101" s="16"/>
      <c r="P101" s="16"/>
      <c r="Q101" s="16">
        <f t="shared" si="43"/>
        <v>3.2248851383682635</v>
      </c>
      <c r="R101" s="16">
        <f t="shared" si="43"/>
        <v>2.9965726364461656</v>
      </c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24">
        <f t="shared" si="39"/>
        <v>3.0919351404792481</v>
      </c>
    </row>
  </sheetData>
  <mergeCells count="48">
    <mergeCell ref="A36:AC36"/>
    <mergeCell ref="E30:AB30"/>
    <mergeCell ref="A7:D7"/>
    <mergeCell ref="A8:D8"/>
    <mergeCell ref="A9:D9"/>
    <mergeCell ref="A10:D10"/>
    <mergeCell ref="E11:AB11"/>
    <mergeCell ref="E4:AC10"/>
    <mergeCell ref="A11:A12"/>
    <mergeCell ref="B11:B12"/>
    <mergeCell ref="C11:C12"/>
    <mergeCell ref="D11:D12"/>
    <mergeCell ref="A2:AC2"/>
    <mergeCell ref="A3:AC3"/>
    <mergeCell ref="A4:D4"/>
    <mergeCell ref="A5:D5"/>
    <mergeCell ref="A6:D6"/>
    <mergeCell ref="A37:AC37"/>
    <mergeCell ref="A38:D38"/>
    <mergeCell ref="E38:AC44"/>
    <mergeCell ref="A44:D44"/>
    <mergeCell ref="A70:AC70"/>
    <mergeCell ref="E64:AB64"/>
    <mergeCell ref="A39:D39"/>
    <mergeCell ref="A40:D40"/>
    <mergeCell ref="A41:D41"/>
    <mergeCell ref="A42:D42"/>
    <mergeCell ref="A43:D43"/>
    <mergeCell ref="A45:A46"/>
    <mergeCell ref="B45:B46"/>
    <mergeCell ref="C45:C46"/>
    <mergeCell ref="D45:D46"/>
    <mergeCell ref="E45:AB45"/>
    <mergeCell ref="A71:AC71"/>
    <mergeCell ref="A72:D72"/>
    <mergeCell ref="E72:AC78"/>
    <mergeCell ref="A73:D73"/>
    <mergeCell ref="A74:D74"/>
    <mergeCell ref="A75:D75"/>
    <mergeCell ref="A76:D76"/>
    <mergeCell ref="A77:D77"/>
    <mergeCell ref="A78:D78"/>
    <mergeCell ref="E97:AB97"/>
    <mergeCell ref="A79:A80"/>
    <mergeCell ref="B79:B80"/>
    <mergeCell ref="C79:C80"/>
    <mergeCell ref="D79:D80"/>
    <mergeCell ref="E79:AB79"/>
  </mergeCells>
  <conditionalFormatting sqref="E28:AB28">
    <cfRule type="cellIs" dxfId="11" priority="4" operator="greaterThan">
      <formula>90</formula>
    </cfRule>
  </conditionalFormatting>
  <conditionalFormatting sqref="E62:AB62">
    <cfRule type="cellIs" dxfId="10" priority="2" operator="greaterThan">
      <formula>90</formula>
    </cfRule>
  </conditionalFormatting>
  <conditionalFormatting sqref="E95:AB95">
    <cfRule type="cellIs" dxfId="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2495-0628-4B36-8824-410CB5A97156}">
  <dimension ref="A1:BF101"/>
  <sheetViews>
    <sheetView zoomScale="60" zoomScaleNormal="60" workbookViewId="0">
      <selection activeCell="AF34" sqref="AF34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157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0.4</v>
      </c>
      <c r="F13" s="8">
        <v>0.4</v>
      </c>
      <c r="G13" s="8">
        <v>0.5</v>
      </c>
      <c r="H13" s="8">
        <v>0.5</v>
      </c>
      <c r="I13" s="8">
        <v>0.6</v>
      </c>
      <c r="J13" s="8">
        <v>0.4</v>
      </c>
      <c r="K13" s="8">
        <v>0.6</v>
      </c>
      <c r="L13" s="8">
        <v>0.6</v>
      </c>
      <c r="M13" s="8">
        <v>0.6</v>
      </c>
      <c r="N13" s="8">
        <v>0.6</v>
      </c>
      <c r="O13" s="8">
        <v>0.6</v>
      </c>
      <c r="P13" s="8">
        <v>0.6</v>
      </c>
      <c r="Q13" s="8">
        <v>0.6</v>
      </c>
      <c r="R13" s="8">
        <v>0.4</v>
      </c>
      <c r="S13" s="8">
        <v>0.4</v>
      </c>
      <c r="T13" s="8">
        <v>0.5</v>
      </c>
      <c r="U13" s="8">
        <v>0.6</v>
      </c>
      <c r="V13" s="8">
        <v>0.6</v>
      </c>
      <c r="W13" s="8">
        <v>0.6</v>
      </c>
      <c r="X13" s="8">
        <v>0.5</v>
      </c>
      <c r="Y13" s="8">
        <v>0.5</v>
      </c>
      <c r="Z13" s="8">
        <v>0.5</v>
      </c>
      <c r="AA13" s="8">
        <v>0.5</v>
      </c>
      <c r="AB13" s="8">
        <v>0.5</v>
      </c>
      <c r="AC13" s="23">
        <f>AVERAGE(E13:AB13)</f>
        <v>0.52499999999999991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0.6</v>
      </c>
      <c r="F14" s="9">
        <v>0.6</v>
      </c>
      <c r="G14" s="9">
        <v>0.6</v>
      </c>
      <c r="H14" s="9">
        <v>0.6</v>
      </c>
      <c r="I14" s="9">
        <v>0.6</v>
      </c>
      <c r="J14" s="9">
        <v>0.6</v>
      </c>
      <c r="K14" s="9">
        <v>0.6</v>
      </c>
      <c r="L14" s="9">
        <v>0.6</v>
      </c>
      <c r="M14" s="9">
        <v>0.9</v>
      </c>
      <c r="N14" s="9">
        <v>0.8</v>
      </c>
      <c r="O14" s="9">
        <v>0.9</v>
      </c>
      <c r="P14" s="9">
        <v>0.8</v>
      </c>
      <c r="Q14" s="9">
        <v>0.7</v>
      </c>
      <c r="R14" s="9">
        <v>0.6</v>
      </c>
      <c r="S14" s="9">
        <v>0.6</v>
      </c>
      <c r="T14" s="9">
        <v>0.6</v>
      </c>
      <c r="U14" s="9">
        <v>0.7</v>
      </c>
      <c r="V14" s="9">
        <v>0.7</v>
      </c>
      <c r="W14" s="9">
        <v>0.7</v>
      </c>
      <c r="X14" s="9">
        <v>0.6</v>
      </c>
      <c r="Y14" s="9">
        <v>0.6</v>
      </c>
      <c r="Z14" s="9">
        <v>0.6</v>
      </c>
      <c r="AA14" s="9">
        <v>0.6</v>
      </c>
      <c r="AB14" s="9">
        <v>0.7</v>
      </c>
      <c r="AC14" s="23">
        <f>AVERAGE(E14:AB14)</f>
        <v>0.66249999999999976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12.9</v>
      </c>
      <c r="F15" s="10">
        <v>12.7</v>
      </c>
      <c r="G15" s="10">
        <v>12.8</v>
      </c>
      <c r="H15" s="10">
        <v>13.1</v>
      </c>
      <c r="I15" s="10">
        <v>13.4</v>
      </c>
      <c r="J15" s="10">
        <v>13.8</v>
      </c>
      <c r="K15" s="10">
        <v>14</v>
      </c>
      <c r="L15" s="10">
        <v>14.2</v>
      </c>
      <c r="M15" s="10">
        <v>12.8</v>
      </c>
      <c r="N15" s="10">
        <v>12.5</v>
      </c>
      <c r="O15" s="10">
        <v>13.9</v>
      </c>
      <c r="P15" s="10">
        <v>14.3</v>
      </c>
      <c r="Q15" s="10">
        <v>13.6</v>
      </c>
      <c r="R15" s="10">
        <v>12.2</v>
      </c>
      <c r="S15" s="10">
        <v>12.5</v>
      </c>
      <c r="T15" s="10">
        <v>13.1</v>
      </c>
      <c r="U15" s="10">
        <v>13.2</v>
      </c>
      <c r="V15" s="10">
        <v>13.6</v>
      </c>
      <c r="W15" s="10">
        <v>13.4</v>
      </c>
      <c r="X15" s="10">
        <v>13.6</v>
      </c>
      <c r="Y15" s="10">
        <v>13.5</v>
      </c>
      <c r="Z15" s="10">
        <v>13.5</v>
      </c>
      <c r="AA15" s="10">
        <v>13.3</v>
      </c>
      <c r="AB15" s="10">
        <v>13.2</v>
      </c>
      <c r="AC15" s="24">
        <f t="shared" ref="AC15:AC26" si="0">AVERAGE(E15:AB15)</f>
        <v>13.295833333333333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5.5</v>
      </c>
      <c r="F16" s="10">
        <v>5.7</v>
      </c>
      <c r="G16" s="10">
        <v>5.5</v>
      </c>
      <c r="H16" s="10">
        <v>5.5</v>
      </c>
      <c r="I16" s="10">
        <v>5.6</v>
      </c>
      <c r="J16" s="10">
        <v>5.5</v>
      </c>
      <c r="K16" s="10">
        <v>5.5</v>
      </c>
      <c r="L16" s="10">
        <v>5.6</v>
      </c>
      <c r="M16" s="10">
        <v>5.4</v>
      </c>
      <c r="N16" s="10">
        <v>5.5</v>
      </c>
      <c r="O16" s="10">
        <v>5.5</v>
      </c>
      <c r="P16" s="10">
        <v>5.6</v>
      </c>
      <c r="Q16" s="10">
        <v>5.4</v>
      </c>
      <c r="R16" s="10">
        <v>5.4</v>
      </c>
      <c r="S16" s="10">
        <v>5.6</v>
      </c>
      <c r="T16" s="10">
        <v>5.6</v>
      </c>
      <c r="U16" s="10">
        <v>5.6</v>
      </c>
      <c r="V16" s="10">
        <v>5.6</v>
      </c>
      <c r="W16" s="10">
        <v>5.3</v>
      </c>
      <c r="X16" s="10">
        <v>5.5</v>
      </c>
      <c r="Y16" s="10">
        <v>5.5</v>
      </c>
      <c r="Z16" s="10">
        <v>5.7</v>
      </c>
      <c r="AA16" s="10">
        <v>5.7</v>
      </c>
      <c r="AB16" s="10">
        <v>5.4</v>
      </c>
      <c r="AC16" s="24">
        <f t="shared" si="0"/>
        <v>5.5291666666666659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7.4</v>
      </c>
      <c r="F17" s="198">
        <f t="shared" ref="F17:AB17" si="1">F15-F16</f>
        <v>6.9999999999999991</v>
      </c>
      <c r="G17" s="198">
        <f t="shared" si="1"/>
        <v>7.3000000000000007</v>
      </c>
      <c r="H17" s="198">
        <f t="shared" si="1"/>
        <v>7.6</v>
      </c>
      <c r="I17" s="198">
        <f t="shared" si="1"/>
        <v>7.8000000000000007</v>
      </c>
      <c r="J17" s="198">
        <f t="shared" si="1"/>
        <v>8.3000000000000007</v>
      </c>
      <c r="K17" s="198">
        <f t="shared" si="1"/>
        <v>8.5</v>
      </c>
      <c r="L17" s="198">
        <f t="shared" si="1"/>
        <v>8.6</v>
      </c>
      <c r="M17" s="198">
        <f t="shared" si="1"/>
        <v>7.4</v>
      </c>
      <c r="N17" s="198">
        <f t="shared" si="1"/>
        <v>7</v>
      </c>
      <c r="O17" s="198">
        <f t="shared" si="1"/>
        <v>8.4</v>
      </c>
      <c r="P17" s="198">
        <f t="shared" si="1"/>
        <v>8.7000000000000011</v>
      </c>
      <c r="Q17" s="198">
        <f t="shared" si="1"/>
        <v>8.1999999999999993</v>
      </c>
      <c r="R17" s="198">
        <f t="shared" si="1"/>
        <v>6.7999999999999989</v>
      </c>
      <c r="S17" s="198">
        <f t="shared" si="1"/>
        <v>6.9</v>
      </c>
      <c r="T17" s="198">
        <f t="shared" si="1"/>
        <v>7.5</v>
      </c>
      <c r="U17" s="198">
        <f t="shared" si="1"/>
        <v>7.6</v>
      </c>
      <c r="V17" s="198">
        <f t="shared" si="1"/>
        <v>8</v>
      </c>
      <c r="W17" s="198">
        <f t="shared" si="1"/>
        <v>8.1000000000000014</v>
      </c>
      <c r="X17" s="198">
        <f t="shared" si="1"/>
        <v>8.1</v>
      </c>
      <c r="Y17" s="198">
        <f t="shared" si="1"/>
        <v>8</v>
      </c>
      <c r="Z17" s="198">
        <f t="shared" si="1"/>
        <v>7.8</v>
      </c>
      <c r="AA17" s="198">
        <f t="shared" si="1"/>
        <v>7.6000000000000005</v>
      </c>
      <c r="AB17" s="198">
        <f t="shared" si="1"/>
        <v>7.7999999999999989</v>
      </c>
      <c r="AC17" s="24">
        <f t="shared" si="0"/>
        <v>7.7666666666666666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25.1</v>
      </c>
      <c r="F18" s="10">
        <v>25.2</v>
      </c>
      <c r="G18" s="10">
        <v>24.8</v>
      </c>
      <c r="H18" s="10">
        <v>25</v>
      </c>
      <c r="I18" s="10">
        <v>26</v>
      </c>
      <c r="J18" s="10">
        <v>27.5</v>
      </c>
      <c r="K18" s="10">
        <v>27.8</v>
      </c>
      <c r="L18" s="10">
        <v>28.8</v>
      </c>
      <c r="M18" s="10">
        <v>28.6</v>
      </c>
      <c r="N18" s="10">
        <v>27.3</v>
      </c>
      <c r="O18" s="10">
        <v>26.7</v>
      </c>
      <c r="P18" s="10">
        <v>26.3</v>
      </c>
      <c r="Q18" s="10">
        <v>27.3</v>
      </c>
      <c r="R18" s="10">
        <v>27.2</v>
      </c>
      <c r="S18" s="10">
        <v>26.1</v>
      </c>
      <c r="T18" s="10">
        <v>26.3</v>
      </c>
      <c r="U18" s="10">
        <v>26.2</v>
      </c>
      <c r="V18" s="10">
        <v>26.7</v>
      </c>
      <c r="W18" s="10">
        <v>26.8</v>
      </c>
      <c r="X18" s="10">
        <v>26.3</v>
      </c>
      <c r="Y18" s="10">
        <v>25.9</v>
      </c>
      <c r="Z18" s="10">
        <v>25.4</v>
      </c>
      <c r="AA18" s="10">
        <v>25.7</v>
      </c>
      <c r="AB18" s="10">
        <v>25.6</v>
      </c>
      <c r="AC18" s="24">
        <f t="shared" si="0"/>
        <v>26.441666666666666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29.5</v>
      </c>
      <c r="F19" s="10">
        <v>29.6</v>
      </c>
      <c r="G19" s="10">
        <v>29.3</v>
      </c>
      <c r="H19" s="10">
        <v>29.6</v>
      </c>
      <c r="I19" s="10">
        <v>30.7</v>
      </c>
      <c r="J19" s="10">
        <v>32.4</v>
      </c>
      <c r="K19" s="10">
        <v>32.700000000000003</v>
      </c>
      <c r="L19" s="10">
        <v>34.200000000000003</v>
      </c>
      <c r="M19" s="10">
        <v>33.200000000000003</v>
      </c>
      <c r="N19" s="10">
        <v>31.4</v>
      </c>
      <c r="O19" s="10">
        <v>31.6</v>
      </c>
      <c r="P19" s="10">
        <v>31.5</v>
      </c>
      <c r="Q19" s="10">
        <v>33.200000000000003</v>
      </c>
      <c r="R19" s="10">
        <v>31.3</v>
      </c>
      <c r="S19" s="10">
        <v>30.3</v>
      </c>
      <c r="T19" s="10">
        <v>30.9</v>
      </c>
      <c r="U19" s="10">
        <v>30.8</v>
      </c>
      <c r="V19" s="10">
        <v>31.3</v>
      </c>
      <c r="W19" s="10">
        <v>31.8</v>
      </c>
      <c r="X19" s="10">
        <v>31.1</v>
      </c>
      <c r="Y19" s="10">
        <v>30.6</v>
      </c>
      <c r="Z19" s="10">
        <v>30.1</v>
      </c>
      <c r="AA19" s="10">
        <v>30.4</v>
      </c>
      <c r="AB19" s="10">
        <v>30.1</v>
      </c>
      <c r="AC19" s="24">
        <f t="shared" si="0"/>
        <v>31.149999999999995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AB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si="2"/>
        <v>0.5</v>
      </c>
      <c r="Y24" s="11">
        <f t="shared" si="2"/>
        <v>0.5</v>
      </c>
      <c r="Z24" s="11">
        <f t="shared" si="2"/>
        <v>0.5</v>
      </c>
      <c r="AA24" s="11">
        <f t="shared" si="2"/>
        <v>0.5</v>
      </c>
      <c r="AB24" s="11">
        <f t="shared" si="2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AB25" si="3">E22-E23</f>
        <v>0.79999999999999982</v>
      </c>
      <c r="F25" s="11">
        <f t="shared" si="3"/>
        <v>0.79999999999999982</v>
      </c>
      <c r="G25" s="11">
        <f t="shared" si="3"/>
        <v>0.79999999999999982</v>
      </c>
      <c r="H25" s="11">
        <f t="shared" si="3"/>
        <v>0.79999999999999982</v>
      </c>
      <c r="I25" s="11">
        <f t="shared" si="3"/>
        <v>0.79999999999999982</v>
      </c>
      <c r="J25" s="11">
        <f t="shared" si="3"/>
        <v>0.79999999999999982</v>
      </c>
      <c r="K25" s="11">
        <f t="shared" si="3"/>
        <v>0.79999999999999982</v>
      </c>
      <c r="L25" s="11">
        <f t="shared" si="3"/>
        <v>0.79999999999999982</v>
      </c>
      <c r="M25" s="11">
        <f t="shared" si="3"/>
        <v>0.79999999999999982</v>
      </c>
      <c r="N25" s="11">
        <f t="shared" si="3"/>
        <v>0.79999999999999982</v>
      </c>
      <c r="O25" s="11">
        <f t="shared" si="3"/>
        <v>0.79999999999999982</v>
      </c>
      <c r="P25" s="11">
        <f t="shared" si="3"/>
        <v>0.79999999999999982</v>
      </c>
      <c r="Q25" s="11">
        <f t="shared" si="3"/>
        <v>0.79999999999999982</v>
      </c>
      <c r="R25" s="11">
        <f t="shared" si="3"/>
        <v>0.79999999999999982</v>
      </c>
      <c r="S25" s="11">
        <f t="shared" si="3"/>
        <v>0.79999999999999982</v>
      </c>
      <c r="T25" s="11">
        <f t="shared" si="3"/>
        <v>0.79999999999999982</v>
      </c>
      <c r="U25" s="11">
        <f t="shared" si="3"/>
        <v>0.79999999999999982</v>
      </c>
      <c r="V25" s="11">
        <f t="shared" si="3"/>
        <v>0.79999999999999982</v>
      </c>
      <c r="W25" s="11">
        <f t="shared" si="3"/>
        <v>0.79999999999999982</v>
      </c>
      <c r="X25" s="11">
        <f t="shared" si="3"/>
        <v>0.79999999999999982</v>
      </c>
      <c r="Y25" s="11">
        <f t="shared" si="3"/>
        <v>0.79999999999999982</v>
      </c>
      <c r="Z25" s="11">
        <f t="shared" si="3"/>
        <v>0.79999999999999982</v>
      </c>
      <c r="AA25" s="11">
        <f t="shared" si="3"/>
        <v>0.79999999999999982</v>
      </c>
      <c r="AB25" s="11">
        <f t="shared" si="3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AB26" si="4">SQRT(E24/0.5)*971</f>
        <v>971</v>
      </c>
      <c r="F26" s="14">
        <f t="shared" si="4"/>
        <v>971</v>
      </c>
      <c r="G26" s="14">
        <f t="shared" si="4"/>
        <v>971</v>
      </c>
      <c r="H26" s="14">
        <f t="shared" si="4"/>
        <v>971</v>
      </c>
      <c r="I26" s="14">
        <f t="shared" si="4"/>
        <v>971</v>
      </c>
      <c r="J26" s="14">
        <f t="shared" si="4"/>
        <v>971</v>
      </c>
      <c r="K26" s="14">
        <f t="shared" si="4"/>
        <v>971</v>
      </c>
      <c r="L26" s="14">
        <f t="shared" si="4"/>
        <v>971</v>
      </c>
      <c r="M26" s="14">
        <f t="shared" si="4"/>
        <v>971</v>
      </c>
      <c r="N26" s="14">
        <f t="shared" si="4"/>
        <v>971</v>
      </c>
      <c r="O26" s="14">
        <f t="shared" si="4"/>
        <v>971</v>
      </c>
      <c r="P26" s="14">
        <f t="shared" si="4"/>
        <v>971</v>
      </c>
      <c r="Q26" s="14">
        <f t="shared" si="4"/>
        <v>971</v>
      </c>
      <c r="R26" s="14">
        <f t="shared" si="4"/>
        <v>971</v>
      </c>
      <c r="S26" s="14">
        <f t="shared" si="4"/>
        <v>971</v>
      </c>
      <c r="T26" s="14">
        <f t="shared" si="4"/>
        <v>971</v>
      </c>
      <c r="U26" s="14">
        <f t="shared" si="4"/>
        <v>971</v>
      </c>
      <c r="V26" s="14">
        <f t="shared" si="4"/>
        <v>971</v>
      </c>
      <c r="W26" s="14">
        <f t="shared" si="4"/>
        <v>971</v>
      </c>
      <c r="X26" s="14">
        <f t="shared" si="4"/>
        <v>971</v>
      </c>
      <c r="Y26" s="14">
        <f t="shared" si="4"/>
        <v>971</v>
      </c>
      <c r="Z26" s="14">
        <f t="shared" si="4"/>
        <v>971</v>
      </c>
      <c r="AA26" s="14">
        <f t="shared" si="4"/>
        <v>971</v>
      </c>
      <c r="AB26" s="14">
        <f t="shared" si="4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AB27" si="5">E26*1000*1*(E15-E16)/3024</f>
        <v>2376.1243386243386</v>
      </c>
      <c r="F27" s="14">
        <f t="shared" si="5"/>
        <v>2247.6851851851848</v>
      </c>
      <c r="G27" s="14">
        <f t="shared" si="5"/>
        <v>2344.0145502645505</v>
      </c>
      <c r="H27" s="14">
        <f t="shared" si="5"/>
        <v>2440.3439153439153</v>
      </c>
      <c r="I27" s="14">
        <f t="shared" si="5"/>
        <v>2504.5634920634925</v>
      </c>
      <c r="J27" s="14">
        <f t="shared" si="5"/>
        <v>2665.112433862434</v>
      </c>
      <c r="K27" s="14">
        <f t="shared" si="5"/>
        <v>2729.3320105820108</v>
      </c>
      <c r="L27" s="14">
        <f t="shared" si="5"/>
        <v>2761.4417989417989</v>
      </c>
      <c r="M27" s="14">
        <f t="shared" si="5"/>
        <v>2376.1243386243386</v>
      </c>
      <c r="N27" s="14">
        <f t="shared" si="5"/>
        <v>2247.6851851851852</v>
      </c>
      <c r="O27" s="14">
        <f t="shared" si="5"/>
        <v>2697.2222222222222</v>
      </c>
      <c r="P27" s="14">
        <f t="shared" si="5"/>
        <v>2793.5515873015879</v>
      </c>
      <c r="Q27" s="14">
        <f t="shared" si="5"/>
        <v>2633.002645502645</v>
      </c>
      <c r="R27" s="14">
        <f t="shared" si="5"/>
        <v>2183.4656084656081</v>
      </c>
      <c r="S27" s="14">
        <f t="shared" si="5"/>
        <v>2215.5753968253966</v>
      </c>
      <c r="T27" s="14">
        <f t="shared" si="5"/>
        <v>2408.2341269841268</v>
      </c>
      <c r="U27" s="14">
        <f t="shared" si="5"/>
        <v>2440.3439153439153</v>
      </c>
      <c r="V27" s="14">
        <f t="shared" si="5"/>
        <v>2568.7830687830688</v>
      </c>
      <c r="W27" s="14">
        <f t="shared" si="5"/>
        <v>2600.8928571428573</v>
      </c>
      <c r="X27" s="14">
        <f t="shared" si="5"/>
        <v>2600.8928571428573</v>
      </c>
      <c r="Y27" s="14">
        <f t="shared" si="5"/>
        <v>2568.7830687830688</v>
      </c>
      <c r="Z27" s="14">
        <f t="shared" si="5"/>
        <v>2504.563492063492</v>
      </c>
      <c r="AA27" s="14">
        <f t="shared" si="5"/>
        <v>2440.3439153439158</v>
      </c>
      <c r="AB27" s="14">
        <f t="shared" si="5"/>
        <v>2504.5634920634916</v>
      </c>
      <c r="AC27" s="24">
        <f>SUM(E27:AB27)</f>
        <v>59852.645502645508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1100</v>
      </c>
      <c r="F28" s="15">
        <v>1200</v>
      </c>
      <c r="G28" s="15">
        <v>1200</v>
      </c>
      <c r="H28" s="15">
        <v>1300</v>
      </c>
      <c r="I28" s="15">
        <v>1200</v>
      </c>
      <c r="J28" s="15">
        <v>1600</v>
      </c>
      <c r="K28" s="15">
        <v>1500</v>
      </c>
      <c r="L28" s="15">
        <v>1300</v>
      </c>
      <c r="M28" s="15">
        <v>1200</v>
      </c>
      <c r="N28" s="15">
        <v>1300</v>
      </c>
      <c r="O28" s="15">
        <v>1600</v>
      </c>
      <c r="P28" s="15">
        <v>1400</v>
      </c>
      <c r="Q28" s="15">
        <v>1000</v>
      </c>
      <c r="R28" s="15">
        <v>1200</v>
      </c>
      <c r="S28" s="15">
        <v>1300</v>
      </c>
      <c r="T28" s="15">
        <v>1200</v>
      </c>
      <c r="U28" s="15">
        <v>1400</v>
      </c>
      <c r="V28" s="15">
        <v>1300</v>
      </c>
      <c r="W28" s="15">
        <v>1300</v>
      </c>
      <c r="X28" s="15">
        <v>1300</v>
      </c>
      <c r="Y28" s="15">
        <v>1200</v>
      </c>
      <c r="Z28" s="15">
        <v>1300</v>
      </c>
      <c r="AA28" s="15">
        <v>1300</v>
      </c>
      <c r="AB28" s="15">
        <v>1100</v>
      </c>
      <c r="AC28" s="25">
        <f>SUM(E28:AB28)</f>
        <v>30800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B29" si="6">E28/E27</f>
        <v>0.46293873688312409</v>
      </c>
      <c r="F29" s="16">
        <f t="shared" si="6"/>
        <v>0.53388259526261594</v>
      </c>
      <c r="G29" s="16">
        <f t="shared" si="6"/>
        <v>0.51194221463538503</v>
      </c>
      <c r="H29" s="16">
        <f t="shared" si="6"/>
        <v>0.53271180009756625</v>
      </c>
      <c r="I29" s="16">
        <f t="shared" si="6"/>
        <v>0.4791254060049116</v>
      </c>
      <c r="J29" s="16">
        <f t="shared" si="6"/>
        <v>0.60034990631940732</v>
      </c>
      <c r="K29" s="16">
        <f t="shared" si="6"/>
        <v>0.54958502453504565</v>
      </c>
      <c r="L29" s="16">
        <f t="shared" si="6"/>
        <v>0.47076856752808183</v>
      </c>
      <c r="M29" s="16">
        <f t="shared" si="6"/>
        <v>0.50502407659977178</v>
      </c>
      <c r="N29" s="16">
        <f t="shared" si="6"/>
        <v>0.57837281153450049</v>
      </c>
      <c r="O29" s="16">
        <f t="shared" si="6"/>
        <v>0.59320288362512874</v>
      </c>
      <c r="P29" s="16">
        <f t="shared" si="6"/>
        <v>0.50115416030398796</v>
      </c>
      <c r="Q29" s="16">
        <f t="shared" si="6"/>
        <v>0.37979452915023493</v>
      </c>
      <c r="R29" s="16">
        <f t="shared" si="6"/>
        <v>0.54958502453504587</v>
      </c>
      <c r="S29" s="16">
        <f t="shared" si="6"/>
        <v>0.58675502619442088</v>
      </c>
      <c r="T29" s="16">
        <f t="shared" si="6"/>
        <v>0.49829042224510817</v>
      </c>
      <c r="U29" s="16">
        <f t="shared" si="6"/>
        <v>0.57368963087430214</v>
      </c>
      <c r="V29" s="16">
        <f t="shared" si="6"/>
        <v>0.50607621009268799</v>
      </c>
      <c r="W29" s="16">
        <f t="shared" si="6"/>
        <v>0.49982835564709915</v>
      </c>
      <c r="X29" s="16">
        <f t="shared" si="6"/>
        <v>0.49982835564709915</v>
      </c>
      <c r="Y29" s="16">
        <f t="shared" si="6"/>
        <v>0.46714727085478891</v>
      </c>
      <c r="Z29" s="16">
        <f t="shared" si="6"/>
        <v>0.51905252317198769</v>
      </c>
      <c r="AA29" s="16">
        <f t="shared" si="6"/>
        <v>0.53271180009756613</v>
      </c>
      <c r="AB29" s="16">
        <f t="shared" si="6"/>
        <v>0.43919828883783579</v>
      </c>
      <c r="AC29" s="24">
        <f t="shared" ref="AC29:AC34" si="7">AVERAGE(E29:AB29)</f>
        <v>0.51545898419490421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0.51545898419490421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7"/>
        <v>0.51545898419490421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AB31" si="8">3.516/E29</f>
        <v>7.5949574314574315</v>
      </c>
      <c r="F31" s="16">
        <f t="shared" si="8"/>
        <v>6.5857175925925917</v>
      </c>
      <c r="G31" s="16">
        <f t="shared" si="8"/>
        <v>6.867962632275133</v>
      </c>
      <c r="H31" s="16">
        <f t="shared" si="8"/>
        <v>6.6001916971916978</v>
      </c>
      <c r="I31" s="16">
        <f t="shared" si="8"/>
        <v>7.3383710317460329</v>
      </c>
      <c r="J31" s="16">
        <f t="shared" si="8"/>
        <v>5.8565845734126993</v>
      </c>
      <c r="K31" s="16">
        <f t="shared" si="8"/>
        <v>6.3975542328042341</v>
      </c>
      <c r="L31" s="16">
        <f t="shared" si="8"/>
        <v>7.4686379731379731</v>
      </c>
      <c r="M31" s="16">
        <f t="shared" si="8"/>
        <v>6.9620443121693123</v>
      </c>
      <c r="N31" s="16">
        <f t="shared" si="8"/>
        <v>6.0791239316239318</v>
      </c>
      <c r="O31" s="16">
        <f t="shared" si="8"/>
        <v>5.9271458333333333</v>
      </c>
      <c r="P31" s="16">
        <f t="shared" si="8"/>
        <v>7.0158052721088451</v>
      </c>
      <c r="Q31" s="16">
        <f t="shared" si="8"/>
        <v>9.2576373015872999</v>
      </c>
      <c r="R31" s="16">
        <f t="shared" si="8"/>
        <v>6.3975542328042314</v>
      </c>
      <c r="S31" s="16">
        <f t="shared" si="8"/>
        <v>5.992279304029303</v>
      </c>
      <c r="T31" s="16">
        <f t="shared" si="8"/>
        <v>7.0561259920634916</v>
      </c>
      <c r="U31" s="16">
        <f t="shared" si="8"/>
        <v>6.1287494331065755</v>
      </c>
      <c r="V31" s="16">
        <f t="shared" si="8"/>
        <v>6.947570207570207</v>
      </c>
      <c r="W31" s="16">
        <f t="shared" si="8"/>
        <v>7.0344148351648359</v>
      </c>
      <c r="X31" s="16">
        <f t="shared" si="8"/>
        <v>7.0344148351648359</v>
      </c>
      <c r="Y31" s="16">
        <f t="shared" si="8"/>
        <v>7.5265343915343914</v>
      </c>
      <c r="Z31" s="16">
        <f t="shared" si="8"/>
        <v>6.773880952380952</v>
      </c>
      <c r="AA31" s="16">
        <f t="shared" si="8"/>
        <v>6.6001916971916987</v>
      </c>
      <c r="AB31" s="16">
        <f t="shared" si="8"/>
        <v>8.0054956709956695</v>
      </c>
      <c r="AC31" s="24">
        <f t="shared" si="7"/>
        <v>6.8937060569769448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AB32" si="9">3.413*E31</f>
        <v>25.921589713564213</v>
      </c>
      <c r="F32" s="16">
        <f t="shared" si="9"/>
        <v>22.477054143518515</v>
      </c>
      <c r="G32" s="16">
        <f t="shared" si="9"/>
        <v>23.440356463955027</v>
      </c>
      <c r="H32" s="16">
        <f t="shared" si="9"/>
        <v>22.526454262515262</v>
      </c>
      <c r="I32" s="16">
        <f t="shared" si="9"/>
        <v>25.045860331349211</v>
      </c>
      <c r="J32" s="16">
        <f t="shared" si="9"/>
        <v>19.988523149057542</v>
      </c>
      <c r="K32" s="16">
        <f t="shared" si="9"/>
        <v>21.83485259656085</v>
      </c>
      <c r="L32" s="16">
        <f t="shared" si="9"/>
        <v>25.490461402319902</v>
      </c>
      <c r="M32" s="16">
        <f t="shared" si="9"/>
        <v>23.761457237433863</v>
      </c>
      <c r="N32" s="16">
        <f t="shared" si="9"/>
        <v>20.74804997863248</v>
      </c>
      <c r="O32" s="16">
        <f t="shared" si="9"/>
        <v>20.229348729166666</v>
      </c>
      <c r="P32" s="16">
        <f t="shared" si="9"/>
        <v>23.944943393707486</v>
      </c>
      <c r="Q32" s="16">
        <f t="shared" si="9"/>
        <v>31.596316110317453</v>
      </c>
      <c r="R32" s="16">
        <f t="shared" si="9"/>
        <v>21.83485259656084</v>
      </c>
      <c r="S32" s="16">
        <f t="shared" si="9"/>
        <v>20.451649264652008</v>
      </c>
      <c r="T32" s="16">
        <f t="shared" si="9"/>
        <v>24.082558010912695</v>
      </c>
      <c r="U32" s="16">
        <f t="shared" si="9"/>
        <v>20.917421815192743</v>
      </c>
      <c r="V32" s="16">
        <f t="shared" si="9"/>
        <v>23.712057118437116</v>
      </c>
      <c r="W32" s="16">
        <f t="shared" si="9"/>
        <v>24.008457832417584</v>
      </c>
      <c r="X32" s="16">
        <f t="shared" si="9"/>
        <v>24.008457832417584</v>
      </c>
      <c r="Y32" s="16">
        <f t="shared" si="9"/>
        <v>25.688061878306875</v>
      </c>
      <c r="Z32" s="16">
        <f t="shared" si="9"/>
        <v>23.119255690476187</v>
      </c>
      <c r="AA32" s="16">
        <f t="shared" si="9"/>
        <v>22.526454262515266</v>
      </c>
      <c r="AB32" s="16">
        <f t="shared" si="9"/>
        <v>27.322756725108217</v>
      </c>
      <c r="AC32" s="24">
        <f t="shared" si="7"/>
        <v>23.528218772462321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AB33" si="10">(E19-E18)/LN(1+(E19-E18)/E13)</f>
        <v>1.7706902592801161</v>
      </c>
      <c r="F33" s="16">
        <f t="shared" si="10"/>
        <v>1.770690259280117</v>
      </c>
      <c r="G33" s="16">
        <f t="shared" si="10"/>
        <v>1.954325168564633</v>
      </c>
      <c r="H33" s="16">
        <f t="shared" si="10"/>
        <v>1.9807200838218115</v>
      </c>
      <c r="I33" s="16">
        <f t="shared" si="10"/>
        <v>2.1574156548576298</v>
      </c>
      <c r="J33" s="16">
        <f t="shared" si="10"/>
        <v>1.8962866258862328</v>
      </c>
      <c r="K33" s="16">
        <f t="shared" si="10"/>
        <v>2.2116167765506365</v>
      </c>
      <c r="L33" s="16">
        <f t="shared" si="10"/>
        <v>2.3451902022775606</v>
      </c>
      <c r="M33" s="16">
        <f t="shared" si="10"/>
        <v>2.1301382500832813</v>
      </c>
      <c r="N33" s="16">
        <f t="shared" si="10"/>
        <v>1.991849804854938</v>
      </c>
      <c r="O33" s="16">
        <f t="shared" si="10"/>
        <v>2.2116167765506365</v>
      </c>
      <c r="P33" s="16">
        <f t="shared" si="10"/>
        <v>2.2920781613191434</v>
      </c>
      <c r="Q33" s="16">
        <f t="shared" si="10"/>
        <v>2.4762575163216414</v>
      </c>
      <c r="R33" s="16">
        <f t="shared" si="10"/>
        <v>1.6939571924896055</v>
      </c>
      <c r="S33" s="16">
        <f t="shared" si="10"/>
        <v>1.7196573374615023</v>
      </c>
      <c r="T33" s="16">
        <f t="shared" si="10"/>
        <v>1.9807200838218106</v>
      </c>
      <c r="U33" s="16">
        <f t="shared" si="10"/>
        <v>2.1301382500832813</v>
      </c>
      <c r="V33" s="16">
        <f t="shared" si="10"/>
        <v>2.1301382500832813</v>
      </c>
      <c r="W33" s="16">
        <f t="shared" si="10"/>
        <v>2.2385464776673962</v>
      </c>
      <c r="X33" s="16">
        <f t="shared" si="10"/>
        <v>2.0331625749524882</v>
      </c>
      <c r="Y33" s="16">
        <f t="shared" si="10"/>
        <v>2.0069981839067643</v>
      </c>
      <c r="Z33" s="16">
        <f t="shared" si="10"/>
        <v>2.0069981839067643</v>
      </c>
      <c r="AA33" s="16">
        <f t="shared" si="10"/>
        <v>2.0069981839067634</v>
      </c>
      <c r="AB33" s="16">
        <f t="shared" si="10"/>
        <v>1.954325168564633</v>
      </c>
      <c r="AC33" s="24">
        <f t="shared" si="7"/>
        <v>2.0454381427705286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AB34" si="11">(E15-E16)/LN(1+(E15-E16)/E14)</f>
        <v>2.8568481655931199</v>
      </c>
      <c r="F34" s="16">
        <f t="shared" si="11"/>
        <v>2.7570193139019237</v>
      </c>
      <c r="G34" s="16">
        <f t="shared" si="11"/>
        <v>2.8319947622323784</v>
      </c>
      <c r="H34" s="16">
        <f t="shared" si="11"/>
        <v>2.9063544547929929</v>
      </c>
      <c r="I34" s="16">
        <f t="shared" si="11"/>
        <v>2.9556008171816193</v>
      </c>
      <c r="J34" s="16">
        <f t="shared" si="11"/>
        <v>3.0776339841275702</v>
      </c>
      <c r="K34" s="16">
        <f t="shared" si="11"/>
        <v>3.1260343067316194</v>
      </c>
      <c r="L34" s="16">
        <f t="shared" si="11"/>
        <v>3.1501495626411913</v>
      </c>
      <c r="M34" s="16">
        <f t="shared" si="11"/>
        <v>3.3309086262158996</v>
      </c>
      <c r="N34" s="16">
        <f t="shared" si="11"/>
        <v>3.0738596413683656</v>
      </c>
      <c r="O34" s="16">
        <f t="shared" si="11"/>
        <v>3.5968528834956848</v>
      </c>
      <c r="P34" s="16">
        <f t="shared" si="11"/>
        <v>3.5159536499019053</v>
      </c>
      <c r="Q34" s="16">
        <f t="shared" si="11"/>
        <v>3.2248851383682635</v>
      </c>
      <c r="R34" s="16">
        <f t="shared" si="11"/>
        <v>2.7066770599501906</v>
      </c>
      <c r="S34" s="16">
        <f t="shared" si="11"/>
        <v>2.7318849218221408</v>
      </c>
      <c r="T34" s="16">
        <f t="shared" si="11"/>
        <v>2.8816343500125905</v>
      </c>
      <c r="U34" s="16">
        <f t="shared" si="11"/>
        <v>3.0732768781004784</v>
      </c>
      <c r="V34" s="16">
        <f t="shared" si="11"/>
        <v>3.174605732429284</v>
      </c>
      <c r="W34" s="16">
        <f t="shared" si="11"/>
        <v>3.1997766755952366</v>
      </c>
      <c r="X34" s="16">
        <f t="shared" si="11"/>
        <v>3.0290013989076652</v>
      </c>
      <c r="Y34" s="16">
        <f t="shared" si="11"/>
        <v>3.0045957240544103</v>
      </c>
      <c r="Z34" s="16">
        <f t="shared" si="11"/>
        <v>2.9556008171816193</v>
      </c>
      <c r="AA34" s="16">
        <f t="shared" si="11"/>
        <v>2.9063544547929925</v>
      </c>
      <c r="AB34" s="16">
        <f t="shared" si="11"/>
        <v>3.1240724065352672</v>
      </c>
      <c r="AC34" s="24">
        <f t="shared" si="7"/>
        <v>3.0496489885806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157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>
      <c r="A38" s="273"/>
      <c r="B38" s="273"/>
      <c r="C38" s="273"/>
      <c r="D38" s="273"/>
      <c r="E38" s="270" t="s">
        <v>80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0.75" customHeight="1">
      <c r="A47" s="4">
        <v>1</v>
      </c>
      <c r="B47" s="5" t="s">
        <v>46</v>
      </c>
      <c r="C47" s="6" t="s">
        <v>47</v>
      </c>
      <c r="D47" s="7"/>
      <c r="E47" s="8">
        <v>0.6</v>
      </c>
      <c r="F47" s="8">
        <v>0.6</v>
      </c>
      <c r="G47" s="8">
        <v>0.6</v>
      </c>
      <c r="H47" s="8">
        <v>0.6</v>
      </c>
      <c r="I47" s="8">
        <v>0.7</v>
      </c>
      <c r="J47" s="8">
        <v>0.7</v>
      </c>
      <c r="K47" s="8">
        <v>0.7</v>
      </c>
      <c r="L47" s="8">
        <v>0.6</v>
      </c>
      <c r="M47" s="8">
        <v>0.6</v>
      </c>
      <c r="N47" s="8">
        <v>0.6</v>
      </c>
      <c r="O47" s="8">
        <v>0.6</v>
      </c>
      <c r="P47" s="8">
        <v>0.5</v>
      </c>
      <c r="Q47" s="8">
        <v>0.4</v>
      </c>
      <c r="R47" s="8">
        <v>0.5</v>
      </c>
      <c r="S47" s="8">
        <v>0.5</v>
      </c>
      <c r="T47" s="8">
        <v>0.5</v>
      </c>
      <c r="U47" s="8">
        <v>0.5</v>
      </c>
      <c r="V47" s="8">
        <v>0.6</v>
      </c>
      <c r="W47" s="8">
        <v>0.6</v>
      </c>
      <c r="X47" s="8">
        <v>0.6</v>
      </c>
      <c r="Y47" s="8">
        <v>0.6</v>
      </c>
      <c r="Z47" s="8">
        <v>0.7</v>
      </c>
      <c r="AA47" s="8">
        <v>0.7</v>
      </c>
      <c r="AB47" s="8">
        <v>0.7</v>
      </c>
      <c r="AC47" s="23">
        <f>AVERAGE(E47:AB47)</f>
        <v>0.5958333333333331</v>
      </c>
    </row>
    <row r="48" spans="1:29" ht="30.75" customHeight="1">
      <c r="A48" s="4">
        <v>2</v>
      </c>
      <c r="B48" s="5" t="s">
        <v>48</v>
      </c>
      <c r="C48" s="6" t="s">
        <v>47</v>
      </c>
      <c r="D48" s="7"/>
      <c r="E48" s="9">
        <v>0.8</v>
      </c>
      <c r="F48" s="9">
        <v>0.8</v>
      </c>
      <c r="G48" s="9">
        <v>0.8</v>
      </c>
      <c r="H48" s="9">
        <v>0.8</v>
      </c>
      <c r="I48" s="9">
        <v>0.8</v>
      </c>
      <c r="J48" s="9">
        <v>0.8</v>
      </c>
      <c r="K48" s="9">
        <v>0.8</v>
      </c>
      <c r="L48" s="9">
        <v>0.8</v>
      </c>
      <c r="M48" s="9">
        <v>0.8</v>
      </c>
      <c r="N48" s="9">
        <v>0.8</v>
      </c>
      <c r="O48" s="9">
        <v>0.8</v>
      </c>
      <c r="P48" s="9">
        <v>0.9</v>
      </c>
      <c r="Q48" s="9">
        <v>0.8</v>
      </c>
      <c r="R48" s="9">
        <v>0.8</v>
      </c>
      <c r="S48" s="9">
        <v>0.8</v>
      </c>
      <c r="T48" s="9">
        <v>0.8</v>
      </c>
      <c r="U48" s="9">
        <v>0.8</v>
      </c>
      <c r="V48" s="9">
        <v>0.8</v>
      </c>
      <c r="W48" s="9">
        <v>0.8</v>
      </c>
      <c r="X48" s="9">
        <v>0.8</v>
      </c>
      <c r="Y48" s="9">
        <v>0.8</v>
      </c>
      <c r="Z48" s="9">
        <v>0.8</v>
      </c>
      <c r="AA48" s="9">
        <v>0.8</v>
      </c>
      <c r="AB48" s="9">
        <v>0.8</v>
      </c>
      <c r="AC48" s="23">
        <f>AVERAGE(E48:AB48)</f>
        <v>0.80416666666666703</v>
      </c>
    </row>
    <row r="49" spans="1:29" ht="30.75" customHeight="1">
      <c r="A49" s="4">
        <v>3</v>
      </c>
      <c r="B49" s="5" t="s">
        <v>49</v>
      </c>
      <c r="C49" s="6" t="s">
        <v>47</v>
      </c>
      <c r="D49" s="6"/>
      <c r="E49" s="10">
        <v>12.6</v>
      </c>
      <c r="F49" s="10">
        <v>12.5</v>
      </c>
      <c r="G49" s="10">
        <v>12.6</v>
      </c>
      <c r="H49" s="10">
        <v>12.8</v>
      </c>
      <c r="I49" s="10">
        <v>13.2</v>
      </c>
      <c r="J49" s="10">
        <v>13.5</v>
      </c>
      <c r="K49" s="10">
        <v>13.8</v>
      </c>
      <c r="L49" s="10">
        <v>13.9</v>
      </c>
      <c r="M49" s="10">
        <v>12.6</v>
      </c>
      <c r="N49" s="10">
        <v>12.3</v>
      </c>
      <c r="O49" s="10">
        <v>13.6</v>
      </c>
      <c r="P49" s="10">
        <v>14.1</v>
      </c>
      <c r="Q49" s="10">
        <v>13.4</v>
      </c>
      <c r="R49" s="10">
        <v>11.9</v>
      </c>
      <c r="S49" s="10">
        <v>12.3</v>
      </c>
      <c r="T49" s="10">
        <v>12.9</v>
      </c>
      <c r="U49" s="10">
        <v>13.1</v>
      </c>
      <c r="V49" s="10">
        <v>13.2</v>
      </c>
      <c r="W49" s="10">
        <v>13.2</v>
      </c>
      <c r="X49" s="10">
        <v>13.3</v>
      </c>
      <c r="Y49" s="10">
        <v>13.2</v>
      </c>
      <c r="Z49" s="10">
        <v>13.2</v>
      </c>
      <c r="AA49" s="10">
        <v>13.1</v>
      </c>
      <c r="AB49" s="10">
        <v>13</v>
      </c>
      <c r="AC49" s="24">
        <f t="shared" ref="AC49:AC60" si="12">AVERAGE(E49:AB49)</f>
        <v>13.054166666666667</v>
      </c>
    </row>
    <row r="50" spans="1:29" ht="30.75" customHeight="1">
      <c r="A50" s="4">
        <v>4</v>
      </c>
      <c r="B50" s="5" t="s">
        <v>50</v>
      </c>
      <c r="C50" s="6" t="s">
        <v>47</v>
      </c>
      <c r="D50" s="6"/>
      <c r="E50" s="10">
        <v>5.3</v>
      </c>
      <c r="F50" s="10">
        <v>5.4</v>
      </c>
      <c r="G50" s="10">
        <v>5.4</v>
      </c>
      <c r="H50" s="10">
        <v>5.6</v>
      </c>
      <c r="I50" s="10">
        <v>5.7</v>
      </c>
      <c r="J50" s="10">
        <v>5.8</v>
      </c>
      <c r="K50" s="10">
        <v>6</v>
      </c>
      <c r="L50" s="10">
        <v>6.4</v>
      </c>
      <c r="M50" s="10">
        <v>5.6</v>
      </c>
      <c r="N50" s="10">
        <v>5.5</v>
      </c>
      <c r="O50" s="10">
        <v>5.7</v>
      </c>
      <c r="P50" s="10">
        <v>6.1</v>
      </c>
      <c r="Q50" s="10">
        <v>5.9</v>
      </c>
      <c r="R50" s="10">
        <v>5.3</v>
      </c>
      <c r="S50" s="10">
        <v>5.6</v>
      </c>
      <c r="T50" s="10">
        <v>5.7</v>
      </c>
      <c r="U50" s="10">
        <v>5.7</v>
      </c>
      <c r="V50" s="10">
        <v>5.7</v>
      </c>
      <c r="W50" s="10">
        <v>5.7</v>
      </c>
      <c r="X50" s="10">
        <v>5.7</v>
      </c>
      <c r="Y50" s="10">
        <v>5.7</v>
      </c>
      <c r="Z50" s="10">
        <v>5.6</v>
      </c>
      <c r="AA50" s="10">
        <v>5.6</v>
      </c>
      <c r="AB50" s="10">
        <v>5.5</v>
      </c>
      <c r="AC50" s="24">
        <f t="shared" si="12"/>
        <v>5.6750000000000007</v>
      </c>
    </row>
    <row r="51" spans="1:29" ht="30.75" customHeight="1">
      <c r="A51" s="195"/>
      <c r="B51" s="196"/>
      <c r="C51" s="197"/>
      <c r="D51" s="197"/>
      <c r="E51" s="198">
        <f>E49-E50</f>
        <v>7.3</v>
      </c>
      <c r="F51" s="198">
        <f t="shared" ref="F51:AB51" si="13">F49-F50</f>
        <v>7.1</v>
      </c>
      <c r="G51" s="198">
        <f t="shared" si="13"/>
        <v>7.1999999999999993</v>
      </c>
      <c r="H51" s="198">
        <f t="shared" si="13"/>
        <v>7.2000000000000011</v>
      </c>
      <c r="I51" s="198">
        <f t="shared" si="13"/>
        <v>7.4999999999999991</v>
      </c>
      <c r="J51" s="198">
        <f t="shared" si="13"/>
        <v>7.7</v>
      </c>
      <c r="K51" s="198">
        <f t="shared" si="13"/>
        <v>7.8000000000000007</v>
      </c>
      <c r="L51" s="198">
        <f t="shared" si="13"/>
        <v>7.5</v>
      </c>
      <c r="M51" s="198">
        <f t="shared" si="13"/>
        <v>7</v>
      </c>
      <c r="N51" s="198">
        <f t="shared" si="13"/>
        <v>6.8000000000000007</v>
      </c>
      <c r="O51" s="198">
        <f t="shared" si="13"/>
        <v>7.8999999999999995</v>
      </c>
      <c r="P51" s="198">
        <f t="shared" si="13"/>
        <v>8</v>
      </c>
      <c r="Q51" s="198">
        <f t="shared" si="13"/>
        <v>7.5</v>
      </c>
      <c r="R51" s="198">
        <f t="shared" si="13"/>
        <v>6.6000000000000005</v>
      </c>
      <c r="S51" s="198">
        <f t="shared" si="13"/>
        <v>6.7000000000000011</v>
      </c>
      <c r="T51" s="198">
        <f t="shared" si="13"/>
        <v>7.2</v>
      </c>
      <c r="U51" s="198">
        <f t="shared" si="13"/>
        <v>7.3999999999999995</v>
      </c>
      <c r="V51" s="198">
        <f t="shared" si="13"/>
        <v>7.4999999999999991</v>
      </c>
      <c r="W51" s="198">
        <f t="shared" si="13"/>
        <v>7.4999999999999991</v>
      </c>
      <c r="X51" s="198">
        <f t="shared" si="13"/>
        <v>7.6000000000000005</v>
      </c>
      <c r="Y51" s="198">
        <f t="shared" si="13"/>
        <v>7.4999999999999991</v>
      </c>
      <c r="Z51" s="198">
        <f t="shared" si="13"/>
        <v>7.6</v>
      </c>
      <c r="AA51" s="198">
        <f t="shared" si="13"/>
        <v>7.5</v>
      </c>
      <c r="AB51" s="198">
        <f t="shared" si="13"/>
        <v>7.5</v>
      </c>
      <c r="AC51" s="24">
        <f t="shared" si="12"/>
        <v>7.3791666666666664</v>
      </c>
    </row>
    <row r="52" spans="1:29" ht="30.75" customHeight="1">
      <c r="A52" s="4">
        <v>5</v>
      </c>
      <c r="B52" s="5" t="s">
        <v>51</v>
      </c>
      <c r="C52" s="6" t="s">
        <v>47</v>
      </c>
      <c r="D52" s="6"/>
      <c r="E52" s="10">
        <v>25.2</v>
      </c>
      <c r="F52" s="10">
        <v>25.2</v>
      </c>
      <c r="G52" s="10">
        <v>24.9</v>
      </c>
      <c r="H52" s="10">
        <v>25.2</v>
      </c>
      <c r="I52" s="10">
        <v>25.8</v>
      </c>
      <c r="J52" s="10">
        <v>27.5</v>
      </c>
      <c r="K52" s="10">
        <v>27.7</v>
      </c>
      <c r="L52" s="10">
        <v>28.9</v>
      </c>
      <c r="M52" s="10">
        <v>28.8</v>
      </c>
      <c r="N52" s="10">
        <v>27.4</v>
      </c>
      <c r="O52" s="10">
        <v>26.7</v>
      </c>
      <c r="P52" s="10">
        <v>26.3</v>
      </c>
      <c r="Q52" s="10">
        <v>27.3</v>
      </c>
      <c r="R52" s="10">
        <v>27.3</v>
      </c>
      <c r="S52" s="10">
        <v>26.2</v>
      </c>
      <c r="T52" s="10">
        <v>26.4</v>
      </c>
      <c r="U52" s="10">
        <v>26.3</v>
      </c>
      <c r="V52" s="10">
        <v>26.7</v>
      </c>
      <c r="W52" s="10">
        <v>27</v>
      </c>
      <c r="X52" s="10">
        <v>26.4</v>
      </c>
      <c r="Y52" s="10">
        <v>26</v>
      </c>
      <c r="Z52" s="10">
        <v>25.7</v>
      </c>
      <c r="AA52" s="10">
        <v>25.8</v>
      </c>
      <c r="AB52" s="10">
        <v>25.6</v>
      </c>
      <c r="AC52" s="24">
        <f t="shared" si="12"/>
        <v>26.512500000000003</v>
      </c>
    </row>
    <row r="53" spans="1:29" ht="30.75" customHeight="1">
      <c r="A53" s="4">
        <v>6</v>
      </c>
      <c r="B53" s="5" t="s">
        <v>52</v>
      </c>
      <c r="C53" s="6" t="s">
        <v>47</v>
      </c>
      <c r="D53" s="6"/>
      <c r="E53" s="10">
        <v>29.8</v>
      </c>
      <c r="F53" s="10">
        <v>29.8</v>
      </c>
      <c r="G53" s="10">
        <v>29.5</v>
      </c>
      <c r="H53" s="10">
        <v>29.8</v>
      </c>
      <c r="I53" s="10">
        <v>30.4</v>
      </c>
      <c r="J53" s="10">
        <v>32.4</v>
      </c>
      <c r="K53" s="10">
        <v>32.799999999999997</v>
      </c>
      <c r="L53" s="10">
        <v>33.799999999999997</v>
      </c>
      <c r="M53" s="10">
        <v>33.299999999999997</v>
      </c>
      <c r="N53" s="10">
        <v>31.8</v>
      </c>
      <c r="O53" s="10">
        <v>31.7</v>
      </c>
      <c r="P53" s="10">
        <v>31.6</v>
      </c>
      <c r="Q53" s="10">
        <v>32.9</v>
      </c>
      <c r="R53" s="10">
        <v>31.6</v>
      </c>
      <c r="S53" s="10">
        <v>30.4</v>
      </c>
      <c r="T53" s="10">
        <v>31.1</v>
      </c>
      <c r="U53" s="10">
        <v>30.9</v>
      </c>
      <c r="V53" s="10">
        <v>31.4</v>
      </c>
      <c r="W53" s="10">
        <v>31.7</v>
      </c>
      <c r="X53" s="10">
        <v>31.3</v>
      </c>
      <c r="Y53" s="10">
        <v>30.9</v>
      </c>
      <c r="Z53" s="10">
        <v>30.5</v>
      </c>
      <c r="AA53" s="10">
        <v>30.7</v>
      </c>
      <c r="AB53" s="10">
        <v>30.3</v>
      </c>
      <c r="AC53" s="24">
        <f t="shared" si="12"/>
        <v>31.266666666666666</v>
      </c>
    </row>
    <row r="54" spans="1:29" ht="30.75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12"/>
        <v>4.200000000000002</v>
      </c>
    </row>
    <row r="55" spans="1:29" ht="30.75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12"/>
        <v>3.7000000000000015</v>
      </c>
    </row>
    <row r="56" spans="1:29" ht="30.75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12"/>
        <v>3.7999999999999985</v>
      </c>
    </row>
    <row r="57" spans="1:29" ht="30.75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12"/>
        <v>3</v>
      </c>
    </row>
    <row r="58" spans="1:29" ht="30.75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14">E54-E55</f>
        <v>0.5</v>
      </c>
      <c r="F58" s="11">
        <f t="shared" si="14"/>
        <v>0.5</v>
      </c>
      <c r="G58" s="11">
        <f t="shared" si="14"/>
        <v>0.5</v>
      </c>
      <c r="H58" s="11">
        <f t="shared" si="14"/>
        <v>0.5</v>
      </c>
      <c r="I58" s="11">
        <f t="shared" si="14"/>
        <v>0.5</v>
      </c>
      <c r="J58" s="11">
        <f t="shared" si="14"/>
        <v>0.5</v>
      </c>
      <c r="K58" s="11">
        <f t="shared" si="14"/>
        <v>0.5</v>
      </c>
      <c r="L58" s="11">
        <f t="shared" si="14"/>
        <v>0.5</v>
      </c>
      <c r="M58" s="11">
        <f t="shared" si="14"/>
        <v>0.5</v>
      </c>
      <c r="N58" s="11">
        <f t="shared" si="14"/>
        <v>0.5</v>
      </c>
      <c r="O58" s="11">
        <f t="shared" si="14"/>
        <v>0.5</v>
      </c>
      <c r="P58" s="11">
        <f t="shared" si="14"/>
        <v>0.5</v>
      </c>
      <c r="Q58" s="11">
        <f t="shared" si="14"/>
        <v>0.5</v>
      </c>
      <c r="R58" s="11">
        <f t="shared" si="14"/>
        <v>0.5</v>
      </c>
      <c r="S58" s="11">
        <f t="shared" si="14"/>
        <v>0.5</v>
      </c>
      <c r="T58" s="11">
        <f t="shared" si="14"/>
        <v>0.5</v>
      </c>
      <c r="U58" s="11">
        <f t="shared" si="14"/>
        <v>0.5</v>
      </c>
      <c r="V58" s="11">
        <f t="shared" si="14"/>
        <v>0.5</v>
      </c>
      <c r="W58" s="11">
        <f t="shared" si="14"/>
        <v>0.5</v>
      </c>
      <c r="X58" s="11">
        <f t="shared" si="14"/>
        <v>0.5</v>
      </c>
      <c r="Y58" s="11">
        <f t="shared" si="14"/>
        <v>0.5</v>
      </c>
      <c r="Z58" s="11">
        <f t="shared" si="14"/>
        <v>0.5</v>
      </c>
      <c r="AA58" s="11">
        <f t="shared" si="14"/>
        <v>0.5</v>
      </c>
      <c r="AB58" s="11">
        <f t="shared" si="14"/>
        <v>0.5</v>
      </c>
      <c r="AC58" s="24">
        <f t="shared" si="12"/>
        <v>0.5</v>
      </c>
    </row>
    <row r="59" spans="1:29" ht="30.75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15">E56-E57</f>
        <v>0.79999999999999982</v>
      </c>
      <c r="F59" s="11">
        <f t="shared" si="15"/>
        <v>0.79999999999999982</v>
      </c>
      <c r="G59" s="11">
        <f t="shared" si="15"/>
        <v>0.79999999999999982</v>
      </c>
      <c r="H59" s="11">
        <f t="shared" si="15"/>
        <v>0.79999999999999982</v>
      </c>
      <c r="I59" s="11">
        <f t="shared" si="15"/>
        <v>0.79999999999999982</v>
      </c>
      <c r="J59" s="11">
        <f t="shared" si="15"/>
        <v>0.79999999999999982</v>
      </c>
      <c r="K59" s="11">
        <f t="shared" si="15"/>
        <v>0.79999999999999982</v>
      </c>
      <c r="L59" s="11">
        <f t="shared" si="15"/>
        <v>0.79999999999999982</v>
      </c>
      <c r="M59" s="11">
        <f t="shared" si="15"/>
        <v>0.79999999999999982</v>
      </c>
      <c r="N59" s="11">
        <f t="shared" si="15"/>
        <v>0.79999999999999982</v>
      </c>
      <c r="O59" s="11">
        <f t="shared" si="15"/>
        <v>0.79999999999999982</v>
      </c>
      <c r="P59" s="11">
        <f t="shared" si="15"/>
        <v>0.79999999999999982</v>
      </c>
      <c r="Q59" s="11">
        <f t="shared" si="15"/>
        <v>0.79999999999999982</v>
      </c>
      <c r="R59" s="11">
        <f t="shared" si="15"/>
        <v>0.79999999999999982</v>
      </c>
      <c r="S59" s="11">
        <f t="shared" si="15"/>
        <v>0.79999999999999982</v>
      </c>
      <c r="T59" s="11">
        <f t="shared" si="15"/>
        <v>0.79999999999999982</v>
      </c>
      <c r="U59" s="11">
        <f t="shared" si="15"/>
        <v>0.79999999999999982</v>
      </c>
      <c r="V59" s="11">
        <f t="shared" si="15"/>
        <v>0.79999999999999982</v>
      </c>
      <c r="W59" s="11">
        <f t="shared" si="15"/>
        <v>0.79999999999999982</v>
      </c>
      <c r="X59" s="11">
        <f t="shared" si="15"/>
        <v>0.79999999999999982</v>
      </c>
      <c r="Y59" s="11">
        <f t="shared" si="15"/>
        <v>0.79999999999999982</v>
      </c>
      <c r="Z59" s="11">
        <f t="shared" si="15"/>
        <v>0.79999999999999982</v>
      </c>
      <c r="AA59" s="11">
        <f t="shared" si="15"/>
        <v>0.79999999999999982</v>
      </c>
      <c r="AB59" s="11">
        <f t="shared" si="15"/>
        <v>0.79999999999999982</v>
      </c>
      <c r="AC59" s="24">
        <f t="shared" si="12"/>
        <v>0.80000000000000027</v>
      </c>
    </row>
    <row r="60" spans="1:29" ht="30.75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16">SQRT(E58/0.5)*971</f>
        <v>971</v>
      </c>
      <c r="F60" s="14">
        <f t="shared" si="16"/>
        <v>971</v>
      </c>
      <c r="G60" s="14">
        <f t="shared" si="16"/>
        <v>971</v>
      </c>
      <c r="H60" s="14">
        <f t="shared" si="16"/>
        <v>971</v>
      </c>
      <c r="I60" s="14">
        <f t="shared" si="16"/>
        <v>971</v>
      </c>
      <c r="J60" s="14">
        <f t="shared" si="16"/>
        <v>971</v>
      </c>
      <c r="K60" s="14">
        <f t="shared" si="16"/>
        <v>971</v>
      </c>
      <c r="L60" s="14">
        <f t="shared" si="16"/>
        <v>971</v>
      </c>
      <c r="M60" s="14">
        <f t="shared" si="16"/>
        <v>971</v>
      </c>
      <c r="N60" s="14">
        <f t="shared" si="16"/>
        <v>971</v>
      </c>
      <c r="O60" s="14">
        <f t="shared" si="16"/>
        <v>971</v>
      </c>
      <c r="P60" s="14">
        <f t="shared" si="16"/>
        <v>971</v>
      </c>
      <c r="Q60" s="14">
        <f t="shared" si="16"/>
        <v>971</v>
      </c>
      <c r="R60" s="14">
        <f t="shared" si="16"/>
        <v>971</v>
      </c>
      <c r="S60" s="14">
        <f t="shared" si="16"/>
        <v>971</v>
      </c>
      <c r="T60" s="14">
        <f t="shared" si="16"/>
        <v>971</v>
      </c>
      <c r="U60" s="14">
        <f t="shared" si="16"/>
        <v>971</v>
      </c>
      <c r="V60" s="14">
        <f t="shared" si="16"/>
        <v>971</v>
      </c>
      <c r="W60" s="14">
        <f t="shared" si="16"/>
        <v>971</v>
      </c>
      <c r="X60" s="14">
        <f t="shared" si="16"/>
        <v>971</v>
      </c>
      <c r="Y60" s="14">
        <f t="shared" si="16"/>
        <v>971</v>
      </c>
      <c r="Z60" s="14">
        <f t="shared" si="16"/>
        <v>971</v>
      </c>
      <c r="AA60" s="14">
        <f t="shared" si="16"/>
        <v>971</v>
      </c>
      <c r="AB60" s="14">
        <f t="shared" si="16"/>
        <v>971</v>
      </c>
      <c r="AC60" s="24">
        <f t="shared" si="12"/>
        <v>971</v>
      </c>
    </row>
    <row r="61" spans="1:29" ht="30.75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17">E60*1000*1*(E49-E50)/3024</f>
        <v>2344.0145502645501</v>
      </c>
      <c r="F61" s="14">
        <f t="shared" si="17"/>
        <v>2279.7949735449733</v>
      </c>
      <c r="G61" s="14">
        <f t="shared" si="17"/>
        <v>2311.9047619047615</v>
      </c>
      <c r="H61" s="14">
        <f t="shared" si="17"/>
        <v>2311.9047619047624</v>
      </c>
      <c r="I61" s="14">
        <f t="shared" si="17"/>
        <v>2408.2341269841268</v>
      </c>
      <c r="J61" s="14">
        <f t="shared" si="17"/>
        <v>2472.4537037037039</v>
      </c>
      <c r="K61" s="14">
        <f t="shared" si="17"/>
        <v>2504.5634920634925</v>
      </c>
      <c r="L61" s="14">
        <f t="shared" si="17"/>
        <v>2408.2341269841268</v>
      </c>
      <c r="M61" s="14">
        <f t="shared" si="17"/>
        <v>2247.6851851851852</v>
      </c>
      <c r="N61" s="14">
        <f t="shared" si="17"/>
        <v>2183.465608465609</v>
      </c>
      <c r="O61" s="14">
        <f t="shared" si="17"/>
        <v>2536.6732804232802</v>
      </c>
      <c r="P61" s="14">
        <f t="shared" si="17"/>
        <v>2568.7830687830688</v>
      </c>
      <c r="Q61" s="14">
        <f t="shared" si="17"/>
        <v>2408.2341269841268</v>
      </c>
      <c r="R61" s="14">
        <f t="shared" si="17"/>
        <v>2119.2460317460323</v>
      </c>
      <c r="S61" s="14">
        <f t="shared" si="17"/>
        <v>2151.3558201058204</v>
      </c>
      <c r="T61" s="14">
        <f t="shared" si="17"/>
        <v>2311.9047619047619</v>
      </c>
      <c r="U61" s="14">
        <f t="shared" si="17"/>
        <v>2376.1243386243382</v>
      </c>
      <c r="V61" s="14">
        <f t="shared" si="17"/>
        <v>2408.2341269841268</v>
      </c>
      <c r="W61" s="14">
        <f t="shared" si="17"/>
        <v>2408.2341269841268</v>
      </c>
      <c r="X61" s="14">
        <f t="shared" si="17"/>
        <v>2440.3439153439158</v>
      </c>
      <c r="Y61" s="14">
        <f t="shared" si="17"/>
        <v>2408.2341269841268</v>
      </c>
      <c r="Z61" s="14">
        <f t="shared" si="17"/>
        <v>2440.3439153439153</v>
      </c>
      <c r="AA61" s="14">
        <f t="shared" si="17"/>
        <v>2408.2341269841268</v>
      </c>
      <c r="AB61" s="14">
        <f t="shared" si="17"/>
        <v>2408.2341269841268</v>
      </c>
      <c r="AC61" s="24">
        <f>SUM(E61:AB61)</f>
        <v>56866.43518518519</v>
      </c>
    </row>
    <row r="62" spans="1:29" ht="30.75" customHeight="1">
      <c r="A62" s="4">
        <v>15</v>
      </c>
      <c r="B62" s="5" t="s">
        <v>65</v>
      </c>
      <c r="C62" s="6" t="s">
        <v>66</v>
      </c>
      <c r="D62" s="13"/>
      <c r="E62" s="15">
        <v>1300</v>
      </c>
      <c r="F62" s="15">
        <v>1400</v>
      </c>
      <c r="G62" s="15">
        <v>1400</v>
      </c>
      <c r="H62" s="15">
        <v>1400</v>
      </c>
      <c r="I62" s="15">
        <v>1500</v>
      </c>
      <c r="J62" s="15">
        <v>1600</v>
      </c>
      <c r="K62" s="15">
        <v>1600</v>
      </c>
      <c r="L62" s="15">
        <v>1400</v>
      </c>
      <c r="M62" s="15">
        <v>1500</v>
      </c>
      <c r="N62" s="15">
        <v>1500</v>
      </c>
      <c r="O62" s="15">
        <v>1500</v>
      </c>
      <c r="P62" s="15">
        <v>1700</v>
      </c>
      <c r="Q62" s="15">
        <v>1200</v>
      </c>
      <c r="R62" s="15">
        <v>1500</v>
      </c>
      <c r="S62" s="15">
        <v>1300</v>
      </c>
      <c r="T62" s="15">
        <v>1500</v>
      </c>
      <c r="U62" s="15">
        <v>1400</v>
      </c>
      <c r="V62" s="15">
        <v>1500</v>
      </c>
      <c r="W62" s="15">
        <v>1400</v>
      </c>
      <c r="X62" s="15">
        <v>1600</v>
      </c>
      <c r="Y62" s="15">
        <v>1300</v>
      </c>
      <c r="Z62" s="15">
        <v>1500</v>
      </c>
      <c r="AA62" s="15">
        <v>1400</v>
      </c>
      <c r="AB62" s="15">
        <v>1500</v>
      </c>
      <c r="AC62" s="25">
        <f>SUM(E62:AB62)</f>
        <v>34900</v>
      </c>
    </row>
    <row r="63" spans="1:29" ht="30.75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18">E62/E61</f>
        <v>0.55460406585500055</v>
      </c>
      <c r="F63" s="16">
        <f t="shared" si="18"/>
        <v>0.61409030910488682</v>
      </c>
      <c r="G63" s="16">
        <f t="shared" si="18"/>
        <v>0.60556127703398566</v>
      </c>
      <c r="H63" s="16">
        <f t="shared" si="18"/>
        <v>0.60556127703398543</v>
      </c>
      <c r="I63" s="16">
        <f t="shared" si="18"/>
        <v>0.62286302780638525</v>
      </c>
      <c r="J63" s="16">
        <f t="shared" si="18"/>
        <v>0.64713041850014041</v>
      </c>
      <c r="K63" s="16">
        <f t="shared" si="18"/>
        <v>0.6388338746732154</v>
      </c>
      <c r="L63" s="16">
        <f t="shared" si="18"/>
        <v>0.5813388259526262</v>
      </c>
      <c r="M63" s="16">
        <f t="shared" si="18"/>
        <v>0.66735324407826979</v>
      </c>
      <c r="N63" s="16">
        <f t="shared" si="18"/>
        <v>0.68698128066880704</v>
      </c>
      <c r="O63" s="16">
        <f t="shared" si="18"/>
        <v>0.59132565930985936</v>
      </c>
      <c r="P63" s="16">
        <f t="shared" si="18"/>
        <v>0.66179196704428422</v>
      </c>
      <c r="Q63" s="16">
        <f t="shared" si="18"/>
        <v>0.49829042224510817</v>
      </c>
      <c r="R63" s="16">
        <f t="shared" si="18"/>
        <v>0.70779889523452844</v>
      </c>
      <c r="S63" s="16">
        <f t="shared" si="18"/>
        <v>0.60427010160320938</v>
      </c>
      <c r="T63" s="16">
        <f t="shared" si="18"/>
        <v>0.64881565396498453</v>
      </c>
      <c r="U63" s="16">
        <f t="shared" si="18"/>
        <v>0.58919475603306715</v>
      </c>
      <c r="V63" s="16">
        <f t="shared" si="18"/>
        <v>0.62286302780638525</v>
      </c>
      <c r="W63" s="16">
        <f t="shared" si="18"/>
        <v>0.5813388259526262</v>
      </c>
      <c r="X63" s="16">
        <f t="shared" si="18"/>
        <v>0.6556452924277737</v>
      </c>
      <c r="Y63" s="16">
        <f t="shared" si="18"/>
        <v>0.53981462409886716</v>
      </c>
      <c r="Z63" s="16">
        <f t="shared" si="18"/>
        <v>0.61466746165103803</v>
      </c>
      <c r="AA63" s="16">
        <f t="shared" si="18"/>
        <v>0.5813388259526262</v>
      </c>
      <c r="AB63" s="16">
        <f t="shared" si="18"/>
        <v>0.62286302780638525</v>
      </c>
      <c r="AC63" s="24">
        <f t="shared" ref="AC63:AC68" si="19">AVERAGE(E63:AB63)</f>
        <v>0.6143473392432518</v>
      </c>
    </row>
    <row r="64" spans="1:29" ht="30.75" customHeight="1">
      <c r="A64" s="4">
        <v>17</v>
      </c>
      <c r="B64" s="5" t="s">
        <v>69</v>
      </c>
      <c r="C64" s="13"/>
      <c r="D64" s="13"/>
      <c r="E64" s="316">
        <f>AVERAGE(E63:AB63)</f>
        <v>0.6143473392432518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19"/>
        <v>0.6143473392432518</v>
      </c>
    </row>
    <row r="65" spans="1:29" ht="30.75" customHeight="1">
      <c r="A65" s="4">
        <v>18</v>
      </c>
      <c r="B65" s="5" t="s">
        <v>70</v>
      </c>
      <c r="C65" s="13"/>
      <c r="D65" s="13"/>
      <c r="E65" s="16">
        <f t="shared" ref="E65:AB65" si="20">3.516/E63</f>
        <v>6.339657814407814</v>
      </c>
      <c r="F65" s="16">
        <f t="shared" si="20"/>
        <v>5.7255422335600903</v>
      </c>
      <c r="G65" s="16">
        <f t="shared" si="20"/>
        <v>5.8061836734693868</v>
      </c>
      <c r="H65" s="16">
        <f t="shared" si="20"/>
        <v>5.8061836734693895</v>
      </c>
      <c r="I65" s="16">
        <f t="shared" si="20"/>
        <v>5.6449007936507929</v>
      </c>
      <c r="J65" s="16">
        <f t="shared" si="20"/>
        <v>5.4332170138888891</v>
      </c>
      <c r="K65" s="16">
        <f t="shared" si="20"/>
        <v>5.5037782738095249</v>
      </c>
      <c r="L65" s="16">
        <f t="shared" si="20"/>
        <v>6.0481079931972781</v>
      </c>
      <c r="M65" s="16">
        <f t="shared" si="20"/>
        <v>5.2685740740740741</v>
      </c>
      <c r="N65" s="16">
        <f t="shared" si="20"/>
        <v>5.1180433862433876</v>
      </c>
      <c r="O65" s="16">
        <f t="shared" si="20"/>
        <v>5.9459621693121694</v>
      </c>
      <c r="P65" s="16">
        <f t="shared" si="20"/>
        <v>5.3128478057889827</v>
      </c>
      <c r="Q65" s="16">
        <f t="shared" si="20"/>
        <v>7.0561259920634916</v>
      </c>
      <c r="R65" s="16">
        <f t="shared" si="20"/>
        <v>4.9675126984126994</v>
      </c>
      <c r="S65" s="16">
        <f t="shared" si="20"/>
        <v>5.8185900488400497</v>
      </c>
      <c r="T65" s="16">
        <f t="shared" si="20"/>
        <v>5.4191047619047623</v>
      </c>
      <c r="U65" s="16">
        <f t="shared" si="20"/>
        <v>5.9674665532879807</v>
      </c>
      <c r="V65" s="16">
        <f t="shared" si="20"/>
        <v>5.6449007936507929</v>
      </c>
      <c r="W65" s="16">
        <f t="shared" si="20"/>
        <v>6.0481079931972781</v>
      </c>
      <c r="X65" s="16">
        <f t="shared" si="20"/>
        <v>5.3626557539682551</v>
      </c>
      <c r="Y65" s="16">
        <f t="shared" si="20"/>
        <v>6.5133470695970699</v>
      </c>
      <c r="Z65" s="16">
        <f t="shared" si="20"/>
        <v>5.720166137566137</v>
      </c>
      <c r="AA65" s="16">
        <f t="shared" si="20"/>
        <v>6.0481079931972781</v>
      </c>
      <c r="AB65" s="16">
        <f t="shared" si="20"/>
        <v>5.6449007936507929</v>
      </c>
      <c r="AC65" s="24">
        <f t="shared" si="19"/>
        <v>5.7568327289253487</v>
      </c>
    </row>
    <row r="66" spans="1:29" ht="30.75" customHeight="1">
      <c r="A66" s="4">
        <v>19</v>
      </c>
      <c r="B66" s="5" t="s">
        <v>71</v>
      </c>
      <c r="C66" s="13"/>
      <c r="D66" s="13"/>
      <c r="E66" s="16">
        <f t="shared" ref="E66:AB66" si="21">3.413*E65</f>
        <v>21.637252120573869</v>
      </c>
      <c r="F66" s="16">
        <f t="shared" si="21"/>
        <v>19.541275643140587</v>
      </c>
      <c r="G66" s="16">
        <f t="shared" si="21"/>
        <v>19.816504877551015</v>
      </c>
      <c r="H66" s="16">
        <f t="shared" si="21"/>
        <v>19.816504877551026</v>
      </c>
      <c r="I66" s="16">
        <f t="shared" si="21"/>
        <v>19.266046408730155</v>
      </c>
      <c r="J66" s="16">
        <f t="shared" si="21"/>
        <v>18.543569668402778</v>
      </c>
      <c r="K66" s="16">
        <f t="shared" si="21"/>
        <v>18.784395248511906</v>
      </c>
      <c r="L66" s="16">
        <f t="shared" si="21"/>
        <v>20.642192580782311</v>
      </c>
      <c r="M66" s="16">
        <f t="shared" si="21"/>
        <v>17.981643314814814</v>
      </c>
      <c r="N66" s="16">
        <f t="shared" si="21"/>
        <v>17.467882077248682</v>
      </c>
      <c r="O66" s="16">
        <f t="shared" si="21"/>
        <v>20.293568883862434</v>
      </c>
      <c r="P66" s="16">
        <f t="shared" si="21"/>
        <v>18.132749561157798</v>
      </c>
      <c r="Q66" s="16">
        <f t="shared" si="21"/>
        <v>24.082558010912695</v>
      </c>
      <c r="R66" s="16">
        <f t="shared" si="21"/>
        <v>16.954120839682542</v>
      </c>
      <c r="S66" s="16">
        <f t="shared" si="21"/>
        <v>19.858847836691087</v>
      </c>
      <c r="T66" s="16">
        <f t="shared" si="21"/>
        <v>18.495404552380954</v>
      </c>
      <c r="U66" s="16">
        <f t="shared" si="21"/>
        <v>20.366963346371875</v>
      </c>
      <c r="V66" s="16">
        <f t="shared" si="21"/>
        <v>19.266046408730155</v>
      </c>
      <c r="W66" s="16">
        <f t="shared" si="21"/>
        <v>20.642192580782311</v>
      </c>
      <c r="X66" s="16">
        <f t="shared" si="21"/>
        <v>18.302744088293654</v>
      </c>
      <c r="Y66" s="16">
        <f t="shared" si="21"/>
        <v>22.230053548534798</v>
      </c>
      <c r="Z66" s="16">
        <f t="shared" si="21"/>
        <v>19.522927027513223</v>
      </c>
      <c r="AA66" s="16">
        <f t="shared" si="21"/>
        <v>20.642192580782311</v>
      </c>
      <c r="AB66" s="16">
        <f t="shared" si="21"/>
        <v>19.266046408730155</v>
      </c>
      <c r="AC66" s="24">
        <f t="shared" si="19"/>
        <v>19.648070103822214</v>
      </c>
    </row>
    <row r="67" spans="1:29" ht="30.75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22">(E53-E52)/LN(1+(E53-E52)/E47)</f>
        <v>2.1301382500832813</v>
      </c>
      <c r="F67" s="16">
        <f t="shared" si="22"/>
        <v>2.1301382500832813</v>
      </c>
      <c r="G67" s="16">
        <f t="shared" si="22"/>
        <v>2.1301382500832813</v>
      </c>
      <c r="H67" s="16">
        <f t="shared" si="22"/>
        <v>2.1301382500832813</v>
      </c>
      <c r="I67" s="16">
        <f t="shared" si="22"/>
        <v>2.2722986744268567</v>
      </c>
      <c r="J67" s="16">
        <f t="shared" si="22"/>
        <v>2.3564019001186396</v>
      </c>
      <c r="K67" s="16">
        <f t="shared" si="22"/>
        <v>2.4118802279590157</v>
      </c>
      <c r="L67" s="16">
        <f t="shared" si="22"/>
        <v>2.2116167765506352</v>
      </c>
      <c r="M67" s="16">
        <f t="shared" si="22"/>
        <v>2.1027387268477034</v>
      </c>
      <c r="N67" s="16">
        <f t="shared" si="22"/>
        <v>2.0752137292733073</v>
      </c>
      <c r="O67" s="16">
        <f t="shared" si="22"/>
        <v>2.2385464776673962</v>
      </c>
      <c r="P67" s="16">
        <f t="shared" si="22"/>
        <v>2.1623782031632168</v>
      </c>
      <c r="Q67" s="16">
        <f t="shared" si="22"/>
        <v>2.0679084891855881</v>
      </c>
      <c r="R67" s="16">
        <f t="shared" si="22"/>
        <v>1.9011717022448491</v>
      </c>
      <c r="S67" s="16">
        <f t="shared" si="22"/>
        <v>1.8744061402069219</v>
      </c>
      <c r="T67" s="16">
        <f t="shared" si="22"/>
        <v>2.0069981839067643</v>
      </c>
      <c r="U67" s="16">
        <f t="shared" si="22"/>
        <v>1.9807200838218106</v>
      </c>
      <c r="V67" s="16">
        <f t="shared" si="22"/>
        <v>2.1574156548576298</v>
      </c>
      <c r="W67" s="16">
        <f t="shared" si="22"/>
        <v>2.1574156548576298</v>
      </c>
      <c r="X67" s="16">
        <f t="shared" si="22"/>
        <v>2.2116167765506365</v>
      </c>
      <c r="Y67" s="16">
        <f t="shared" si="22"/>
        <v>2.2116167765506352</v>
      </c>
      <c r="Z67" s="16">
        <f t="shared" si="22"/>
        <v>2.3284885808307672</v>
      </c>
      <c r="AA67" s="16">
        <f t="shared" si="22"/>
        <v>2.3564019001186396</v>
      </c>
      <c r="AB67" s="16">
        <f t="shared" si="22"/>
        <v>2.3004552139452827</v>
      </c>
      <c r="AC67" s="24">
        <f t="shared" si="19"/>
        <v>2.1627601197257103</v>
      </c>
    </row>
    <row r="68" spans="1:29" ht="30.75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23">(E49-E50)/LN(1+(E49-E50)/E48)</f>
        <v>3.1533373622747241</v>
      </c>
      <c r="F68" s="16">
        <f t="shared" si="23"/>
        <v>3.1004281370558266</v>
      </c>
      <c r="G68" s="16">
        <f t="shared" si="23"/>
        <v>3.1269202697034131</v>
      </c>
      <c r="H68" s="16">
        <f t="shared" si="23"/>
        <v>3.1269202697034135</v>
      </c>
      <c r="I68" s="16">
        <f t="shared" si="23"/>
        <v>3.2059515234608833</v>
      </c>
      <c r="J68" s="16">
        <f t="shared" si="23"/>
        <v>3.2582804444917866</v>
      </c>
      <c r="K68" s="16">
        <f t="shared" si="23"/>
        <v>3.2843408564649375</v>
      </c>
      <c r="L68" s="16">
        <f t="shared" si="23"/>
        <v>3.2059515234608829</v>
      </c>
      <c r="M68" s="16">
        <f t="shared" si="23"/>
        <v>3.0738596413683656</v>
      </c>
      <c r="N68" s="16">
        <f t="shared" si="23"/>
        <v>3.0204880612140395</v>
      </c>
      <c r="O68" s="16">
        <f t="shared" si="23"/>
        <v>3.310333392565084</v>
      </c>
      <c r="P68" s="16">
        <f t="shared" si="23"/>
        <v>3.4912973855454976</v>
      </c>
      <c r="Q68" s="16">
        <f t="shared" si="23"/>
        <v>3.2059515234608829</v>
      </c>
      <c r="R68" s="16">
        <f t="shared" si="23"/>
        <v>2.9667940876907535</v>
      </c>
      <c r="S68" s="16">
        <f t="shared" si="23"/>
        <v>2.9936821173664439</v>
      </c>
      <c r="T68" s="16">
        <f t="shared" si="23"/>
        <v>3.1269202697034131</v>
      </c>
      <c r="U68" s="16">
        <f t="shared" si="23"/>
        <v>3.1796806982868162</v>
      </c>
      <c r="V68" s="16">
        <f t="shared" si="23"/>
        <v>3.2059515234608833</v>
      </c>
      <c r="W68" s="16">
        <f t="shared" si="23"/>
        <v>3.2059515234608833</v>
      </c>
      <c r="X68" s="16">
        <f t="shared" si="23"/>
        <v>3.2321510472845874</v>
      </c>
      <c r="Y68" s="16">
        <f t="shared" si="23"/>
        <v>3.2059515234608833</v>
      </c>
      <c r="Z68" s="16">
        <f t="shared" si="23"/>
        <v>3.2321510472845874</v>
      </c>
      <c r="AA68" s="16">
        <f t="shared" si="23"/>
        <v>3.2059515234608829</v>
      </c>
      <c r="AB68" s="16">
        <f t="shared" si="23"/>
        <v>3.2059515234608829</v>
      </c>
      <c r="AC68" s="24">
        <f t="shared" si="19"/>
        <v>3.1802165531537816</v>
      </c>
    </row>
    <row r="70" spans="1:29" ht="23.25">
      <c r="A70" s="266" t="s">
        <v>31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</row>
    <row r="71" spans="1:29" ht="23.25">
      <c r="A71" s="306" t="s">
        <v>157</v>
      </c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</row>
    <row r="72" spans="1:29" ht="21">
      <c r="A72" s="273"/>
      <c r="B72" s="273"/>
      <c r="C72" s="273"/>
      <c r="D72" s="273"/>
      <c r="E72" s="270" t="s">
        <v>98</v>
      </c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119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120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8.75">
      <c r="A75" s="319" t="s">
        <v>121</v>
      </c>
      <c r="B75" s="319"/>
      <c r="C75" s="319"/>
      <c r="D75" s="319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19" t="s">
        <v>122</v>
      </c>
      <c r="B76" s="319"/>
      <c r="C76" s="319"/>
      <c r="D76" s="319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9.5">
      <c r="A77" s="320" t="s">
        <v>123</v>
      </c>
      <c r="B77" s="320"/>
      <c r="C77" s="320"/>
      <c r="D77" s="32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18.75">
      <c r="A78" s="320" t="s">
        <v>124</v>
      </c>
      <c r="B78" s="320"/>
      <c r="C78" s="320"/>
      <c r="D78" s="32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</row>
    <row r="79" spans="1:29" ht="15.75">
      <c r="A79" s="258" t="s">
        <v>40</v>
      </c>
      <c r="B79" s="258" t="s">
        <v>41</v>
      </c>
      <c r="C79" s="258" t="s">
        <v>42</v>
      </c>
      <c r="D79" s="258" t="s">
        <v>43</v>
      </c>
      <c r="E79" s="230" t="s">
        <v>44</v>
      </c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2"/>
      <c r="AC79" s="20" t="s">
        <v>30</v>
      </c>
    </row>
    <row r="80" spans="1:29" ht="18.75">
      <c r="A80" s="259"/>
      <c r="B80" s="259"/>
      <c r="C80" s="259"/>
      <c r="D80" s="259"/>
      <c r="E80" s="3">
        <v>7</v>
      </c>
      <c r="F80" s="3">
        <v>8</v>
      </c>
      <c r="G80" s="3">
        <v>9</v>
      </c>
      <c r="H80" s="3">
        <v>10</v>
      </c>
      <c r="I80" s="18">
        <v>11</v>
      </c>
      <c r="J80" s="3">
        <v>12</v>
      </c>
      <c r="K80" s="3">
        <v>13</v>
      </c>
      <c r="L80" s="3">
        <v>14</v>
      </c>
      <c r="M80" s="3">
        <v>15</v>
      </c>
      <c r="N80" s="3">
        <v>16</v>
      </c>
      <c r="O80" s="3">
        <v>17</v>
      </c>
      <c r="P80" s="3">
        <v>18</v>
      </c>
      <c r="Q80" s="3">
        <v>19</v>
      </c>
      <c r="R80" s="3">
        <v>20</v>
      </c>
      <c r="S80" s="3">
        <v>21</v>
      </c>
      <c r="T80" s="3">
        <v>22</v>
      </c>
      <c r="U80" s="3">
        <v>23</v>
      </c>
      <c r="V80" s="3">
        <v>0</v>
      </c>
      <c r="W80" s="3">
        <v>1</v>
      </c>
      <c r="X80" s="3">
        <v>2</v>
      </c>
      <c r="Y80" s="3">
        <v>3</v>
      </c>
      <c r="Z80" s="3">
        <v>4</v>
      </c>
      <c r="AA80" s="3">
        <v>5</v>
      </c>
      <c r="AB80" s="3">
        <v>6</v>
      </c>
      <c r="AC80" s="21"/>
    </row>
    <row r="81" spans="1:29" ht="27.75" customHeight="1">
      <c r="A81" s="4">
        <v>1</v>
      </c>
      <c r="B81" s="5" t="s">
        <v>46</v>
      </c>
      <c r="C81" s="6" t="s">
        <v>47</v>
      </c>
      <c r="D81" s="7"/>
      <c r="E81" s="8"/>
      <c r="F81" s="8"/>
      <c r="G81" s="8"/>
      <c r="H81" s="8"/>
      <c r="I81" s="8"/>
      <c r="J81" s="8"/>
      <c r="K81" s="8"/>
      <c r="L81" s="8">
        <v>0.9</v>
      </c>
      <c r="M81" s="8"/>
      <c r="N81" s="8"/>
      <c r="O81" s="8"/>
      <c r="P81" s="8"/>
      <c r="Q81" s="8">
        <v>0.9</v>
      </c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23">
        <f>AVERAGE(E81:AB81)</f>
        <v>0.9</v>
      </c>
    </row>
    <row r="82" spans="1:29" ht="27.75" customHeight="1">
      <c r="A82" s="4">
        <v>2</v>
      </c>
      <c r="B82" s="5" t="s">
        <v>48</v>
      </c>
      <c r="C82" s="6" t="s">
        <v>47</v>
      </c>
      <c r="D82" s="7"/>
      <c r="E82" s="9"/>
      <c r="F82" s="9"/>
      <c r="G82" s="9"/>
      <c r="H82" s="9"/>
      <c r="I82" s="9"/>
      <c r="J82" s="9"/>
      <c r="K82" s="9"/>
      <c r="L82" s="9">
        <v>0.7</v>
      </c>
      <c r="M82" s="9"/>
      <c r="N82" s="9"/>
      <c r="O82" s="9"/>
      <c r="P82" s="9"/>
      <c r="Q82" s="9">
        <v>0.7</v>
      </c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23">
        <f>AVERAGE(E82:AB82)</f>
        <v>0.7</v>
      </c>
    </row>
    <row r="83" spans="1:29" ht="27.75" customHeight="1">
      <c r="A83" s="4">
        <v>3</v>
      </c>
      <c r="B83" s="5" t="s">
        <v>49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>
        <v>14.2</v>
      </c>
      <c r="M83" s="10"/>
      <c r="N83" s="10"/>
      <c r="O83" s="10"/>
      <c r="P83" s="10"/>
      <c r="Q83" s="10">
        <v>13.9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ref="AC83:AC93" si="24">AVERAGE(E83:AB83)</f>
        <v>14.05</v>
      </c>
    </row>
    <row r="84" spans="1:29" ht="27.75" customHeight="1">
      <c r="A84" s="4">
        <v>4</v>
      </c>
      <c r="B84" s="5" t="s">
        <v>50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>
        <v>6.3</v>
      </c>
      <c r="M84" s="10"/>
      <c r="N84" s="10"/>
      <c r="O84" s="10"/>
      <c r="P84" s="10"/>
      <c r="Q84" s="10">
        <v>6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24"/>
        <v>6.15</v>
      </c>
    </row>
    <row r="85" spans="1:29" ht="27.75" customHeight="1">
      <c r="A85" s="4">
        <v>5</v>
      </c>
      <c r="B85" s="5" t="s">
        <v>51</v>
      </c>
      <c r="C85" s="6" t="s">
        <v>47</v>
      </c>
      <c r="D85" s="6"/>
      <c r="E85" s="10"/>
      <c r="F85" s="10"/>
      <c r="G85" s="10"/>
      <c r="H85" s="10"/>
      <c r="I85" s="10"/>
      <c r="J85" s="10"/>
      <c r="K85" s="10"/>
      <c r="L85" s="10">
        <v>29.3</v>
      </c>
      <c r="M85" s="10"/>
      <c r="N85" s="10"/>
      <c r="O85" s="10"/>
      <c r="P85" s="10"/>
      <c r="Q85" s="10">
        <v>27.6</v>
      </c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24">
        <f t="shared" si="24"/>
        <v>28.450000000000003</v>
      </c>
    </row>
    <row r="86" spans="1:29" ht="27.75" customHeight="1">
      <c r="A86" s="4">
        <v>6</v>
      </c>
      <c r="B86" s="5" t="s">
        <v>52</v>
      </c>
      <c r="C86" s="6" t="s">
        <v>47</v>
      </c>
      <c r="D86" s="6"/>
      <c r="E86" s="10"/>
      <c r="F86" s="10"/>
      <c r="G86" s="10"/>
      <c r="H86" s="10"/>
      <c r="I86" s="10"/>
      <c r="J86" s="10"/>
      <c r="K86" s="10"/>
      <c r="L86" s="10">
        <v>34.200000000000003</v>
      </c>
      <c r="M86" s="10"/>
      <c r="N86" s="10"/>
      <c r="O86" s="10"/>
      <c r="P86" s="10"/>
      <c r="Q86" s="10">
        <v>33.4</v>
      </c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24">
        <f t="shared" si="24"/>
        <v>33.799999999999997</v>
      </c>
    </row>
    <row r="87" spans="1:29" ht="27.75" customHeight="1">
      <c r="A87" s="4">
        <v>7</v>
      </c>
      <c r="B87" s="5" t="s">
        <v>53</v>
      </c>
      <c r="C87" s="6" t="s">
        <v>54</v>
      </c>
      <c r="D87" s="6"/>
      <c r="E87" s="11"/>
      <c r="F87" s="11"/>
      <c r="G87" s="11"/>
      <c r="H87" s="11"/>
      <c r="I87" s="11"/>
      <c r="J87" s="11"/>
      <c r="K87" s="11"/>
      <c r="L87" s="11">
        <v>4.2</v>
      </c>
      <c r="M87" s="11"/>
      <c r="N87" s="11"/>
      <c r="O87" s="11"/>
      <c r="P87" s="11"/>
      <c r="Q87" s="11">
        <v>4.2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24">
        <f t="shared" si="24"/>
        <v>4.2</v>
      </c>
    </row>
    <row r="88" spans="1:29" ht="27.75" customHeight="1">
      <c r="A88" s="4">
        <v>8</v>
      </c>
      <c r="B88" s="5" t="s">
        <v>55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>
        <v>3.7</v>
      </c>
      <c r="M88" s="12"/>
      <c r="N88" s="12"/>
      <c r="O88" s="12"/>
      <c r="P88" s="12"/>
      <c r="Q88" s="12">
        <v>3.7</v>
      </c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24"/>
        <v>3.7</v>
      </c>
    </row>
    <row r="89" spans="1:29" ht="27.75" customHeight="1">
      <c r="A89" s="4">
        <v>9</v>
      </c>
      <c r="B89" s="5" t="s">
        <v>56</v>
      </c>
      <c r="C89" s="6" t="s">
        <v>54</v>
      </c>
      <c r="D89" s="6"/>
      <c r="E89" s="12"/>
      <c r="F89" s="12"/>
      <c r="G89" s="12"/>
      <c r="H89" s="12"/>
      <c r="I89" s="12"/>
      <c r="J89" s="12"/>
      <c r="K89" s="12"/>
      <c r="L89" s="12">
        <v>3.8</v>
      </c>
      <c r="M89" s="12"/>
      <c r="N89" s="12"/>
      <c r="O89" s="12"/>
      <c r="P89" s="12"/>
      <c r="Q89" s="12">
        <v>3.8</v>
      </c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24">
        <f t="shared" si="24"/>
        <v>3.8</v>
      </c>
    </row>
    <row r="90" spans="1:29" ht="27.75" customHeight="1">
      <c r="A90" s="4">
        <v>10</v>
      </c>
      <c r="B90" s="5" t="s">
        <v>57</v>
      </c>
      <c r="C90" s="6" t="s">
        <v>54</v>
      </c>
      <c r="D90" s="6"/>
      <c r="E90" s="12"/>
      <c r="F90" s="12"/>
      <c r="G90" s="12"/>
      <c r="H90" s="12"/>
      <c r="I90" s="12"/>
      <c r="J90" s="12"/>
      <c r="K90" s="12"/>
      <c r="L90" s="12">
        <v>3</v>
      </c>
      <c r="M90" s="12"/>
      <c r="N90" s="12"/>
      <c r="O90" s="12"/>
      <c r="P90" s="12"/>
      <c r="Q90" s="12">
        <v>3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24">
        <f t="shared" si="24"/>
        <v>3</v>
      </c>
    </row>
    <row r="91" spans="1:29" ht="27.75" customHeight="1">
      <c r="A91" s="4">
        <v>11</v>
      </c>
      <c r="B91" s="5" t="s">
        <v>58</v>
      </c>
      <c r="C91" s="6" t="s">
        <v>54</v>
      </c>
      <c r="D91" s="13"/>
      <c r="E91" s="11"/>
      <c r="F91" s="11"/>
      <c r="G91" s="11"/>
      <c r="H91" s="11"/>
      <c r="I91" s="11"/>
      <c r="J91" s="11"/>
      <c r="K91" s="11"/>
      <c r="L91" s="11">
        <f t="shared" ref="L91:Q91" si="25">L87-L88</f>
        <v>0.5</v>
      </c>
      <c r="M91" s="11"/>
      <c r="N91" s="11"/>
      <c r="O91" s="11"/>
      <c r="P91" s="11"/>
      <c r="Q91" s="11">
        <f t="shared" si="25"/>
        <v>0.5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24">
        <f t="shared" si="24"/>
        <v>0.5</v>
      </c>
    </row>
    <row r="92" spans="1:29" ht="27.75" customHeight="1">
      <c r="A92" s="4">
        <v>12</v>
      </c>
      <c r="B92" s="5" t="s">
        <v>59</v>
      </c>
      <c r="C92" s="6" t="s">
        <v>60</v>
      </c>
      <c r="D92" s="13"/>
      <c r="E92" s="11"/>
      <c r="F92" s="11"/>
      <c r="G92" s="11"/>
      <c r="H92" s="11"/>
      <c r="I92" s="11"/>
      <c r="J92" s="11"/>
      <c r="K92" s="11"/>
      <c r="L92" s="11">
        <f t="shared" ref="L92:Q92" si="26">L89-L90</f>
        <v>0.79999999999999982</v>
      </c>
      <c r="M92" s="11"/>
      <c r="N92" s="11"/>
      <c r="O92" s="11"/>
      <c r="P92" s="11"/>
      <c r="Q92" s="11">
        <f t="shared" si="26"/>
        <v>0.79999999999999982</v>
      </c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24">
        <f t="shared" si="24"/>
        <v>0.79999999999999982</v>
      </c>
    </row>
    <row r="93" spans="1:29" ht="27.75" customHeight="1">
      <c r="A93" s="4">
        <v>13</v>
      </c>
      <c r="B93" s="5" t="s">
        <v>61</v>
      </c>
      <c r="C93" s="6" t="s">
        <v>62</v>
      </c>
      <c r="D93" s="13"/>
      <c r="E93" s="14"/>
      <c r="F93" s="14"/>
      <c r="G93" s="14"/>
      <c r="H93" s="14"/>
      <c r="I93" s="14"/>
      <c r="J93" s="14"/>
      <c r="K93" s="14"/>
      <c r="L93" s="14">
        <f t="shared" ref="L93:Q93" si="27">SQRT(L91/0.5)*971</f>
        <v>971</v>
      </c>
      <c r="M93" s="14"/>
      <c r="N93" s="14"/>
      <c r="O93" s="14"/>
      <c r="P93" s="14"/>
      <c r="Q93" s="14">
        <f t="shared" si="27"/>
        <v>971</v>
      </c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24">
        <f t="shared" si="24"/>
        <v>971</v>
      </c>
    </row>
    <row r="94" spans="1:29" ht="27.75" customHeight="1">
      <c r="A94" s="4">
        <v>14</v>
      </c>
      <c r="B94" s="5" t="s">
        <v>63</v>
      </c>
      <c r="C94" s="6" t="s">
        <v>64</v>
      </c>
      <c r="D94" s="13"/>
      <c r="E94" s="14"/>
      <c r="F94" s="14"/>
      <c r="G94" s="14"/>
      <c r="H94" s="14"/>
      <c r="I94" s="14"/>
      <c r="J94" s="14"/>
      <c r="K94" s="14"/>
      <c r="L94" s="14">
        <f t="shared" ref="L94:Q94" si="28">L93*1000*1*(L83-L84)/3024</f>
        <v>2536.6732804232802</v>
      </c>
      <c r="M94" s="14"/>
      <c r="N94" s="14"/>
      <c r="O94" s="14"/>
      <c r="P94" s="14"/>
      <c r="Q94" s="14">
        <f t="shared" si="28"/>
        <v>2536.6732804232806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24">
        <f>SUM(E94:AB94)</f>
        <v>5073.3465608465613</v>
      </c>
    </row>
    <row r="95" spans="1:29" ht="27.75" customHeight="1">
      <c r="A95" s="4">
        <v>15</v>
      </c>
      <c r="B95" s="5" t="s">
        <v>65</v>
      </c>
      <c r="C95" s="6" t="s">
        <v>66</v>
      </c>
      <c r="D95" s="13"/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200</v>
      </c>
      <c r="K95" s="15">
        <v>1700</v>
      </c>
      <c r="L95" s="15">
        <v>1100</v>
      </c>
      <c r="M95" s="15">
        <v>0</v>
      </c>
      <c r="N95" s="15">
        <v>0</v>
      </c>
      <c r="O95" s="15">
        <v>500</v>
      </c>
      <c r="P95" s="15">
        <v>1600</v>
      </c>
      <c r="Q95" s="15">
        <v>800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25">
        <f>SUM(E95:AB95)</f>
        <v>5900</v>
      </c>
    </row>
    <row r="96" spans="1:29" ht="27.75" customHeight="1">
      <c r="A96" s="4">
        <v>16</v>
      </c>
      <c r="B96" s="5" t="s">
        <v>67</v>
      </c>
      <c r="C96" s="6" t="s">
        <v>68</v>
      </c>
      <c r="D96" s="13"/>
      <c r="E96" s="16"/>
      <c r="F96" s="16"/>
      <c r="G96" s="16"/>
      <c r="H96" s="16"/>
      <c r="I96" s="16"/>
      <c r="J96" s="16"/>
      <c r="K96" s="16"/>
      <c r="L96" s="16">
        <f t="shared" ref="L96:Q96" si="29">L95/L94</f>
        <v>0.43363881682723021</v>
      </c>
      <c r="M96" s="16"/>
      <c r="N96" s="16"/>
      <c r="O96" s="16"/>
      <c r="P96" s="16"/>
      <c r="Q96" s="16">
        <f t="shared" si="29"/>
        <v>0.31537368496525831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ref="AC96:AC101" si="30">AVERAGE(E96:AB96)</f>
        <v>0.37450625089624423</v>
      </c>
    </row>
    <row r="97" spans="1:29" ht="27.75" customHeight="1">
      <c r="A97" s="4">
        <v>17</v>
      </c>
      <c r="B97" s="5" t="s">
        <v>69</v>
      </c>
      <c r="C97" s="13"/>
      <c r="D97" s="13"/>
      <c r="E97" s="316">
        <f>AVERAGE(E96:AB96)</f>
        <v>0.37450625089624423</v>
      </c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8"/>
      <c r="AC97" s="24">
        <f t="shared" si="30"/>
        <v>0.37450625089624423</v>
      </c>
    </row>
    <row r="98" spans="1:29" ht="27.75" customHeight="1">
      <c r="A98" s="4">
        <v>18</v>
      </c>
      <c r="B98" s="5" t="s">
        <v>70</v>
      </c>
      <c r="C98" s="13"/>
      <c r="D98" s="13"/>
      <c r="E98" s="16"/>
      <c r="F98" s="16"/>
      <c r="G98" s="16"/>
      <c r="H98" s="16"/>
      <c r="I98" s="16"/>
      <c r="J98" s="16"/>
      <c r="K98" s="16"/>
      <c r="L98" s="16">
        <f t="shared" ref="L98:Q98" si="31">3.516/L96</f>
        <v>8.1081302308802297</v>
      </c>
      <c r="M98" s="16"/>
      <c r="N98" s="16"/>
      <c r="O98" s="16"/>
      <c r="P98" s="16"/>
      <c r="Q98" s="16">
        <f t="shared" si="31"/>
        <v>11.148679067460318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0"/>
        <v>9.6284046491702746</v>
      </c>
    </row>
    <row r="99" spans="1:29" ht="27.75" customHeight="1">
      <c r="A99" s="4">
        <v>19</v>
      </c>
      <c r="B99" s="5" t="s">
        <v>71</v>
      </c>
      <c r="C99" s="13"/>
      <c r="D99" s="13"/>
      <c r="E99" s="16"/>
      <c r="F99" s="16"/>
      <c r="G99" s="16"/>
      <c r="H99" s="16"/>
      <c r="I99" s="16"/>
      <c r="J99" s="16"/>
      <c r="K99" s="16"/>
      <c r="L99" s="16">
        <f t="shared" ref="L99:Q99" si="32">3.413*L98</f>
        <v>27.673048477994222</v>
      </c>
      <c r="M99" s="16"/>
      <c r="N99" s="16"/>
      <c r="O99" s="16"/>
      <c r="P99" s="16"/>
      <c r="Q99" s="16">
        <f t="shared" si="32"/>
        <v>38.050441657242061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0"/>
        <v>32.861745067618145</v>
      </c>
    </row>
    <row r="100" spans="1:29" ht="27.75" customHeight="1">
      <c r="A100" s="4">
        <v>20</v>
      </c>
      <c r="B100" s="5" t="s">
        <v>72</v>
      </c>
      <c r="C100" s="6" t="s">
        <v>47</v>
      </c>
      <c r="D100" s="13"/>
      <c r="E100" s="16"/>
      <c r="F100" s="16"/>
      <c r="G100" s="16"/>
      <c r="H100" s="16"/>
      <c r="I100" s="16"/>
      <c r="J100" s="16"/>
      <c r="K100" s="16"/>
      <c r="L100" s="16">
        <f t="shared" ref="L100:Q100" si="33">(L86-L85)/LN(1+(L86-L85)/L81)</f>
        <v>2.6298580524225659</v>
      </c>
      <c r="M100" s="16"/>
      <c r="N100" s="16"/>
      <c r="O100" s="16"/>
      <c r="P100" s="16"/>
      <c r="Q100" s="16">
        <f t="shared" si="33"/>
        <v>2.8892116230470104</v>
      </c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24">
        <f t="shared" si="30"/>
        <v>2.7595348377347881</v>
      </c>
    </row>
    <row r="101" spans="1:29" ht="27.75" customHeight="1">
      <c r="A101" s="4">
        <v>21</v>
      </c>
      <c r="B101" s="5" t="s">
        <v>73</v>
      </c>
      <c r="C101" s="6" t="s">
        <v>47</v>
      </c>
      <c r="D101" s="17"/>
      <c r="E101" s="16"/>
      <c r="F101" s="16"/>
      <c r="G101" s="16"/>
      <c r="H101" s="16"/>
      <c r="I101" s="16"/>
      <c r="J101" s="16"/>
      <c r="K101" s="16"/>
      <c r="L101" s="16">
        <f t="shared" ref="L101:Q101" si="34">(L83-L84)/LN(1+(L83-L84)/L82)</f>
        <v>3.1493713162492134</v>
      </c>
      <c r="M101" s="16"/>
      <c r="N101" s="16"/>
      <c r="O101" s="16"/>
      <c r="P101" s="16"/>
      <c r="Q101" s="16">
        <f t="shared" si="34"/>
        <v>3.1493713162492138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24">
        <f t="shared" si="30"/>
        <v>3.1493713162492138</v>
      </c>
    </row>
  </sheetData>
  <mergeCells count="48">
    <mergeCell ref="E97:AB97"/>
    <mergeCell ref="A70:AC70"/>
    <mergeCell ref="A71:AC71"/>
    <mergeCell ref="A72:D72"/>
    <mergeCell ref="E72:AC78"/>
    <mergeCell ref="A73:D73"/>
    <mergeCell ref="A74:D74"/>
    <mergeCell ref="A75:D75"/>
    <mergeCell ref="A76:D76"/>
    <mergeCell ref="A77:D77"/>
    <mergeCell ref="A78:D78"/>
    <mergeCell ref="A79:A80"/>
    <mergeCell ref="B79:B80"/>
    <mergeCell ref="C79:C80"/>
    <mergeCell ref="D79:D80"/>
    <mergeCell ref="E79:AB79"/>
    <mergeCell ref="E64:AB64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45:A46"/>
    <mergeCell ref="B45:B46"/>
    <mergeCell ref="C45:C46"/>
    <mergeCell ref="D45:D46"/>
    <mergeCell ref="E45:AB45"/>
    <mergeCell ref="E30:AB30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</mergeCells>
  <conditionalFormatting sqref="E28:AB28">
    <cfRule type="cellIs" dxfId="8" priority="3" operator="greaterThan">
      <formula>90</formula>
    </cfRule>
  </conditionalFormatting>
  <conditionalFormatting sqref="E62:AB62">
    <cfRule type="cellIs" dxfId="7" priority="2" operator="greaterThan">
      <formula>90</formula>
    </cfRule>
  </conditionalFormatting>
  <conditionalFormatting sqref="E95:AB95">
    <cfRule type="cellIs" dxfId="6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F660-B2E5-42D9-A659-2122AAD4F738}">
  <dimension ref="A1:BF101"/>
  <sheetViews>
    <sheetView zoomScale="60" zoomScaleNormal="60" workbookViewId="0">
      <selection activeCell="AG33" sqref="AG3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170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0.5</v>
      </c>
      <c r="F13" s="8">
        <v>0.5</v>
      </c>
      <c r="G13" s="8">
        <v>0.6</v>
      </c>
      <c r="H13" s="8">
        <v>0.7</v>
      </c>
      <c r="I13" s="8">
        <v>0.7</v>
      </c>
      <c r="J13" s="8">
        <v>0.5</v>
      </c>
      <c r="K13" s="8">
        <v>0.4</v>
      </c>
      <c r="L13" s="8">
        <v>0.6</v>
      </c>
      <c r="M13" s="8">
        <v>0.6</v>
      </c>
      <c r="N13" s="8">
        <v>0.4</v>
      </c>
      <c r="O13" s="8">
        <v>0.4</v>
      </c>
      <c r="P13" s="8">
        <v>0.3</v>
      </c>
      <c r="Q13" s="8">
        <v>0.3</v>
      </c>
      <c r="R13" s="8">
        <v>0.4</v>
      </c>
      <c r="S13" s="8">
        <v>0.3</v>
      </c>
      <c r="T13" s="8">
        <v>0.4</v>
      </c>
      <c r="U13" s="8">
        <v>0.4</v>
      </c>
      <c r="V13" s="8">
        <v>0.5</v>
      </c>
      <c r="W13" s="8">
        <v>0.5</v>
      </c>
      <c r="X13" s="8">
        <v>0.5</v>
      </c>
      <c r="Y13" s="8">
        <v>0.7</v>
      </c>
      <c r="Z13" s="8">
        <v>0.7</v>
      </c>
      <c r="AA13" s="8">
        <v>0.7</v>
      </c>
      <c r="AB13" s="8">
        <v>0.7</v>
      </c>
      <c r="AC13" s="23">
        <f>AVERAGE(E13:AB13)</f>
        <v>0.51249999999999984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0.7</v>
      </c>
      <c r="F14" s="9">
        <v>0.7</v>
      </c>
      <c r="G14" s="9">
        <v>0.7</v>
      </c>
      <c r="H14" s="9">
        <v>0.7</v>
      </c>
      <c r="I14" s="9">
        <v>0.6</v>
      </c>
      <c r="J14" s="9">
        <v>0.6</v>
      </c>
      <c r="K14" s="9">
        <v>0.6</v>
      </c>
      <c r="L14" s="9">
        <v>0.6</v>
      </c>
      <c r="M14" s="9">
        <v>0.7</v>
      </c>
      <c r="N14" s="9">
        <v>1.2</v>
      </c>
      <c r="O14" s="9">
        <v>0.8</v>
      </c>
      <c r="P14" s="9">
        <v>0.8</v>
      </c>
      <c r="Q14" s="9">
        <v>0.9</v>
      </c>
      <c r="R14" s="9">
        <v>1.1000000000000001</v>
      </c>
      <c r="S14" s="9">
        <v>0.8</v>
      </c>
      <c r="T14" s="9">
        <v>0.8</v>
      </c>
      <c r="U14" s="9">
        <v>0.8</v>
      </c>
      <c r="V14" s="9">
        <v>0.7</v>
      </c>
      <c r="W14" s="9">
        <v>0.7</v>
      </c>
      <c r="X14" s="9">
        <v>0.7</v>
      </c>
      <c r="Y14" s="9">
        <v>0.7</v>
      </c>
      <c r="Z14" s="9">
        <v>0.8</v>
      </c>
      <c r="AA14" s="9">
        <v>0.8</v>
      </c>
      <c r="AB14" s="9">
        <v>0.8</v>
      </c>
      <c r="AC14" s="23">
        <f>AVERAGE(E14:AB14)</f>
        <v>0.76250000000000007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13.2</v>
      </c>
      <c r="F15" s="10">
        <v>12.8</v>
      </c>
      <c r="G15" s="10">
        <v>13</v>
      </c>
      <c r="H15" s="10">
        <v>13.3</v>
      </c>
      <c r="I15" s="10">
        <v>13.8</v>
      </c>
      <c r="J15" s="10">
        <v>13.9</v>
      </c>
      <c r="K15" s="10">
        <v>14.1</v>
      </c>
      <c r="L15" s="10">
        <v>14.2</v>
      </c>
      <c r="M15" s="10">
        <v>13</v>
      </c>
      <c r="N15" s="10">
        <v>12.7</v>
      </c>
      <c r="O15" s="10">
        <v>13.6</v>
      </c>
      <c r="P15" s="10">
        <v>14.1</v>
      </c>
      <c r="Q15" s="10">
        <v>14.1</v>
      </c>
      <c r="R15" s="10">
        <v>12.5</v>
      </c>
      <c r="S15" s="10">
        <v>12.4</v>
      </c>
      <c r="T15" s="10">
        <v>13.3</v>
      </c>
      <c r="U15" s="10">
        <v>13.7</v>
      </c>
      <c r="V15" s="10">
        <v>13.7</v>
      </c>
      <c r="W15" s="10">
        <v>13.5</v>
      </c>
      <c r="X15" s="10">
        <v>13.6</v>
      </c>
      <c r="Y15" s="10">
        <v>13.4</v>
      </c>
      <c r="Z15" s="10">
        <v>13.4</v>
      </c>
      <c r="AA15" s="10">
        <v>13.2</v>
      </c>
      <c r="AB15" s="10">
        <v>12.7</v>
      </c>
      <c r="AC15" s="24">
        <f t="shared" ref="AC15:AC26" si="0">AVERAGE(E15:AB15)</f>
        <v>13.383333333333331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5.6</v>
      </c>
      <c r="F16" s="10">
        <v>5.6</v>
      </c>
      <c r="G16" s="10">
        <v>5.6</v>
      </c>
      <c r="H16" s="10">
        <v>5.6</v>
      </c>
      <c r="I16" s="10">
        <v>5.4</v>
      </c>
      <c r="J16" s="10">
        <v>5.4</v>
      </c>
      <c r="K16" s="10">
        <v>5.6</v>
      </c>
      <c r="L16" s="10">
        <v>5.6</v>
      </c>
      <c r="M16" s="10">
        <v>5.5</v>
      </c>
      <c r="N16" s="10">
        <v>5.6</v>
      </c>
      <c r="O16" s="10">
        <v>5.7</v>
      </c>
      <c r="P16" s="10">
        <v>5.4</v>
      </c>
      <c r="Q16" s="10">
        <v>5.5</v>
      </c>
      <c r="R16" s="10">
        <v>5.5</v>
      </c>
      <c r="S16" s="10">
        <v>5.6</v>
      </c>
      <c r="T16" s="10">
        <v>5.6</v>
      </c>
      <c r="U16" s="10">
        <v>5.6</v>
      </c>
      <c r="V16" s="10">
        <v>5.5</v>
      </c>
      <c r="W16" s="10">
        <v>5.6</v>
      </c>
      <c r="X16" s="10">
        <v>5.5</v>
      </c>
      <c r="Y16" s="10">
        <v>5.4</v>
      </c>
      <c r="Z16" s="10">
        <v>5.4</v>
      </c>
      <c r="AA16" s="10">
        <v>5.5</v>
      </c>
      <c r="AB16" s="10">
        <v>5.6</v>
      </c>
      <c r="AC16" s="24">
        <f t="shared" si="0"/>
        <v>5.5375000000000005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7.6</v>
      </c>
      <c r="F17" s="198">
        <f t="shared" ref="F17:AB17" si="1">F15-F16</f>
        <v>7.2000000000000011</v>
      </c>
      <c r="G17" s="198">
        <f t="shared" si="1"/>
        <v>7.4</v>
      </c>
      <c r="H17" s="198">
        <f t="shared" si="1"/>
        <v>7.7000000000000011</v>
      </c>
      <c r="I17" s="198">
        <f t="shared" si="1"/>
        <v>8.4</v>
      </c>
      <c r="J17" s="198">
        <f t="shared" si="1"/>
        <v>8.5</v>
      </c>
      <c r="K17" s="198">
        <f t="shared" si="1"/>
        <v>8.5</v>
      </c>
      <c r="L17" s="198">
        <f t="shared" si="1"/>
        <v>8.6</v>
      </c>
      <c r="M17" s="198">
        <f t="shared" si="1"/>
        <v>7.5</v>
      </c>
      <c r="N17" s="198">
        <f t="shared" si="1"/>
        <v>7.1</v>
      </c>
      <c r="O17" s="198">
        <f t="shared" si="1"/>
        <v>7.8999999999999995</v>
      </c>
      <c r="P17" s="198">
        <f t="shared" si="1"/>
        <v>8.6999999999999993</v>
      </c>
      <c r="Q17" s="198">
        <f t="shared" si="1"/>
        <v>8.6</v>
      </c>
      <c r="R17" s="198">
        <f t="shared" si="1"/>
        <v>7</v>
      </c>
      <c r="S17" s="198">
        <f t="shared" si="1"/>
        <v>6.8000000000000007</v>
      </c>
      <c r="T17" s="198">
        <f t="shared" si="1"/>
        <v>7.7000000000000011</v>
      </c>
      <c r="U17" s="198">
        <f t="shared" si="1"/>
        <v>8.1</v>
      </c>
      <c r="V17" s="198">
        <f t="shared" si="1"/>
        <v>8.1999999999999993</v>
      </c>
      <c r="W17" s="198">
        <f t="shared" si="1"/>
        <v>7.9</v>
      </c>
      <c r="X17" s="198">
        <f t="shared" si="1"/>
        <v>8.1</v>
      </c>
      <c r="Y17" s="198">
        <f t="shared" si="1"/>
        <v>8</v>
      </c>
      <c r="Z17" s="198">
        <f t="shared" si="1"/>
        <v>8</v>
      </c>
      <c r="AA17" s="198">
        <f t="shared" si="1"/>
        <v>7.6999999999999993</v>
      </c>
      <c r="AB17" s="198">
        <f t="shared" si="1"/>
        <v>7.1</v>
      </c>
      <c r="AC17" s="24">
        <f t="shared" si="0"/>
        <v>7.8458333333333323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25.4</v>
      </c>
      <c r="F18" s="10">
        <v>25.4</v>
      </c>
      <c r="G18" s="10">
        <v>25.7</v>
      </c>
      <c r="H18" s="10">
        <v>25.8</v>
      </c>
      <c r="I18" s="10">
        <v>26.8</v>
      </c>
      <c r="J18" s="10">
        <v>27</v>
      </c>
      <c r="K18" s="10">
        <v>27.2</v>
      </c>
      <c r="L18" s="10">
        <v>28.6</v>
      </c>
      <c r="M18" s="10">
        <v>28.1</v>
      </c>
      <c r="N18" s="10">
        <v>26</v>
      </c>
      <c r="O18" s="10">
        <v>26.1</v>
      </c>
      <c r="P18" s="10">
        <v>26.3</v>
      </c>
      <c r="Q18" s="10">
        <v>27.3</v>
      </c>
      <c r="R18" s="10">
        <v>27.3</v>
      </c>
      <c r="S18" s="10">
        <v>26.1</v>
      </c>
      <c r="T18" s="10">
        <v>25.6</v>
      </c>
      <c r="U18" s="10">
        <v>25.7</v>
      </c>
      <c r="V18" s="10">
        <v>26.1</v>
      </c>
      <c r="W18" s="10">
        <v>26.4</v>
      </c>
      <c r="X18" s="10">
        <v>26.2</v>
      </c>
      <c r="Y18" s="10">
        <v>25.3</v>
      </c>
      <c r="Z18" s="10">
        <v>24.7</v>
      </c>
      <c r="AA18" s="10">
        <v>24.2</v>
      </c>
      <c r="AB18" s="10">
        <v>23.4</v>
      </c>
      <c r="AC18" s="24">
        <f t="shared" si="0"/>
        <v>26.112500000000008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29.9</v>
      </c>
      <c r="F19" s="10">
        <v>30.2</v>
      </c>
      <c r="G19" s="10">
        <v>30.3</v>
      </c>
      <c r="H19" s="10">
        <v>30.7</v>
      </c>
      <c r="I19" s="10">
        <v>31.8</v>
      </c>
      <c r="J19" s="10">
        <v>32.1</v>
      </c>
      <c r="K19" s="10">
        <v>32.4</v>
      </c>
      <c r="L19" s="10">
        <v>33.9</v>
      </c>
      <c r="M19" s="10">
        <v>32.700000000000003</v>
      </c>
      <c r="N19" s="10">
        <v>30.2</v>
      </c>
      <c r="O19" s="10">
        <v>30.9</v>
      </c>
      <c r="P19" s="10">
        <v>31.6</v>
      </c>
      <c r="Q19" s="10">
        <v>32.5</v>
      </c>
      <c r="R19" s="10">
        <v>31.8</v>
      </c>
      <c r="S19" s="10">
        <v>31.2</v>
      </c>
      <c r="T19" s="10">
        <v>31.1</v>
      </c>
      <c r="U19" s="10">
        <v>30.5</v>
      </c>
      <c r="V19" s="10">
        <v>31</v>
      </c>
      <c r="W19" s="10">
        <v>31.3</v>
      </c>
      <c r="X19" s="10">
        <v>31.2</v>
      </c>
      <c r="Y19" s="10">
        <v>30.3</v>
      </c>
      <c r="Z19" s="10">
        <v>29.6</v>
      </c>
      <c r="AA19" s="10">
        <v>28.8</v>
      </c>
      <c r="AB19" s="10">
        <v>27.9</v>
      </c>
      <c r="AC19" s="24">
        <f t="shared" si="0"/>
        <v>30.995833333333326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AB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si="2"/>
        <v>0.5</v>
      </c>
      <c r="Y24" s="11">
        <f t="shared" si="2"/>
        <v>0.5</v>
      </c>
      <c r="Z24" s="11">
        <f t="shared" si="2"/>
        <v>0.5</v>
      </c>
      <c r="AA24" s="11">
        <f t="shared" si="2"/>
        <v>0.5</v>
      </c>
      <c r="AB24" s="11">
        <f t="shared" si="2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AB25" si="3">E22-E23</f>
        <v>0.79999999999999982</v>
      </c>
      <c r="F25" s="11">
        <f t="shared" si="3"/>
        <v>0.79999999999999982</v>
      </c>
      <c r="G25" s="11">
        <f t="shared" si="3"/>
        <v>0.79999999999999982</v>
      </c>
      <c r="H25" s="11">
        <f t="shared" si="3"/>
        <v>0.79999999999999982</v>
      </c>
      <c r="I25" s="11">
        <f t="shared" si="3"/>
        <v>0.79999999999999982</v>
      </c>
      <c r="J25" s="11">
        <f t="shared" si="3"/>
        <v>0.79999999999999982</v>
      </c>
      <c r="K25" s="11">
        <f t="shared" si="3"/>
        <v>0.79999999999999982</v>
      </c>
      <c r="L25" s="11">
        <f t="shared" si="3"/>
        <v>0.79999999999999982</v>
      </c>
      <c r="M25" s="11">
        <f t="shared" si="3"/>
        <v>0.79999999999999982</v>
      </c>
      <c r="N25" s="11">
        <f t="shared" si="3"/>
        <v>0.79999999999999982</v>
      </c>
      <c r="O25" s="11">
        <f t="shared" si="3"/>
        <v>0.79999999999999982</v>
      </c>
      <c r="P25" s="11">
        <f t="shared" si="3"/>
        <v>0.79999999999999982</v>
      </c>
      <c r="Q25" s="11">
        <f t="shared" si="3"/>
        <v>0.79999999999999982</v>
      </c>
      <c r="R25" s="11">
        <f t="shared" si="3"/>
        <v>0.79999999999999982</v>
      </c>
      <c r="S25" s="11">
        <f t="shared" si="3"/>
        <v>0.79999999999999982</v>
      </c>
      <c r="T25" s="11">
        <f t="shared" si="3"/>
        <v>0.79999999999999982</v>
      </c>
      <c r="U25" s="11">
        <f t="shared" si="3"/>
        <v>0.79999999999999982</v>
      </c>
      <c r="V25" s="11">
        <f t="shared" si="3"/>
        <v>0.79999999999999982</v>
      </c>
      <c r="W25" s="11">
        <f t="shared" si="3"/>
        <v>0.79999999999999982</v>
      </c>
      <c r="X25" s="11">
        <f t="shared" si="3"/>
        <v>0.79999999999999982</v>
      </c>
      <c r="Y25" s="11">
        <f t="shared" si="3"/>
        <v>0.79999999999999982</v>
      </c>
      <c r="Z25" s="11">
        <f t="shared" si="3"/>
        <v>0.79999999999999982</v>
      </c>
      <c r="AA25" s="11">
        <f t="shared" si="3"/>
        <v>0.79999999999999982</v>
      </c>
      <c r="AB25" s="11">
        <f t="shared" si="3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AB26" si="4">SQRT(E24/0.5)*971</f>
        <v>971</v>
      </c>
      <c r="F26" s="14">
        <f t="shared" si="4"/>
        <v>971</v>
      </c>
      <c r="G26" s="14">
        <f t="shared" si="4"/>
        <v>971</v>
      </c>
      <c r="H26" s="14">
        <f t="shared" si="4"/>
        <v>971</v>
      </c>
      <c r="I26" s="14">
        <f t="shared" si="4"/>
        <v>971</v>
      </c>
      <c r="J26" s="14">
        <f t="shared" si="4"/>
        <v>971</v>
      </c>
      <c r="K26" s="14">
        <f t="shared" si="4"/>
        <v>971</v>
      </c>
      <c r="L26" s="14">
        <f t="shared" si="4"/>
        <v>971</v>
      </c>
      <c r="M26" s="14">
        <f t="shared" si="4"/>
        <v>971</v>
      </c>
      <c r="N26" s="14">
        <f t="shared" si="4"/>
        <v>971</v>
      </c>
      <c r="O26" s="14">
        <f t="shared" si="4"/>
        <v>971</v>
      </c>
      <c r="P26" s="14">
        <f t="shared" si="4"/>
        <v>971</v>
      </c>
      <c r="Q26" s="14">
        <f t="shared" si="4"/>
        <v>971</v>
      </c>
      <c r="R26" s="14">
        <f t="shared" si="4"/>
        <v>971</v>
      </c>
      <c r="S26" s="14">
        <f t="shared" si="4"/>
        <v>971</v>
      </c>
      <c r="T26" s="14">
        <f t="shared" si="4"/>
        <v>971</v>
      </c>
      <c r="U26" s="14">
        <f t="shared" si="4"/>
        <v>971</v>
      </c>
      <c r="V26" s="14">
        <f t="shared" si="4"/>
        <v>971</v>
      </c>
      <c r="W26" s="14">
        <f t="shared" si="4"/>
        <v>971</v>
      </c>
      <c r="X26" s="14">
        <f t="shared" si="4"/>
        <v>971</v>
      </c>
      <c r="Y26" s="14">
        <f t="shared" si="4"/>
        <v>971</v>
      </c>
      <c r="Z26" s="14">
        <f t="shared" si="4"/>
        <v>971</v>
      </c>
      <c r="AA26" s="14">
        <f t="shared" si="4"/>
        <v>971</v>
      </c>
      <c r="AB26" s="14">
        <f t="shared" si="4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AB27" si="5">E26*1000*1*(E15-E16)/3024</f>
        <v>2440.3439153439153</v>
      </c>
      <c r="F27" s="14">
        <f t="shared" si="5"/>
        <v>2311.9047619047624</v>
      </c>
      <c r="G27" s="14">
        <f t="shared" si="5"/>
        <v>2376.1243386243386</v>
      </c>
      <c r="H27" s="14">
        <f t="shared" si="5"/>
        <v>2472.4537037037039</v>
      </c>
      <c r="I27" s="14">
        <f t="shared" si="5"/>
        <v>2697.2222222222222</v>
      </c>
      <c r="J27" s="14">
        <f t="shared" si="5"/>
        <v>2729.3320105820108</v>
      </c>
      <c r="K27" s="14">
        <f t="shared" si="5"/>
        <v>2729.3320105820108</v>
      </c>
      <c r="L27" s="14">
        <f t="shared" si="5"/>
        <v>2761.4417989417989</v>
      </c>
      <c r="M27" s="14">
        <f t="shared" si="5"/>
        <v>2408.2341269841268</v>
      </c>
      <c r="N27" s="14">
        <f t="shared" si="5"/>
        <v>2279.7949735449733</v>
      </c>
      <c r="O27" s="14">
        <f t="shared" si="5"/>
        <v>2536.6732804232802</v>
      </c>
      <c r="P27" s="14">
        <f t="shared" si="5"/>
        <v>2793.5515873015875</v>
      </c>
      <c r="Q27" s="14">
        <f t="shared" si="5"/>
        <v>2761.4417989417989</v>
      </c>
      <c r="R27" s="14">
        <f t="shared" si="5"/>
        <v>2247.6851851851852</v>
      </c>
      <c r="S27" s="14">
        <f t="shared" si="5"/>
        <v>2183.465608465609</v>
      </c>
      <c r="T27" s="14">
        <f t="shared" si="5"/>
        <v>2472.4537037037039</v>
      </c>
      <c r="U27" s="14">
        <f t="shared" si="5"/>
        <v>2600.8928571428573</v>
      </c>
      <c r="V27" s="14">
        <f t="shared" si="5"/>
        <v>2633.002645502645</v>
      </c>
      <c r="W27" s="14">
        <f t="shared" si="5"/>
        <v>2536.6732804232806</v>
      </c>
      <c r="X27" s="14">
        <f t="shared" si="5"/>
        <v>2600.8928571428573</v>
      </c>
      <c r="Y27" s="14">
        <f t="shared" si="5"/>
        <v>2568.7830687830688</v>
      </c>
      <c r="Z27" s="14">
        <f t="shared" si="5"/>
        <v>2568.7830687830688</v>
      </c>
      <c r="AA27" s="14">
        <f t="shared" si="5"/>
        <v>2472.4537037037035</v>
      </c>
      <c r="AB27" s="14">
        <f t="shared" si="5"/>
        <v>2279.7949735449733</v>
      </c>
      <c r="AC27" s="24">
        <f>SUM(E27:AB27)</f>
        <v>60462.731481481474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1300</v>
      </c>
      <c r="F28" s="15">
        <v>1200</v>
      </c>
      <c r="G28" s="15">
        <v>1200</v>
      </c>
      <c r="H28" s="15">
        <v>1400</v>
      </c>
      <c r="I28" s="15">
        <v>1400</v>
      </c>
      <c r="J28" s="15">
        <v>1300</v>
      </c>
      <c r="K28" s="15">
        <v>1600</v>
      </c>
      <c r="L28" s="15">
        <v>1300</v>
      </c>
      <c r="M28" s="15">
        <v>1200</v>
      </c>
      <c r="N28" s="15">
        <v>1300</v>
      </c>
      <c r="O28" s="15">
        <v>1500</v>
      </c>
      <c r="P28" s="15">
        <v>1400</v>
      </c>
      <c r="Q28" s="15">
        <v>1200</v>
      </c>
      <c r="R28" s="15">
        <v>1100</v>
      </c>
      <c r="S28" s="15">
        <v>1400</v>
      </c>
      <c r="T28" s="15">
        <v>1300</v>
      </c>
      <c r="U28" s="15">
        <v>1400</v>
      </c>
      <c r="V28" s="15">
        <v>1300</v>
      </c>
      <c r="W28" s="15">
        <v>1300</v>
      </c>
      <c r="X28" s="15">
        <v>1400</v>
      </c>
      <c r="Y28" s="15">
        <v>1200</v>
      </c>
      <c r="Z28" s="15">
        <v>1100</v>
      </c>
      <c r="AA28" s="15">
        <v>1200</v>
      </c>
      <c r="AB28" s="15">
        <v>1200</v>
      </c>
      <c r="AC28" s="25">
        <f>SUM(E28:AB28)</f>
        <v>31200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B29" si="6">E28/E27</f>
        <v>0.53271180009756625</v>
      </c>
      <c r="F29" s="16">
        <f t="shared" si="6"/>
        <v>0.51905252317198758</v>
      </c>
      <c r="G29" s="16">
        <f t="shared" si="6"/>
        <v>0.50502407659977178</v>
      </c>
      <c r="H29" s="16">
        <f t="shared" si="6"/>
        <v>0.56623911618762279</v>
      </c>
      <c r="I29" s="16">
        <f t="shared" si="6"/>
        <v>0.51905252317198769</v>
      </c>
      <c r="J29" s="16">
        <f t="shared" si="6"/>
        <v>0.47630702126370628</v>
      </c>
      <c r="K29" s="16">
        <f t="shared" si="6"/>
        <v>0.58622402617071545</v>
      </c>
      <c r="L29" s="16">
        <f t="shared" si="6"/>
        <v>0.47076856752808183</v>
      </c>
      <c r="M29" s="16">
        <f t="shared" si="6"/>
        <v>0.49829042224510817</v>
      </c>
      <c r="N29" s="16">
        <f t="shared" si="6"/>
        <v>0.57022671559739491</v>
      </c>
      <c r="O29" s="16">
        <f t="shared" si="6"/>
        <v>0.59132565930985936</v>
      </c>
      <c r="P29" s="16">
        <f t="shared" si="6"/>
        <v>0.50115416030398807</v>
      </c>
      <c r="Q29" s="16">
        <f t="shared" si="6"/>
        <v>0.43455560079515243</v>
      </c>
      <c r="R29" s="16">
        <f t="shared" si="6"/>
        <v>0.48939237899073118</v>
      </c>
      <c r="S29" s="16">
        <f t="shared" si="6"/>
        <v>0.64118252862421987</v>
      </c>
      <c r="T29" s="16">
        <f t="shared" si="6"/>
        <v>0.52579346503136404</v>
      </c>
      <c r="U29" s="16">
        <f t="shared" si="6"/>
        <v>0.538276690696876</v>
      </c>
      <c r="V29" s="16">
        <f t="shared" si="6"/>
        <v>0.49373288789530539</v>
      </c>
      <c r="W29" s="16">
        <f t="shared" si="6"/>
        <v>0.51248223806854476</v>
      </c>
      <c r="X29" s="16">
        <f t="shared" si="6"/>
        <v>0.538276690696876</v>
      </c>
      <c r="Y29" s="16">
        <f t="shared" si="6"/>
        <v>0.46714727085478891</v>
      </c>
      <c r="Z29" s="16">
        <f t="shared" si="6"/>
        <v>0.42821833161688982</v>
      </c>
      <c r="AA29" s="16">
        <f t="shared" si="6"/>
        <v>0.48534781387510539</v>
      </c>
      <c r="AB29" s="16">
        <f t="shared" si="6"/>
        <v>0.52636312208990299</v>
      </c>
      <c r="AC29" s="24">
        <f t="shared" ref="AC29:AC34" si="7">AVERAGE(E29:AB29)</f>
        <v>0.51738106795348104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0.51738106795348104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7"/>
        <v>0.51738106795348104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AB31" si="8">3.516/E29</f>
        <v>6.6001916971916978</v>
      </c>
      <c r="F31" s="16">
        <f t="shared" si="8"/>
        <v>6.7738809523809529</v>
      </c>
      <c r="G31" s="16">
        <f t="shared" si="8"/>
        <v>6.9620443121693123</v>
      </c>
      <c r="H31" s="16">
        <f t="shared" si="8"/>
        <v>6.2093908730158738</v>
      </c>
      <c r="I31" s="16">
        <f t="shared" si="8"/>
        <v>6.773880952380952</v>
      </c>
      <c r="J31" s="16">
        <f t="shared" si="8"/>
        <v>7.381793345543346</v>
      </c>
      <c r="K31" s="16">
        <f t="shared" si="8"/>
        <v>5.9977070932539682</v>
      </c>
      <c r="L31" s="16">
        <f t="shared" si="8"/>
        <v>7.4686379731379731</v>
      </c>
      <c r="M31" s="16">
        <f t="shared" si="8"/>
        <v>7.0561259920634916</v>
      </c>
      <c r="N31" s="16">
        <f t="shared" si="8"/>
        <v>6.1659685592185589</v>
      </c>
      <c r="O31" s="16">
        <f t="shared" si="8"/>
        <v>5.9459621693121694</v>
      </c>
      <c r="P31" s="16">
        <f t="shared" si="8"/>
        <v>7.0158052721088433</v>
      </c>
      <c r="Q31" s="16">
        <f t="shared" si="8"/>
        <v>8.0910244708994714</v>
      </c>
      <c r="R31" s="16">
        <f t="shared" si="8"/>
        <v>7.1844191919191926</v>
      </c>
      <c r="S31" s="16">
        <f t="shared" si="8"/>
        <v>5.4836179138322008</v>
      </c>
      <c r="T31" s="16">
        <f t="shared" si="8"/>
        <v>6.6870363247863258</v>
      </c>
      <c r="U31" s="16">
        <f t="shared" si="8"/>
        <v>6.5319566326530625</v>
      </c>
      <c r="V31" s="16">
        <f t="shared" si="8"/>
        <v>7.1212594627594621</v>
      </c>
      <c r="W31" s="16">
        <f t="shared" si="8"/>
        <v>6.86072557997558</v>
      </c>
      <c r="X31" s="16">
        <f t="shared" si="8"/>
        <v>6.5319566326530625</v>
      </c>
      <c r="Y31" s="16">
        <f t="shared" si="8"/>
        <v>7.5265343915343914</v>
      </c>
      <c r="Z31" s="16">
        <f t="shared" si="8"/>
        <v>8.2107647907647898</v>
      </c>
      <c r="AA31" s="16">
        <f t="shared" si="8"/>
        <v>7.244289351851851</v>
      </c>
      <c r="AB31" s="16">
        <f t="shared" si="8"/>
        <v>6.6797992724867719</v>
      </c>
      <c r="AC31" s="24">
        <f t="shared" si="7"/>
        <v>6.8543655503288869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AB32" si="9">3.413*E31</f>
        <v>22.526454262515262</v>
      </c>
      <c r="F32" s="16">
        <f t="shared" si="9"/>
        <v>23.119255690476191</v>
      </c>
      <c r="G32" s="16">
        <f t="shared" si="9"/>
        <v>23.761457237433863</v>
      </c>
      <c r="H32" s="16">
        <f t="shared" si="9"/>
        <v>21.192651049603175</v>
      </c>
      <c r="I32" s="16">
        <f t="shared" si="9"/>
        <v>23.119255690476187</v>
      </c>
      <c r="J32" s="16">
        <f t="shared" si="9"/>
        <v>25.194060688339437</v>
      </c>
      <c r="K32" s="16">
        <f t="shared" si="9"/>
        <v>20.470174309275791</v>
      </c>
      <c r="L32" s="16">
        <f t="shared" si="9"/>
        <v>25.490461402319902</v>
      </c>
      <c r="M32" s="16">
        <f t="shared" si="9"/>
        <v>24.082558010912695</v>
      </c>
      <c r="N32" s="16">
        <f t="shared" si="9"/>
        <v>21.044450692612941</v>
      </c>
      <c r="O32" s="16">
        <f t="shared" si="9"/>
        <v>20.293568883862434</v>
      </c>
      <c r="P32" s="16">
        <f t="shared" si="9"/>
        <v>23.944943393707479</v>
      </c>
      <c r="Q32" s="16">
        <f t="shared" si="9"/>
        <v>27.614666519179895</v>
      </c>
      <c r="R32" s="16">
        <f t="shared" si="9"/>
        <v>24.520422702020202</v>
      </c>
      <c r="S32" s="16">
        <f t="shared" si="9"/>
        <v>18.715587939909302</v>
      </c>
      <c r="T32" s="16">
        <f t="shared" si="9"/>
        <v>22.82285497649573</v>
      </c>
      <c r="U32" s="16">
        <f t="shared" si="9"/>
        <v>22.293567987244902</v>
      </c>
      <c r="V32" s="16">
        <f t="shared" si="9"/>
        <v>24.304858546398044</v>
      </c>
      <c r="W32" s="16">
        <f t="shared" si="9"/>
        <v>23.415656404456652</v>
      </c>
      <c r="X32" s="16">
        <f t="shared" si="9"/>
        <v>22.293567987244902</v>
      </c>
      <c r="Y32" s="16">
        <f t="shared" si="9"/>
        <v>25.688061878306875</v>
      </c>
      <c r="Z32" s="16">
        <f t="shared" si="9"/>
        <v>28.023340230880226</v>
      </c>
      <c r="AA32" s="16">
        <f t="shared" si="9"/>
        <v>24.724759557870367</v>
      </c>
      <c r="AB32" s="16">
        <f t="shared" si="9"/>
        <v>22.798154916997351</v>
      </c>
      <c r="AC32" s="24">
        <f t="shared" si="7"/>
        <v>23.393949623272487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AB33" si="10">(E19-E18)/LN(1+(E19-E18)/E13)</f>
        <v>1.954325168564633</v>
      </c>
      <c r="F33" s="16">
        <f t="shared" si="10"/>
        <v>2.0331625749524882</v>
      </c>
      <c r="G33" s="16">
        <f t="shared" si="10"/>
        <v>2.1301382500832813</v>
      </c>
      <c r="H33" s="16">
        <f t="shared" si="10"/>
        <v>2.3564019001186396</v>
      </c>
      <c r="I33" s="16">
        <f t="shared" si="10"/>
        <v>2.3841981615956018</v>
      </c>
      <c r="J33" s="16">
        <f t="shared" si="10"/>
        <v>2.111002489329934</v>
      </c>
      <c r="K33" s="16">
        <f t="shared" si="10"/>
        <v>1.970400544787746</v>
      </c>
      <c r="L33" s="16">
        <f t="shared" si="10"/>
        <v>2.318685392332295</v>
      </c>
      <c r="M33" s="16">
        <f t="shared" si="10"/>
        <v>2.1301382500832813</v>
      </c>
      <c r="N33" s="16">
        <f t="shared" si="10"/>
        <v>1.7196573374615023</v>
      </c>
      <c r="O33" s="16">
        <f t="shared" si="10"/>
        <v>1.8713819772061435</v>
      </c>
      <c r="P33" s="16">
        <f t="shared" si="10"/>
        <v>1.8108889353991755</v>
      </c>
      <c r="Q33" s="16">
        <f t="shared" si="10"/>
        <v>1.7877273842746428</v>
      </c>
      <c r="R33" s="16">
        <f t="shared" si="10"/>
        <v>1.7960301003328381</v>
      </c>
      <c r="S33" s="16">
        <f t="shared" si="10"/>
        <v>1.7644789069320865</v>
      </c>
      <c r="T33" s="16">
        <f t="shared" si="10"/>
        <v>2.0436652620419178</v>
      </c>
      <c r="U33" s="16">
        <f t="shared" si="10"/>
        <v>1.8713819772061446</v>
      </c>
      <c r="V33" s="16">
        <f t="shared" si="10"/>
        <v>2.0592162218326391</v>
      </c>
      <c r="W33" s="16">
        <f t="shared" si="10"/>
        <v>2.05921622183264</v>
      </c>
      <c r="X33" s="16">
        <f t="shared" si="10"/>
        <v>2.0851619571212314</v>
      </c>
      <c r="Y33" s="16">
        <f t="shared" si="10"/>
        <v>2.3841981615956018</v>
      </c>
      <c r="Z33" s="16">
        <f t="shared" si="10"/>
        <v>2.3564019001186409</v>
      </c>
      <c r="AA33" s="16">
        <f t="shared" si="10"/>
        <v>2.2722986744268572</v>
      </c>
      <c r="AB33" s="16">
        <f t="shared" si="10"/>
        <v>2.2440156931414696</v>
      </c>
      <c r="AC33" s="24">
        <f t="shared" si="7"/>
        <v>2.0630905601154761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AB34" si="11">(E15-E16)/LN(1+(E15-E16)/E14)</f>
        <v>3.0732768781004784</v>
      </c>
      <c r="F34" s="16">
        <f t="shared" si="11"/>
        <v>2.9708636221603983</v>
      </c>
      <c r="G34" s="16">
        <f t="shared" si="11"/>
        <v>3.0222103805672953</v>
      </c>
      <c r="H34" s="16">
        <f t="shared" si="11"/>
        <v>3.0987079537402042</v>
      </c>
      <c r="I34" s="16">
        <f t="shared" si="11"/>
        <v>3.1018627337783826</v>
      </c>
      <c r="J34" s="16">
        <f t="shared" si="11"/>
        <v>3.1260343067316194</v>
      </c>
      <c r="K34" s="16">
        <f t="shared" si="11"/>
        <v>3.1260343067316194</v>
      </c>
      <c r="L34" s="16">
        <f t="shared" si="11"/>
        <v>3.1501495626411913</v>
      </c>
      <c r="M34" s="16">
        <f t="shared" si="11"/>
        <v>3.0477780683835873</v>
      </c>
      <c r="N34" s="16">
        <f t="shared" si="11"/>
        <v>3.6712732462234552</v>
      </c>
      <c r="O34" s="16">
        <f t="shared" si="11"/>
        <v>3.310333392565084</v>
      </c>
      <c r="P34" s="16">
        <f t="shared" si="11"/>
        <v>3.5159536499019053</v>
      </c>
      <c r="Q34" s="16">
        <f t="shared" si="11"/>
        <v>3.649244289429546</v>
      </c>
      <c r="R34" s="16">
        <f t="shared" si="11"/>
        <v>3.506041115919917</v>
      </c>
      <c r="S34" s="16">
        <f t="shared" si="11"/>
        <v>3.0204880612140395</v>
      </c>
      <c r="T34" s="16">
        <f t="shared" si="11"/>
        <v>3.258280444491787</v>
      </c>
      <c r="U34" s="16">
        <f t="shared" si="11"/>
        <v>3.3621191219924649</v>
      </c>
      <c r="V34" s="16">
        <f t="shared" si="11"/>
        <v>3.2248851383682635</v>
      </c>
      <c r="W34" s="16">
        <f t="shared" si="11"/>
        <v>3.1493713162492138</v>
      </c>
      <c r="X34" s="16">
        <f t="shared" si="11"/>
        <v>3.1997766755952366</v>
      </c>
      <c r="Y34" s="16">
        <f t="shared" si="11"/>
        <v>3.174605732429284</v>
      </c>
      <c r="Z34" s="16">
        <f t="shared" si="11"/>
        <v>3.3362591313939705</v>
      </c>
      <c r="AA34" s="16">
        <f t="shared" si="11"/>
        <v>3.2582804444917861</v>
      </c>
      <c r="AB34" s="16">
        <f t="shared" si="11"/>
        <v>3.1004281370558266</v>
      </c>
      <c r="AC34" s="24">
        <f t="shared" si="7"/>
        <v>3.2272607379231899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170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>
      <c r="A38" s="273"/>
      <c r="B38" s="273"/>
      <c r="C38" s="273"/>
      <c r="D38" s="273"/>
      <c r="E38" s="270" t="s">
        <v>80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0.75" customHeight="1">
      <c r="A47" s="4">
        <v>1</v>
      </c>
      <c r="B47" s="5" t="s">
        <v>46</v>
      </c>
      <c r="C47" s="6" t="s">
        <v>47</v>
      </c>
      <c r="D47" s="7"/>
      <c r="E47" s="8">
        <v>0.5</v>
      </c>
      <c r="F47" s="8">
        <v>0.5</v>
      </c>
      <c r="G47" s="8">
        <v>0.4</v>
      </c>
      <c r="H47" s="8">
        <v>0.4</v>
      </c>
      <c r="I47" s="8">
        <v>0.5</v>
      </c>
      <c r="J47" s="8">
        <v>0.5</v>
      </c>
      <c r="K47" s="8">
        <v>0.6</v>
      </c>
      <c r="L47" s="8">
        <v>0.6</v>
      </c>
      <c r="M47" s="8">
        <v>0.6</v>
      </c>
      <c r="N47" s="8">
        <v>0.5</v>
      </c>
      <c r="O47" s="8">
        <v>0.5</v>
      </c>
      <c r="P47" s="8">
        <v>0.4</v>
      </c>
      <c r="Q47" s="8">
        <v>0.4</v>
      </c>
      <c r="R47" s="8">
        <v>0.5</v>
      </c>
      <c r="S47" s="8">
        <v>0.4</v>
      </c>
      <c r="T47" s="8">
        <v>0.5</v>
      </c>
      <c r="U47" s="8">
        <v>0.5</v>
      </c>
      <c r="V47" s="8">
        <v>0.5</v>
      </c>
      <c r="W47" s="8">
        <v>0.4</v>
      </c>
      <c r="X47" s="8">
        <v>0.4</v>
      </c>
      <c r="Y47" s="8">
        <v>0.5</v>
      </c>
      <c r="Z47" s="8">
        <v>0.6</v>
      </c>
      <c r="AA47" s="8">
        <v>0.6</v>
      </c>
      <c r="AB47" s="8">
        <v>0.6</v>
      </c>
      <c r="AC47" s="23">
        <f>AVERAGE(E47:AB47)</f>
        <v>0.49583333333333335</v>
      </c>
    </row>
    <row r="48" spans="1:29" ht="30.75" customHeight="1">
      <c r="A48" s="4">
        <v>2</v>
      </c>
      <c r="B48" s="5" t="s">
        <v>48</v>
      </c>
      <c r="C48" s="6" t="s">
        <v>47</v>
      </c>
      <c r="D48" s="7"/>
      <c r="E48" s="9">
        <v>0.7</v>
      </c>
      <c r="F48" s="9">
        <v>0.7</v>
      </c>
      <c r="G48" s="9">
        <v>0.7</v>
      </c>
      <c r="H48" s="9">
        <v>0.8</v>
      </c>
      <c r="I48" s="9">
        <v>0.9</v>
      </c>
      <c r="J48" s="9">
        <v>0.9</v>
      </c>
      <c r="K48" s="9">
        <v>0.9</v>
      </c>
      <c r="L48" s="9">
        <v>0.8</v>
      </c>
      <c r="M48" s="9">
        <v>0.8</v>
      </c>
      <c r="N48" s="9">
        <v>0.8</v>
      </c>
      <c r="O48" s="9">
        <v>0.8</v>
      </c>
      <c r="P48" s="9">
        <v>0.9</v>
      </c>
      <c r="Q48" s="9">
        <v>0.9</v>
      </c>
      <c r="R48" s="9">
        <v>0.8</v>
      </c>
      <c r="S48" s="9">
        <v>0.7</v>
      </c>
      <c r="T48" s="9">
        <v>0.9</v>
      </c>
      <c r="U48" s="9">
        <v>0.9</v>
      </c>
      <c r="V48" s="9">
        <v>0.7</v>
      </c>
      <c r="W48" s="9">
        <v>0.7</v>
      </c>
      <c r="X48" s="9">
        <v>0.7</v>
      </c>
      <c r="Y48" s="9">
        <v>0.8</v>
      </c>
      <c r="Z48" s="9">
        <v>0.8</v>
      </c>
      <c r="AA48" s="9">
        <v>0.8</v>
      </c>
      <c r="AB48" s="9">
        <v>0.8</v>
      </c>
      <c r="AC48" s="23">
        <f>AVERAGE(E48:AB48)</f>
        <v>0.79999999999999993</v>
      </c>
    </row>
    <row r="49" spans="1:29" ht="30.75" customHeight="1">
      <c r="A49" s="4">
        <v>3</v>
      </c>
      <c r="B49" s="5" t="s">
        <v>49</v>
      </c>
      <c r="C49" s="6" t="s">
        <v>47</v>
      </c>
      <c r="D49" s="6"/>
      <c r="E49" s="10">
        <v>12.8</v>
      </c>
      <c r="F49" s="10">
        <v>12.6</v>
      </c>
      <c r="G49" s="10">
        <v>12.7</v>
      </c>
      <c r="H49" s="10">
        <v>13.2</v>
      </c>
      <c r="I49" s="10">
        <v>13.5</v>
      </c>
      <c r="J49" s="10">
        <v>13.7</v>
      </c>
      <c r="K49" s="10">
        <v>13.9</v>
      </c>
      <c r="L49" s="10">
        <v>14.1</v>
      </c>
      <c r="M49" s="10">
        <v>12.8</v>
      </c>
      <c r="N49" s="10">
        <v>12.5</v>
      </c>
      <c r="O49" s="10">
        <v>13.3</v>
      </c>
      <c r="P49" s="10">
        <v>13.9</v>
      </c>
      <c r="Q49" s="10">
        <v>13.9</v>
      </c>
      <c r="R49" s="10">
        <v>12.2</v>
      </c>
      <c r="S49" s="10">
        <v>12.3</v>
      </c>
      <c r="T49" s="10">
        <v>13.1</v>
      </c>
      <c r="U49" s="10">
        <v>13.4</v>
      </c>
      <c r="V49" s="10">
        <v>13.3</v>
      </c>
      <c r="W49" s="10">
        <v>13.3</v>
      </c>
      <c r="X49" s="10">
        <v>13.3</v>
      </c>
      <c r="Y49" s="10">
        <v>13.2</v>
      </c>
      <c r="Z49" s="10">
        <v>13.1</v>
      </c>
      <c r="AA49" s="10">
        <v>12.9</v>
      </c>
      <c r="AB49" s="10">
        <v>12.7</v>
      </c>
      <c r="AC49" s="24">
        <f t="shared" ref="AC49:AC60" si="12">AVERAGE(E49:AB49)</f>
        <v>13.154166666666669</v>
      </c>
    </row>
    <row r="50" spans="1:29" ht="30.75" customHeight="1">
      <c r="A50" s="4">
        <v>4</v>
      </c>
      <c r="B50" s="5" t="s">
        <v>50</v>
      </c>
      <c r="C50" s="6" t="s">
        <v>47</v>
      </c>
      <c r="D50" s="6"/>
      <c r="E50" s="10">
        <v>5.5</v>
      </c>
      <c r="F50" s="10">
        <v>5.5</v>
      </c>
      <c r="G50" s="10">
        <v>5.5</v>
      </c>
      <c r="H50" s="10">
        <v>5.6</v>
      </c>
      <c r="I50" s="10">
        <v>5.7</v>
      </c>
      <c r="J50" s="10">
        <v>5.8</v>
      </c>
      <c r="K50" s="10">
        <v>6.1</v>
      </c>
      <c r="L50" s="10">
        <v>6.3</v>
      </c>
      <c r="M50" s="10">
        <v>5.6</v>
      </c>
      <c r="N50" s="10">
        <v>5.5</v>
      </c>
      <c r="O50" s="10">
        <v>5.7</v>
      </c>
      <c r="P50" s="10">
        <v>5.8</v>
      </c>
      <c r="Q50" s="10">
        <v>5.9</v>
      </c>
      <c r="R50" s="10">
        <v>5.4</v>
      </c>
      <c r="S50" s="10">
        <v>5.5</v>
      </c>
      <c r="T50" s="10">
        <v>5.7</v>
      </c>
      <c r="U50" s="10">
        <v>5.7</v>
      </c>
      <c r="V50" s="10">
        <v>5.7</v>
      </c>
      <c r="W50" s="10">
        <v>5.6</v>
      </c>
      <c r="X50" s="10">
        <v>5.6</v>
      </c>
      <c r="Y50" s="10">
        <v>5.5</v>
      </c>
      <c r="Z50" s="10">
        <v>5.5</v>
      </c>
      <c r="AA50" s="10">
        <v>5.3</v>
      </c>
      <c r="AB50" s="10">
        <v>5.4</v>
      </c>
      <c r="AC50" s="24">
        <f t="shared" si="12"/>
        <v>5.6416666666666684</v>
      </c>
    </row>
    <row r="51" spans="1:29" ht="30.75" customHeight="1">
      <c r="A51" s="195"/>
      <c r="B51" s="196"/>
      <c r="C51" s="197"/>
      <c r="D51" s="197"/>
      <c r="E51" s="198">
        <f>E49-E50</f>
        <v>7.3000000000000007</v>
      </c>
      <c r="F51" s="198">
        <f t="shared" ref="F51:AB51" si="13">F49-F50</f>
        <v>7.1</v>
      </c>
      <c r="G51" s="198">
        <f t="shared" si="13"/>
        <v>7.1999999999999993</v>
      </c>
      <c r="H51" s="198">
        <f t="shared" si="13"/>
        <v>7.6</v>
      </c>
      <c r="I51" s="198">
        <f t="shared" si="13"/>
        <v>7.8</v>
      </c>
      <c r="J51" s="198">
        <f t="shared" si="13"/>
        <v>7.8999999999999995</v>
      </c>
      <c r="K51" s="198">
        <f t="shared" si="13"/>
        <v>7.8000000000000007</v>
      </c>
      <c r="L51" s="198">
        <f t="shared" si="13"/>
        <v>7.8</v>
      </c>
      <c r="M51" s="198">
        <f t="shared" si="13"/>
        <v>7.2000000000000011</v>
      </c>
      <c r="N51" s="198">
        <f t="shared" si="13"/>
        <v>7</v>
      </c>
      <c r="O51" s="198">
        <f t="shared" si="13"/>
        <v>7.6000000000000005</v>
      </c>
      <c r="P51" s="198">
        <f t="shared" si="13"/>
        <v>8.1000000000000014</v>
      </c>
      <c r="Q51" s="198">
        <f t="shared" si="13"/>
        <v>8</v>
      </c>
      <c r="R51" s="198">
        <f t="shared" si="13"/>
        <v>6.7999999999999989</v>
      </c>
      <c r="S51" s="198">
        <f t="shared" si="13"/>
        <v>6.8000000000000007</v>
      </c>
      <c r="T51" s="198">
        <f t="shared" si="13"/>
        <v>7.3999999999999995</v>
      </c>
      <c r="U51" s="198">
        <f t="shared" si="13"/>
        <v>7.7</v>
      </c>
      <c r="V51" s="198">
        <f t="shared" si="13"/>
        <v>7.6000000000000005</v>
      </c>
      <c r="W51" s="198">
        <f t="shared" si="13"/>
        <v>7.7000000000000011</v>
      </c>
      <c r="X51" s="198">
        <f t="shared" si="13"/>
        <v>7.7000000000000011</v>
      </c>
      <c r="Y51" s="198">
        <f t="shared" si="13"/>
        <v>7.6999999999999993</v>
      </c>
      <c r="Z51" s="198">
        <f t="shared" si="13"/>
        <v>7.6</v>
      </c>
      <c r="AA51" s="198">
        <f t="shared" si="13"/>
        <v>7.6000000000000005</v>
      </c>
      <c r="AB51" s="198">
        <f t="shared" si="13"/>
        <v>7.2999999999999989</v>
      </c>
      <c r="AC51" s="24">
        <f t="shared" si="12"/>
        <v>7.5124999999999993</v>
      </c>
    </row>
    <row r="52" spans="1:29" ht="30.75" customHeight="1">
      <c r="A52" s="4">
        <v>5</v>
      </c>
      <c r="B52" s="5" t="s">
        <v>51</v>
      </c>
      <c r="C52" s="6" t="s">
        <v>47</v>
      </c>
      <c r="D52" s="6"/>
      <c r="E52" s="10">
        <v>25.6</v>
      </c>
      <c r="F52" s="10">
        <v>25.8</v>
      </c>
      <c r="G52" s="10">
        <v>25.9</v>
      </c>
      <c r="H52" s="10">
        <v>25.8</v>
      </c>
      <c r="I52" s="10">
        <v>26.8</v>
      </c>
      <c r="J52" s="10">
        <v>27.1</v>
      </c>
      <c r="K52" s="10">
        <v>27.4</v>
      </c>
      <c r="L52" s="10">
        <v>28.6</v>
      </c>
      <c r="M52" s="10">
        <v>28.3</v>
      </c>
      <c r="N52" s="10">
        <v>26</v>
      </c>
      <c r="O52" s="10">
        <v>26.2</v>
      </c>
      <c r="P52" s="10">
        <v>26.4</v>
      </c>
      <c r="Q52" s="10">
        <v>27.4</v>
      </c>
      <c r="R52" s="10">
        <v>27.6</v>
      </c>
      <c r="S52" s="10">
        <v>26</v>
      </c>
      <c r="T52" s="10">
        <v>25.7</v>
      </c>
      <c r="U52" s="10">
        <v>25.8</v>
      </c>
      <c r="V52" s="10">
        <v>26.2</v>
      </c>
      <c r="W52" s="10">
        <v>26.6</v>
      </c>
      <c r="X52" s="10">
        <v>26.4</v>
      </c>
      <c r="Y52" s="10">
        <v>25.5</v>
      </c>
      <c r="Z52" s="10">
        <v>24.8</v>
      </c>
      <c r="AA52" s="10">
        <v>24.3</v>
      </c>
      <c r="AB52" s="10">
        <v>23.7</v>
      </c>
      <c r="AC52" s="24">
        <f t="shared" si="12"/>
        <v>26.245833333333334</v>
      </c>
    </row>
    <row r="53" spans="1:29" ht="30.75" customHeight="1">
      <c r="A53" s="4">
        <v>6</v>
      </c>
      <c r="B53" s="5" t="s">
        <v>52</v>
      </c>
      <c r="C53" s="6" t="s">
        <v>47</v>
      </c>
      <c r="D53" s="6"/>
      <c r="E53" s="10">
        <v>30.2</v>
      </c>
      <c r="F53" s="10">
        <v>30.3</v>
      </c>
      <c r="G53" s="10">
        <v>30.6</v>
      </c>
      <c r="H53" s="10">
        <v>30.7</v>
      </c>
      <c r="I53" s="10">
        <v>31.9</v>
      </c>
      <c r="J53" s="10">
        <v>32.1</v>
      </c>
      <c r="K53" s="10">
        <v>32.4</v>
      </c>
      <c r="L53" s="10">
        <v>33.6</v>
      </c>
      <c r="M53" s="10">
        <v>32.799999999999997</v>
      </c>
      <c r="N53" s="10">
        <v>30.5</v>
      </c>
      <c r="O53" s="10">
        <v>31.1</v>
      </c>
      <c r="P53" s="10">
        <v>31.6</v>
      </c>
      <c r="Q53" s="10">
        <v>32.4</v>
      </c>
      <c r="R53" s="10">
        <v>31.9</v>
      </c>
      <c r="S53" s="10">
        <v>31.2</v>
      </c>
      <c r="T53" s="10">
        <v>31.1</v>
      </c>
      <c r="U53" s="10">
        <v>30.7</v>
      </c>
      <c r="V53" s="10">
        <v>31.1</v>
      </c>
      <c r="W53" s="10">
        <v>31.6</v>
      </c>
      <c r="X53" s="10">
        <v>31.3</v>
      </c>
      <c r="Y53" s="10">
        <v>30.4</v>
      </c>
      <c r="Z53" s="10">
        <v>29.8</v>
      </c>
      <c r="AA53" s="10">
        <v>29.1</v>
      </c>
      <c r="AB53" s="10">
        <v>28.3</v>
      </c>
      <c r="AC53" s="24">
        <f t="shared" si="12"/>
        <v>31.112499999999997</v>
      </c>
    </row>
    <row r="54" spans="1:29" ht="30.75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12"/>
        <v>4.200000000000002</v>
      </c>
    </row>
    <row r="55" spans="1:29" ht="30.75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12"/>
        <v>3.7000000000000015</v>
      </c>
    </row>
    <row r="56" spans="1:29" ht="30.75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12"/>
        <v>3.7999999999999985</v>
      </c>
    </row>
    <row r="57" spans="1:29" ht="30.75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12"/>
        <v>3</v>
      </c>
    </row>
    <row r="58" spans="1:29" ht="30.75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14">E54-E55</f>
        <v>0.5</v>
      </c>
      <c r="F58" s="11">
        <f t="shared" si="14"/>
        <v>0.5</v>
      </c>
      <c r="G58" s="11">
        <f t="shared" si="14"/>
        <v>0.5</v>
      </c>
      <c r="H58" s="11">
        <f t="shared" si="14"/>
        <v>0.5</v>
      </c>
      <c r="I58" s="11">
        <f t="shared" si="14"/>
        <v>0.5</v>
      </c>
      <c r="J58" s="11">
        <f t="shared" si="14"/>
        <v>0.5</v>
      </c>
      <c r="K58" s="11">
        <f t="shared" si="14"/>
        <v>0.5</v>
      </c>
      <c r="L58" s="11">
        <f t="shared" si="14"/>
        <v>0.5</v>
      </c>
      <c r="M58" s="11">
        <f t="shared" si="14"/>
        <v>0.5</v>
      </c>
      <c r="N58" s="11">
        <f t="shared" si="14"/>
        <v>0.5</v>
      </c>
      <c r="O58" s="11">
        <f t="shared" si="14"/>
        <v>0.5</v>
      </c>
      <c r="P58" s="11">
        <f t="shared" si="14"/>
        <v>0.5</v>
      </c>
      <c r="Q58" s="11">
        <f t="shared" si="14"/>
        <v>0.5</v>
      </c>
      <c r="R58" s="11">
        <f t="shared" si="14"/>
        <v>0.5</v>
      </c>
      <c r="S58" s="11">
        <f t="shared" si="14"/>
        <v>0.5</v>
      </c>
      <c r="T58" s="11">
        <f t="shared" si="14"/>
        <v>0.5</v>
      </c>
      <c r="U58" s="11">
        <f t="shared" si="14"/>
        <v>0.5</v>
      </c>
      <c r="V58" s="11">
        <f t="shared" si="14"/>
        <v>0.5</v>
      </c>
      <c r="W58" s="11">
        <f t="shared" si="14"/>
        <v>0.5</v>
      </c>
      <c r="X58" s="11">
        <f t="shared" si="14"/>
        <v>0.5</v>
      </c>
      <c r="Y58" s="11">
        <f t="shared" si="14"/>
        <v>0.5</v>
      </c>
      <c r="Z58" s="11">
        <f t="shared" si="14"/>
        <v>0.5</v>
      </c>
      <c r="AA58" s="11">
        <f t="shared" si="14"/>
        <v>0.5</v>
      </c>
      <c r="AB58" s="11">
        <f t="shared" si="14"/>
        <v>0.5</v>
      </c>
      <c r="AC58" s="24">
        <f t="shared" si="12"/>
        <v>0.5</v>
      </c>
    </row>
    <row r="59" spans="1:29" ht="30.75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15">E56-E57</f>
        <v>0.79999999999999982</v>
      </c>
      <c r="F59" s="11">
        <f t="shared" si="15"/>
        <v>0.79999999999999982</v>
      </c>
      <c r="G59" s="11">
        <f t="shared" si="15"/>
        <v>0.79999999999999982</v>
      </c>
      <c r="H59" s="11">
        <f t="shared" si="15"/>
        <v>0.79999999999999982</v>
      </c>
      <c r="I59" s="11">
        <f t="shared" si="15"/>
        <v>0.79999999999999982</v>
      </c>
      <c r="J59" s="11">
        <f t="shared" si="15"/>
        <v>0.79999999999999982</v>
      </c>
      <c r="K59" s="11">
        <f t="shared" si="15"/>
        <v>0.79999999999999982</v>
      </c>
      <c r="L59" s="11">
        <f t="shared" si="15"/>
        <v>0.79999999999999982</v>
      </c>
      <c r="M59" s="11">
        <f t="shared" si="15"/>
        <v>0.79999999999999982</v>
      </c>
      <c r="N59" s="11">
        <f t="shared" si="15"/>
        <v>0.79999999999999982</v>
      </c>
      <c r="O59" s="11">
        <f t="shared" si="15"/>
        <v>0.79999999999999982</v>
      </c>
      <c r="P59" s="11">
        <f t="shared" si="15"/>
        <v>0.79999999999999982</v>
      </c>
      <c r="Q59" s="11">
        <f t="shared" si="15"/>
        <v>0.79999999999999982</v>
      </c>
      <c r="R59" s="11">
        <f t="shared" si="15"/>
        <v>0.79999999999999982</v>
      </c>
      <c r="S59" s="11">
        <f t="shared" si="15"/>
        <v>0.79999999999999982</v>
      </c>
      <c r="T59" s="11">
        <f t="shared" si="15"/>
        <v>0.79999999999999982</v>
      </c>
      <c r="U59" s="11">
        <f t="shared" si="15"/>
        <v>0.79999999999999982</v>
      </c>
      <c r="V59" s="11">
        <f t="shared" si="15"/>
        <v>0.79999999999999982</v>
      </c>
      <c r="W59" s="11">
        <f t="shared" si="15"/>
        <v>0.79999999999999982</v>
      </c>
      <c r="X59" s="11">
        <f t="shared" si="15"/>
        <v>0.79999999999999982</v>
      </c>
      <c r="Y59" s="11">
        <f t="shared" si="15"/>
        <v>0.79999999999999982</v>
      </c>
      <c r="Z59" s="11">
        <f t="shared" si="15"/>
        <v>0.79999999999999982</v>
      </c>
      <c r="AA59" s="11">
        <f t="shared" si="15"/>
        <v>0.79999999999999982</v>
      </c>
      <c r="AB59" s="11">
        <f t="shared" si="15"/>
        <v>0.79999999999999982</v>
      </c>
      <c r="AC59" s="24">
        <f t="shared" si="12"/>
        <v>0.80000000000000027</v>
      </c>
    </row>
    <row r="60" spans="1:29" ht="30.75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16">SQRT(E58/0.5)*971</f>
        <v>971</v>
      </c>
      <c r="F60" s="14">
        <f t="shared" si="16"/>
        <v>971</v>
      </c>
      <c r="G60" s="14">
        <f t="shared" si="16"/>
        <v>971</v>
      </c>
      <c r="H60" s="14">
        <f t="shared" si="16"/>
        <v>971</v>
      </c>
      <c r="I60" s="14">
        <f t="shared" si="16"/>
        <v>971</v>
      </c>
      <c r="J60" s="14">
        <f t="shared" si="16"/>
        <v>971</v>
      </c>
      <c r="K60" s="14">
        <f t="shared" si="16"/>
        <v>971</v>
      </c>
      <c r="L60" s="14">
        <f t="shared" si="16"/>
        <v>971</v>
      </c>
      <c r="M60" s="14">
        <f t="shared" si="16"/>
        <v>971</v>
      </c>
      <c r="N60" s="14">
        <f t="shared" si="16"/>
        <v>971</v>
      </c>
      <c r="O60" s="14">
        <f t="shared" si="16"/>
        <v>971</v>
      </c>
      <c r="P60" s="14">
        <f t="shared" si="16"/>
        <v>971</v>
      </c>
      <c r="Q60" s="14">
        <f t="shared" si="16"/>
        <v>971</v>
      </c>
      <c r="R60" s="14">
        <f t="shared" si="16"/>
        <v>971</v>
      </c>
      <c r="S60" s="14">
        <f t="shared" si="16"/>
        <v>971</v>
      </c>
      <c r="T60" s="14">
        <f t="shared" si="16"/>
        <v>971</v>
      </c>
      <c r="U60" s="14">
        <f t="shared" si="16"/>
        <v>971</v>
      </c>
      <c r="V60" s="14">
        <f t="shared" si="16"/>
        <v>971</v>
      </c>
      <c r="W60" s="14">
        <f t="shared" si="16"/>
        <v>971</v>
      </c>
      <c r="X60" s="14">
        <f t="shared" si="16"/>
        <v>971</v>
      </c>
      <c r="Y60" s="14">
        <f t="shared" si="16"/>
        <v>971</v>
      </c>
      <c r="Z60" s="14">
        <f t="shared" si="16"/>
        <v>971</v>
      </c>
      <c r="AA60" s="14">
        <f t="shared" si="16"/>
        <v>971</v>
      </c>
      <c r="AB60" s="14">
        <f t="shared" si="16"/>
        <v>971</v>
      </c>
      <c r="AC60" s="24">
        <f t="shared" si="12"/>
        <v>971</v>
      </c>
    </row>
    <row r="61" spans="1:29" ht="30.75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17">E60*1000*1*(E49-E50)/3024</f>
        <v>2344.0145502645505</v>
      </c>
      <c r="F61" s="14">
        <f t="shared" si="17"/>
        <v>2279.7949735449733</v>
      </c>
      <c r="G61" s="14">
        <f t="shared" si="17"/>
        <v>2311.9047619047615</v>
      </c>
      <c r="H61" s="14">
        <f t="shared" si="17"/>
        <v>2440.3439153439153</v>
      </c>
      <c r="I61" s="14">
        <f t="shared" si="17"/>
        <v>2504.563492063492</v>
      </c>
      <c r="J61" s="14">
        <f t="shared" si="17"/>
        <v>2536.6732804232802</v>
      </c>
      <c r="K61" s="14">
        <f t="shared" si="17"/>
        <v>2504.5634920634925</v>
      </c>
      <c r="L61" s="14">
        <f t="shared" si="17"/>
        <v>2504.563492063492</v>
      </c>
      <c r="M61" s="14">
        <f t="shared" si="17"/>
        <v>2311.9047619047624</v>
      </c>
      <c r="N61" s="14">
        <f t="shared" si="17"/>
        <v>2247.6851851851852</v>
      </c>
      <c r="O61" s="14">
        <f t="shared" si="17"/>
        <v>2440.3439153439158</v>
      </c>
      <c r="P61" s="14">
        <f t="shared" si="17"/>
        <v>2600.8928571428573</v>
      </c>
      <c r="Q61" s="14">
        <f t="shared" si="17"/>
        <v>2568.7830687830688</v>
      </c>
      <c r="R61" s="14">
        <f t="shared" si="17"/>
        <v>2183.4656084656081</v>
      </c>
      <c r="S61" s="14">
        <f t="shared" si="17"/>
        <v>2183.465608465609</v>
      </c>
      <c r="T61" s="14">
        <f t="shared" si="17"/>
        <v>2376.1243386243382</v>
      </c>
      <c r="U61" s="14">
        <f t="shared" si="17"/>
        <v>2472.4537037037039</v>
      </c>
      <c r="V61" s="14">
        <f t="shared" si="17"/>
        <v>2440.3439153439158</v>
      </c>
      <c r="W61" s="14">
        <f t="shared" si="17"/>
        <v>2472.4537037037039</v>
      </c>
      <c r="X61" s="14">
        <f t="shared" si="17"/>
        <v>2472.4537037037039</v>
      </c>
      <c r="Y61" s="14">
        <f t="shared" si="17"/>
        <v>2472.4537037037035</v>
      </c>
      <c r="Z61" s="14">
        <f t="shared" si="17"/>
        <v>2440.3439153439153</v>
      </c>
      <c r="AA61" s="14">
        <f t="shared" si="17"/>
        <v>2440.3439153439158</v>
      </c>
      <c r="AB61" s="14">
        <f t="shared" si="17"/>
        <v>2344.0145502645501</v>
      </c>
      <c r="AC61" s="24">
        <f>SUM(E61:AB61)</f>
        <v>57893.948412698403</v>
      </c>
    </row>
    <row r="62" spans="1:29" ht="30.75" customHeight="1">
      <c r="A62" s="4">
        <v>15</v>
      </c>
      <c r="B62" s="5" t="s">
        <v>65</v>
      </c>
      <c r="C62" s="6" t="s">
        <v>66</v>
      </c>
      <c r="D62" s="13"/>
      <c r="E62" s="15">
        <v>1400</v>
      </c>
      <c r="F62" s="15">
        <v>1400</v>
      </c>
      <c r="G62" s="15">
        <v>1400</v>
      </c>
      <c r="H62" s="15">
        <v>1600</v>
      </c>
      <c r="I62" s="15">
        <v>1500</v>
      </c>
      <c r="J62" s="15">
        <v>1500</v>
      </c>
      <c r="K62" s="15">
        <v>1600</v>
      </c>
      <c r="L62" s="15">
        <v>1500</v>
      </c>
      <c r="M62" s="15">
        <v>1400</v>
      </c>
      <c r="N62" s="15">
        <v>1500</v>
      </c>
      <c r="O62" s="15">
        <v>1400</v>
      </c>
      <c r="P62" s="15">
        <v>1700</v>
      </c>
      <c r="Q62" s="15">
        <v>1300</v>
      </c>
      <c r="R62" s="15">
        <v>1500</v>
      </c>
      <c r="S62" s="15">
        <v>1500</v>
      </c>
      <c r="T62" s="15">
        <v>1400</v>
      </c>
      <c r="U62" s="15">
        <v>1400</v>
      </c>
      <c r="V62" s="15">
        <v>1500</v>
      </c>
      <c r="W62" s="15">
        <v>1600</v>
      </c>
      <c r="X62" s="15">
        <v>1400</v>
      </c>
      <c r="Y62" s="15">
        <v>1500</v>
      </c>
      <c r="Z62" s="15">
        <v>1400</v>
      </c>
      <c r="AA62" s="15">
        <v>1200</v>
      </c>
      <c r="AB62" s="15">
        <v>1400</v>
      </c>
      <c r="AC62" s="25">
        <f>SUM(E62:AB62)</f>
        <v>35000</v>
      </c>
    </row>
    <row r="63" spans="1:29" ht="30.75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18">E62/E61</f>
        <v>0.59726591707461585</v>
      </c>
      <c r="F63" s="16">
        <f t="shared" si="18"/>
        <v>0.61409030910488682</v>
      </c>
      <c r="G63" s="16">
        <f t="shared" si="18"/>
        <v>0.60556127703398566</v>
      </c>
      <c r="H63" s="16">
        <f t="shared" si="18"/>
        <v>0.65564529242777392</v>
      </c>
      <c r="I63" s="16">
        <f t="shared" si="18"/>
        <v>0.59890675750613964</v>
      </c>
      <c r="J63" s="16">
        <f t="shared" si="18"/>
        <v>0.59132565930985936</v>
      </c>
      <c r="K63" s="16">
        <f t="shared" si="18"/>
        <v>0.6388338746732154</v>
      </c>
      <c r="L63" s="16">
        <f t="shared" si="18"/>
        <v>0.59890675750613964</v>
      </c>
      <c r="M63" s="16">
        <f t="shared" si="18"/>
        <v>0.60556127703398543</v>
      </c>
      <c r="N63" s="16">
        <f t="shared" si="18"/>
        <v>0.66735324407826979</v>
      </c>
      <c r="O63" s="16">
        <f t="shared" si="18"/>
        <v>0.57368963087430203</v>
      </c>
      <c r="P63" s="16">
        <f t="shared" si="18"/>
        <v>0.65362169584620666</v>
      </c>
      <c r="Q63" s="16">
        <f t="shared" si="18"/>
        <v>0.50607621009268799</v>
      </c>
      <c r="R63" s="16">
        <f t="shared" si="18"/>
        <v>0.68698128066880726</v>
      </c>
      <c r="S63" s="16">
        <f t="shared" si="18"/>
        <v>0.68698128066880704</v>
      </c>
      <c r="T63" s="16">
        <f t="shared" si="18"/>
        <v>0.58919475603306715</v>
      </c>
      <c r="U63" s="16">
        <f t="shared" si="18"/>
        <v>0.56623911618762279</v>
      </c>
      <c r="V63" s="16">
        <f t="shared" si="18"/>
        <v>0.61466746165103792</v>
      </c>
      <c r="W63" s="16">
        <f t="shared" si="18"/>
        <v>0.64713041850014041</v>
      </c>
      <c r="X63" s="16">
        <f t="shared" si="18"/>
        <v>0.56623911618762279</v>
      </c>
      <c r="Y63" s="16">
        <f t="shared" si="18"/>
        <v>0.60668476734388177</v>
      </c>
      <c r="Z63" s="16">
        <f t="shared" si="18"/>
        <v>0.57368963087430214</v>
      </c>
      <c r="AA63" s="16">
        <f t="shared" si="18"/>
        <v>0.4917339693208303</v>
      </c>
      <c r="AB63" s="16">
        <f t="shared" si="18"/>
        <v>0.59726591707461596</v>
      </c>
      <c r="AC63" s="24">
        <f t="shared" ref="AC63:AC68" si="19">AVERAGE(E63:AB63)</f>
        <v>0.60556856737803344</v>
      </c>
    </row>
    <row r="64" spans="1:29" ht="30.75" customHeight="1">
      <c r="A64" s="4">
        <v>17</v>
      </c>
      <c r="B64" s="5" t="s">
        <v>69</v>
      </c>
      <c r="C64" s="13"/>
      <c r="D64" s="13"/>
      <c r="E64" s="316">
        <f>AVERAGE(E63:AB63)</f>
        <v>0.60556856737803344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19"/>
        <v>0.60556856737803344</v>
      </c>
    </row>
    <row r="65" spans="1:29" ht="30.75" customHeight="1">
      <c r="A65" s="4">
        <v>18</v>
      </c>
      <c r="B65" s="5" t="s">
        <v>70</v>
      </c>
      <c r="C65" s="13"/>
      <c r="D65" s="13"/>
      <c r="E65" s="16">
        <f t="shared" ref="E65:AB65" si="20">3.516/E63</f>
        <v>5.8868251133786851</v>
      </c>
      <c r="F65" s="16">
        <f t="shared" si="20"/>
        <v>5.7255422335600903</v>
      </c>
      <c r="G65" s="16">
        <f t="shared" si="20"/>
        <v>5.8061836734693868</v>
      </c>
      <c r="H65" s="16">
        <f t="shared" si="20"/>
        <v>5.3626557539682533</v>
      </c>
      <c r="I65" s="16">
        <f t="shared" si="20"/>
        <v>5.8706968253968252</v>
      </c>
      <c r="J65" s="16">
        <f t="shared" si="20"/>
        <v>5.9459621693121694</v>
      </c>
      <c r="K65" s="16">
        <f t="shared" si="20"/>
        <v>5.5037782738095249</v>
      </c>
      <c r="L65" s="16">
        <f t="shared" si="20"/>
        <v>5.8706968253968252</v>
      </c>
      <c r="M65" s="16">
        <f t="shared" si="20"/>
        <v>5.8061836734693895</v>
      </c>
      <c r="N65" s="16">
        <f t="shared" si="20"/>
        <v>5.2685740740740741</v>
      </c>
      <c r="O65" s="16">
        <f t="shared" si="20"/>
        <v>6.1287494331065773</v>
      </c>
      <c r="P65" s="16">
        <f t="shared" si="20"/>
        <v>5.3792584033613444</v>
      </c>
      <c r="Q65" s="16">
        <f t="shared" si="20"/>
        <v>6.947570207570207</v>
      </c>
      <c r="R65" s="16">
        <f t="shared" si="20"/>
        <v>5.1180433862433858</v>
      </c>
      <c r="S65" s="16">
        <f t="shared" si="20"/>
        <v>5.1180433862433876</v>
      </c>
      <c r="T65" s="16">
        <f t="shared" si="20"/>
        <v>5.9674665532879807</v>
      </c>
      <c r="U65" s="16">
        <f t="shared" si="20"/>
        <v>6.2093908730158738</v>
      </c>
      <c r="V65" s="16">
        <f t="shared" si="20"/>
        <v>5.7201661375661379</v>
      </c>
      <c r="W65" s="16">
        <f t="shared" si="20"/>
        <v>5.4332170138888891</v>
      </c>
      <c r="X65" s="16">
        <f t="shared" si="20"/>
        <v>6.2093908730158738</v>
      </c>
      <c r="Y65" s="16">
        <f t="shared" si="20"/>
        <v>5.7954314814814802</v>
      </c>
      <c r="Z65" s="16">
        <f t="shared" si="20"/>
        <v>6.1287494331065755</v>
      </c>
      <c r="AA65" s="16">
        <f t="shared" si="20"/>
        <v>7.1502076719576735</v>
      </c>
      <c r="AB65" s="16">
        <f t="shared" si="20"/>
        <v>5.8868251133786842</v>
      </c>
      <c r="AC65" s="24">
        <f t="shared" si="19"/>
        <v>5.8433170242941372</v>
      </c>
    </row>
    <row r="66" spans="1:29" ht="30.75" customHeight="1">
      <c r="A66" s="4">
        <v>19</v>
      </c>
      <c r="B66" s="5" t="s">
        <v>71</v>
      </c>
      <c r="C66" s="13"/>
      <c r="D66" s="13"/>
      <c r="E66" s="16">
        <f t="shared" ref="E66:AB66" si="21">3.413*E65</f>
        <v>20.091734111961451</v>
      </c>
      <c r="F66" s="16">
        <f t="shared" si="21"/>
        <v>19.541275643140587</v>
      </c>
      <c r="G66" s="16">
        <f t="shared" si="21"/>
        <v>19.816504877551015</v>
      </c>
      <c r="H66" s="16">
        <f t="shared" si="21"/>
        <v>18.302744088293647</v>
      </c>
      <c r="I66" s="16">
        <f t="shared" si="21"/>
        <v>20.036688265079363</v>
      </c>
      <c r="J66" s="16">
        <f t="shared" si="21"/>
        <v>20.293568883862434</v>
      </c>
      <c r="K66" s="16">
        <f t="shared" si="21"/>
        <v>18.784395248511906</v>
      </c>
      <c r="L66" s="16">
        <f t="shared" si="21"/>
        <v>20.036688265079363</v>
      </c>
      <c r="M66" s="16">
        <f t="shared" si="21"/>
        <v>19.816504877551026</v>
      </c>
      <c r="N66" s="16">
        <f t="shared" si="21"/>
        <v>17.981643314814814</v>
      </c>
      <c r="O66" s="16">
        <f t="shared" si="21"/>
        <v>20.917421815192746</v>
      </c>
      <c r="P66" s="16">
        <f t="shared" si="21"/>
        <v>18.359408930672267</v>
      </c>
      <c r="Q66" s="16">
        <f t="shared" si="21"/>
        <v>23.712057118437116</v>
      </c>
      <c r="R66" s="16">
        <f t="shared" si="21"/>
        <v>17.467882077248674</v>
      </c>
      <c r="S66" s="16">
        <f t="shared" si="21"/>
        <v>17.467882077248682</v>
      </c>
      <c r="T66" s="16">
        <f t="shared" si="21"/>
        <v>20.366963346371875</v>
      </c>
      <c r="U66" s="16">
        <f t="shared" si="21"/>
        <v>21.192651049603175</v>
      </c>
      <c r="V66" s="16">
        <f t="shared" si="21"/>
        <v>19.522927027513227</v>
      </c>
      <c r="W66" s="16">
        <f t="shared" si="21"/>
        <v>18.543569668402778</v>
      </c>
      <c r="X66" s="16">
        <f t="shared" si="21"/>
        <v>21.192651049603175</v>
      </c>
      <c r="Y66" s="16">
        <f t="shared" si="21"/>
        <v>19.779807646296291</v>
      </c>
      <c r="Z66" s="16">
        <f t="shared" si="21"/>
        <v>20.917421815192743</v>
      </c>
      <c r="AA66" s="16">
        <f t="shared" si="21"/>
        <v>24.403658784391538</v>
      </c>
      <c r="AB66" s="16">
        <f t="shared" si="21"/>
        <v>20.091734111961447</v>
      </c>
      <c r="AC66" s="24">
        <f t="shared" si="19"/>
        <v>19.94324100391589</v>
      </c>
    </row>
    <row r="67" spans="1:29" ht="30.75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22">(E53-E52)/LN(1+(E53-E52)/E47)</f>
        <v>1.9807200838218106</v>
      </c>
      <c r="F67" s="16">
        <f t="shared" si="22"/>
        <v>1.954325168564633</v>
      </c>
      <c r="G67" s="16">
        <f t="shared" si="22"/>
        <v>1.8463729172879562</v>
      </c>
      <c r="H67" s="16">
        <f t="shared" si="22"/>
        <v>1.8962866258862328</v>
      </c>
      <c r="I67" s="16">
        <f t="shared" si="22"/>
        <v>2.1110024893299331</v>
      </c>
      <c r="J67" s="16">
        <f t="shared" si="22"/>
        <v>2.0851619571212314</v>
      </c>
      <c r="K67" s="16">
        <f t="shared" si="22"/>
        <v>2.2385464776673962</v>
      </c>
      <c r="L67" s="16">
        <f t="shared" si="22"/>
        <v>2.2385464776673962</v>
      </c>
      <c r="M67" s="16">
        <f t="shared" si="22"/>
        <v>2.1027387268477034</v>
      </c>
      <c r="N67" s="16">
        <f t="shared" si="22"/>
        <v>1.954325168564633</v>
      </c>
      <c r="O67" s="16">
        <f t="shared" si="22"/>
        <v>2.05921622183264</v>
      </c>
      <c r="P67" s="16">
        <f t="shared" si="22"/>
        <v>1.9704005447877466</v>
      </c>
      <c r="Q67" s="16">
        <f t="shared" si="22"/>
        <v>1.9210895666750603</v>
      </c>
      <c r="R67" s="16">
        <f t="shared" si="22"/>
        <v>1.9011717022448482</v>
      </c>
      <c r="S67" s="16">
        <f t="shared" si="22"/>
        <v>1.970400544787746</v>
      </c>
      <c r="T67" s="16">
        <f t="shared" si="22"/>
        <v>2.187918246870789</v>
      </c>
      <c r="U67" s="16">
        <f t="shared" si="22"/>
        <v>2.0592162218326391</v>
      </c>
      <c r="V67" s="16">
        <f t="shared" si="22"/>
        <v>2.05921622183264</v>
      </c>
      <c r="W67" s="16">
        <f t="shared" si="22"/>
        <v>1.9210895666750603</v>
      </c>
      <c r="X67" s="16">
        <f t="shared" si="22"/>
        <v>1.8962866258862334</v>
      </c>
      <c r="Y67" s="16">
        <f t="shared" si="22"/>
        <v>2.0592162218326391</v>
      </c>
      <c r="Z67" s="16">
        <f t="shared" si="22"/>
        <v>2.2385464776673962</v>
      </c>
      <c r="AA67" s="16">
        <f t="shared" si="22"/>
        <v>2.1845741439044097</v>
      </c>
      <c r="AB67" s="16">
        <f t="shared" si="22"/>
        <v>2.1301382500832813</v>
      </c>
      <c r="AC67" s="24">
        <f t="shared" si="19"/>
        <v>2.0402711104030025</v>
      </c>
    </row>
    <row r="68" spans="1:29" ht="30.75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23">(E49-E50)/LN(1+(E49-E50)/E48)</f>
        <v>2.9965726364461651</v>
      </c>
      <c r="F68" s="16">
        <f t="shared" si="23"/>
        <v>2.9450820866416123</v>
      </c>
      <c r="G68" s="16">
        <f t="shared" si="23"/>
        <v>2.9708636221603979</v>
      </c>
      <c r="H68" s="16">
        <f t="shared" si="23"/>
        <v>3.2321510472845874</v>
      </c>
      <c r="I68" s="16">
        <f t="shared" si="23"/>
        <v>3.4381172419787158</v>
      </c>
      <c r="J68" s="16">
        <f t="shared" si="23"/>
        <v>3.4647417224962034</v>
      </c>
      <c r="K68" s="16">
        <f t="shared" si="23"/>
        <v>3.4381172419787154</v>
      </c>
      <c r="L68" s="16">
        <f t="shared" si="23"/>
        <v>3.284340856464937</v>
      </c>
      <c r="M68" s="16">
        <f t="shared" si="23"/>
        <v>3.1269202697034135</v>
      </c>
      <c r="N68" s="16">
        <f t="shared" si="23"/>
        <v>3.0738596413683656</v>
      </c>
      <c r="O68" s="16">
        <f t="shared" si="23"/>
        <v>3.2321510472845874</v>
      </c>
      <c r="P68" s="16">
        <f t="shared" si="23"/>
        <v>3.51778530341634</v>
      </c>
      <c r="Q68" s="16">
        <f t="shared" si="23"/>
        <v>3.4912973855454976</v>
      </c>
      <c r="R68" s="16">
        <f t="shared" si="23"/>
        <v>3.020488061214039</v>
      </c>
      <c r="S68" s="16">
        <f t="shared" si="23"/>
        <v>2.8672892486957022</v>
      </c>
      <c r="T68" s="16">
        <f t="shared" si="23"/>
        <v>3.3309086262159</v>
      </c>
      <c r="U68" s="16">
        <f t="shared" si="23"/>
        <v>3.4114228417733474</v>
      </c>
      <c r="V68" s="16">
        <f t="shared" si="23"/>
        <v>3.0732768781004789</v>
      </c>
      <c r="W68" s="16">
        <f t="shared" si="23"/>
        <v>3.0987079537402042</v>
      </c>
      <c r="X68" s="16">
        <f t="shared" si="23"/>
        <v>3.0987079537402042</v>
      </c>
      <c r="Y68" s="16">
        <f t="shared" si="23"/>
        <v>3.2582804444917861</v>
      </c>
      <c r="Z68" s="16">
        <f t="shared" si="23"/>
        <v>3.2321510472845874</v>
      </c>
      <c r="AA68" s="16">
        <f t="shared" si="23"/>
        <v>3.2321510472845874</v>
      </c>
      <c r="AB68" s="16">
        <f t="shared" si="23"/>
        <v>3.1533373622747245</v>
      </c>
      <c r="AC68" s="24">
        <f t="shared" si="19"/>
        <v>3.2078633986493799</v>
      </c>
    </row>
    <row r="70" spans="1:29" ht="23.25">
      <c r="A70" s="266" t="s">
        <v>31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</row>
    <row r="71" spans="1:29" ht="23.25">
      <c r="A71" s="306" t="s">
        <v>170</v>
      </c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</row>
    <row r="72" spans="1:29" ht="21">
      <c r="A72" s="273"/>
      <c r="B72" s="273"/>
      <c r="C72" s="273"/>
      <c r="D72" s="273"/>
      <c r="E72" s="270" t="s">
        <v>98</v>
      </c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119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120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8.75">
      <c r="A75" s="319" t="s">
        <v>121</v>
      </c>
      <c r="B75" s="319"/>
      <c r="C75" s="319"/>
      <c r="D75" s="319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19" t="s">
        <v>122</v>
      </c>
      <c r="B76" s="319"/>
      <c r="C76" s="319"/>
      <c r="D76" s="319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9.5">
      <c r="A77" s="320" t="s">
        <v>123</v>
      </c>
      <c r="B77" s="320"/>
      <c r="C77" s="320"/>
      <c r="D77" s="32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18.75">
      <c r="A78" s="320" t="s">
        <v>124</v>
      </c>
      <c r="B78" s="320"/>
      <c r="C78" s="320"/>
      <c r="D78" s="32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</row>
    <row r="79" spans="1:29" ht="15.75">
      <c r="A79" s="258" t="s">
        <v>40</v>
      </c>
      <c r="B79" s="258" t="s">
        <v>41</v>
      </c>
      <c r="C79" s="258" t="s">
        <v>42</v>
      </c>
      <c r="D79" s="258" t="s">
        <v>43</v>
      </c>
      <c r="E79" s="230" t="s">
        <v>44</v>
      </c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2"/>
      <c r="AC79" s="20" t="s">
        <v>30</v>
      </c>
    </row>
    <row r="80" spans="1:29" ht="18.75">
      <c r="A80" s="259"/>
      <c r="B80" s="259"/>
      <c r="C80" s="259"/>
      <c r="D80" s="259"/>
      <c r="E80" s="3">
        <v>7</v>
      </c>
      <c r="F80" s="3">
        <v>8</v>
      </c>
      <c r="G80" s="3">
        <v>9</v>
      </c>
      <c r="H80" s="3">
        <v>10</v>
      </c>
      <c r="I80" s="18">
        <v>11</v>
      </c>
      <c r="J80" s="3">
        <v>12</v>
      </c>
      <c r="K80" s="3">
        <v>13</v>
      </c>
      <c r="L80" s="3">
        <v>14</v>
      </c>
      <c r="M80" s="3">
        <v>15</v>
      </c>
      <c r="N80" s="3">
        <v>16</v>
      </c>
      <c r="O80" s="3">
        <v>17</v>
      </c>
      <c r="P80" s="3">
        <v>18</v>
      </c>
      <c r="Q80" s="3">
        <v>19</v>
      </c>
      <c r="R80" s="3">
        <v>20</v>
      </c>
      <c r="S80" s="3">
        <v>21</v>
      </c>
      <c r="T80" s="3">
        <v>22</v>
      </c>
      <c r="U80" s="3">
        <v>23</v>
      </c>
      <c r="V80" s="3">
        <v>0</v>
      </c>
      <c r="W80" s="3">
        <v>1</v>
      </c>
      <c r="X80" s="3">
        <v>2</v>
      </c>
      <c r="Y80" s="3">
        <v>3</v>
      </c>
      <c r="Z80" s="3">
        <v>4</v>
      </c>
      <c r="AA80" s="3">
        <v>5</v>
      </c>
      <c r="AB80" s="3">
        <v>6</v>
      </c>
      <c r="AC80" s="21"/>
    </row>
    <row r="81" spans="1:29" ht="27.75" customHeight="1">
      <c r="A81" s="4">
        <v>1</v>
      </c>
      <c r="B81" s="5" t="s">
        <v>46</v>
      </c>
      <c r="C81" s="6" t="s">
        <v>47</v>
      </c>
      <c r="D81" s="7"/>
      <c r="E81" s="8"/>
      <c r="F81" s="8"/>
      <c r="G81" s="8"/>
      <c r="H81" s="8"/>
      <c r="I81" s="8"/>
      <c r="J81" s="8"/>
      <c r="K81" s="8"/>
      <c r="L81" s="8">
        <v>0.9</v>
      </c>
      <c r="M81" s="8"/>
      <c r="N81" s="8"/>
      <c r="O81" s="8"/>
      <c r="P81" s="8"/>
      <c r="Q81" s="8">
        <v>0.9</v>
      </c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23">
        <f>AVERAGE(E81:AB81)</f>
        <v>0.9</v>
      </c>
    </row>
    <row r="82" spans="1:29" ht="27.75" customHeight="1">
      <c r="A82" s="4">
        <v>2</v>
      </c>
      <c r="B82" s="5" t="s">
        <v>48</v>
      </c>
      <c r="C82" s="6" t="s">
        <v>47</v>
      </c>
      <c r="D82" s="7"/>
      <c r="E82" s="9"/>
      <c r="F82" s="9"/>
      <c r="G82" s="9"/>
      <c r="H82" s="9"/>
      <c r="I82" s="9"/>
      <c r="J82" s="9"/>
      <c r="K82" s="9"/>
      <c r="L82" s="9">
        <v>0.8</v>
      </c>
      <c r="M82" s="9"/>
      <c r="N82" s="9"/>
      <c r="O82" s="9"/>
      <c r="P82" s="9"/>
      <c r="Q82" s="9">
        <v>0.7</v>
      </c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23">
        <f>AVERAGE(E82:AB82)</f>
        <v>0.75</v>
      </c>
    </row>
    <row r="83" spans="1:29" ht="27.75" customHeight="1">
      <c r="A83" s="4">
        <v>3</v>
      </c>
      <c r="B83" s="5" t="s">
        <v>49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>
        <v>14.3</v>
      </c>
      <c r="M83" s="10"/>
      <c r="N83" s="10"/>
      <c r="O83" s="10"/>
      <c r="P83" s="10"/>
      <c r="Q83" s="10">
        <v>14.1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ref="AC83:AC93" si="24">AVERAGE(E83:AB83)</f>
        <v>14.2</v>
      </c>
    </row>
    <row r="84" spans="1:29" ht="27.75" customHeight="1">
      <c r="A84" s="4">
        <v>4</v>
      </c>
      <c r="B84" s="5" t="s">
        <v>50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>
        <v>6.3</v>
      </c>
      <c r="M84" s="10"/>
      <c r="N84" s="10"/>
      <c r="O84" s="10"/>
      <c r="P84" s="10"/>
      <c r="Q84" s="10">
        <v>5.9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24"/>
        <v>6.1</v>
      </c>
    </row>
    <row r="85" spans="1:29" ht="27.75" customHeight="1">
      <c r="A85" s="4">
        <v>5</v>
      </c>
      <c r="B85" s="5" t="s">
        <v>51</v>
      </c>
      <c r="C85" s="6" t="s">
        <v>47</v>
      </c>
      <c r="D85" s="6"/>
      <c r="E85" s="10"/>
      <c r="F85" s="10"/>
      <c r="G85" s="10"/>
      <c r="H85" s="10"/>
      <c r="I85" s="10"/>
      <c r="J85" s="10"/>
      <c r="K85" s="10"/>
      <c r="L85" s="10">
        <v>28.8</v>
      </c>
      <c r="M85" s="10"/>
      <c r="N85" s="10"/>
      <c r="O85" s="10"/>
      <c r="P85" s="10"/>
      <c r="Q85" s="10">
        <v>27.6</v>
      </c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24">
        <f t="shared" si="24"/>
        <v>28.200000000000003</v>
      </c>
    </row>
    <row r="86" spans="1:29" ht="27.75" customHeight="1">
      <c r="A86" s="4">
        <v>6</v>
      </c>
      <c r="B86" s="5" t="s">
        <v>52</v>
      </c>
      <c r="C86" s="6" t="s">
        <v>47</v>
      </c>
      <c r="D86" s="6"/>
      <c r="E86" s="10"/>
      <c r="F86" s="10"/>
      <c r="G86" s="10"/>
      <c r="H86" s="10"/>
      <c r="I86" s="10"/>
      <c r="J86" s="10"/>
      <c r="K86" s="10"/>
      <c r="L86" s="10">
        <v>34</v>
      </c>
      <c r="M86" s="10"/>
      <c r="N86" s="10"/>
      <c r="O86" s="10"/>
      <c r="P86" s="10"/>
      <c r="Q86" s="10">
        <v>32.799999999999997</v>
      </c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24">
        <f t="shared" si="24"/>
        <v>33.4</v>
      </c>
    </row>
    <row r="87" spans="1:29" ht="27.75" customHeight="1">
      <c r="A87" s="4">
        <v>7</v>
      </c>
      <c r="B87" s="5" t="s">
        <v>53</v>
      </c>
      <c r="C87" s="6" t="s">
        <v>54</v>
      </c>
      <c r="D87" s="6"/>
      <c r="E87" s="11"/>
      <c r="F87" s="11"/>
      <c r="G87" s="11"/>
      <c r="H87" s="11"/>
      <c r="I87" s="11"/>
      <c r="J87" s="11"/>
      <c r="K87" s="11"/>
      <c r="L87" s="11">
        <v>4.2</v>
      </c>
      <c r="M87" s="11"/>
      <c r="N87" s="11"/>
      <c r="O87" s="11"/>
      <c r="P87" s="11"/>
      <c r="Q87" s="11">
        <v>4.2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24">
        <f t="shared" si="24"/>
        <v>4.2</v>
      </c>
    </row>
    <row r="88" spans="1:29" ht="27.75" customHeight="1">
      <c r="A88" s="4">
        <v>8</v>
      </c>
      <c r="B88" s="5" t="s">
        <v>55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>
        <v>3.7</v>
      </c>
      <c r="M88" s="12"/>
      <c r="N88" s="12"/>
      <c r="O88" s="12"/>
      <c r="P88" s="12"/>
      <c r="Q88" s="12">
        <v>3.7</v>
      </c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24"/>
        <v>3.7</v>
      </c>
    </row>
    <row r="89" spans="1:29" ht="27.75" customHeight="1">
      <c r="A89" s="4">
        <v>9</v>
      </c>
      <c r="B89" s="5" t="s">
        <v>56</v>
      </c>
      <c r="C89" s="6" t="s">
        <v>54</v>
      </c>
      <c r="D89" s="6"/>
      <c r="E89" s="12"/>
      <c r="F89" s="12"/>
      <c r="G89" s="12"/>
      <c r="H89" s="12"/>
      <c r="I89" s="12"/>
      <c r="J89" s="12"/>
      <c r="K89" s="12"/>
      <c r="L89" s="12">
        <v>3.8</v>
      </c>
      <c r="M89" s="12"/>
      <c r="N89" s="12"/>
      <c r="O89" s="12"/>
      <c r="P89" s="12"/>
      <c r="Q89" s="12">
        <v>3.8</v>
      </c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24">
        <f t="shared" si="24"/>
        <v>3.8</v>
      </c>
    </row>
    <row r="90" spans="1:29" ht="27.75" customHeight="1">
      <c r="A90" s="4">
        <v>10</v>
      </c>
      <c r="B90" s="5" t="s">
        <v>57</v>
      </c>
      <c r="C90" s="6" t="s">
        <v>54</v>
      </c>
      <c r="D90" s="6"/>
      <c r="E90" s="12"/>
      <c r="F90" s="12"/>
      <c r="G90" s="12"/>
      <c r="H90" s="12"/>
      <c r="I90" s="12"/>
      <c r="J90" s="12"/>
      <c r="K90" s="12"/>
      <c r="L90" s="12">
        <v>3</v>
      </c>
      <c r="M90" s="12"/>
      <c r="N90" s="12"/>
      <c r="O90" s="12"/>
      <c r="P90" s="12"/>
      <c r="Q90" s="12">
        <v>3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24">
        <f t="shared" si="24"/>
        <v>3</v>
      </c>
    </row>
    <row r="91" spans="1:29" ht="27.75" customHeight="1">
      <c r="A91" s="4">
        <v>11</v>
      </c>
      <c r="B91" s="5" t="s">
        <v>58</v>
      </c>
      <c r="C91" s="6" t="s">
        <v>54</v>
      </c>
      <c r="D91" s="13"/>
      <c r="E91" s="11"/>
      <c r="F91" s="11"/>
      <c r="G91" s="11"/>
      <c r="H91" s="11"/>
      <c r="I91" s="11"/>
      <c r="J91" s="11"/>
      <c r="K91" s="11"/>
      <c r="L91" s="11">
        <f t="shared" ref="L91:Q91" si="25">L87-L88</f>
        <v>0.5</v>
      </c>
      <c r="M91" s="11"/>
      <c r="N91" s="11"/>
      <c r="O91" s="11"/>
      <c r="P91" s="11"/>
      <c r="Q91" s="11">
        <f t="shared" si="25"/>
        <v>0.5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24">
        <f t="shared" si="24"/>
        <v>0.5</v>
      </c>
    </row>
    <row r="92" spans="1:29" ht="27.75" customHeight="1">
      <c r="A92" s="4">
        <v>12</v>
      </c>
      <c r="B92" s="5" t="s">
        <v>59</v>
      </c>
      <c r="C92" s="6" t="s">
        <v>60</v>
      </c>
      <c r="D92" s="13"/>
      <c r="E92" s="11"/>
      <c r="F92" s="11"/>
      <c r="G92" s="11"/>
      <c r="H92" s="11"/>
      <c r="I92" s="11"/>
      <c r="J92" s="11"/>
      <c r="K92" s="11"/>
      <c r="L92" s="11">
        <f t="shared" ref="L92:Q92" si="26">L89-L90</f>
        <v>0.79999999999999982</v>
      </c>
      <c r="M92" s="11"/>
      <c r="N92" s="11"/>
      <c r="O92" s="11"/>
      <c r="P92" s="11"/>
      <c r="Q92" s="11">
        <f t="shared" si="26"/>
        <v>0.79999999999999982</v>
      </c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24">
        <f t="shared" si="24"/>
        <v>0.79999999999999982</v>
      </c>
    </row>
    <row r="93" spans="1:29" ht="27.75" customHeight="1">
      <c r="A93" s="4">
        <v>13</v>
      </c>
      <c r="B93" s="5" t="s">
        <v>61</v>
      </c>
      <c r="C93" s="6" t="s">
        <v>62</v>
      </c>
      <c r="D93" s="13"/>
      <c r="E93" s="14"/>
      <c r="F93" s="14"/>
      <c r="G93" s="14"/>
      <c r="H93" s="14"/>
      <c r="I93" s="14"/>
      <c r="J93" s="14"/>
      <c r="K93" s="14"/>
      <c r="L93" s="14">
        <f t="shared" ref="L93:Q93" si="27">SQRT(L91/0.5)*971</f>
        <v>971</v>
      </c>
      <c r="M93" s="14"/>
      <c r="N93" s="14"/>
      <c r="O93" s="14"/>
      <c r="P93" s="14"/>
      <c r="Q93" s="14">
        <f t="shared" si="27"/>
        <v>971</v>
      </c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24">
        <f t="shared" si="24"/>
        <v>971</v>
      </c>
    </row>
    <row r="94" spans="1:29" ht="27.75" customHeight="1">
      <c r="A94" s="4">
        <v>14</v>
      </c>
      <c r="B94" s="5" t="s">
        <v>63</v>
      </c>
      <c r="C94" s="6" t="s">
        <v>64</v>
      </c>
      <c r="D94" s="13"/>
      <c r="E94" s="14"/>
      <c r="F94" s="14"/>
      <c r="G94" s="14"/>
      <c r="H94" s="14"/>
      <c r="I94" s="14"/>
      <c r="J94" s="14"/>
      <c r="K94" s="14"/>
      <c r="L94" s="14">
        <f t="shared" ref="L94:Q94" si="28">L93*1000*1*(L83-L84)/3024</f>
        <v>2568.7830687830688</v>
      </c>
      <c r="M94" s="14"/>
      <c r="N94" s="14"/>
      <c r="O94" s="14"/>
      <c r="P94" s="14"/>
      <c r="Q94" s="14">
        <f t="shared" si="28"/>
        <v>2633.002645502645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24">
        <f>SUM(E94:AB94)</f>
        <v>5201.7857142857138</v>
      </c>
    </row>
    <row r="95" spans="1:29" ht="27.75" customHeight="1">
      <c r="A95" s="4">
        <v>15</v>
      </c>
      <c r="B95" s="5" t="s">
        <v>65</v>
      </c>
      <c r="C95" s="6" t="s">
        <v>66</v>
      </c>
      <c r="D95" s="13"/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1600</v>
      </c>
      <c r="L95" s="15">
        <v>1100</v>
      </c>
      <c r="M95" s="15">
        <v>0</v>
      </c>
      <c r="N95" s="15">
        <v>0</v>
      </c>
      <c r="O95" s="15">
        <v>0</v>
      </c>
      <c r="P95" s="15">
        <v>1600</v>
      </c>
      <c r="Q95" s="15">
        <v>800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25">
        <f>SUM(E95:AB95)</f>
        <v>5100</v>
      </c>
    </row>
    <row r="96" spans="1:29" ht="27.75" customHeight="1">
      <c r="A96" s="4">
        <v>16</v>
      </c>
      <c r="B96" s="5" t="s">
        <v>67</v>
      </c>
      <c r="C96" s="6" t="s">
        <v>68</v>
      </c>
      <c r="D96" s="13"/>
      <c r="E96" s="16"/>
      <c r="F96" s="16"/>
      <c r="G96" s="16"/>
      <c r="H96" s="16"/>
      <c r="I96" s="16"/>
      <c r="J96" s="16"/>
      <c r="K96" s="16"/>
      <c r="L96" s="16">
        <f t="shared" ref="L96:Q96" si="29">L95/L94</f>
        <v>0.42821833161688982</v>
      </c>
      <c r="M96" s="16"/>
      <c r="N96" s="16"/>
      <c r="O96" s="16"/>
      <c r="P96" s="16"/>
      <c r="Q96" s="16">
        <f t="shared" si="29"/>
        <v>0.30383562332018793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ref="AC96:AC101" si="30">AVERAGE(E96:AB96)</f>
        <v>0.36602697746853885</v>
      </c>
    </row>
    <row r="97" spans="1:29" ht="27.75" customHeight="1">
      <c r="A97" s="4">
        <v>17</v>
      </c>
      <c r="B97" s="5" t="s">
        <v>69</v>
      </c>
      <c r="C97" s="13"/>
      <c r="D97" s="13"/>
      <c r="E97" s="316">
        <f>AVERAGE(E96:AB96)</f>
        <v>0.36602697746853885</v>
      </c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8"/>
      <c r="AC97" s="24">
        <f t="shared" si="30"/>
        <v>0.36602697746853885</v>
      </c>
    </row>
    <row r="98" spans="1:29" ht="27.75" customHeight="1">
      <c r="A98" s="4">
        <v>18</v>
      </c>
      <c r="B98" s="5" t="s">
        <v>70</v>
      </c>
      <c r="C98" s="13"/>
      <c r="D98" s="13"/>
      <c r="E98" s="16"/>
      <c r="F98" s="16"/>
      <c r="G98" s="16"/>
      <c r="H98" s="16"/>
      <c r="I98" s="16"/>
      <c r="J98" s="16"/>
      <c r="K98" s="16"/>
      <c r="L98" s="16">
        <f t="shared" ref="L98:Q98" si="31">3.516/L96</f>
        <v>8.2107647907647898</v>
      </c>
      <c r="M98" s="16"/>
      <c r="N98" s="16"/>
      <c r="O98" s="16"/>
      <c r="P98" s="16"/>
      <c r="Q98" s="16">
        <f t="shared" si="31"/>
        <v>11.572046626984125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0"/>
        <v>9.8914057088744585</v>
      </c>
    </row>
    <row r="99" spans="1:29" ht="27.75" customHeight="1">
      <c r="A99" s="4">
        <v>19</v>
      </c>
      <c r="B99" s="5" t="s">
        <v>71</v>
      </c>
      <c r="C99" s="13"/>
      <c r="D99" s="13"/>
      <c r="E99" s="16"/>
      <c r="F99" s="16"/>
      <c r="G99" s="16"/>
      <c r="H99" s="16"/>
      <c r="I99" s="16"/>
      <c r="J99" s="16"/>
      <c r="K99" s="16"/>
      <c r="L99" s="16">
        <f t="shared" ref="L99:Q99" si="32">3.413*L98</f>
        <v>28.023340230880226</v>
      </c>
      <c r="M99" s="16"/>
      <c r="N99" s="16"/>
      <c r="O99" s="16"/>
      <c r="P99" s="16"/>
      <c r="Q99" s="16">
        <f t="shared" si="32"/>
        <v>39.495395137896814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0"/>
        <v>33.759367684388522</v>
      </c>
    </row>
    <row r="100" spans="1:29" ht="27.75" customHeight="1">
      <c r="A100" s="4">
        <v>20</v>
      </c>
      <c r="B100" s="5" t="s">
        <v>72</v>
      </c>
      <c r="C100" s="6" t="s">
        <v>47</v>
      </c>
      <c r="D100" s="13"/>
      <c r="E100" s="16"/>
      <c r="F100" s="16"/>
      <c r="G100" s="16"/>
      <c r="H100" s="16"/>
      <c r="I100" s="16"/>
      <c r="J100" s="16"/>
      <c r="K100" s="16"/>
      <c r="L100" s="16">
        <f t="shared" ref="L100:Q100" si="33">(L86-L85)/LN(1+(L86-L85)/L81)</f>
        <v>2.717321316799191</v>
      </c>
      <c r="M100" s="16"/>
      <c r="N100" s="16"/>
      <c r="O100" s="16"/>
      <c r="P100" s="16"/>
      <c r="Q100" s="16">
        <f t="shared" si="33"/>
        <v>2.7173213167991901</v>
      </c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24">
        <f t="shared" si="30"/>
        <v>2.7173213167991905</v>
      </c>
    </row>
    <row r="101" spans="1:29" ht="27.75" customHeight="1">
      <c r="A101" s="4">
        <v>21</v>
      </c>
      <c r="B101" s="5" t="s">
        <v>73</v>
      </c>
      <c r="C101" s="6" t="s">
        <v>47</v>
      </c>
      <c r="D101" s="17"/>
      <c r="E101" s="16"/>
      <c r="F101" s="16"/>
      <c r="G101" s="16"/>
      <c r="H101" s="16"/>
      <c r="I101" s="16"/>
      <c r="J101" s="16"/>
      <c r="K101" s="16"/>
      <c r="L101" s="16">
        <f t="shared" ref="L101:Q101" si="34">(L83-L84)/LN(1+(L83-L84)/L82)</f>
        <v>3.3362591313939705</v>
      </c>
      <c r="M101" s="16"/>
      <c r="N101" s="16"/>
      <c r="O101" s="16"/>
      <c r="P101" s="16"/>
      <c r="Q101" s="16">
        <f t="shared" si="34"/>
        <v>3.2248851383682635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24">
        <f t="shared" si="30"/>
        <v>3.2805721348811172</v>
      </c>
    </row>
  </sheetData>
  <mergeCells count="48">
    <mergeCell ref="E30:AB30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  <mergeCell ref="A11:A12"/>
    <mergeCell ref="B11:B12"/>
    <mergeCell ref="C11:C12"/>
    <mergeCell ref="D11:D12"/>
    <mergeCell ref="E11:AB11"/>
    <mergeCell ref="E64:AB64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45:A46"/>
    <mergeCell ref="B45:B46"/>
    <mergeCell ref="C45:C46"/>
    <mergeCell ref="D45:D46"/>
    <mergeCell ref="E45:AB45"/>
    <mergeCell ref="E97:AB97"/>
    <mergeCell ref="A70:AC70"/>
    <mergeCell ref="A71:AC71"/>
    <mergeCell ref="A72:D72"/>
    <mergeCell ref="E72:AC78"/>
    <mergeCell ref="A73:D73"/>
    <mergeCell ref="A74:D74"/>
    <mergeCell ref="A75:D75"/>
    <mergeCell ref="A76:D76"/>
    <mergeCell ref="A77:D77"/>
    <mergeCell ref="A78:D78"/>
    <mergeCell ref="A79:A80"/>
    <mergeCell ref="B79:B80"/>
    <mergeCell ref="C79:C80"/>
    <mergeCell ref="D79:D80"/>
    <mergeCell ref="E79:AB79"/>
  </mergeCells>
  <conditionalFormatting sqref="E28:AB28">
    <cfRule type="cellIs" dxfId="5" priority="3" operator="greaterThan">
      <formula>90</formula>
    </cfRule>
  </conditionalFormatting>
  <conditionalFormatting sqref="E62:AB62">
    <cfRule type="cellIs" dxfId="4" priority="2" operator="greaterThan">
      <formula>90</formula>
    </cfRule>
  </conditionalFormatting>
  <conditionalFormatting sqref="E95:AB95">
    <cfRule type="cellIs" dxfId="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E853-93B3-41CD-A6C1-7C2504B967A7}">
  <dimension ref="A1:BF101"/>
  <sheetViews>
    <sheetView tabSelected="1" zoomScale="60" zoomScaleNormal="60" workbookViewId="0">
      <selection activeCell="AG103" sqref="AG10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266" t="s">
        <v>31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K2" s="22"/>
      <c r="AL2" s="22"/>
      <c r="AM2" s="22"/>
      <c r="AN2" s="22"/>
    </row>
    <row r="3" spans="1:40" ht="23.25">
      <c r="A3" s="306" t="s">
        <v>171</v>
      </c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306"/>
      <c r="W3" s="306"/>
      <c r="X3" s="306"/>
      <c r="Y3" s="306"/>
      <c r="Z3" s="306"/>
      <c r="AA3" s="306"/>
      <c r="AB3" s="306"/>
      <c r="AC3" s="306"/>
      <c r="AK3" s="22"/>
      <c r="AL3" s="22"/>
      <c r="AM3" s="22"/>
      <c r="AN3" s="22"/>
    </row>
    <row r="4" spans="1:40" ht="21" customHeight="1">
      <c r="A4" s="273"/>
      <c r="B4" s="273"/>
      <c r="C4" s="273"/>
      <c r="D4" s="273"/>
      <c r="E4" s="270" t="s">
        <v>85</v>
      </c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  <c r="AA4" s="270"/>
      <c r="AB4" s="270"/>
      <c r="AC4" s="270"/>
    </row>
    <row r="5" spans="1:40" ht="15.75" customHeight="1">
      <c r="A5" s="319" t="s">
        <v>119</v>
      </c>
      <c r="B5" s="319"/>
      <c r="C5" s="319"/>
      <c r="D5" s="31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</row>
    <row r="6" spans="1:40" ht="15.75" customHeight="1">
      <c r="A6" s="319" t="s">
        <v>120</v>
      </c>
      <c r="B6" s="319"/>
      <c r="C6" s="319"/>
      <c r="D6" s="319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  <c r="AA6" s="270"/>
      <c r="AB6" s="270"/>
      <c r="AC6" s="270"/>
    </row>
    <row r="7" spans="1:40" ht="15.75" customHeight="1">
      <c r="A7" s="319" t="s">
        <v>121</v>
      </c>
      <c r="B7" s="319"/>
      <c r="C7" s="319"/>
      <c r="D7" s="319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</row>
    <row r="8" spans="1:40" ht="15.75" customHeight="1">
      <c r="A8" s="319" t="s">
        <v>122</v>
      </c>
      <c r="B8" s="319"/>
      <c r="C8" s="319"/>
      <c r="D8" s="319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</row>
    <row r="9" spans="1:40" ht="15.75" customHeight="1">
      <c r="A9" s="320" t="s">
        <v>123</v>
      </c>
      <c r="B9" s="320"/>
      <c r="C9" s="320"/>
      <c r="D9" s="32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</row>
    <row r="10" spans="1:40" ht="15.75" customHeight="1">
      <c r="A10" s="320" t="s">
        <v>124</v>
      </c>
      <c r="B10" s="320"/>
      <c r="C10" s="320"/>
      <c r="D10" s="32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</row>
    <row r="11" spans="1:40" ht="15.75" customHeight="1">
      <c r="A11" s="258" t="s">
        <v>40</v>
      </c>
      <c r="B11" s="258" t="s">
        <v>41</v>
      </c>
      <c r="C11" s="258" t="s">
        <v>42</v>
      </c>
      <c r="D11" s="258" t="s">
        <v>43</v>
      </c>
      <c r="E11" s="230" t="s">
        <v>44</v>
      </c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2"/>
      <c r="AC11" s="20" t="s">
        <v>30</v>
      </c>
    </row>
    <row r="12" spans="1:40" ht="18.75">
      <c r="A12" s="259"/>
      <c r="B12" s="259"/>
      <c r="C12" s="259"/>
      <c r="D12" s="259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21"/>
      <c r="AF12" s="22"/>
      <c r="AG12" s="22"/>
      <c r="AH12" s="22"/>
      <c r="AI12" s="22"/>
    </row>
    <row r="13" spans="1:40" ht="30" customHeight="1">
      <c r="A13" s="4">
        <v>1</v>
      </c>
      <c r="B13" s="5" t="s">
        <v>46</v>
      </c>
      <c r="C13" s="6" t="s">
        <v>47</v>
      </c>
      <c r="D13" s="7"/>
      <c r="E13" s="8">
        <v>0.5</v>
      </c>
      <c r="F13" s="8">
        <v>0.5</v>
      </c>
      <c r="G13" s="8">
        <v>0.4</v>
      </c>
      <c r="H13" s="8">
        <v>0.3</v>
      </c>
      <c r="I13" s="8">
        <v>0.3</v>
      </c>
      <c r="J13" s="8">
        <v>0.4</v>
      </c>
      <c r="K13" s="8">
        <v>0.3</v>
      </c>
      <c r="L13" s="8">
        <v>0.4</v>
      </c>
      <c r="M13" s="8">
        <v>0.5</v>
      </c>
      <c r="N13" s="8">
        <v>0.6</v>
      </c>
      <c r="O13" s="8">
        <v>0.6</v>
      </c>
      <c r="P13" s="8">
        <v>0.6</v>
      </c>
      <c r="Q13" s="8">
        <v>0.6</v>
      </c>
      <c r="R13" s="8">
        <v>0.4</v>
      </c>
      <c r="S13" s="8">
        <v>0.4</v>
      </c>
      <c r="T13" s="8">
        <v>0.4</v>
      </c>
      <c r="U13" s="8">
        <v>0.4</v>
      </c>
      <c r="V13" s="8">
        <v>0.5</v>
      </c>
      <c r="W13" s="8">
        <v>0.5</v>
      </c>
      <c r="X13" s="8">
        <v>0.6</v>
      </c>
      <c r="Y13" s="8">
        <v>0.6</v>
      </c>
      <c r="Z13" s="8">
        <v>0.5</v>
      </c>
      <c r="AA13" s="8">
        <v>0.6</v>
      </c>
      <c r="AB13" s="8">
        <v>0.4</v>
      </c>
      <c r="AC13" s="23">
        <f>AVERAGE(E13:AB13)</f>
        <v>0.47083333333333327</v>
      </c>
      <c r="AF13" s="22"/>
      <c r="AG13" s="22"/>
      <c r="AH13" s="22"/>
      <c r="AI13" s="22"/>
    </row>
    <row r="14" spans="1:40" ht="30" customHeight="1">
      <c r="A14" s="4">
        <v>2</v>
      </c>
      <c r="B14" s="5" t="s">
        <v>48</v>
      </c>
      <c r="C14" s="6" t="s">
        <v>47</v>
      </c>
      <c r="D14" s="7"/>
      <c r="E14" s="9">
        <v>1</v>
      </c>
      <c r="F14" s="9">
        <v>1.6</v>
      </c>
      <c r="G14" s="9">
        <v>0.8</v>
      </c>
      <c r="H14" s="9">
        <v>0.6</v>
      </c>
      <c r="I14" s="9">
        <v>0.6</v>
      </c>
      <c r="J14" s="9">
        <v>0.7</v>
      </c>
      <c r="K14" s="9">
        <v>0.7</v>
      </c>
      <c r="L14" s="9">
        <v>0.7</v>
      </c>
      <c r="M14" s="9">
        <v>0.7</v>
      </c>
      <c r="N14" s="9">
        <v>0.6</v>
      </c>
      <c r="O14" s="9">
        <v>0.7</v>
      </c>
      <c r="P14" s="9">
        <v>0.9</v>
      </c>
      <c r="Q14" s="9">
        <v>0.9</v>
      </c>
      <c r="R14" s="9">
        <v>1.7</v>
      </c>
      <c r="S14" s="9">
        <v>0.9</v>
      </c>
      <c r="T14" s="9">
        <v>0.8</v>
      </c>
      <c r="U14" s="9">
        <v>0.9</v>
      </c>
      <c r="V14" s="9">
        <v>1.6</v>
      </c>
      <c r="W14" s="9">
        <v>0.9</v>
      </c>
      <c r="X14" s="9">
        <v>0.8</v>
      </c>
      <c r="Y14" s="9">
        <v>0.9</v>
      </c>
      <c r="Z14" s="9">
        <v>0.9</v>
      </c>
      <c r="AA14" s="9">
        <v>0.9</v>
      </c>
      <c r="AB14" s="9">
        <v>0.7</v>
      </c>
      <c r="AC14" s="23">
        <f>AVERAGE(E14:AB14)</f>
        <v>0.89583333333333315</v>
      </c>
      <c r="AF14" s="22"/>
      <c r="AG14" s="22"/>
      <c r="AH14" s="22"/>
      <c r="AI14" s="22"/>
    </row>
    <row r="15" spans="1:40" ht="30" customHeight="1">
      <c r="A15" s="4">
        <v>3</v>
      </c>
      <c r="B15" s="5" t="s">
        <v>49</v>
      </c>
      <c r="C15" s="6" t="s">
        <v>47</v>
      </c>
      <c r="D15" s="6"/>
      <c r="E15" s="10">
        <v>12.7</v>
      </c>
      <c r="F15" s="10">
        <v>12.6</v>
      </c>
      <c r="G15" s="10">
        <v>12.4</v>
      </c>
      <c r="H15" s="10">
        <v>12.6</v>
      </c>
      <c r="I15" s="10">
        <v>13.1</v>
      </c>
      <c r="J15" s="10">
        <v>13.2</v>
      </c>
      <c r="K15" s="10">
        <v>13.8</v>
      </c>
      <c r="L15" s="10">
        <v>13.7</v>
      </c>
      <c r="M15" s="10">
        <v>12.5</v>
      </c>
      <c r="N15" s="10">
        <v>12.9</v>
      </c>
      <c r="O15" s="10">
        <v>13.7</v>
      </c>
      <c r="P15" s="10">
        <v>13.9</v>
      </c>
      <c r="Q15" s="10">
        <v>14.1</v>
      </c>
      <c r="R15" s="10">
        <v>12.2</v>
      </c>
      <c r="S15" s="10">
        <v>12.3</v>
      </c>
      <c r="T15" s="10">
        <v>12.8</v>
      </c>
      <c r="U15" s="10">
        <v>12.9</v>
      </c>
      <c r="V15" s="10">
        <v>12.6</v>
      </c>
      <c r="W15" s="10">
        <v>12.5</v>
      </c>
      <c r="X15" s="10">
        <v>12.9</v>
      </c>
      <c r="Y15" s="10">
        <v>13.1</v>
      </c>
      <c r="Z15" s="10">
        <v>13.1</v>
      </c>
      <c r="AA15" s="10">
        <v>13.2</v>
      </c>
      <c r="AB15" s="10">
        <v>13.1</v>
      </c>
      <c r="AC15" s="24">
        <f t="shared" ref="AC15:AC26" si="0">AVERAGE(E15:AB15)</f>
        <v>12.995833333333335</v>
      </c>
      <c r="AF15" s="22"/>
      <c r="AG15" s="22"/>
      <c r="AH15" s="22"/>
      <c r="AI15" s="22"/>
    </row>
    <row r="16" spans="1:40" ht="30" customHeight="1">
      <c r="A16" s="4">
        <v>4</v>
      </c>
      <c r="B16" s="5" t="s">
        <v>50</v>
      </c>
      <c r="C16" s="6" t="s">
        <v>47</v>
      </c>
      <c r="D16" s="6"/>
      <c r="E16" s="10">
        <v>5.5</v>
      </c>
      <c r="F16" s="10">
        <v>5.4</v>
      </c>
      <c r="G16" s="10">
        <v>5.3</v>
      </c>
      <c r="H16" s="10">
        <v>5.4</v>
      </c>
      <c r="I16" s="10">
        <v>5.5</v>
      </c>
      <c r="J16" s="10">
        <v>5.5</v>
      </c>
      <c r="K16" s="10">
        <v>5.5</v>
      </c>
      <c r="L16" s="10">
        <v>5.5</v>
      </c>
      <c r="M16" s="10">
        <v>5.7</v>
      </c>
      <c r="N16" s="10">
        <v>5.7</v>
      </c>
      <c r="O16" s="10">
        <v>5.7</v>
      </c>
      <c r="P16" s="10">
        <v>5.6</v>
      </c>
      <c r="Q16" s="10">
        <v>5.4</v>
      </c>
      <c r="R16" s="10">
        <v>5.7</v>
      </c>
      <c r="S16" s="10">
        <v>5.7</v>
      </c>
      <c r="T16" s="10">
        <v>5.3</v>
      </c>
      <c r="U16" s="10">
        <v>5.6</v>
      </c>
      <c r="V16" s="10">
        <v>5.4</v>
      </c>
      <c r="W16" s="10">
        <v>6.1</v>
      </c>
      <c r="X16" s="10">
        <v>5.8</v>
      </c>
      <c r="Y16" s="10">
        <v>6.1</v>
      </c>
      <c r="Z16" s="10">
        <v>5.9</v>
      </c>
      <c r="AA16" s="10">
        <v>5.8</v>
      </c>
      <c r="AB16" s="10">
        <v>5.5</v>
      </c>
      <c r="AC16" s="24">
        <f t="shared" si="0"/>
        <v>5.6083333333333343</v>
      </c>
      <c r="AF16" s="22"/>
      <c r="AG16" s="22"/>
      <c r="AH16" s="22"/>
      <c r="AI16" s="22"/>
    </row>
    <row r="17" spans="1:58" ht="30" customHeight="1">
      <c r="A17" s="195"/>
      <c r="B17" s="196"/>
      <c r="C17" s="197"/>
      <c r="D17" s="197"/>
      <c r="E17" s="198">
        <f>E15-E16</f>
        <v>7.1999999999999993</v>
      </c>
      <c r="F17" s="198">
        <f t="shared" ref="F17:AB17" si="1">F15-F16</f>
        <v>7.1999999999999993</v>
      </c>
      <c r="G17" s="198">
        <f t="shared" si="1"/>
        <v>7.1000000000000005</v>
      </c>
      <c r="H17" s="198">
        <f t="shared" si="1"/>
        <v>7.1999999999999993</v>
      </c>
      <c r="I17" s="198">
        <f t="shared" si="1"/>
        <v>7.6</v>
      </c>
      <c r="J17" s="198">
        <f t="shared" si="1"/>
        <v>7.6999999999999993</v>
      </c>
      <c r="K17" s="198">
        <f t="shared" si="1"/>
        <v>8.3000000000000007</v>
      </c>
      <c r="L17" s="198">
        <f t="shared" si="1"/>
        <v>8.1999999999999993</v>
      </c>
      <c r="M17" s="198">
        <f t="shared" si="1"/>
        <v>6.8</v>
      </c>
      <c r="N17" s="198">
        <f t="shared" si="1"/>
        <v>7.2</v>
      </c>
      <c r="O17" s="198">
        <f t="shared" si="1"/>
        <v>7.9999999999999991</v>
      </c>
      <c r="P17" s="198">
        <f t="shared" si="1"/>
        <v>8.3000000000000007</v>
      </c>
      <c r="Q17" s="198">
        <f t="shared" si="1"/>
        <v>8.6999999999999993</v>
      </c>
      <c r="R17" s="198">
        <f t="shared" si="1"/>
        <v>6.4999999999999991</v>
      </c>
      <c r="S17" s="198">
        <f t="shared" si="1"/>
        <v>6.6000000000000005</v>
      </c>
      <c r="T17" s="198">
        <f t="shared" si="1"/>
        <v>7.5000000000000009</v>
      </c>
      <c r="U17" s="198">
        <f t="shared" si="1"/>
        <v>7.3000000000000007</v>
      </c>
      <c r="V17" s="198">
        <f t="shared" si="1"/>
        <v>7.1999999999999993</v>
      </c>
      <c r="W17" s="198">
        <f t="shared" si="1"/>
        <v>6.4</v>
      </c>
      <c r="X17" s="198">
        <f t="shared" si="1"/>
        <v>7.1000000000000005</v>
      </c>
      <c r="Y17" s="198">
        <f t="shared" si="1"/>
        <v>7</v>
      </c>
      <c r="Z17" s="198">
        <f t="shared" si="1"/>
        <v>7.1999999999999993</v>
      </c>
      <c r="AA17" s="198">
        <f t="shared" si="1"/>
        <v>7.3999999999999995</v>
      </c>
      <c r="AB17" s="198">
        <f t="shared" si="1"/>
        <v>7.6</v>
      </c>
      <c r="AC17" s="24">
        <f t="shared" si="0"/>
        <v>7.3874999999999993</v>
      </c>
      <c r="AF17" s="22"/>
      <c r="AG17" s="22"/>
      <c r="AH17" s="22"/>
      <c r="AI17" s="22"/>
    </row>
    <row r="18" spans="1:58" ht="30" customHeight="1">
      <c r="A18" s="4">
        <v>5</v>
      </c>
      <c r="B18" s="5" t="s">
        <v>51</v>
      </c>
      <c r="C18" s="6" t="s">
        <v>47</v>
      </c>
      <c r="D18" s="6"/>
      <c r="E18" s="10">
        <v>23.7</v>
      </c>
      <c r="F18" s="10">
        <v>24.1</v>
      </c>
      <c r="G18" s="10">
        <v>24.8</v>
      </c>
      <c r="H18" s="10">
        <v>24.9</v>
      </c>
      <c r="I18" s="10">
        <v>25.2</v>
      </c>
      <c r="J18" s="10">
        <v>26</v>
      </c>
      <c r="K18" s="10">
        <v>27.6</v>
      </c>
      <c r="L18" s="10">
        <v>28.3</v>
      </c>
      <c r="M18" s="10">
        <v>28.1</v>
      </c>
      <c r="N18" s="10">
        <v>25.2</v>
      </c>
      <c r="O18" s="10">
        <v>24.4</v>
      </c>
      <c r="P18" s="10">
        <v>25.2</v>
      </c>
      <c r="Q18" s="10">
        <v>25.7</v>
      </c>
      <c r="R18" s="10">
        <v>25.8</v>
      </c>
      <c r="S18" s="10">
        <v>24.6</v>
      </c>
      <c r="T18" s="10">
        <v>24.2</v>
      </c>
      <c r="U18" s="10">
        <v>23.3</v>
      </c>
      <c r="V18" s="10">
        <v>23.4</v>
      </c>
      <c r="W18" s="10">
        <v>24.6</v>
      </c>
      <c r="X18" s="10">
        <v>25.1</v>
      </c>
      <c r="Y18" s="10">
        <v>25.5</v>
      </c>
      <c r="Z18" s="10">
        <v>25.6</v>
      </c>
      <c r="AA18" s="10">
        <v>25.4</v>
      </c>
      <c r="AB18" s="10">
        <v>24.7</v>
      </c>
      <c r="AC18" s="24">
        <f t="shared" si="0"/>
        <v>25.225000000000005</v>
      </c>
      <c r="AF18" s="22"/>
      <c r="AG18" s="22"/>
      <c r="AH18" s="22"/>
      <c r="AI18" s="22"/>
    </row>
    <row r="19" spans="1:58" ht="30" customHeight="1">
      <c r="A19" s="4">
        <v>6</v>
      </c>
      <c r="B19" s="5" t="s">
        <v>52</v>
      </c>
      <c r="C19" s="6" t="s">
        <v>47</v>
      </c>
      <c r="D19" s="6"/>
      <c r="E19" s="10">
        <v>28.1</v>
      </c>
      <c r="F19" s="10">
        <v>28.4</v>
      </c>
      <c r="G19" s="10">
        <v>29.1</v>
      </c>
      <c r="H19" s="10">
        <v>29</v>
      </c>
      <c r="I19" s="10">
        <v>29.8</v>
      </c>
      <c r="J19" s="10">
        <v>30.7</v>
      </c>
      <c r="K19" s="10">
        <v>32.4</v>
      </c>
      <c r="L19" s="10">
        <v>33.6</v>
      </c>
      <c r="M19" s="10">
        <v>32.4</v>
      </c>
      <c r="N19" s="10">
        <v>29.7</v>
      </c>
      <c r="O19" s="10">
        <v>29.1</v>
      </c>
      <c r="P19" s="10">
        <v>30.4</v>
      </c>
      <c r="Q19" s="10">
        <v>30.9</v>
      </c>
      <c r="R19" s="10">
        <v>29.9</v>
      </c>
      <c r="S19" s="10">
        <v>28.5</v>
      </c>
      <c r="T19" s="10">
        <v>28.7</v>
      </c>
      <c r="U19" s="10">
        <v>27.8</v>
      </c>
      <c r="V19" s="10">
        <v>27.8</v>
      </c>
      <c r="W19" s="10">
        <v>28.6</v>
      </c>
      <c r="X19" s="10">
        <v>29.6</v>
      </c>
      <c r="Y19" s="10">
        <v>29.6</v>
      </c>
      <c r="Z19" s="10">
        <v>30.1</v>
      </c>
      <c r="AA19" s="10">
        <v>30</v>
      </c>
      <c r="AB19" s="10">
        <v>29.1</v>
      </c>
      <c r="AC19" s="24">
        <f t="shared" si="0"/>
        <v>29.720833333333335</v>
      </c>
      <c r="AF19" s="22"/>
      <c r="AG19" s="22"/>
      <c r="AH19" s="22"/>
      <c r="AI19" s="22"/>
    </row>
    <row r="20" spans="1:58" ht="30" customHeight="1">
      <c r="A20" s="4">
        <v>7</v>
      </c>
      <c r="B20" s="5" t="s">
        <v>53</v>
      </c>
      <c r="C20" s="6" t="s">
        <v>54</v>
      </c>
      <c r="D20" s="6"/>
      <c r="E20" s="11">
        <v>4.2</v>
      </c>
      <c r="F20" s="11">
        <v>4.2</v>
      </c>
      <c r="G20" s="11">
        <v>4.2</v>
      </c>
      <c r="H20" s="11">
        <v>4.2</v>
      </c>
      <c r="I20" s="11">
        <v>4.2</v>
      </c>
      <c r="J20" s="11">
        <v>4.2</v>
      </c>
      <c r="K20" s="11">
        <v>4.2</v>
      </c>
      <c r="L20" s="11">
        <v>4.2</v>
      </c>
      <c r="M20" s="11">
        <v>4.2</v>
      </c>
      <c r="N20" s="11">
        <v>4.2</v>
      </c>
      <c r="O20" s="11">
        <v>4.2</v>
      </c>
      <c r="P20" s="11">
        <v>4.2</v>
      </c>
      <c r="Q20" s="11">
        <v>4.2</v>
      </c>
      <c r="R20" s="11">
        <v>4.2</v>
      </c>
      <c r="S20" s="11">
        <v>4.2</v>
      </c>
      <c r="T20" s="11">
        <v>4.2</v>
      </c>
      <c r="U20" s="11">
        <v>4.2</v>
      </c>
      <c r="V20" s="11">
        <v>4.2</v>
      </c>
      <c r="W20" s="11">
        <v>4.2</v>
      </c>
      <c r="X20" s="11">
        <v>4.2</v>
      </c>
      <c r="Y20" s="11">
        <v>4.2</v>
      </c>
      <c r="Z20" s="11">
        <v>4.2</v>
      </c>
      <c r="AA20" s="11">
        <v>4.2</v>
      </c>
      <c r="AB20" s="11">
        <v>4.2</v>
      </c>
      <c r="AC20" s="24">
        <f t="shared" si="0"/>
        <v>4.200000000000002</v>
      </c>
      <c r="AF20" s="22"/>
      <c r="AG20" s="22"/>
      <c r="AH20" s="22"/>
      <c r="AI20" s="22"/>
    </row>
    <row r="21" spans="1:58" ht="30" customHeight="1">
      <c r="A21" s="4">
        <v>8</v>
      </c>
      <c r="B21" s="5" t="s">
        <v>55</v>
      </c>
      <c r="C21" s="6" t="s">
        <v>54</v>
      </c>
      <c r="D21" s="6"/>
      <c r="E21" s="12">
        <v>3.7</v>
      </c>
      <c r="F21" s="12">
        <v>3.7</v>
      </c>
      <c r="G21" s="12">
        <v>3.7</v>
      </c>
      <c r="H21" s="12">
        <v>3.7</v>
      </c>
      <c r="I21" s="12">
        <v>3.7</v>
      </c>
      <c r="J21" s="12">
        <v>3.7</v>
      </c>
      <c r="K21" s="12">
        <v>3.7</v>
      </c>
      <c r="L21" s="12">
        <v>3.7</v>
      </c>
      <c r="M21" s="12">
        <v>3.7</v>
      </c>
      <c r="N21" s="12">
        <v>3.7</v>
      </c>
      <c r="O21" s="12">
        <v>3.7</v>
      </c>
      <c r="P21" s="12">
        <v>3.7</v>
      </c>
      <c r="Q21" s="12">
        <v>3.7</v>
      </c>
      <c r="R21" s="12">
        <v>3.7</v>
      </c>
      <c r="S21" s="12">
        <v>3.7</v>
      </c>
      <c r="T21" s="12">
        <v>3.7</v>
      </c>
      <c r="U21" s="12">
        <v>3.7</v>
      </c>
      <c r="V21" s="12">
        <v>3.7</v>
      </c>
      <c r="W21" s="12">
        <v>3.7</v>
      </c>
      <c r="X21" s="12">
        <v>3.7</v>
      </c>
      <c r="Y21" s="12">
        <v>3.7</v>
      </c>
      <c r="Z21" s="12">
        <v>3.7</v>
      </c>
      <c r="AA21" s="12">
        <v>3.7</v>
      </c>
      <c r="AB21" s="12">
        <v>3.7</v>
      </c>
      <c r="AC21" s="24">
        <f t="shared" si="0"/>
        <v>3.7000000000000015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1:58" ht="30" customHeight="1">
      <c r="A22" s="4">
        <v>9</v>
      </c>
      <c r="B22" s="5" t="s">
        <v>56</v>
      </c>
      <c r="C22" s="6" t="s">
        <v>54</v>
      </c>
      <c r="D22" s="6"/>
      <c r="E22" s="12">
        <v>3.8</v>
      </c>
      <c r="F22" s="12">
        <v>3.8</v>
      </c>
      <c r="G22" s="12">
        <v>3.8</v>
      </c>
      <c r="H22" s="12">
        <v>3.8</v>
      </c>
      <c r="I22" s="12">
        <v>3.8</v>
      </c>
      <c r="J22" s="12">
        <v>3.8</v>
      </c>
      <c r="K22" s="12">
        <v>3.8</v>
      </c>
      <c r="L22" s="12">
        <v>3.8</v>
      </c>
      <c r="M22" s="12">
        <v>3.8</v>
      </c>
      <c r="N22" s="12">
        <v>3.8</v>
      </c>
      <c r="O22" s="12">
        <v>3.8</v>
      </c>
      <c r="P22" s="12">
        <v>3.8</v>
      </c>
      <c r="Q22" s="12">
        <v>3.8</v>
      </c>
      <c r="R22" s="12">
        <v>3.8</v>
      </c>
      <c r="S22" s="12">
        <v>3.8</v>
      </c>
      <c r="T22" s="12">
        <v>3.8</v>
      </c>
      <c r="U22" s="12">
        <v>3.8</v>
      </c>
      <c r="V22" s="12">
        <v>3.8</v>
      </c>
      <c r="W22" s="12">
        <v>3.8</v>
      </c>
      <c r="X22" s="12">
        <v>3.8</v>
      </c>
      <c r="Y22" s="12">
        <v>3.8</v>
      </c>
      <c r="Z22" s="12">
        <v>3.8</v>
      </c>
      <c r="AA22" s="12">
        <v>3.8</v>
      </c>
      <c r="AB22" s="12">
        <v>3.8</v>
      </c>
      <c r="AC22" s="24">
        <f t="shared" si="0"/>
        <v>3.7999999999999985</v>
      </c>
    </row>
    <row r="23" spans="1:58" ht="30" customHeight="1">
      <c r="A23" s="4">
        <v>10</v>
      </c>
      <c r="B23" s="5" t="s">
        <v>57</v>
      </c>
      <c r="C23" s="6" t="s">
        <v>54</v>
      </c>
      <c r="D23" s="6"/>
      <c r="E23" s="12">
        <v>3</v>
      </c>
      <c r="F23" s="12">
        <v>3</v>
      </c>
      <c r="G23" s="12">
        <v>3</v>
      </c>
      <c r="H23" s="12">
        <v>3</v>
      </c>
      <c r="I23" s="12">
        <v>3</v>
      </c>
      <c r="J23" s="12">
        <v>3</v>
      </c>
      <c r="K23" s="12">
        <v>3</v>
      </c>
      <c r="L23" s="12">
        <v>3</v>
      </c>
      <c r="M23" s="12">
        <v>3</v>
      </c>
      <c r="N23" s="12">
        <v>3</v>
      </c>
      <c r="O23" s="12">
        <v>3</v>
      </c>
      <c r="P23" s="12">
        <v>3</v>
      </c>
      <c r="Q23" s="12">
        <v>3</v>
      </c>
      <c r="R23" s="12">
        <v>3</v>
      </c>
      <c r="S23" s="12">
        <v>3</v>
      </c>
      <c r="T23" s="12">
        <v>3</v>
      </c>
      <c r="U23" s="12">
        <v>3</v>
      </c>
      <c r="V23" s="12">
        <v>3</v>
      </c>
      <c r="W23" s="12">
        <v>3</v>
      </c>
      <c r="X23" s="12">
        <v>3</v>
      </c>
      <c r="Y23" s="12">
        <v>3</v>
      </c>
      <c r="Z23" s="12">
        <v>3</v>
      </c>
      <c r="AA23" s="12">
        <v>3</v>
      </c>
      <c r="AB23" s="12">
        <v>3</v>
      </c>
      <c r="AC23" s="24">
        <f t="shared" si="0"/>
        <v>3</v>
      </c>
    </row>
    <row r="24" spans="1:58" ht="30" customHeight="1">
      <c r="A24" s="4">
        <v>11</v>
      </c>
      <c r="B24" s="5" t="s">
        <v>58</v>
      </c>
      <c r="C24" s="6" t="s">
        <v>54</v>
      </c>
      <c r="D24" s="13"/>
      <c r="E24" s="11">
        <f t="shared" ref="E24:AB24" si="2">E20-E21</f>
        <v>0.5</v>
      </c>
      <c r="F24" s="11">
        <f t="shared" si="2"/>
        <v>0.5</v>
      </c>
      <c r="G24" s="11">
        <f t="shared" si="2"/>
        <v>0.5</v>
      </c>
      <c r="H24" s="11">
        <f t="shared" si="2"/>
        <v>0.5</v>
      </c>
      <c r="I24" s="11">
        <f t="shared" si="2"/>
        <v>0.5</v>
      </c>
      <c r="J24" s="11">
        <f t="shared" si="2"/>
        <v>0.5</v>
      </c>
      <c r="K24" s="11">
        <f t="shared" si="2"/>
        <v>0.5</v>
      </c>
      <c r="L24" s="11">
        <f t="shared" si="2"/>
        <v>0.5</v>
      </c>
      <c r="M24" s="11">
        <f t="shared" si="2"/>
        <v>0.5</v>
      </c>
      <c r="N24" s="11">
        <f t="shared" si="2"/>
        <v>0.5</v>
      </c>
      <c r="O24" s="11">
        <f t="shared" si="2"/>
        <v>0.5</v>
      </c>
      <c r="P24" s="11">
        <f t="shared" si="2"/>
        <v>0.5</v>
      </c>
      <c r="Q24" s="11">
        <f t="shared" si="2"/>
        <v>0.5</v>
      </c>
      <c r="R24" s="11">
        <f t="shared" si="2"/>
        <v>0.5</v>
      </c>
      <c r="S24" s="11">
        <f t="shared" si="2"/>
        <v>0.5</v>
      </c>
      <c r="T24" s="11">
        <f t="shared" si="2"/>
        <v>0.5</v>
      </c>
      <c r="U24" s="11">
        <f t="shared" si="2"/>
        <v>0.5</v>
      </c>
      <c r="V24" s="11">
        <f t="shared" si="2"/>
        <v>0.5</v>
      </c>
      <c r="W24" s="11">
        <f t="shared" si="2"/>
        <v>0.5</v>
      </c>
      <c r="X24" s="11">
        <f t="shared" si="2"/>
        <v>0.5</v>
      </c>
      <c r="Y24" s="11">
        <f t="shared" si="2"/>
        <v>0.5</v>
      </c>
      <c r="Z24" s="11">
        <f t="shared" si="2"/>
        <v>0.5</v>
      </c>
      <c r="AA24" s="11">
        <f t="shared" si="2"/>
        <v>0.5</v>
      </c>
      <c r="AB24" s="11">
        <f t="shared" si="2"/>
        <v>0.5</v>
      </c>
      <c r="AC24" s="24">
        <f t="shared" si="0"/>
        <v>0.5</v>
      </c>
    </row>
    <row r="25" spans="1:58" ht="30" customHeight="1">
      <c r="A25" s="4">
        <v>12</v>
      </c>
      <c r="B25" s="5" t="s">
        <v>59</v>
      </c>
      <c r="C25" s="6" t="s">
        <v>60</v>
      </c>
      <c r="D25" s="13"/>
      <c r="E25" s="11">
        <f t="shared" ref="E25:AB25" si="3">E22-E23</f>
        <v>0.79999999999999982</v>
      </c>
      <c r="F25" s="11">
        <f t="shared" si="3"/>
        <v>0.79999999999999982</v>
      </c>
      <c r="G25" s="11">
        <f t="shared" si="3"/>
        <v>0.79999999999999982</v>
      </c>
      <c r="H25" s="11">
        <f t="shared" si="3"/>
        <v>0.79999999999999982</v>
      </c>
      <c r="I25" s="11">
        <f t="shared" si="3"/>
        <v>0.79999999999999982</v>
      </c>
      <c r="J25" s="11">
        <f t="shared" si="3"/>
        <v>0.79999999999999982</v>
      </c>
      <c r="K25" s="11">
        <f t="shared" si="3"/>
        <v>0.79999999999999982</v>
      </c>
      <c r="L25" s="11">
        <f t="shared" si="3"/>
        <v>0.79999999999999982</v>
      </c>
      <c r="M25" s="11">
        <f t="shared" si="3"/>
        <v>0.79999999999999982</v>
      </c>
      <c r="N25" s="11">
        <f t="shared" si="3"/>
        <v>0.79999999999999982</v>
      </c>
      <c r="O25" s="11">
        <f t="shared" si="3"/>
        <v>0.79999999999999982</v>
      </c>
      <c r="P25" s="11">
        <f t="shared" si="3"/>
        <v>0.79999999999999982</v>
      </c>
      <c r="Q25" s="11">
        <f t="shared" si="3"/>
        <v>0.79999999999999982</v>
      </c>
      <c r="R25" s="11">
        <f t="shared" si="3"/>
        <v>0.79999999999999982</v>
      </c>
      <c r="S25" s="11">
        <f t="shared" si="3"/>
        <v>0.79999999999999982</v>
      </c>
      <c r="T25" s="11">
        <f t="shared" si="3"/>
        <v>0.79999999999999982</v>
      </c>
      <c r="U25" s="11">
        <f t="shared" si="3"/>
        <v>0.79999999999999982</v>
      </c>
      <c r="V25" s="11">
        <f t="shared" si="3"/>
        <v>0.79999999999999982</v>
      </c>
      <c r="W25" s="11">
        <f t="shared" si="3"/>
        <v>0.79999999999999982</v>
      </c>
      <c r="X25" s="11">
        <f t="shared" si="3"/>
        <v>0.79999999999999982</v>
      </c>
      <c r="Y25" s="11">
        <f t="shared" si="3"/>
        <v>0.79999999999999982</v>
      </c>
      <c r="Z25" s="11">
        <f t="shared" si="3"/>
        <v>0.79999999999999982</v>
      </c>
      <c r="AA25" s="11">
        <f t="shared" si="3"/>
        <v>0.79999999999999982</v>
      </c>
      <c r="AB25" s="11">
        <f t="shared" si="3"/>
        <v>0.79999999999999982</v>
      </c>
      <c r="AC25" s="24">
        <f t="shared" si="0"/>
        <v>0.80000000000000027</v>
      </c>
    </row>
    <row r="26" spans="1:58" ht="30" customHeight="1">
      <c r="A26" s="4">
        <v>13</v>
      </c>
      <c r="B26" s="5" t="s">
        <v>61</v>
      </c>
      <c r="C26" s="6" t="s">
        <v>62</v>
      </c>
      <c r="D26" s="13"/>
      <c r="E26" s="14">
        <f t="shared" ref="E26:AB26" si="4">SQRT(E24/0.5)*971</f>
        <v>971</v>
      </c>
      <c r="F26" s="14">
        <f t="shared" si="4"/>
        <v>971</v>
      </c>
      <c r="G26" s="14">
        <f t="shared" si="4"/>
        <v>971</v>
      </c>
      <c r="H26" s="14">
        <f t="shared" si="4"/>
        <v>971</v>
      </c>
      <c r="I26" s="14">
        <f t="shared" si="4"/>
        <v>971</v>
      </c>
      <c r="J26" s="14">
        <f t="shared" si="4"/>
        <v>971</v>
      </c>
      <c r="K26" s="14">
        <f t="shared" si="4"/>
        <v>971</v>
      </c>
      <c r="L26" s="14">
        <f t="shared" si="4"/>
        <v>971</v>
      </c>
      <c r="M26" s="14">
        <f t="shared" si="4"/>
        <v>971</v>
      </c>
      <c r="N26" s="14">
        <f t="shared" si="4"/>
        <v>971</v>
      </c>
      <c r="O26" s="14">
        <f t="shared" si="4"/>
        <v>971</v>
      </c>
      <c r="P26" s="14">
        <f t="shared" si="4"/>
        <v>971</v>
      </c>
      <c r="Q26" s="14">
        <f t="shared" si="4"/>
        <v>971</v>
      </c>
      <c r="R26" s="14">
        <f t="shared" si="4"/>
        <v>971</v>
      </c>
      <c r="S26" s="14">
        <f t="shared" si="4"/>
        <v>971</v>
      </c>
      <c r="T26" s="14">
        <f t="shared" si="4"/>
        <v>971</v>
      </c>
      <c r="U26" s="14">
        <f t="shared" si="4"/>
        <v>971</v>
      </c>
      <c r="V26" s="14">
        <f t="shared" si="4"/>
        <v>971</v>
      </c>
      <c r="W26" s="14">
        <f t="shared" si="4"/>
        <v>971</v>
      </c>
      <c r="X26" s="14">
        <f t="shared" si="4"/>
        <v>971</v>
      </c>
      <c r="Y26" s="14">
        <f t="shared" si="4"/>
        <v>971</v>
      </c>
      <c r="Z26" s="14">
        <f t="shared" si="4"/>
        <v>971</v>
      </c>
      <c r="AA26" s="14">
        <f t="shared" si="4"/>
        <v>971</v>
      </c>
      <c r="AB26" s="14">
        <f t="shared" si="4"/>
        <v>971</v>
      </c>
      <c r="AC26" s="24">
        <f t="shared" si="0"/>
        <v>971</v>
      </c>
    </row>
    <row r="27" spans="1:58" ht="30" customHeight="1">
      <c r="A27" s="4">
        <v>14</v>
      </c>
      <c r="B27" s="5" t="s">
        <v>63</v>
      </c>
      <c r="C27" s="6" t="s">
        <v>64</v>
      </c>
      <c r="D27" s="13"/>
      <c r="E27" s="14">
        <f t="shared" ref="E27:AB27" si="5">E26*1000*1*(E15-E16)/3024</f>
        <v>2311.9047619047615</v>
      </c>
      <c r="F27" s="14">
        <f t="shared" si="5"/>
        <v>2311.9047619047615</v>
      </c>
      <c r="G27" s="14">
        <f t="shared" si="5"/>
        <v>2279.7949735449738</v>
      </c>
      <c r="H27" s="14">
        <f t="shared" si="5"/>
        <v>2311.9047619047615</v>
      </c>
      <c r="I27" s="14">
        <f t="shared" si="5"/>
        <v>2440.3439153439153</v>
      </c>
      <c r="J27" s="14">
        <f t="shared" si="5"/>
        <v>2472.4537037037035</v>
      </c>
      <c r="K27" s="14">
        <f t="shared" si="5"/>
        <v>2665.112433862434</v>
      </c>
      <c r="L27" s="14">
        <f t="shared" si="5"/>
        <v>2633.002645502645</v>
      </c>
      <c r="M27" s="14">
        <f t="shared" si="5"/>
        <v>2183.4656084656085</v>
      </c>
      <c r="N27" s="14">
        <f t="shared" si="5"/>
        <v>2311.9047619047619</v>
      </c>
      <c r="O27" s="14">
        <f t="shared" si="5"/>
        <v>2568.7830687830683</v>
      </c>
      <c r="P27" s="14">
        <f t="shared" si="5"/>
        <v>2665.112433862434</v>
      </c>
      <c r="Q27" s="14">
        <f t="shared" si="5"/>
        <v>2793.5515873015875</v>
      </c>
      <c r="R27" s="14">
        <f t="shared" si="5"/>
        <v>2087.1362433862432</v>
      </c>
      <c r="S27" s="14">
        <f t="shared" si="5"/>
        <v>2119.2460317460323</v>
      </c>
      <c r="T27" s="14">
        <f t="shared" si="5"/>
        <v>2408.2341269841272</v>
      </c>
      <c r="U27" s="14">
        <f t="shared" si="5"/>
        <v>2344.0145502645505</v>
      </c>
      <c r="V27" s="14">
        <f t="shared" si="5"/>
        <v>2311.9047619047615</v>
      </c>
      <c r="W27" s="14">
        <f t="shared" si="5"/>
        <v>2055.0264550264551</v>
      </c>
      <c r="X27" s="14">
        <f t="shared" si="5"/>
        <v>2279.7949735449738</v>
      </c>
      <c r="Y27" s="14">
        <f t="shared" si="5"/>
        <v>2247.6851851851852</v>
      </c>
      <c r="Z27" s="14">
        <f t="shared" si="5"/>
        <v>2311.9047619047615</v>
      </c>
      <c r="AA27" s="14">
        <f t="shared" si="5"/>
        <v>2376.1243386243382</v>
      </c>
      <c r="AB27" s="14">
        <f t="shared" si="5"/>
        <v>2440.3439153439153</v>
      </c>
      <c r="AC27" s="24">
        <f>SUM(E27:AB27)</f>
        <v>56930.654761904763</v>
      </c>
    </row>
    <row r="28" spans="1:58" ht="30" customHeight="1">
      <c r="A28" s="4">
        <v>15</v>
      </c>
      <c r="B28" s="5" t="s">
        <v>65</v>
      </c>
      <c r="C28" s="6" t="s">
        <v>66</v>
      </c>
      <c r="D28" s="13"/>
      <c r="E28" s="15">
        <v>1000</v>
      </c>
      <c r="F28" s="15">
        <v>1200</v>
      </c>
      <c r="G28" s="15">
        <v>1200</v>
      </c>
      <c r="H28" s="15">
        <v>1300</v>
      </c>
      <c r="I28" s="15">
        <v>1200</v>
      </c>
      <c r="J28" s="15">
        <v>1300</v>
      </c>
      <c r="K28" s="15">
        <v>1500</v>
      </c>
      <c r="L28" s="15">
        <v>1200</v>
      </c>
      <c r="M28" s="15">
        <v>1200</v>
      </c>
      <c r="N28" s="15">
        <v>1300</v>
      </c>
      <c r="O28" s="15">
        <v>1300</v>
      </c>
      <c r="P28" s="15">
        <v>1500</v>
      </c>
      <c r="Q28" s="15">
        <v>1200</v>
      </c>
      <c r="R28" s="15">
        <v>1100</v>
      </c>
      <c r="S28" s="15">
        <v>1100</v>
      </c>
      <c r="T28" s="15">
        <v>1200</v>
      </c>
      <c r="U28" s="15">
        <v>1000</v>
      </c>
      <c r="V28" s="15">
        <v>1100</v>
      </c>
      <c r="W28" s="15">
        <v>1100</v>
      </c>
      <c r="X28" s="15">
        <v>1200</v>
      </c>
      <c r="Y28" s="15">
        <v>1200</v>
      </c>
      <c r="Z28" s="15">
        <v>1200</v>
      </c>
      <c r="AA28" s="15">
        <v>1300</v>
      </c>
      <c r="AB28" s="15">
        <v>1200</v>
      </c>
      <c r="AC28" s="25">
        <f>SUM(E28:AB28)</f>
        <v>29100</v>
      </c>
    </row>
    <row r="29" spans="1:58" ht="30" customHeight="1">
      <c r="A29" s="4">
        <v>16</v>
      </c>
      <c r="B29" s="5" t="s">
        <v>67</v>
      </c>
      <c r="C29" s="6" t="s">
        <v>68</v>
      </c>
      <c r="D29" s="13"/>
      <c r="E29" s="16">
        <f t="shared" ref="E29:AB29" si="6">E28/E27</f>
        <v>0.43254376930998978</v>
      </c>
      <c r="F29" s="16">
        <f t="shared" si="6"/>
        <v>0.51905252317198769</v>
      </c>
      <c r="G29" s="16">
        <f t="shared" si="6"/>
        <v>0.52636312208990288</v>
      </c>
      <c r="H29" s="16">
        <f t="shared" si="6"/>
        <v>0.56230690010298667</v>
      </c>
      <c r="I29" s="16">
        <f t="shared" si="6"/>
        <v>0.49173396932083041</v>
      </c>
      <c r="J29" s="16">
        <f t="shared" si="6"/>
        <v>0.52579346503136415</v>
      </c>
      <c r="K29" s="16">
        <f t="shared" si="6"/>
        <v>0.56282803717444441</v>
      </c>
      <c r="L29" s="16">
        <f t="shared" si="6"/>
        <v>0.45575343498028192</v>
      </c>
      <c r="M29" s="16">
        <f t="shared" si="6"/>
        <v>0.54958502453504576</v>
      </c>
      <c r="N29" s="16">
        <f t="shared" si="6"/>
        <v>0.56230690010298656</v>
      </c>
      <c r="O29" s="16">
        <f t="shared" si="6"/>
        <v>0.50607621009268799</v>
      </c>
      <c r="P29" s="16">
        <f t="shared" si="6"/>
        <v>0.56282803717444441</v>
      </c>
      <c r="Q29" s="16">
        <f t="shared" si="6"/>
        <v>0.42956070883198977</v>
      </c>
      <c r="R29" s="16">
        <f t="shared" si="6"/>
        <v>0.52703794660540293</v>
      </c>
      <c r="S29" s="16">
        <f t="shared" si="6"/>
        <v>0.51905252317198747</v>
      </c>
      <c r="T29" s="16">
        <f t="shared" si="6"/>
        <v>0.49829042224510811</v>
      </c>
      <c r="U29" s="16">
        <f t="shared" si="6"/>
        <v>0.42661851219615421</v>
      </c>
      <c r="V29" s="16">
        <f t="shared" si="6"/>
        <v>0.47579814624098876</v>
      </c>
      <c r="W29" s="16">
        <f t="shared" si="6"/>
        <v>0.53527291452111225</v>
      </c>
      <c r="X29" s="16">
        <f t="shared" si="6"/>
        <v>0.52636312208990288</v>
      </c>
      <c r="Y29" s="16">
        <f t="shared" si="6"/>
        <v>0.53388259526261583</v>
      </c>
      <c r="Z29" s="16">
        <f t="shared" si="6"/>
        <v>0.51905252317198769</v>
      </c>
      <c r="AA29" s="16">
        <f t="shared" si="6"/>
        <v>0.54710941631641952</v>
      </c>
      <c r="AB29" s="16">
        <f t="shared" si="6"/>
        <v>0.49173396932083041</v>
      </c>
      <c r="AC29" s="24">
        <f t="shared" ref="AC29:AC34" si="7">AVERAGE(E29:AB29)</f>
        <v>0.51195600804422714</v>
      </c>
    </row>
    <row r="30" spans="1:58" ht="30" customHeight="1">
      <c r="A30" s="4">
        <v>17</v>
      </c>
      <c r="B30" s="5" t="s">
        <v>69</v>
      </c>
      <c r="C30" s="13"/>
      <c r="D30" s="13"/>
      <c r="E30" s="316">
        <f>AVERAGE(E29:AB29)</f>
        <v>0.51195600804422714</v>
      </c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8"/>
      <c r="AC30" s="24">
        <f t="shared" si="7"/>
        <v>0.51195600804422714</v>
      </c>
    </row>
    <row r="31" spans="1:58" ht="30" customHeight="1">
      <c r="A31" s="4">
        <v>18</v>
      </c>
      <c r="B31" s="5" t="s">
        <v>70</v>
      </c>
      <c r="C31" s="13"/>
      <c r="D31" s="13"/>
      <c r="E31" s="16">
        <f t="shared" ref="E31:AB31" si="8">3.516/E29</f>
        <v>8.1286571428571417</v>
      </c>
      <c r="F31" s="16">
        <f t="shared" si="8"/>
        <v>6.773880952380952</v>
      </c>
      <c r="G31" s="16">
        <f t="shared" si="8"/>
        <v>6.6797992724867736</v>
      </c>
      <c r="H31" s="16">
        <f t="shared" si="8"/>
        <v>6.252813186813186</v>
      </c>
      <c r="I31" s="16">
        <f t="shared" si="8"/>
        <v>7.1502076719576717</v>
      </c>
      <c r="J31" s="16">
        <f t="shared" si="8"/>
        <v>6.687036324786324</v>
      </c>
      <c r="K31" s="16">
        <f t="shared" si="8"/>
        <v>6.247023544973545</v>
      </c>
      <c r="L31" s="16">
        <f t="shared" si="8"/>
        <v>7.7146977513227499</v>
      </c>
      <c r="M31" s="16">
        <f t="shared" si="8"/>
        <v>6.3975542328042323</v>
      </c>
      <c r="N31" s="16">
        <f t="shared" si="8"/>
        <v>6.2528131868131878</v>
      </c>
      <c r="O31" s="16">
        <f t="shared" si="8"/>
        <v>6.947570207570207</v>
      </c>
      <c r="P31" s="16">
        <f t="shared" si="8"/>
        <v>6.247023544973545</v>
      </c>
      <c r="Q31" s="16">
        <f t="shared" si="8"/>
        <v>8.1851061507936507</v>
      </c>
      <c r="R31" s="16">
        <f t="shared" si="8"/>
        <v>6.671246392496391</v>
      </c>
      <c r="S31" s="16">
        <f t="shared" si="8"/>
        <v>6.7738809523809547</v>
      </c>
      <c r="T31" s="16">
        <f t="shared" si="8"/>
        <v>7.0561259920634924</v>
      </c>
      <c r="U31" s="16">
        <f t="shared" si="8"/>
        <v>8.2415551587301596</v>
      </c>
      <c r="V31" s="16">
        <f t="shared" si="8"/>
        <v>7.3896883116883103</v>
      </c>
      <c r="W31" s="16">
        <f t="shared" si="8"/>
        <v>6.5686118326118326</v>
      </c>
      <c r="X31" s="16">
        <f t="shared" si="8"/>
        <v>6.6797992724867736</v>
      </c>
      <c r="Y31" s="16">
        <f t="shared" si="8"/>
        <v>6.5857175925925926</v>
      </c>
      <c r="Z31" s="16">
        <f t="shared" si="8"/>
        <v>6.773880952380952</v>
      </c>
      <c r="AA31" s="16">
        <f t="shared" si="8"/>
        <v>6.426502442002441</v>
      </c>
      <c r="AB31" s="16">
        <f t="shared" si="8"/>
        <v>7.1502076719576717</v>
      </c>
      <c r="AC31" s="24">
        <f t="shared" si="7"/>
        <v>6.9158916559135299</v>
      </c>
    </row>
    <row r="32" spans="1:58" ht="30" customHeight="1">
      <c r="A32" s="4">
        <v>19</v>
      </c>
      <c r="B32" s="5" t="s">
        <v>71</v>
      </c>
      <c r="C32" s="13"/>
      <c r="D32" s="13"/>
      <c r="E32" s="16">
        <f t="shared" ref="E32:AB32" si="9">3.413*E31</f>
        <v>27.743106828571424</v>
      </c>
      <c r="F32" s="16">
        <f t="shared" si="9"/>
        <v>23.119255690476187</v>
      </c>
      <c r="G32" s="16">
        <f t="shared" si="9"/>
        <v>22.798154916997358</v>
      </c>
      <c r="H32" s="16">
        <f t="shared" si="9"/>
        <v>21.340851406593401</v>
      </c>
      <c r="I32" s="16">
        <f t="shared" si="9"/>
        <v>24.403658784391531</v>
      </c>
      <c r="J32" s="16">
        <f t="shared" si="9"/>
        <v>22.822854976495723</v>
      </c>
      <c r="K32" s="16">
        <f t="shared" si="9"/>
        <v>21.321091358994707</v>
      </c>
      <c r="L32" s="16">
        <f t="shared" si="9"/>
        <v>26.330263425264544</v>
      </c>
      <c r="M32" s="16">
        <f t="shared" si="9"/>
        <v>21.834852596560843</v>
      </c>
      <c r="N32" s="16">
        <f t="shared" si="9"/>
        <v>21.340851406593409</v>
      </c>
      <c r="O32" s="16">
        <f t="shared" si="9"/>
        <v>23.712057118437116</v>
      </c>
      <c r="P32" s="16">
        <f t="shared" si="9"/>
        <v>21.321091358994707</v>
      </c>
      <c r="Q32" s="16">
        <f t="shared" si="9"/>
        <v>27.935767292658728</v>
      </c>
      <c r="R32" s="16">
        <f t="shared" si="9"/>
        <v>22.768963937590183</v>
      </c>
      <c r="S32" s="16">
        <f t="shared" si="9"/>
        <v>23.119255690476198</v>
      </c>
      <c r="T32" s="16">
        <f t="shared" si="9"/>
        <v>24.082558010912699</v>
      </c>
      <c r="U32" s="16">
        <f t="shared" si="9"/>
        <v>28.128427756746035</v>
      </c>
      <c r="V32" s="16">
        <f t="shared" si="9"/>
        <v>25.2210062077922</v>
      </c>
      <c r="W32" s="16">
        <f t="shared" si="9"/>
        <v>22.418672184704182</v>
      </c>
      <c r="X32" s="16">
        <f t="shared" si="9"/>
        <v>22.798154916997358</v>
      </c>
      <c r="Y32" s="16">
        <f t="shared" si="9"/>
        <v>22.477054143518519</v>
      </c>
      <c r="Z32" s="16">
        <f t="shared" si="9"/>
        <v>23.119255690476187</v>
      </c>
      <c r="AA32" s="16">
        <f t="shared" si="9"/>
        <v>21.93365283455433</v>
      </c>
      <c r="AB32" s="16">
        <f t="shared" si="9"/>
        <v>24.403658784391531</v>
      </c>
      <c r="AC32" s="24">
        <f t="shared" si="7"/>
        <v>23.603938221632873</v>
      </c>
    </row>
    <row r="33" spans="1:29" ht="30" customHeight="1">
      <c r="A33" s="4">
        <v>20</v>
      </c>
      <c r="B33" s="5" t="s">
        <v>72</v>
      </c>
      <c r="C33" s="6" t="s">
        <v>47</v>
      </c>
      <c r="D33" s="13"/>
      <c r="E33" s="16">
        <f t="shared" ref="E33:AB33" si="10">(E19-E18)/LN(1+(E19-E18)/E13)</f>
        <v>1.9278101809814778</v>
      </c>
      <c r="F33" s="16">
        <f t="shared" si="10"/>
        <v>1.9011717022448482</v>
      </c>
      <c r="G33" s="16">
        <f t="shared" si="10"/>
        <v>1.7452338187846039</v>
      </c>
      <c r="H33" s="16">
        <f t="shared" si="10"/>
        <v>1.5266735874323147</v>
      </c>
      <c r="I33" s="16">
        <f t="shared" si="10"/>
        <v>1.6468519295553978</v>
      </c>
      <c r="J33" s="16">
        <f t="shared" si="10"/>
        <v>1.8463729172879555</v>
      </c>
      <c r="K33" s="16">
        <f t="shared" si="10"/>
        <v>1.6941893945508528</v>
      </c>
      <c r="L33" s="16">
        <f t="shared" si="10"/>
        <v>1.994913417409337</v>
      </c>
      <c r="M33" s="16">
        <f t="shared" si="10"/>
        <v>1.9011717022448482</v>
      </c>
      <c r="N33" s="16">
        <f t="shared" si="10"/>
        <v>2.1027387268477047</v>
      </c>
      <c r="O33" s="16">
        <f t="shared" si="10"/>
        <v>2.1574156548576306</v>
      </c>
      <c r="P33" s="16">
        <f t="shared" si="10"/>
        <v>2.2920781613191434</v>
      </c>
      <c r="Q33" s="16">
        <f t="shared" si="10"/>
        <v>2.2920781613191434</v>
      </c>
      <c r="R33" s="16">
        <f t="shared" si="10"/>
        <v>1.6939571924896044</v>
      </c>
      <c r="S33" s="16">
        <f t="shared" si="10"/>
        <v>1.6421704282324678</v>
      </c>
      <c r="T33" s="16">
        <f t="shared" si="10"/>
        <v>1.7960301003328381</v>
      </c>
      <c r="U33" s="16">
        <f t="shared" si="10"/>
        <v>1.7960301003328381</v>
      </c>
      <c r="V33" s="16">
        <f t="shared" si="10"/>
        <v>1.9278101809814778</v>
      </c>
      <c r="W33" s="16">
        <f t="shared" si="10"/>
        <v>1.8204784532536746</v>
      </c>
      <c r="X33" s="16">
        <f t="shared" si="10"/>
        <v>2.1027387268477047</v>
      </c>
      <c r="Y33" s="16">
        <f t="shared" si="10"/>
        <v>1.9918498048549389</v>
      </c>
      <c r="Z33" s="16">
        <f t="shared" si="10"/>
        <v>1.954325168564633</v>
      </c>
      <c r="AA33" s="16">
        <f t="shared" si="10"/>
        <v>2.1301382500832813</v>
      </c>
      <c r="AB33" s="16">
        <f t="shared" si="10"/>
        <v>1.770690259280117</v>
      </c>
      <c r="AC33" s="24">
        <f t="shared" si="7"/>
        <v>1.9022882508370349</v>
      </c>
    </row>
    <row r="34" spans="1:29" ht="30" customHeight="1">
      <c r="A34" s="4">
        <v>21</v>
      </c>
      <c r="B34" s="5" t="s">
        <v>73</v>
      </c>
      <c r="C34" s="6" t="s">
        <v>47</v>
      </c>
      <c r="D34" s="17"/>
      <c r="E34" s="16">
        <f t="shared" ref="E34:AB34" si="11">(E15-E16)/LN(1+(E15-E16)/E14)</f>
        <v>3.4218350504829047</v>
      </c>
      <c r="F34" s="16">
        <f t="shared" si="11"/>
        <v>4.2234979072749779</v>
      </c>
      <c r="G34" s="16">
        <f t="shared" si="11"/>
        <v>3.1004281370558266</v>
      </c>
      <c r="H34" s="16">
        <f t="shared" si="11"/>
        <v>2.8070729658092159</v>
      </c>
      <c r="I34" s="16">
        <f t="shared" si="11"/>
        <v>2.9063544547929929</v>
      </c>
      <c r="J34" s="16">
        <f t="shared" si="11"/>
        <v>3.0987079537402038</v>
      </c>
      <c r="K34" s="16">
        <f t="shared" si="11"/>
        <v>3.249932086543676</v>
      </c>
      <c r="L34" s="16">
        <f t="shared" si="11"/>
        <v>3.2248851383682635</v>
      </c>
      <c r="M34" s="16">
        <f t="shared" si="11"/>
        <v>2.8672892486957018</v>
      </c>
      <c r="N34" s="16">
        <f t="shared" si="11"/>
        <v>2.8070729658092164</v>
      </c>
      <c r="O34" s="16">
        <f t="shared" si="11"/>
        <v>3.1746057324292836</v>
      </c>
      <c r="P34" s="16">
        <f t="shared" si="11"/>
        <v>3.57056204992652</v>
      </c>
      <c r="Q34" s="16">
        <f t="shared" si="11"/>
        <v>3.6753467153389909</v>
      </c>
      <c r="R34" s="16">
        <f t="shared" si="11"/>
        <v>4.1309028372552721</v>
      </c>
      <c r="S34" s="16">
        <f t="shared" si="11"/>
        <v>3.1128205939099605</v>
      </c>
      <c r="T34" s="16">
        <f t="shared" si="11"/>
        <v>3.2059515234608833</v>
      </c>
      <c r="U34" s="16">
        <f t="shared" si="11"/>
        <v>3.3039228830716172</v>
      </c>
      <c r="V34" s="16">
        <f t="shared" si="11"/>
        <v>4.2234979072749779</v>
      </c>
      <c r="W34" s="16">
        <f t="shared" si="11"/>
        <v>3.0574686628066208</v>
      </c>
      <c r="X34" s="16">
        <f t="shared" si="11"/>
        <v>3.1004281370558266</v>
      </c>
      <c r="Y34" s="16">
        <f t="shared" si="11"/>
        <v>3.2225048318656326</v>
      </c>
      <c r="Z34" s="16">
        <f t="shared" si="11"/>
        <v>3.2768612158566142</v>
      </c>
      <c r="AA34" s="16">
        <f t="shared" si="11"/>
        <v>3.3309086262159</v>
      </c>
      <c r="AB34" s="16">
        <f t="shared" si="11"/>
        <v>3.0732768781004784</v>
      </c>
      <c r="AC34" s="24">
        <f t="shared" si="7"/>
        <v>3.2985889376308974</v>
      </c>
    </row>
    <row r="36" spans="1:29" ht="23.25">
      <c r="A36" s="266" t="s">
        <v>31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</row>
    <row r="37" spans="1:29" ht="23.25">
      <c r="A37" s="306" t="s">
        <v>171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</row>
    <row r="38" spans="1:29" ht="21">
      <c r="A38" s="273"/>
      <c r="B38" s="273"/>
      <c r="C38" s="273"/>
      <c r="D38" s="273"/>
      <c r="E38" s="270" t="s">
        <v>80</v>
      </c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  <c r="AA38" s="270"/>
      <c r="AB38" s="270"/>
      <c r="AC38" s="270"/>
    </row>
    <row r="39" spans="1:29" ht="18.75">
      <c r="A39" s="319" t="s">
        <v>119</v>
      </c>
      <c r="B39" s="319"/>
      <c r="C39" s="319"/>
      <c r="D39" s="319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</row>
    <row r="40" spans="1:29" ht="18.75">
      <c r="A40" s="319" t="s">
        <v>120</v>
      </c>
      <c r="B40" s="319"/>
      <c r="C40" s="319"/>
      <c r="D40" s="319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  <c r="AA40" s="270"/>
      <c r="AB40" s="270"/>
      <c r="AC40" s="270"/>
    </row>
    <row r="41" spans="1:29" ht="18.75">
      <c r="A41" s="319" t="s">
        <v>121</v>
      </c>
      <c r="B41" s="319"/>
      <c r="C41" s="319"/>
      <c r="D41" s="319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  <c r="AA41" s="270"/>
      <c r="AB41" s="270"/>
      <c r="AC41" s="270"/>
    </row>
    <row r="42" spans="1:29" ht="18.75">
      <c r="A42" s="319" t="s">
        <v>122</v>
      </c>
      <c r="B42" s="319"/>
      <c r="C42" s="319"/>
      <c r="D42" s="319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  <c r="AA42" s="270"/>
      <c r="AB42" s="270"/>
      <c r="AC42" s="270"/>
    </row>
    <row r="43" spans="1:29" ht="19.5">
      <c r="A43" s="320" t="s">
        <v>123</v>
      </c>
      <c r="B43" s="320"/>
      <c r="C43" s="320"/>
      <c r="D43" s="32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  <c r="AA43" s="270"/>
      <c r="AB43" s="270"/>
      <c r="AC43" s="270"/>
    </row>
    <row r="44" spans="1:29" ht="18.75">
      <c r="A44" s="320" t="s">
        <v>124</v>
      </c>
      <c r="B44" s="320"/>
      <c r="C44" s="320"/>
      <c r="D44" s="32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  <c r="AA44" s="270"/>
      <c r="AB44" s="270"/>
      <c r="AC44" s="270"/>
    </row>
    <row r="45" spans="1:29" ht="15.75">
      <c r="A45" s="258" t="s">
        <v>40</v>
      </c>
      <c r="B45" s="258" t="s">
        <v>41</v>
      </c>
      <c r="C45" s="258" t="s">
        <v>42</v>
      </c>
      <c r="D45" s="258" t="s">
        <v>43</v>
      </c>
      <c r="E45" s="230" t="s">
        <v>44</v>
      </c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20" t="s">
        <v>30</v>
      </c>
    </row>
    <row r="46" spans="1:29" ht="18.75">
      <c r="A46" s="259"/>
      <c r="B46" s="259"/>
      <c r="C46" s="259"/>
      <c r="D46" s="259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21"/>
    </row>
    <row r="47" spans="1:29" ht="30.75" customHeight="1">
      <c r="A47" s="4">
        <v>1</v>
      </c>
      <c r="B47" s="5" t="s">
        <v>46</v>
      </c>
      <c r="C47" s="6" t="s">
        <v>47</v>
      </c>
      <c r="D47" s="7"/>
      <c r="E47" s="8">
        <v>0.6</v>
      </c>
      <c r="F47" s="8">
        <v>0.6</v>
      </c>
      <c r="G47" s="8">
        <v>0.6</v>
      </c>
      <c r="H47" s="8">
        <v>0.5</v>
      </c>
      <c r="I47" s="8">
        <v>0.5</v>
      </c>
      <c r="J47" s="8">
        <v>0.5</v>
      </c>
      <c r="K47" s="8">
        <v>0.5</v>
      </c>
      <c r="L47" s="8">
        <v>0.5</v>
      </c>
      <c r="M47" s="8">
        <v>0.6</v>
      </c>
      <c r="N47" s="8">
        <v>0.5</v>
      </c>
      <c r="O47" s="8">
        <v>0.6</v>
      </c>
      <c r="P47" s="8">
        <v>0.5</v>
      </c>
      <c r="Q47" s="8">
        <v>0.5</v>
      </c>
      <c r="R47" s="8">
        <v>0.4</v>
      </c>
      <c r="S47" s="8">
        <v>0.4</v>
      </c>
      <c r="T47" s="8">
        <v>0.5</v>
      </c>
      <c r="U47" s="8">
        <v>0.4</v>
      </c>
      <c r="V47" s="8">
        <v>0.4</v>
      </c>
      <c r="W47" s="8">
        <v>0.4</v>
      </c>
      <c r="X47" s="8">
        <v>0.4</v>
      </c>
      <c r="Y47" s="8">
        <v>0.5</v>
      </c>
      <c r="Z47" s="8">
        <v>0.4</v>
      </c>
      <c r="AA47" s="8">
        <v>0.4</v>
      </c>
      <c r="AB47" s="8">
        <v>0.6</v>
      </c>
      <c r="AC47" s="23">
        <f>AVERAGE(E47:AB47)</f>
        <v>0.49166666666666675</v>
      </c>
    </row>
    <row r="48" spans="1:29" ht="30.75" customHeight="1">
      <c r="A48" s="4">
        <v>2</v>
      </c>
      <c r="B48" s="5" t="s">
        <v>48</v>
      </c>
      <c r="C48" s="6" t="s">
        <v>47</v>
      </c>
      <c r="D48" s="7"/>
      <c r="E48" s="9">
        <v>0.8</v>
      </c>
      <c r="F48" s="9">
        <v>0.8</v>
      </c>
      <c r="G48" s="9">
        <v>0.8</v>
      </c>
      <c r="H48" s="9">
        <v>0.7</v>
      </c>
      <c r="I48" s="9">
        <v>0.7</v>
      </c>
      <c r="J48" s="9">
        <v>0.8</v>
      </c>
      <c r="K48" s="9">
        <v>0.8</v>
      </c>
      <c r="L48" s="9">
        <v>0.8</v>
      </c>
      <c r="M48" s="9">
        <v>0.8</v>
      </c>
      <c r="N48" s="9">
        <v>0.8</v>
      </c>
      <c r="O48" s="9">
        <v>0.8</v>
      </c>
      <c r="P48" s="9">
        <v>0.9</v>
      </c>
      <c r="Q48" s="9">
        <v>0.9</v>
      </c>
      <c r="R48" s="9">
        <v>0.8</v>
      </c>
      <c r="S48" s="9">
        <v>0.8</v>
      </c>
      <c r="T48" s="9">
        <v>0.8</v>
      </c>
      <c r="U48" s="9">
        <v>0.8</v>
      </c>
      <c r="V48" s="9">
        <v>0.7</v>
      </c>
      <c r="W48" s="9">
        <v>0.7</v>
      </c>
      <c r="X48" s="9">
        <v>0.7</v>
      </c>
      <c r="Y48" s="9">
        <v>0.7</v>
      </c>
      <c r="Z48" s="9">
        <v>0.8</v>
      </c>
      <c r="AA48" s="9">
        <v>0.7</v>
      </c>
      <c r="AB48" s="9">
        <v>0.8</v>
      </c>
      <c r="AC48" s="23">
        <f>AVERAGE(E48:AB48)</f>
        <v>0.77916666666666679</v>
      </c>
    </row>
    <row r="49" spans="1:29" ht="30.75" customHeight="1">
      <c r="A49" s="4">
        <v>3</v>
      </c>
      <c r="B49" s="5" t="s">
        <v>49</v>
      </c>
      <c r="C49" s="6" t="s">
        <v>47</v>
      </c>
      <c r="D49" s="6"/>
      <c r="E49" s="10">
        <v>12.4</v>
      </c>
      <c r="F49" s="10">
        <v>12.3</v>
      </c>
      <c r="G49" s="10">
        <v>12.2</v>
      </c>
      <c r="H49" s="10">
        <v>12.3</v>
      </c>
      <c r="I49" s="10">
        <v>12.8</v>
      </c>
      <c r="J49" s="10">
        <v>13</v>
      </c>
      <c r="K49" s="10">
        <v>13.6</v>
      </c>
      <c r="L49" s="10">
        <v>13.4</v>
      </c>
      <c r="M49" s="10">
        <v>12.2</v>
      </c>
      <c r="N49" s="10">
        <v>12.8</v>
      </c>
      <c r="O49" s="10">
        <v>13.6</v>
      </c>
      <c r="P49" s="10">
        <v>13.8</v>
      </c>
      <c r="Q49" s="10">
        <v>13.9</v>
      </c>
      <c r="R49" s="10">
        <v>12.1</v>
      </c>
      <c r="S49" s="10">
        <v>12.1</v>
      </c>
      <c r="T49" s="10">
        <v>12.6</v>
      </c>
      <c r="U49" s="10">
        <v>12.6</v>
      </c>
      <c r="V49" s="10">
        <v>12.3</v>
      </c>
      <c r="W49" s="10">
        <v>12.2</v>
      </c>
      <c r="X49" s="10">
        <v>12.7</v>
      </c>
      <c r="Y49" s="10">
        <v>12.9</v>
      </c>
      <c r="Z49" s="10">
        <v>13</v>
      </c>
      <c r="AA49" s="10">
        <v>13</v>
      </c>
      <c r="AB49" s="10">
        <v>12.8</v>
      </c>
      <c r="AC49" s="24">
        <f t="shared" ref="AC49:AC60" si="12">AVERAGE(E49:AB49)</f>
        <v>12.774999999999999</v>
      </c>
    </row>
    <row r="50" spans="1:29" ht="30.75" customHeight="1">
      <c r="A50" s="4">
        <v>4</v>
      </c>
      <c r="B50" s="5" t="s">
        <v>50</v>
      </c>
      <c r="C50" s="6" t="s">
        <v>47</v>
      </c>
      <c r="D50" s="6"/>
      <c r="E50" s="10">
        <v>5.3</v>
      </c>
      <c r="F50" s="10">
        <v>5.4</v>
      </c>
      <c r="G50" s="10">
        <v>5.5</v>
      </c>
      <c r="H50" s="10">
        <v>5.5</v>
      </c>
      <c r="I50" s="10">
        <v>5.7</v>
      </c>
      <c r="J50" s="10">
        <v>5.7</v>
      </c>
      <c r="K50" s="10">
        <v>5.8</v>
      </c>
      <c r="L50" s="10">
        <v>6</v>
      </c>
      <c r="M50" s="10">
        <v>5.3</v>
      </c>
      <c r="N50" s="10">
        <v>5.6</v>
      </c>
      <c r="O50" s="10">
        <v>5.8</v>
      </c>
      <c r="P50" s="10">
        <v>5.8</v>
      </c>
      <c r="Q50" s="10">
        <v>5.8</v>
      </c>
      <c r="R50" s="10">
        <v>5.3</v>
      </c>
      <c r="S50" s="10">
        <v>5.5</v>
      </c>
      <c r="T50" s="10">
        <v>5.6</v>
      </c>
      <c r="U50" s="10">
        <v>5.4</v>
      </c>
      <c r="V50" s="10">
        <v>5.4</v>
      </c>
      <c r="W50" s="10">
        <v>5.8</v>
      </c>
      <c r="X50" s="10">
        <v>6.1</v>
      </c>
      <c r="Y50" s="10">
        <v>6.2</v>
      </c>
      <c r="Z50" s="10">
        <v>6.1</v>
      </c>
      <c r="AA50" s="10">
        <v>5.9</v>
      </c>
      <c r="AB50" s="10">
        <v>5.5</v>
      </c>
      <c r="AC50" s="24">
        <f t="shared" si="12"/>
        <v>5.6666666666666652</v>
      </c>
    </row>
    <row r="51" spans="1:29" ht="30.75" customHeight="1">
      <c r="A51" s="195"/>
      <c r="B51" s="196"/>
      <c r="C51" s="197"/>
      <c r="D51" s="197"/>
      <c r="E51" s="198">
        <f>E49-E50</f>
        <v>7.1000000000000005</v>
      </c>
      <c r="F51" s="198">
        <f t="shared" ref="F51:AB51" si="13">F49-F50</f>
        <v>6.9</v>
      </c>
      <c r="G51" s="198">
        <f t="shared" si="13"/>
        <v>6.6999999999999993</v>
      </c>
      <c r="H51" s="198">
        <f t="shared" si="13"/>
        <v>6.8000000000000007</v>
      </c>
      <c r="I51" s="198">
        <f t="shared" si="13"/>
        <v>7.1000000000000005</v>
      </c>
      <c r="J51" s="198">
        <f t="shared" si="13"/>
        <v>7.3</v>
      </c>
      <c r="K51" s="198">
        <f t="shared" si="13"/>
        <v>7.8</v>
      </c>
      <c r="L51" s="198">
        <f t="shared" si="13"/>
        <v>7.4</v>
      </c>
      <c r="M51" s="198">
        <f t="shared" si="13"/>
        <v>6.8999999999999995</v>
      </c>
      <c r="N51" s="198">
        <f t="shared" si="13"/>
        <v>7.2000000000000011</v>
      </c>
      <c r="O51" s="198">
        <f t="shared" si="13"/>
        <v>7.8</v>
      </c>
      <c r="P51" s="198">
        <f t="shared" si="13"/>
        <v>8</v>
      </c>
      <c r="Q51" s="198">
        <f t="shared" si="13"/>
        <v>8.1000000000000014</v>
      </c>
      <c r="R51" s="198">
        <f t="shared" si="13"/>
        <v>6.8</v>
      </c>
      <c r="S51" s="198">
        <f t="shared" si="13"/>
        <v>6.6</v>
      </c>
      <c r="T51" s="198">
        <f t="shared" si="13"/>
        <v>7</v>
      </c>
      <c r="U51" s="198">
        <f t="shared" si="13"/>
        <v>7.1999999999999993</v>
      </c>
      <c r="V51" s="198">
        <f t="shared" si="13"/>
        <v>6.9</v>
      </c>
      <c r="W51" s="198">
        <f t="shared" si="13"/>
        <v>6.3999999999999995</v>
      </c>
      <c r="X51" s="198">
        <f t="shared" si="13"/>
        <v>6.6</v>
      </c>
      <c r="Y51" s="198">
        <f t="shared" si="13"/>
        <v>6.7</v>
      </c>
      <c r="Z51" s="198">
        <f t="shared" si="13"/>
        <v>6.9</v>
      </c>
      <c r="AA51" s="198">
        <f t="shared" si="13"/>
        <v>7.1</v>
      </c>
      <c r="AB51" s="198">
        <f t="shared" si="13"/>
        <v>7.3000000000000007</v>
      </c>
      <c r="AC51" s="24">
        <f t="shared" si="12"/>
        <v>7.1083333333333334</v>
      </c>
    </row>
    <row r="52" spans="1:29" ht="30.75" customHeight="1">
      <c r="A52" s="4">
        <v>5</v>
      </c>
      <c r="B52" s="5" t="s">
        <v>51</v>
      </c>
      <c r="C52" s="6" t="s">
        <v>47</v>
      </c>
      <c r="D52" s="6"/>
      <c r="E52" s="10">
        <v>23.8</v>
      </c>
      <c r="F52" s="10">
        <v>24.2</v>
      </c>
      <c r="G52" s="10">
        <v>24.8</v>
      </c>
      <c r="H52" s="10">
        <v>25.1</v>
      </c>
      <c r="I52" s="10">
        <v>25.4</v>
      </c>
      <c r="J52" s="10">
        <v>26.1</v>
      </c>
      <c r="K52" s="10">
        <v>27.7</v>
      </c>
      <c r="L52" s="10">
        <v>28.8</v>
      </c>
      <c r="M52" s="10">
        <v>28.2</v>
      </c>
      <c r="N52" s="10">
        <v>25.3</v>
      </c>
      <c r="O52" s="10">
        <v>24.5</v>
      </c>
      <c r="P52" s="10">
        <v>25.3</v>
      </c>
      <c r="Q52" s="10">
        <v>25.9</v>
      </c>
      <c r="R52" s="10">
        <v>26</v>
      </c>
      <c r="S52" s="10">
        <v>24.7</v>
      </c>
      <c r="T52" s="10">
        <v>24.2</v>
      </c>
      <c r="U52" s="10">
        <v>23.3</v>
      </c>
      <c r="V52" s="10">
        <v>23.4</v>
      </c>
      <c r="W52" s="10">
        <v>24.6</v>
      </c>
      <c r="X52" s="10">
        <v>25.3</v>
      </c>
      <c r="Y52" s="10">
        <v>25.6</v>
      </c>
      <c r="Z52" s="10">
        <v>25.8</v>
      </c>
      <c r="AA52" s="10">
        <v>25.6</v>
      </c>
      <c r="AB52" s="10">
        <v>24.8</v>
      </c>
      <c r="AC52" s="24">
        <f t="shared" si="12"/>
        <v>25.349999999999994</v>
      </c>
    </row>
    <row r="53" spans="1:29" ht="30.75" customHeight="1">
      <c r="A53" s="4">
        <v>6</v>
      </c>
      <c r="B53" s="5" t="s">
        <v>52</v>
      </c>
      <c r="C53" s="6" t="s">
        <v>47</v>
      </c>
      <c r="D53" s="6"/>
      <c r="E53" s="10">
        <v>28.3</v>
      </c>
      <c r="F53" s="10">
        <v>28.6</v>
      </c>
      <c r="G53" s="10">
        <v>29.1</v>
      </c>
      <c r="H53" s="10">
        <v>29.4</v>
      </c>
      <c r="I53" s="10">
        <v>29.9</v>
      </c>
      <c r="J53" s="10">
        <v>30.8</v>
      </c>
      <c r="K53" s="10">
        <v>32.6</v>
      </c>
      <c r="L53" s="10">
        <v>33.6</v>
      </c>
      <c r="M53" s="10">
        <v>32.700000000000003</v>
      </c>
      <c r="N53" s="10">
        <v>29.8</v>
      </c>
      <c r="O53" s="10">
        <v>29.3</v>
      </c>
      <c r="P53" s="10">
        <v>30.4</v>
      </c>
      <c r="Q53" s="10">
        <v>30.9</v>
      </c>
      <c r="R53" s="10">
        <v>30.3</v>
      </c>
      <c r="S53" s="10">
        <v>28.9</v>
      </c>
      <c r="T53" s="10">
        <v>28.7</v>
      </c>
      <c r="U53" s="10">
        <v>27.9</v>
      </c>
      <c r="V53" s="10">
        <v>27.9</v>
      </c>
      <c r="W53" s="10">
        <v>28.7</v>
      </c>
      <c r="X53" s="10">
        <v>29.6</v>
      </c>
      <c r="Y53" s="10">
        <v>29.8</v>
      </c>
      <c r="Z53" s="10">
        <v>30.1</v>
      </c>
      <c r="AA53" s="10">
        <v>30</v>
      </c>
      <c r="AB53" s="10">
        <v>29.4</v>
      </c>
      <c r="AC53" s="24">
        <f t="shared" si="12"/>
        <v>29.862499999999997</v>
      </c>
    </row>
    <row r="54" spans="1:29" ht="30.75" customHeight="1">
      <c r="A54" s="4">
        <v>7</v>
      </c>
      <c r="B54" s="5" t="s">
        <v>53</v>
      </c>
      <c r="C54" s="6" t="s">
        <v>54</v>
      </c>
      <c r="D54" s="6"/>
      <c r="E54" s="11">
        <v>4.2</v>
      </c>
      <c r="F54" s="11">
        <v>4.2</v>
      </c>
      <c r="G54" s="11">
        <v>4.2</v>
      </c>
      <c r="H54" s="11">
        <v>4.2</v>
      </c>
      <c r="I54" s="11">
        <v>4.2</v>
      </c>
      <c r="J54" s="11">
        <v>4.2</v>
      </c>
      <c r="K54" s="11">
        <v>4.2</v>
      </c>
      <c r="L54" s="11">
        <v>4.2</v>
      </c>
      <c r="M54" s="11">
        <v>4.2</v>
      </c>
      <c r="N54" s="11">
        <v>4.2</v>
      </c>
      <c r="O54" s="11">
        <v>4.2</v>
      </c>
      <c r="P54" s="11">
        <v>4.2</v>
      </c>
      <c r="Q54" s="11">
        <v>4.2</v>
      </c>
      <c r="R54" s="11">
        <v>4.2</v>
      </c>
      <c r="S54" s="11">
        <v>4.2</v>
      </c>
      <c r="T54" s="11">
        <v>4.2</v>
      </c>
      <c r="U54" s="11">
        <v>4.2</v>
      </c>
      <c r="V54" s="11">
        <v>4.2</v>
      </c>
      <c r="W54" s="11">
        <v>4.2</v>
      </c>
      <c r="X54" s="11">
        <v>4.2</v>
      </c>
      <c r="Y54" s="11">
        <v>4.2</v>
      </c>
      <c r="Z54" s="11">
        <v>4.2</v>
      </c>
      <c r="AA54" s="11">
        <v>4.2</v>
      </c>
      <c r="AB54" s="11">
        <v>4.2</v>
      </c>
      <c r="AC54" s="24">
        <f t="shared" si="12"/>
        <v>4.200000000000002</v>
      </c>
    </row>
    <row r="55" spans="1:29" ht="30.75" customHeight="1">
      <c r="A55" s="4">
        <v>8</v>
      </c>
      <c r="B55" s="5" t="s">
        <v>55</v>
      </c>
      <c r="C55" s="6" t="s">
        <v>54</v>
      </c>
      <c r="D55" s="6"/>
      <c r="E55" s="12">
        <v>3.7</v>
      </c>
      <c r="F55" s="12">
        <v>3.7</v>
      </c>
      <c r="G55" s="12">
        <v>3.7</v>
      </c>
      <c r="H55" s="12">
        <v>3.7</v>
      </c>
      <c r="I55" s="12">
        <v>3.7</v>
      </c>
      <c r="J55" s="12">
        <v>3.7</v>
      </c>
      <c r="K55" s="12">
        <v>3.7</v>
      </c>
      <c r="L55" s="12">
        <v>3.7</v>
      </c>
      <c r="M55" s="12">
        <v>3.7</v>
      </c>
      <c r="N55" s="12">
        <v>3.7</v>
      </c>
      <c r="O55" s="12">
        <v>3.7</v>
      </c>
      <c r="P55" s="12">
        <v>3.7</v>
      </c>
      <c r="Q55" s="12">
        <v>3.7</v>
      </c>
      <c r="R55" s="12">
        <v>3.7</v>
      </c>
      <c r="S55" s="12">
        <v>3.7</v>
      </c>
      <c r="T55" s="12">
        <v>3.7</v>
      </c>
      <c r="U55" s="12">
        <v>3.7</v>
      </c>
      <c r="V55" s="12">
        <v>3.7</v>
      </c>
      <c r="W55" s="12">
        <v>3.7</v>
      </c>
      <c r="X55" s="12">
        <v>3.7</v>
      </c>
      <c r="Y55" s="12">
        <v>3.7</v>
      </c>
      <c r="Z55" s="12">
        <v>3.7</v>
      </c>
      <c r="AA55" s="12">
        <v>3.7</v>
      </c>
      <c r="AB55" s="12">
        <v>3.7</v>
      </c>
      <c r="AC55" s="24">
        <f t="shared" si="12"/>
        <v>3.7000000000000015</v>
      </c>
    </row>
    <row r="56" spans="1:29" ht="30.75" customHeight="1">
      <c r="A56" s="4">
        <v>9</v>
      </c>
      <c r="B56" s="5" t="s">
        <v>56</v>
      </c>
      <c r="C56" s="6" t="s">
        <v>54</v>
      </c>
      <c r="D56" s="6"/>
      <c r="E56" s="12">
        <v>3.8</v>
      </c>
      <c r="F56" s="12">
        <v>3.8</v>
      </c>
      <c r="G56" s="12">
        <v>3.8</v>
      </c>
      <c r="H56" s="12">
        <v>3.8</v>
      </c>
      <c r="I56" s="12">
        <v>3.8</v>
      </c>
      <c r="J56" s="12">
        <v>3.8</v>
      </c>
      <c r="K56" s="12">
        <v>3.8</v>
      </c>
      <c r="L56" s="12">
        <v>3.8</v>
      </c>
      <c r="M56" s="12">
        <v>3.8</v>
      </c>
      <c r="N56" s="12">
        <v>3.8</v>
      </c>
      <c r="O56" s="12">
        <v>3.8</v>
      </c>
      <c r="P56" s="12">
        <v>3.8</v>
      </c>
      <c r="Q56" s="12">
        <v>3.8</v>
      </c>
      <c r="R56" s="12">
        <v>3.8</v>
      </c>
      <c r="S56" s="12">
        <v>3.8</v>
      </c>
      <c r="T56" s="12">
        <v>3.8</v>
      </c>
      <c r="U56" s="12">
        <v>3.8</v>
      </c>
      <c r="V56" s="12">
        <v>3.8</v>
      </c>
      <c r="W56" s="12">
        <v>3.8</v>
      </c>
      <c r="X56" s="12">
        <v>3.8</v>
      </c>
      <c r="Y56" s="12">
        <v>3.8</v>
      </c>
      <c r="Z56" s="12">
        <v>3.8</v>
      </c>
      <c r="AA56" s="12">
        <v>3.8</v>
      </c>
      <c r="AB56" s="12">
        <v>3.8</v>
      </c>
      <c r="AC56" s="24">
        <f t="shared" si="12"/>
        <v>3.7999999999999985</v>
      </c>
    </row>
    <row r="57" spans="1:29" ht="30.75" customHeight="1">
      <c r="A57" s="4">
        <v>10</v>
      </c>
      <c r="B57" s="5" t="s">
        <v>57</v>
      </c>
      <c r="C57" s="6" t="s">
        <v>54</v>
      </c>
      <c r="D57" s="6"/>
      <c r="E57" s="12">
        <v>3</v>
      </c>
      <c r="F57" s="12">
        <v>3</v>
      </c>
      <c r="G57" s="12">
        <v>3</v>
      </c>
      <c r="H57" s="12">
        <v>3</v>
      </c>
      <c r="I57" s="12">
        <v>3</v>
      </c>
      <c r="J57" s="12">
        <v>3</v>
      </c>
      <c r="K57" s="12">
        <v>3</v>
      </c>
      <c r="L57" s="12">
        <v>3</v>
      </c>
      <c r="M57" s="12">
        <v>3</v>
      </c>
      <c r="N57" s="12">
        <v>3</v>
      </c>
      <c r="O57" s="12">
        <v>3</v>
      </c>
      <c r="P57" s="12">
        <v>3</v>
      </c>
      <c r="Q57" s="12">
        <v>3</v>
      </c>
      <c r="R57" s="12">
        <v>3</v>
      </c>
      <c r="S57" s="12">
        <v>3</v>
      </c>
      <c r="T57" s="12">
        <v>3</v>
      </c>
      <c r="U57" s="12">
        <v>3</v>
      </c>
      <c r="V57" s="12">
        <v>3</v>
      </c>
      <c r="W57" s="12">
        <v>3</v>
      </c>
      <c r="X57" s="12">
        <v>3</v>
      </c>
      <c r="Y57" s="12">
        <v>3</v>
      </c>
      <c r="Z57" s="12">
        <v>3</v>
      </c>
      <c r="AA57" s="12">
        <v>3</v>
      </c>
      <c r="AB57" s="12">
        <v>3</v>
      </c>
      <c r="AC57" s="24">
        <f t="shared" si="12"/>
        <v>3</v>
      </c>
    </row>
    <row r="58" spans="1:29" ht="30.75" customHeight="1">
      <c r="A58" s="4">
        <v>11</v>
      </c>
      <c r="B58" s="5" t="s">
        <v>58</v>
      </c>
      <c r="C58" s="6" t="s">
        <v>54</v>
      </c>
      <c r="D58" s="13"/>
      <c r="E58" s="11">
        <f t="shared" ref="E58:AB58" si="14">E54-E55</f>
        <v>0.5</v>
      </c>
      <c r="F58" s="11">
        <f t="shared" si="14"/>
        <v>0.5</v>
      </c>
      <c r="G58" s="11">
        <f t="shared" si="14"/>
        <v>0.5</v>
      </c>
      <c r="H58" s="11">
        <f t="shared" si="14"/>
        <v>0.5</v>
      </c>
      <c r="I58" s="11">
        <f t="shared" si="14"/>
        <v>0.5</v>
      </c>
      <c r="J58" s="11">
        <f t="shared" si="14"/>
        <v>0.5</v>
      </c>
      <c r="K58" s="11">
        <f t="shared" si="14"/>
        <v>0.5</v>
      </c>
      <c r="L58" s="11">
        <f t="shared" si="14"/>
        <v>0.5</v>
      </c>
      <c r="M58" s="11">
        <f t="shared" si="14"/>
        <v>0.5</v>
      </c>
      <c r="N58" s="11">
        <f t="shared" si="14"/>
        <v>0.5</v>
      </c>
      <c r="O58" s="11">
        <f t="shared" si="14"/>
        <v>0.5</v>
      </c>
      <c r="P58" s="11">
        <f t="shared" si="14"/>
        <v>0.5</v>
      </c>
      <c r="Q58" s="11">
        <f t="shared" si="14"/>
        <v>0.5</v>
      </c>
      <c r="R58" s="11">
        <f t="shared" si="14"/>
        <v>0.5</v>
      </c>
      <c r="S58" s="11">
        <f t="shared" si="14"/>
        <v>0.5</v>
      </c>
      <c r="T58" s="11">
        <f t="shared" si="14"/>
        <v>0.5</v>
      </c>
      <c r="U58" s="11">
        <f t="shared" si="14"/>
        <v>0.5</v>
      </c>
      <c r="V58" s="11">
        <f t="shared" si="14"/>
        <v>0.5</v>
      </c>
      <c r="W58" s="11">
        <f t="shared" si="14"/>
        <v>0.5</v>
      </c>
      <c r="X58" s="11">
        <f t="shared" si="14"/>
        <v>0.5</v>
      </c>
      <c r="Y58" s="11">
        <f t="shared" si="14"/>
        <v>0.5</v>
      </c>
      <c r="Z58" s="11">
        <f t="shared" si="14"/>
        <v>0.5</v>
      </c>
      <c r="AA58" s="11">
        <f t="shared" si="14"/>
        <v>0.5</v>
      </c>
      <c r="AB58" s="11">
        <f t="shared" si="14"/>
        <v>0.5</v>
      </c>
      <c r="AC58" s="24">
        <f t="shared" si="12"/>
        <v>0.5</v>
      </c>
    </row>
    <row r="59" spans="1:29" ht="30.75" customHeight="1">
      <c r="A59" s="4">
        <v>12</v>
      </c>
      <c r="B59" s="5" t="s">
        <v>59</v>
      </c>
      <c r="C59" s="6" t="s">
        <v>60</v>
      </c>
      <c r="D59" s="13"/>
      <c r="E59" s="11">
        <f t="shared" ref="E59:AB59" si="15">E56-E57</f>
        <v>0.79999999999999982</v>
      </c>
      <c r="F59" s="11">
        <f t="shared" si="15"/>
        <v>0.79999999999999982</v>
      </c>
      <c r="G59" s="11">
        <f t="shared" si="15"/>
        <v>0.79999999999999982</v>
      </c>
      <c r="H59" s="11">
        <f t="shared" si="15"/>
        <v>0.79999999999999982</v>
      </c>
      <c r="I59" s="11">
        <f t="shared" si="15"/>
        <v>0.79999999999999982</v>
      </c>
      <c r="J59" s="11">
        <f t="shared" si="15"/>
        <v>0.79999999999999982</v>
      </c>
      <c r="K59" s="11">
        <f t="shared" si="15"/>
        <v>0.79999999999999982</v>
      </c>
      <c r="L59" s="11">
        <f t="shared" si="15"/>
        <v>0.79999999999999982</v>
      </c>
      <c r="M59" s="11">
        <f t="shared" si="15"/>
        <v>0.79999999999999982</v>
      </c>
      <c r="N59" s="11">
        <f t="shared" si="15"/>
        <v>0.79999999999999982</v>
      </c>
      <c r="O59" s="11">
        <f t="shared" si="15"/>
        <v>0.79999999999999982</v>
      </c>
      <c r="P59" s="11">
        <f t="shared" si="15"/>
        <v>0.79999999999999982</v>
      </c>
      <c r="Q59" s="11">
        <f t="shared" si="15"/>
        <v>0.79999999999999982</v>
      </c>
      <c r="R59" s="11">
        <f t="shared" si="15"/>
        <v>0.79999999999999982</v>
      </c>
      <c r="S59" s="11">
        <f t="shared" si="15"/>
        <v>0.79999999999999982</v>
      </c>
      <c r="T59" s="11">
        <f t="shared" si="15"/>
        <v>0.79999999999999982</v>
      </c>
      <c r="U59" s="11">
        <f t="shared" si="15"/>
        <v>0.79999999999999982</v>
      </c>
      <c r="V59" s="11">
        <f t="shared" si="15"/>
        <v>0.79999999999999982</v>
      </c>
      <c r="W59" s="11">
        <f t="shared" si="15"/>
        <v>0.79999999999999982</v>
      </c>
      <c r="X59" s="11">
        <f t="shared" si="15"/>
        <v>0.79999999999999982</v>
      </c>
      <c r="Y59" s="11">
        <f t="shared" si="15"/>
        <v>0.79999999999999982</v>
      </c>
      <c r="Z59" s="11">
        <f t="shared" si="15"/>
        <v>0.79999999999999982</v>
      </c>
      <c r="AA59" s="11">
        <f t="shared" si="15"/>
        <v>0.79999999999999982</v>
      </c>
      <c r="AB59" s="11">
        <f t="shared" si="15"/>
        <v>0.79999999999999982</v>
      </c>
      <c r="AC59" s="24">
        <f t="shared" si="12"/>
        <v>0.80000000000000027</v>
      </c>
    </row>
    <row r="60" spans="1:29" ht="30.75" customHeight="1">
      <c r="A60" s="4">
        <v>13</v>
      </c>
      <c r="B60" s="5" t="s">
        <v>61</v>
      </c>
      <c r="C60" s="6" t="s">
        <v>62</v>
      </c>
      <c r="D60" s="13"/>
      <c r="E60" s="14">
        <f t="shared" ref="E60:AB60" si="16">SQRT(E58/0.5)*971</f>
        <v>971</v>
      </c>
      <c r="F60" s="14">
        <f t="shared" si="16"/>
        <v>971</v>
      </c>
      <c r="G60" s="14">
        <f t="shared" si="16"/>
        <v>971</v>
      </c>
      <c r="H60" s="14">
        <f t="shared" si="16"/>
        <v>971</v>
      </c>
      <c r="I60" s="14">
        <f t="shared" si="16"/>
        <v>971</v>
      </c>
      <c r="J60" s="14">
        <f t="shared" si="16"/>
        <v>971</v>
      </c>
      <c r="K60" s="14">
        <f t="shared" si="16"/>
        <v>971</v>
      </c>
      <c r="L60" s="14">
        <f t="shared" si="16"/>
        <v>971</v>
      </c>
      <c r="M60" s="14">
        <f t="shared" si="16"/>
        <v>971</v>
      </c>
      <c r="N60" s="14">
        <f t="shared" si="16"/>
        <v>971</v>
      </c>
      <c r="O60" s="14">
        <f t="shared" si="16"/>
        <v>971</v>
      </c>
      <c r="P60" s="14">
        <f t="shared" si="16"/>
        <v>971</v>
      </c>
      <c r="Q60" s="14">
        <f t="shared" si="16"/>
        <v>971</v>
      </c>
      <c r="R60" s="14">
        <f t="shared" si="16"/>
        <v>971</v>
      </c>
      <c r="S60" s="14">
        <f t="shared" si="16"/>
        <v>971</v>
      </c>
      <c r="T60" s="14">
        <f t="shared" si="16"/>
        <v>971</v>
      </c>
      <c r="U60" s="14">
        <f t="shared" si="16"/>
        <v>971</v>
      </c>
      <c r="V60" s="14">
        <f t="shared" si="16"/>
        <v>971</v>
      </c>
      <c r="W60" s="14">
        <f t="shared" si="16"/>
        <v>971</v>
      </c>
      <c r="X60" s="14">
        <f t="shared" si="16"/>
        <v>971</v>
      </c>
      <c r="Y60" s="14">
        <f t="shared" si="16"/>
        <v>971</v>
      </c>
      <c r="Z60" s="14">
        <f t="shared" si="16"/>
        <v>971</v>
      </c>
      <c r="AA60" s="14">
        <f t="shared" si="16"/>
        <v>971</v>
      </c>
      <c r="AB60" s="14">
        <f t="shared" si="16"/>
        <v>971</v>
      </c>
      <c r="AC60" s="24">
        <f t="shared" si="12"/>
        <v>971</v>
      </c>
    </row>
    <row r="61" spans="1:29" ht="30.75" customHeight="1">
      <c r="A61" s="4">
        <v>14</v>
      </c>
      <c r="B61" s="5" t="s">
        <v>63</v>
      </c>
      <c r="C61" s="6" t="s">
        <v>64</v>
      </c>
      <c r="D61" s="13"/>
      <c r="E61" s="14">
        <f t="shared" ref="E61:AB61" si="17">E60*1000*1*(E49-E50)/3024</f>
        <v>2279.7949735449738</v>
      </c>
      <c r="F61" s="14">
        <f t="shared" si="17"/>
        <v>2215.5753968253966</v>
      </c>
      <c r="G61" s="14">
        <f t="shared" si="17"/>
        <v>2151.3558201058199</v>
      </c>
      <c r="H61" s="14">
        <f t="shared" si="17"/>
        <v>2183.465608465609</v>
      </c>
      <c r="I61" s="14">
        <f t="shared" si="17"/>
        <v>2279.7949735449738</v>
      </c>
      <c r="J61" s="14">
        <f t="shared" si="17"/>
        <v>2344.0145502645501</v>
      </c>
      <c r="K61" s="14">
        <f t="shared" si="17"/>
        <v>2504.563492063492</v>
      </c>
      <c r="L61" s="14">
        <f t="shared" si="17"/>
        <v>2376.1243386243386</v>
      </c>
      <c r="M61" s="14">
        <f t="shared" si="17"/>
        <v>2215.5753968253966</v>
      </c>
      <c r="N61" s="14">
        <f t="shared" si="17"/>
        <v>2311.9047619047624</v>
      </c>
      <c r="O61" s="14">
        <f t="shared" si="17"/>
        <v>2504.563492063492</v>
      </c>
      <c r="P61" s="14">
        <f t="shared" si="17"/>
        <v>2568.7830687830688</v>
      </c>
      <c r="Q61" s="14">
        <f t="shared" si="17"/>
        <v>2600.8928571428573</v>
      </c>
      <c r="R61" s="14">
        <f t="shared" si="17"/>
        <v>2183.4656084656085</v>
      </c>
      <c r="S61" s="14">
        <f t="shared" si="17"/>
        <v>2119.2460317460318</v>
      </c>
      <c r="T61" s="14">
        <f t="shared" si="17"/>
        <v>2247.6851851851852</v>
      </c>
      <c r="U61" s="14">
        <f t="shared" si="17"/>
        <v>2311.9047619047615</v>
      </c>
      <c r="V61" s="14">
        <f t="shared" si="17"/>
        <v>2215.5753968253966</v>
      </c>
      <c r="W61" s="14">
        <f t="shared" si="17"/>
        <v>2055.0264550264546</v>
      </c>
      <c r="X61" s="14">
        <f t="shared" si="17"/>
        <v>2119.2460317460318</v>
      </c>
      <c r="Y61" s="14">
        <f t="shared" si="17"/>
        <v>2151.3558201058199</v>
      </c>
      <c r="Z61" s="14">
        <f t="shared" si="17"/>
        <v>2215.5753968253966</v>
      </c>
      <c r="AA61" s="14">
        <f t="shared" si="17"/>
        <v>2279.7949735449733</v>
      </c>
      <c r="AB61" s="14">
        <f t="shared" si="17"/>
        <v>2344.0145502645505</v>
      </c>
      <c r="AC61" s="24">
        <f>SUM(E61:AB61)</f>
        <v>54779.298941798945</v>
      </c>
    </row>
    <row r="62" spans="1:29" ht="30.75" customHeight="1">
      <c r="A62" s="4">
        <v>15</v>
      </c>
      <c r="B62" s="5" t="s">
        <v>65</v>
      </c>
      <c r="C62" s="6" t="s">
        <v>66</v>
      </c>
      <c r="D62" s="13"/>
      <c r="E62" s="15">
        <v>1400</v>
      </c>
      <c r="F62" s="15">
        <v>1200</v>
      </c>
      <c r="G62" s="15">
        <v>1300</v>
      </c>
      <c r="H62" s="15">
        <v>1400</v>
      </c>
      <c r="I62" s="15">
        <v>1400</v>
      </c>
      <c r="J62" s="15">
        <v>1600</v>
      </c>
      <c r="K62" s="15">
        <v>1500</v>
      </c>
      <c r="L62" s="15">
        <v>1400</v>
      </c>
      <c r="M62" s="15">
        <v>1300</v>
      </c>
      <c r="N62" s="15">
        <v>1500</v>
      </c>
      <c r="O62" s="15">
        <v>1500</v>
      </c>
      <c r="P62" s="15">
        <v>1500</v>
      </c>
      <c r="Q62" s="15">
        <v>1400</v>
      </c>
      <c r="R62" s="15">
        <v>1200</v>
      </c>
      <c r="S62" s="15">
        <v>1400</v>
      </c>
      <c r="T62" s="15">
        <v>1300</v>
      </c>
      <c r="U62" s="15">
        <v>1200</v>
      </c>
      <c r="V62" s="15">
        <v>1300</v>
      </c>
      <c r="W62" s="15">
        <v>1200</v>
      </c>
      <c r="X62" s="15">
        <v>1300</v>
      </c>
      <c r="Y62" s="15">
        <v>1300</v>
      </c>
      <c r="Z62" s="15">
        <v>1400</v>
      </c>
      <c r="AA62" s="15">
        <v>1400</v>
      </c>
      <c r="AB62" s="15">
        <v>1300</v>
      </c>
      <c r="AC62" s="25">
        <f>SUM(E62:AB62)</f>
        <v>32700</v>
      </c>
    </row>
    <row r="63" spans="1:29" ht="30.75" customHeight="1">
      <c r="A63" s="4">
        <v>16</v>
      </c>
      <c r="B63" s="5" t="s">
        <v>67</v>
      </c>
      <c r="C63" s="6" t="s">
        <v>68</v>
      </c>
      <c r="D63" s="13"/>
      <c r="E63" s="16">
        <f t="shared" ref="E63:AB63" si="18">E62/E61</f>
        <v>0.61409030910488671</v>
      </c>
      <c r="F63" s="16">
        <f t="shared" si="18"/>
        <v>0.54162002417946542</v>
      </c>
      <c r="G63" s="16">
        <f t="shared" si="18"/>
        <v>0.6042701016032096</v>
      </c>
      <c r="H63" s="16">
        <f t="shared" si="18"/>
        <v>0.64118252862421987</v>
      </c>
      <c r="I63" s="16">
        <f t="shared" si="18"/>
        <v>0.61409030910488671</v>
      </c>
      <c r="J63" s="16">
        <f t="shared" si="18"/>
        <v>0.68258961951384678</v>
      </c>
      <c r="K63" s="16">
        <f t="shared" si="18"/>
        <v>0.59890675750613964</v>
      </c>
      <c r="L63" s="16">
        <f t="shared" si="18"/>
        <v>0.58919475603306704</v>
      </c>
      <c r="M63" s="16">
        <f t="shared" si="18"/>
        <v>0.58675502619442088</v>
      </c>
      <c r="N63" s="16">
        <f t="shared" si="18"/>
        <v>0.64881565396498442</v>
      </c>
      <c r="O63" s="16">
        <f t="shared" si="18"/>
        <v>0.59890675750613964</v>
      </c>
      <c r="P63" s="16">
        <f t="shared" si="18"/>
        <v>0.58393408856848605</v>
      </c>
      <c r="Q63" s="16">
        <f t="shared" si="18"/>
        <v>0.538276690696876</v>
      </c>
      <c r="R63" s="16">
        <f t="shared" si="18"/>
        <v>0.54958502453504576</v>
      </c>
      <c r="S63" s="16">
        <f t="shared" si="18"/>
        <v>0.66061230221889333</v>
      </c>
      <c r="T63" s="16">
        <f t="shared" si="18"/>
        <v>0.57837281153450049</v>
      </c>
      <c r="U63" s="16">
        <f t="shared" si="18"/>
        <v>0.51905252317198769</v>
      </c>
      <c r="V63" s="16">
        <f t="shared" si="18"/>
        <v>0.58675502619442088</v>
      </c>
      <c r="W63" s="16">
        <f t="shared" si="18"/>
        <v>0.58393408856848616</v>
      </c>
      <c r="X63" s="16">
        <f t="shared" si="18"/>
        <v>0.61342570920325812</v>
      </c>
      <c r="Y63" s="16">
        <f t="shared" si="18"/>
        <v>0.6042701016032096</v>
      </c>
      <c r="Z63" s="16">
        <f t="shared" si="18"/>
        <v>0.63189002820937634</v>
      </c>
      <c r="AA63" s="16">
        <f t="shared" si="18"/>
        <v>0.61409030910488682</v>
      </c>
      <c r="AB63" s="16">
        <f t="shared" si="18"/>
        <v>0.55460406585500044</v>
      </c>
      <c r="AC63" s="24">
        <f t="shared" ref="AC63:AC68" si="19">AVERAGE(E63:AB63)</f>
        <v>0.5974676921999873</v>
      </c>
    </row>
    <row r="64" spans="1:29" ht="30.75" customHeight="1">
      <c r="A64" s="4">
        <v>17</v>
      </c>
      <c r="B64" s="5" t="s">
        <v>69</v>
      </c>
      <c r="C64" s="13"/>
      <c r="D64" s="13"/>
      <c r="E64" s="316">
        <f>AVERAGE(E63:AB63)</f>
        <v>0.5974676921999873</v>
      </c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8"/>
      <c r="AC64" s="24">
        <f t="shared" si="19"/>
        <v>0.5974676921999873</v>
      </c>
    </row>
    <row r="65" spans="1:29" ht="30.75" customHeight="1">
      <c r="A65" s="4">
        <v>18</v>
      </c>
      <c r="B65" s="5" t="s">
        <v>70</v>
      </c>
      <c r="C65" s="13"/>
      <c r="D65" s="13"/>
      <c r="E65" s="16">
        <f t="shared" ref="E65:AB65" si="20">3.516/E63</f>
        <v>5.7255422335600912</v>
      </c>
      <c r="F65" s="16">
        <f t="shared" si="20"/>
        <v>6.4916359126984124</v>
      </c>
      <c r="G65" s="16">
        <f t="shared" si="20"/>
        <v>5.8185900488400479</v>
      </c>
      <c r="H65" s="16">
        <f t="shared" si="20"/>
        <v>5.4836179138322008</v>
      </c>
      <c r="I65" s="16">
        <f t="shared" si="20"/>
        <v>5.7255422335600912</v>
      </c>
      <c r="J65" s="16">
        <f t="shared" si="20"/>
        <v>5.1509719742063487</v>
      </c>
      <c r="K65" s="16">
        <f t="shared" si="20"/>
        <v>5.8706968253968252</v>
      </c>
      <c r="L65" s="16">
        <f t="shared" si="20"/>
        <v>5.9674665532879825</v>
      </c>
      <c r="M65" s="16">
        <f t="shared" si="20"/>
        <v>5.992279304029303</v>
      </c>
      <c r="N65" s="16">
        <f t="shared" si="20"/>
        <v>5.4191047619047632</v>
      </c>
      <c r="O65" s="16">
        <f t="shared" si="20"/>
        <v>5.8706968253968252</v>
      </c>
      <c r="P65" s="16">
        <f t="shared" si="20"/>
        <v>6.0212275132275135</v>
      </c>
      <c r="Q65" s="16">
        <f t="shared" si="20"/>
        <v>6.5319566326530625</v>
      </c>
      <c r="R65" s="16">
        <f t="shared" si="20"/>
        <v>6.3975542328042323</v>
      </c>
      <c r="S65" s="16">
        <f t="shared" si="20"/>
        <v>5.322335034013606</v>
      </c>
      <c r="T65" s="16">
        <f t="shared" si="20"/>
        <v>6.0791239316239318</v>
      </c>
      <c r="U65" s="16">
        <f t="shared" si="20"/>
        <v>6.773880952380952</v>
      </c>
      <c r="V65" s="16">
        <f t="shared" si="20"/>
        <v>5.992279304029303</v>
      </c>
      <c r="W65" s="16">
        <f t="shared" si="20"/>
        <v>6.0212275132275126</v>
      </c>
      <c r="X65" s="16">
        <f t="shared" si="20"/>
        <v>5.7317454212454217</v>
      </c>
      <c r="Y65" s="16">
        <f t="shared" si="20"/>
        <v>5.8185900488400479</v>
      </c>
      <c r="Z65" s="16">
        <f t="shared" si="20"/>
        <v>5.5642593537414955</v>
      </c>
      <c r="AA65" s="16">
        <f t="shared" si="20"/>
        <v>5.7255422335600903</v>
      </c>
      <c r="AB65" s="16">
        <f t="shared" si="20"/>
        <v>6.3396578144078148</v>
      </c>
      <c r="AC65" s="24">
        <f t="shared" si="19"/>
        <v>5.9098135238528284</v>
      </c>
    </row>
    <row r="66" spans="1:29" ht="30.75" customHeight="1">
      <c r="A66" s="4">
        <v>19</v>
      </c>
      <c r="B66" s="5" t="s">
        <v>71</v>
      </c>
      <c r="C66" s="13"/>
      <c r="D66" s="13"/>
      <c r="E66" s="16">
        <f t="shared" ref="E66:AB66" si="21">3.413*E65</f>
        <v>19.54127564314059</v>
      </c>
      <c r="F66" s="16">
        <f t="shared" si="21"/>
        <v>22.155953370039679</v>
      </c>
      <c r="G66" s="16">
        <f t="shared" si="21"/>
        <v>19.858847836691083</v>
      </c>
      <c r="H66" s="16">
        <f t="shared" si="21"/>
        <v>18.715587939909302</v>
      </c>
      <c r="I66" s="16">
        <f t="shared" si="21"/>
        <v>19.54127564314059</v>
      </c>
      <c r="J66" s="16">
        <f t="shared" si="21"/>
        <v>17.580267347966267</v>
      </c>
      <c r="K66" s="16">
        <f t="shared" si="21"/>
        <v>20.036688265079363</v>
      </c>
      <c r="L66" s="16">
        <f t="shared" si="21"/>
        <v>20.366963346371882</v>
      </c>
      <c r="M66" s="16">
        <f t="shared" si="21"/>
        <v>20.451649264652008</v>
      </c>
      <c r="N66" s="16">
        <f t="shared" si="21"/>
        <v>18.495404552380954</v>
      </c>
      <c r="O66" s="16">
        <f t="shared" si="21"/>
        <v>20.036688265079363</v>
      </c>
      <c r="P66" s="16">
        <f t="shared" si="21"/>
        <v>20.550449502645503</v>
      </c>
      <c r="Q66" s="16">
        <f t="shared" si="21"/>
        <v>22.293567987244902</v>
      </c>
      <c r="R66" s="16">
        <f t="shared" si="21"/>
        <v>21.834852596560843</v>
      </c>
      <c r="S66" s="16">
        <f t="shared" si="21"/>
        <v>18.165129471088438</v>
      </c>
      <c r="T66" s="16">
        <f t="shared" si="21"/>
        <v>20.74804997863248</v>
      </c>
      <c r="U66" s="16">
        <f t="shared" si="21"/>
        <v>23.119255690476187</v>
      </c>
      <c r="V66" s="16">
        <f t="shared" si="21"/>
        <v>20.451649264652008</v>
      </c>
      <c r="W66" s="16">
        <f t="shared" si="21"/>
        <v>20.550449502645499</v>
      </c>
      <c r="X66" s="16">
        <f t="shared" si="21"/>
        <v>19.562447122710623</v>
      </c>
      <c r="Y66" s="16">
        <f t="shared" si="21"/>
        <v>19.858847836691083</v>
      </c>
      <c r="Z66" s="16">
        <f t="shared" si="21"/>
        <v>18.990817174319723</v>
      </c>
      <c r="AA66" s="16">
        <f t="shared" si="21"/>
        <v>19.541275643140587</v>
      </c>
      <c r="AB66" s="16">
        <f t="shared" si="21"/>
        <v>21.637252120573869</v>
      </c>
      <c r="AC66" s="24">
        <f t="shared" si="19"/>
        <v>20.170193556909702</v>
      </c>
    </row>
    <row r="67" spans="1:29" ht="30.75" customHeight="1">
      <c r="A67" s="4">
        <v>20</v>
      </c>
      <c r="B67" s="5" t="s">
        <v>72</v>
      </c>
      <c r="C67" s="6" t="s">
        <v>47</v>
      </c>
      <c r="D67" s="13"/>
      <c r="E67" s="16">
        <f t="shared" ref="E67:AB67" si="22">(E53-E52)/LN(1+(E53-E52)/E47)</f>
        <v>2.1027387268477047</v>
      </c>
      <c r="F67" s="16">
        <f t="shared" si="22"/>
        <v>2.0752137292733073</v>
      </c>
      <c r="G67" s="16">
        <f t="shared" si="22"/>
        <v>2.0475597377281693</v>
      </c>
      <c r="H67" s="16">
        <f t="shared" si="22"/>
        <v>1.9011717022448482</v>
      </c>
      <c r="I67" s="16">
        <f t="shared" si="22"/>
        <v>1.954325168564633</v>
      </c>
      <c r="J67" s="16">
        <f t="shared" si="22"/>
        <v>2.0069981839067634</v>
      </c>
      <c r="K67" s="16">
        <f t="shared" si="22"/>
        <v>2.05921622183264</v>
      </c>
      <c r="L67" s="16">
        <f t="shared" si="22"/>
        <v>2.0331625749524882</v>
      </c>
      <c r="M67" s="16">
        <f t="shared" si="22"/>
        <v>2.1027387268477056</v>
      </c>
      <c r="N67" s="16">
        <f t="shared" si="22"/>
        <v>1.954325168564633</v>
      </c>
      <c r="O67" s="16">
        <f t="shared" si="22"/>
        <v>2.1845741439044097</v>
      </c>
      <c r="P67" s="16">
        <f t="shared" si="22"/>
        <v>2.1110024893299331</v>
      </c>
      <c r="Q67" s="16">
        <f t="shared" si="22"/>
        <v>2.0851619571212314</v>
      </c>
      <c r="R67" s="16">
        <f t="shared" si="22"/>
        <v>1.7452338187846039</v>
      </c>
      <c r="S67" s="16">
        <f t="shared" si="22"/>
        <v>1.7196573374615023</v>
      </c>
      <c r="T67" s="16">
        <f t="shared" si="22"/>
        <v>1.954325168564633</v>
      </c>
      <c r="U67" s="16">
        <f t="shared" si="22"/>
        <v>1.8212566145480933</v>
      </c>
      <c r="V67" s="16">
        <f t="shared" si="22"/>
        <v>1.7960301003328381</v>
      </c>
      <c r="W67" s="16">
        <f t="shared" si="22"/>
        <v>1.6939571924896044</v>
      </c>
      <c r="X67" s="16">
        <f t="shared" si="22"/>
        <v>1.7452338187846039</v>
      </c>
      <c r="Y67" s="16">
        <f t="shared" si="22"/>
        <v>1.8744061402069219</v>
      </c>
      <c r="Z67" s="16">
        <f t="shared" si="22"/>
        <v>1.7452338187846039</v>
      </c>
      <c r="AA67" s="16">
        <f t="shared" si="22"/>
        <v>1.7706902592801161</v>
      </c>
      <c r="AB67" s="16">
        <f t="shared" si="22"/>
        <v>2.1301382500832799</v>
      </c>
      <c r="AC67" s="24">
        <f t="shared" si="19"/>
        <v>1.9422646271016362</v>
      </c>
    </row>
    <row r="68" spans="1:29" ht="30.75" customHeight="1">
      <c r="A68" s="4">
        <v>21</v>
      </c>
      <c r="B68" s="5" t="s">
        <v>73</v>
      </c>
      <c r="C68" s="6" t="s">
        <v>47</v>
      </c>
      <c r="D68" s="17"/>
      <c r="E68" s="16">
        <f t="shared" ref="E68:AB68" si="23">(E49-E50)/LN(1+(E49-E50)/E48)</f>
        <v>3.1004281370558266</v>
      </c>
      <c r="F68" s="16">
        <f t="shared" si="23"/>
        <v>3.0472134184856583</v>
      </c>
      <c r="G68" s="16">
        <f t="shared" si="23"/>
        <v>2.993682117366443</v>
      </c>
      <c r="H68" s="16">
        <f t="shared" si="23"/>
        <v>2.8672892486957022</v>
      </c>
      <c r="I68" s="16">
        <f t="shared" si="23"/>
        <v>2.9450820866416119</v>
      </c>
      <c r="J68" s="16">
        <f t="shared" si="23"/>
        <v>3.1533373622747241</v>
      </c>
      <c r="K68" s="16">
        <f t="shared" si="23"/>
        <v>3.284340856464937</v>
      </c>
      <c r="L68" s="16">
        <f t="shared" si="23"/>
        <v>3.1796806982868167</v>
      </c>
      <c r="M68" s="16">
        <f t="shared" si="23"/>
        <v>3.0472134184856579</v>
      </c>
      <c r="N68" s="16">
        <f t="shared" si="23"/>
        <v>3.1269202697034135</v>
      </c>
      <c r="O68" s="16">
        <f t="shared" si="23"/>
        <v>3.284340856464937</v>
      </c>
      <c r="P68" s="16">
        <f t="shared" si="23"/>
        <v>3.4912973855454976</v>
      </c>
      <c r="Q68" s="16">
        <f t="shared" si="23"/>
        <v>3.51778530341634</v>
      </c>
      <c r="R68" s="16">
        <f t="shared" si="23"/>
        <v>3.020488061214039</v>
      </c>
      <c r="S68" s="16">
        <f t="shared" si="23"/>
        <v>2.9667940876907539</v>
      </c>
      <c r="T68" s="16">
        <f t="shared" si="23"/>
        <v>3.0738596413683656</v>
      </c>
      <c r="U68" s="16">
        <f t="shared" si="23"/>
        <v>3.1269202697034131</v>
      </c>
      <c r="V68" s="16">
        <f t="shared" si="23"/>
        <v>2.8932962516346135</v>
      </c>
      <c r="W68" s="16">
        <f t="shared" si="23"/>
        <v>2.7624670344616433</v>
      </c>
      <c r="X68" s="16">
        <f t="shared" si="23"/>
        <v>2.8150399832745259</v>
      </c>
      <c r="Y68" s="16">
        <f t="shared" si="23"/>
        <v>2.8412043138320038</v>
      </c>
      <c r="Z68" s="16">
        <f t="shared" si="23"/>
        <v>3.0472134184856583</v>
      </c>
      <c r="AA68" s="16">
        <f t="shared" si="23"/>
        <v>2.9450820866416123</v>
      </c>
      <c r="AB68" s="16">
        <f t="shared" si="23"/>
        <v>3.1533373622747245</v>
      </c>
      <c r="AC68" s="24">
        <f t="shared" si="19"/>
        <v>3.0701797362278711</v>
      </c>
    </row>
    <row r="70" spans="1:29" ht="23.25">
      <c r="A70" s="266" t="s">
        <v>31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</row>
    <row r="71" spans="1:29" ht="23.25">
      <c r="A71" s="306" t="s">
        <v>171</v>
      </c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</row>
    <row r="72" spans="1:29" ht="21">
      <c r="A72" s="273"/>
      <c r="B72" s="273"/>
      <c r="C72" s="273"/>
      <c r="D72" s="273"/>
      <c r="E72" s="270" t="s">
        <v>98</v>
      </c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  <c r="AA72" s="270"/>
      <c r="AB72" s="270"/>
      <c r="AC72" s="270"/>
    </row>
    <row r="73" spans="1:29" ht="18.75">
      <c r="A73" s="319" t="s">
        <v>119</v>
      </c>
      <c r="B73" s="319"/>
      <c r="C73" s="319"/>
      <c r="D73" s="319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  <c r="AA73" s="270"/>
      <c r="AB73" s="270"/>
      <c r="AC73" s="270"/>
    </row>
    <row r="74" spans="1:29" ht="18.75">
      <c r="A74" s="319" t="s">
        <v>120</v>
      </c>
      <c r="B74" s="319"/>
      <c r="C74" s="319"/>
      <c r="D74" s="319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  <c r="AA74" s="270"/>
      <c r="AB74" s="270"/>
      <c r="AC74" s="270"/>
    </row>
    <row r="75" spans="1:29" ht="18.75">
      <c r="A75" s="319" t="s">
        <v>121</v>
      </c>
      <c r="B75" s="319"/>
      <c r="C75" s="319"/>
      <c r="D75" s="319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  <c r="AA75" s="270"/>
      <c r="AB75" s="270"/>
      <c r="AC75" s="270"/>
    </row>
    <row r="76" spans="1:29" ht="18.75">
      <c r="A76" s="319" t="s">
        <v>122</v>
      </c>
      <c r="B76" s="319"/>
      <c r="C76" s="319"/>
      <c r="D76" s="319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  <c r="AA76" s="270"/>
      <c r="AB76" s="270"/>
      <c r="AC76" s="270"/>
    </row>
    <row r="77" spans="1:29" ht="19.5">
      <c r="A77" s="320" t="s">
        <v>123</v>
      </c>
      <c r="B77" s="320"/>
      <c r="C77" s="320"/>
      <c r="D77" s="32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  <c r="AA77" s="270"/>
      <c r="AB77" s="270"/>
      <c r="AC77" s="270"/>
    </row>
    <row r="78" spans="1:29" ht="18.75">
      <c r="A78" s="320" t="s">
        <v>124</v>
      </c>
      <c r="B78" s="320"/>
      <c r="C78" s="320"/>
      <c r="D78" s="32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</row>
    <row r="79" spans="1:29" ht="15.75">
      <c r="A79" s="258" t="s">
        <v>40</v>
      </c>
      <c r="B79" s="258" t="s">
        <v>41</v>
      </c>
      <c r="C79" s="258" t="s">
        <v>42</v>
      </c>
      <c r="D79" s="258" t="s">
        <v>43</v>
      </c>
      <c r="E79" s="230" t="s">
        <v>44</v>
      </c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2"/>
      <c r="AC79" s="20" t="s">
        <v>30</v>
      </c>
    </row>
    <row r="80" spans="1:29" ht="18.75">
      <c r="A80" s="259"/>
      <c r="B80" s="259"/>
      <c r="C80" s="259"/>
      <c r="D80" s="259"/>
      <c r="E80" s="3">
        <v>7</v>
      </c>
      <c r="F80" s="3">
        <v>8</v>
      </c>
      <c r="G80" s="3">
        <v>9</v>
      </c>
      <c r="H80" s="3">
        <v>10</v>
      </c>
      <c r="I80" s="18">
        <v>11</v>
      </c>
      <c r="J80" s="3">
        <v>12</v>
      </c>
      <c r="K80" s="3">
        <v>13</v>
      </c>
      <c r="L80" s="3">
        <v>14</v>
      </c>
      <c r="M80" s="3">
        <v>15</v>
      </c>
      <c r="N80" s="3">
        <v>16</v>
      </c>
      <c r="O80" s="3">
        <v>17</v>
      </c>
      <c r="P80" s="3">
        <v>18</v>
      </c>
      <c r="Q80" s="3">
        <v>19</v>
      </c>
      <c r="R80" s="3">
        <v>20</v>
      </c>
      <c r="S80" s="3">
        <v>21</v>
      </c>
      <c r="T80" s="3">
        <v>22</v>
      </c>
      <c r="U80" s="3">
        <v>23</v>
      </c>
      <c r="V80" s="3">
        <v>0</v>
      </c>
      <c r="W80" s="3">
        <v>1</v>
      </c>
      <c r="X80" s="3">
        <v>2</v>
      </c>
      <c r="Y80" s="3">
        <v>3</v>
      </c>
      <c r="Z80" s="3">
        <v>4</v>
      </c>
      <c r="AA80" s="3">
        <v>5</v>
      </c>
      <c r="AB80" s="3">
        <v>6</v>
      </c>
      <c r="AC80" s="21"/>
    </row>
    <row r="81" spans="1:29" ht="27.75" customHeight="1">
      <c r="A81" s="4">
        <v>1</v>
      </c>
      <c r="B81" s="5" t="s">
        <v>46</v>
      </c>
      <c r="C81" s="6" t="s">
        <v>47</v>
      </c>
      <c r="D81" s="7"/>
      <c r="E81" s="8"/>
      <c r="F81" s="8"/>
      <c r="G81" s="8"/>
      <c r="H81" s="8"/>
      <c r="I81" s="8"/>
      <c r="J81" s="8"/>
      <c r="K81" s="8"/>
      <c r="L81" s="8">
        <v>0.9</v>
      </c>
      <c r="M81" s="8"/>
      <c r="N81" s="8"/>
      <c r="O81" s="8"/>
      <c r="P81" s="8"/>
      <c r="Q81" s="8">
        <v>0.9</v>
      </c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23">
        <f>AVERAGE(E81:AB81)</f>
        <v>0.9</v>
      </c>
    </row>
    <row r="82" spans="1:29" ht="27.75" customHeight="1">
      <c r="A82" s="4">
        <v>2</v>
      </c>
      <c r="B82" s="5" t="s">
        <v>48</v>
      </c>
      <c r="C82" s="6" t="s">
        <v>47</v>
      </c>
      <c r="D82" s="7"/>
      <c r="E82" s="9"/>
      <c r="F82" s="9"/>
      <c r="G82" s="9"/>
      <c r="H82" s="9"/>
      <c r="I82" s="9"/>
      <c r="J82" s="9"/>
      <c r="K82" s="9"/>
      <c r="L82" s="9">
        <v>0.7</v>
      </c>
      <c r="M82" s="9"/>
      <c r="N82" s="9"/>
      <c r="O82" s="9"/>
      <c r="P82" s="9"/>
      <c r="Q82" s="9">
        <v>0.6</v>
      </c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23">
        <f>AVERAGE(E82:AB82)</f>
        <v>0.64999999999999991</v>
      </c>
    </row>
    <row r="83" spans="1:29" ht="27.75" customHeight="1">
      <c r="A83" s="4">
        <v>3</v>
      </c>
      <c r="B83" s="5" t="s">
        <v>49</v>
      </c>
      <c r="C83" s="6" t="s">
        <v>47</v>
      </c>
      <c r="D83" s="6"/>
      <c r="E83" s="10"/>
      <c r="F83" s="10"/>
      <c r="G83" s="10"/>
      <c r="H83" s="10"/>
      <c r="I83" s="10"/>
      <c r="J83" s="10"/>
      <c r="K83" s="10"/>
      <c r="L83" s="10">
        <v>13.8</v>
      </c>
      <c r="M83" s="10"/>
      <c r="N83" s="10"/>
      <c r="O83" s="10"/>
      <c r="P83" s="10"/>
      <c r="Q83" s="10">
        <v>14.1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24">
        <f t="shared" ref="AC83:AC93" si="24">AVERAGE(E83:AB83)</f>
        <v>13.95</v>
      </c>
    </row>
    <row r="84" spans="1:29" ht="27.75" customHeight="1">
      <c r="A84" s="4">
        <v>4</v>
      </c>
      <c r="B84" s="5" t="s">
        <v>50</v>
      </c>
      <c r="C84" s="6" t="s">
        <v>47</v>
      </c>
      <c r="D84" s="6"/>
      <c r="E84" s="10"/>
      <c r="F84" s="10"/>
      <c r="G84" s="10"/>
      <c r="H84" s="10"/>
      <c r="I84" s="10"/>
      <c r="J84" s="10"/>
      <c r="K84" s="10"/>
      <c r="L84" s="10">
        <v>6.3</v>
      </c>
      <c r="M84" s="10"/>
      <c r="N84" s="10"/>
      <c r="O84" s="10"/>
      <c r="P84" s="10"/>
      <c r="Q84" s="10">
        <v>5.9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24">
        <f t="shared" si="24"/>
        <v>6.1</v>
      </c>
    </row>
    <row r="85" spans="1:29" ht="27.75" customHeight="1">
      <c r="A85" s="4">
        <v>5</v>
      </c>
      <c r="B85" s="5" t="s">
        <v>51</v>
      </c>
      <c r="C85" s="6" t="s">
        <v>47</v>
      </c>
      <c r="D85" s="6"/>
      <c r="E85" s="10"/>
      <c r="F85" s="10"/>
      <c r="G85" s="10"/>
      <c r="H85" s="10"/>
      <c r="I85" s="10"/>
      <c r="J85" s="10"/>
      <c r="K85" s="10"/>
      <c r="L85" s="10">
        <v>29.1</v>
      </c>
      <c r="M85" s="10"/>
      <c r="N85" s="10"/>
      <c r="O85" s="10"/>
      <c r="P85" s="10"/>
      <c r="Q85" s="10">
        <v>26.1</v>
      </c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24">
        <f t="shared" si="24"/>
        <v>27.6</v>
      </c>
    </row>
    <row r="86" spans="1:29" ht="27.75" customHeight="1">
      <c r="A86" s="4">
        <v>6</v>
      </c>
      <c r="B86" s="5" t="s">
        <v>52</v>
      </c>
      <c r="C86" s="6" t="s">
        <v>47</v>
      </c>
      <c r="D86" s="6"/>
      <c r="E86" s="10"/>
      <c r="F86" s="10"/>
      <c r="G86" s="10"/>
      <c r="H86" s="10"/>
      <c r="I86" s="10"/>
      <c r="J86" s="10"/>
      <c r="K86" s="10"/>
      <c r="L86" s="10">
        <v>33.799999999999997</v>
      </c>
      <c r="M86" s="10"/>
      <c r="N86" s="10"/>
      <c r="O86" s="10"/>
      <c r="P86" s="10"/>
      <c r="Q86" s="10">
        <v>31.2</v>
      </c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24">
        <f t="shared" si="24"/>
        <v>32.5</v>
      </c>
    </row>
    <row r="87" spans="1:29" ht="27.75" customHeight="1">
      <c r="A87" s="4">
        <v>7</v>
      </c>
      <c r="B87" s="5" t="s">
        <v>53</v>
      </c>
      <c r="C87" s="6" t="s">
        <v>54</v>
      </c>
      <c r="D87" s="6"/>
      <c r="E87" s="11"/>
      <c r="F87" s="11"/>
      <c r="G87" s="11"/>
      <c r="H87" s="11"/>
      <c r="I87" s="11"/>
      <c r="J87" s="11"/>
      <c r="K87" s="11"/>
      <c r="L87" s="11">
        <v>4.2</v>
      </c>
      <c r="M87" s="11"/>
      <c r="N87" s="11"/>
      <c r="O87" s="11"/>
      <c r="P87" s="11"/>
      <c r="Q87" s="11">
        <v>4.2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24">
        <f t="shared" si="24"/>
        <v>4.2</v>
      </c>
    </row>
    <row r="88" spans="1:29" ht="27.75" customHeight="1">
      <c r="A88" s="4">
        <v>8</v>
      </c>
      <c r="B88" s="5" t="s">
        <v>55</v>
      </c>
      <c r="C88" s="6" t="s">
        <v>54</v>
      </c>
      <c r="D88" s="6"/>
      <c r="E88" s="12"/>
      <c r="F88" s="12"/>
      <c r="G88" s="12"/>
      <c r="H88" s="12"/>
      <c r="I88" s="12"/>
      <c r="J88" s="12"/>
      <c r="K88" s="12"/>
      <c r="L88" s="12">
        <v>3.7</v>
      </c>
      <c r="M88" s="12"/>
      <c r="N88" s="12"/>
      <c r="O88" s="12"/>
      <c r="P88" s="12"/>
      <c r="Q88" s="12">
        <v>3.7</v>
      </c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24">
        <f t="shared" si="24"/>
        <v>3.7</v>
      </c>
    </row>
    <row r="89" spans="1:29" ht="27.75" customHeight="1">
      <c r="A89" s="4">
        <v>9</v>
      </c>
      <c r="B89" s="5" t="s">
        <v>56</v>
      </c>
      <c r="C89" s="6" t="s">
        <v>54</v>
      </c>
      <c r="D89" s="6"/>
      <c r="E89" s="12"/>
      <c r="F89" s="12"/>
      <c r="G89" s="12"/>
      <c r="H89" s="12"/>
      <c r="I89" s="12"/>
      <c r="J89" s="12"/>
      <c r="K89" s="12"/>
      <c r="L89" s="12">
        <v>3.8</v>
      </c>
      <c r="M89" s="12"/>
      <c r="N89" s="12"/>
      <c r="O89" s="12"/>
      <c r="P89" s="12"/>
      <c r="Q89" s="12">
        <v>3.8</v>
      </c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24">
        <f t="shared" si="24"/>
        <v>3.8</v>
      </c>
    </row>
    <row r="90" spans="1:29" ht="27.75" customHeight="1">
      <c r="A90" s="4">
        <v>10</v>
      </c>
      <c r="B90" s="5" t="s">
        <v>57</v>
      </c>
      <c r="C90" s="6" t="s">
        <v>54</v>
      </c>
      <c r="D90" s="6"/>
      <c r="E90" s="12"/>
      <c r="F90" s="12"/>
      <c r="G90" s="12"/>
      <c r="H90" s="12"/>
      <c r="I90" s="12"/>
      <c r="J90" s="12"/>
      <c r="K90" s="12"/>
      <c r="L90" s="12">
        <v>3</v>
      </c>
      <c r="M90" s="12"/>
      <c r="N90" s="12"/>
      <c r="O90" s="12"/>
      <c r="P90" s="12"/>
      <c r="Q90" s="12">
        <v>3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24">
        <f t="shared" si="24"/>
        <v>3</v>
      </c>
    </row>
    <row r="91" spans="1:29" ht="27.75" customHeight="1">
      <c r="A91" s="4">
        <v>11</v>
      </c>
      <c r="B91" s="5" t="s">
        <v>58</v>
      </c>
      <c r="C91" s="6" t="s">
        <v>54</v>
      </c>
      <c r="D91" s="13"/>
      <c r="E91" s="11"/>
      <c r="F91" s="11"/>
      <c r="G91" s="11"/>
      <c r="H91" s="11"/>
      <c r="I91" s="11"/>
      <c r="J91" s="11"/>
      <c r="K91" s="11"/>
      <c r="L91" s="11">
        <f t="shared" ref="L91:Q91" si="25">L87-L88</f>
        <v>0.5</v>
      </c>
      <c r="M91" s="11"/>
      <c r="N91" s="11"/>
      <c r="O91" s="11"/>
      <c r="P91" s="11"/>
      <c r="Q91" s="11">
        <f t="shared" si="25"/>
        <v>0.5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24">
        <f t="shared" si="24"/>
        <v>0.5</v>
      </c>
    </row>
    <row r="92" spans="1:29" ht="27.75" customHeight="1">
      <c r="A92" s="4">
        <v>12</v>
      </c>
      <c r="B92" s="5" t="s">
        <v>59</v>
      </c>
      <c r="C92" s="6" t="s">
        <v>60</v>
      </c>
      <c r="D92" s="13"/>
      <c r="E92" s="11"/>
      <c r="F92" s="11"/>
      <c r="G92" s="11"/>
      <c r="H92" s="11"/>
      <c r="I92" s="11"/>
      <c r="J92" s="11"/>
      <c r="K92" s="11"/>
      <c r="L92" s="11">
        <f t="shared" ref="L92:Q92" si="26">L89-L90</f>
        <v>0.79999999999999982</v>
      </c>
      <c r="M92" s="11"/>
      <c r="N92" s="11"/>
      <c r="O92" s="11"/>
      <c r="P92" s="11"/>
      <c r="Q92" s="11">
        <f t="shared" si="26"/>
        <v>0.79999999999999982</v>
      </c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24">
        <f t="shared" si="24"/>
        <v>0.79999999999999982</v>
      </c>
    </row>
    <row r="93" spans="1:29" ht="27.75" customHeight="1">
      <c r="A93" s="4">
        <v>13</v>
      </c>
      <c r="B93" s="5" t="s">
        <v>61</v>
      </c>
      <c r="C93" s="6" t="s">
        <v>62</v>
      </c>
      <c r="D93" s="13"/>
      <c r="E93" s="14"/>
      <c r="F93" s="14"/>
      <c r="G93" s="14"/>
      <c r="H93" s="14"/>
      <c r="I93" s="14"/>
      <c r="J93" s="14"/>
      <c r="K93" s="14"/>
      <c r="L93" s="14">
        <f t="shared" ref="L93:Q93" si="27">SQRT(L91/0.5)*971</f>
        <v>971</v>
      </c>
      <c r="M93" s="14"/>
      <c r="N93" s="14"/>
      <c r="O93" s="14"/>
      <c r="P93" s="14"/>
      <c r="Q93" s="14">
        <f t="shared" si="27"/>
        <v>971</v>
      </c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24">
        <f t="shared" si="24"/>
        <v>971</v>
      </c>
    </row>
    <row r="94" spans="1:29" ht="27.75" customHeight="1">
      <c r="A94" s="4">
        <v>14</v>
      </c>
      <c r="B94" s="5" t="s">
        <v>63</v>
      </c>
      <c r="C94" s="6" t="s">
        <v>64</v>
      </c>
      <c r="D94" s="13"/>
      <c r="E94" s="14"/>
      <c r="F94" s="14"/>
      <c r="G94" s="14"/>
      <c r="H94" s="14"/>
      <c r="I94" s="14"/>
      <c r="J94" s="14"/>
      <c r="K94" s="14"/>
      <c r="L94" s="14">
        <f t="shared" ref="L94:Q94" si="28">L93*1000*1*(L83-L84)/3024</f>
        <v>2408.2341269841272</v>
      </c>
      <c r="M94" s="14"/>
      <c r="N94" s="14"/>
      <c r="O94" s="14"/>
      <c r="P94" s="14"/>
      <c r="Q94" s="14">
        <f t="shared" si="28"/>
        <v>2633.002645502645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24">
        <f>SUM(E94:AB94)</f>
        <v>5041.2367724867727</v>
      </c>
    </row>
    <row r="95" spans="1:29" ht="27.75" customHeight="1">
      <c r="A95" s="4">
        <v>15</v>
      </c>
      <c r="B95" s="5" t="s">
        <v>65</v>
      </c>
      <c r="C95" s="6" t="s">
        <v>66</v>
      </c>
      <c r="D95" s="13"/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300</v>
      </c>
      <c r="K95" s="15">
        <v>1500</v>
      </c>
      <c r="L95" s="15">
        <v>900</v>
      </c>
      <c r="M95" s="15">
        <v>0</v>
      </c>
      <c r="N95" s="15">
        <v>0</v>
      </c>
      <c r="O95" s="15">
        <v>0</v>
      </c>
      <c r="P95" s="15">
        <v>1400</v>
      </c>
      <c r="Q95" s="15">
        <v>800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25">
        <f>SUM(E95:AB95)</f>
        <v>4900</v>
      </c>
    </row>
    <row r="96" spans="1:29" ht="27.75" customHeight="1">
      <c r="A96" s="4">
        <v>16</v>
      </c>
      <c r="B96" s="5" t="s">
        <v>67</v>
      </c>
      <c r="C96" s="6" t="s">
        <v>68</v>
      </c>
      <c r="D96" s="13"/>
      <c r="E96" s="16"/>
      <c r="F96" s="16"/>
      <c r="G96" s="16"/>
      <c r="H96" s="16"/>
      <c r="I96" s="16"/>
      <c r="J96" s="16"/>
      <c r="K96" s="16"/>
      <c r="L96" s="16">
        <f t="shared" ref="L96:R96" si="29">L95/L94</f>
        <v>0.37371781668383108</v>
      </c>
      <c r="M96" s="16"/>
      <c r="N96" s="16"/>
      <c r="O96" s="16"/>
      <c r="P96" s="16"/>
      <c r="Q96" s="16">
        <f t="shared" si="29"/>
        <v>0.30383562332018793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24">
        <f t="shared" ref="AC96:AC101" si="30">AVERAGE(E96:AB96)</f>
        <v>0.33877672000200953</v>
      </c>
    </row>
    <row r="97" spans="1:29" ht="27.75" customHeight="1">
      <c r="A97" s="4">
        <v>17</v>
      </c>
      <c r="B97" s="5" t="s">
        <v>69</v>
      </c>
      <c r="C97" s="13"/>
      <c r="D97" s="13"/>
      <c r="E97" s="316">
        <f>AVERAGE(E96:AB96)</f>
        <v>0.33877672000200953</v>
      </c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8"/>
      <c r="AC97" s="24">
        <f t="shared" si="30"/>
        <v>0.33877672000200953</v>
      </c>
    </row>
    <row r="98" spans="1:29" ht="27.75" customHeight="1">
      <c r="A98" s="4">
        <v>18</v>
      </c>
      <c r="B98" s="5" t="s">
        <v>70</v>
      </c>
      <c r="C98" s="13"/>
      <c r="D98" s="13"/>
      <c r="E98" s="16"/>
      <c r="F98" s="16"/>
      <c r="G98" s="16"/>
      <c r="H98" s="16"/>
      <c r="I98" s="16"/>
      <c r="J98" s="16"/>
      <c r="K98" s="16"/>
      <c r="L98" s="16">
        <f t="shared" ref="L98:Q98" si="31">3.516/L96</f>
        <v>9.4081679894179899</v>
      </c>
      <c r="M98" s="16"/>
      <c r="N98" s="16"/>
      <c r="O98" s="16"/>
      <c r="P98" s="16"/>
      <c r="Q98" s="16">
        <f t="shared" si="31"/>
        <v>11.572046626984125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24">
        <f t="shared" si="30"/>
        <v>10.490107308201058</v>
      </c>
    </row>
    <row r="99" spans="1:29" ht="27.75" customHeight="1">
      <c r="A99" s="4">
        <v>19</v>
      </c>
      <c r="B99" s="5" t="s">
        <v>71</v>
      </c>
      <c r="C99" s="13"/>
      <c r="D99" s="13"/>
      <c r="E99" s="16"/>
      <c r="F99" s="16"/>
      <c r="G99" s="16"/>
      <c r="H99" s="16"/>
      <c r="I99" s="16"/>
      <c r="J99" s="16"/>
      <c r="K99" s="16"/>
      <c r="L99" s="16">
        <f t="shared" ref="L99:Q99" si="32">3.413*L98</f>
        <v>32.110077347883596</v>
      </c>
      <c r="M99" s="16"/>
      <c r="N99" s="16"/>
      <c r="O99" s="16"/>
      <c r="P99" s="16"/>
      <c r="Q99" s="16">
        <f t="shared" si="32"/>
        <v>39.495395137896814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24">
        <f t="shared" si="30"/>
        <v>35.802736242890205</v>
      </c>
    </row>
    <row r="100" spans="1:29" ht="27.75" customHeight="1">
      <c r="A100" s="4">
        <v>20</v>
      </c>
      <c r="B100" s="5" t="s">
        <v>72</v>
      </c>
      <c r="C100" s="6" t="s">
        <v>47</v>
      </c>
      <c r="D100" s="13"/>
      <c r="E100" s="16"/>
      <c r="F100" s="16"/>
      <c r="G100" s="16"/>
      <c r="H100" s="16"/>
      <c r="I100" s="16"/>
      <c r="J100" s="16"/>
      <c r="K100" s="16"/>
      <c r="L100" s="16">
        <f t="shared" ref="L100:Q100" si="33">(L86-L85)/LN(1+(L86-L85)/L81)</f>
        <v>2.5709371988152196</v>
      </c>
      <c r="M100" s="16"/>
      <c r="N100" s="16"/>
      <c r="O100" s="16"/>
      <c r="P100" s="16"/>
      <c r="Q100" s="16">
        <f t="shared" si="33"/>
        <v>2.6882854224461625</v>
      </c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24">
        <f t="shared" si="30"/>
        <v>2.6296113106306911</v>
      </c>
    </row>
    <row r="101" spans="1:29" ht="27.75" customHeight="1">
      <c r="A101" s="4">
        <v>21</v>
      </c>
      <c r="B101" s="5" t="s">
        <v>73</v>
      </c>
      <c r="C101" s="6" t="s">
        <v>47</v>
      </c>
      <c r="D101" s="17"/>
      <c r="E101" s="16"/>
      <c r="F101" s="16"/>
      <c r="G101" s="16"/>
      <c r="H101" s="16"/>
      <c r="I101" s="16"/>
      <c r="J101" s="16"/>
      <c r="K101" s="16"/>
      <c r="L101" s="16">
        <f t="shared" ref="L101:Q101" si="34">(L83-L84)/LN(1+(L83-L84)/L82)</f>
        <v>3.0477780683835878</v>
      </c>
      <c r="M101" s="16"/>
      <c r="N101" s="16"/>
      <c r="O101" s="16"/>
      <c r="P101" s="16"/>
      <c r="Q101" s="16">
        <f t="shared" si="34"/>
        <v>3.0533471748646286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24">
        <f t="shared" si="30"/>
        <v>3.050562621624108</v>
      </c>
    </row>
  </sheetData>
  <mergeCells count="48">
    <mergeCell ref="A79:A80"/>
    <mergeCell ref="B79:B80"/>
    <mergeCell ref="C79:C80"/>
    <mergeCell ref="D79:D80"/>
    <mergeCell ref="E79:AB79"/>
    <mergeCell ref="E97:AB97"/>
    <mergeCell ref="A70:AC70"/>
    <mergeCell ref="A71:AC71"/>
    <mergeCell ref="A72:D72"/>
    <mergeCell ref="E72:AC78"/>
    <mergeCell ref="A73:D73"/>
    <mergeCell ref="A74:D74"/>
    <mergeCell ref="A75:D75"/>
    <mergeCell ref="A76:D76"/>
    <mergeCell ref="A77:D77"/>
    <mergeCell ref="A78:D78"/>
    <mergeCell ref="A45:A46"/>
    <mergeCell ref="B45:B46"/>
    <mergeCell ref="C45:C46"/>
    <mergeCell ref="D45:D46"/>
    <mergeCell ref="E45:AB45"/>
    <mergeCell ref="E64:AB64"/>
    <mergeCell ref="A36:AC36"/>
    <mergeCell ref="A37:AC37"/>
    <mergeCell ref="A38:D38"/>
    <mergeCell ref="E38:AC44"/>
    <mergeCell ref="A39:D39"/>
    <mergeCell ref="A40:D40"/>
    <mergeCell ref="A41:D41"/>
    <mergeCell ref="A42:D42"/>
    <mergeCell ref="A43:D43"/>
    <mergeCell ref="A44:D44"/>
    <mergeCell ref="A11:A12"/>
    <mergeCell ref="B11:B12"/>
    <mergeCell ref="C11:C12"/>
    <mergeCell ref="D11:D12"/>
    <mergeCell ref="E11:AB11"/>
    <mergeCell ref="E30:AB30"/>
    <mergeCell ref="A2:AC2"/>
    <mergeCell ref="A3:AC3"/>
    <mergeCell ref="A4:D4"/>
    <mergeCell ref="E4:AC10"/>
    <mergeCell ref="A5:D5"/>
    <mergeCell ref="A6:D6"/>
    <mergeCell ref="A7:D7"/>
    <mergeCell ref="A8:D8"/>
    <mergeCell ref="A9:D9"/>
    <mergeCell ref="A10:D10"/>
  </mergeCells>
  <conditionalFormatting sqref="E28:AB28">
    <cfRule type="cellIs" dxfId="2" priority="3" operator="greaterThan">
      <formula>90</formula>
    </cfRule>
  </conditionalFormatting>
  <conditionalFormatting sqref="E62:AB62">
    <cfRule type="cellIs" dxfId="1" priority="2" operator="greaterThan">
      <formula>90</formula>
    </cfRule>
  </conditionalFormatting>
  <conditionalFormatting sqref="E95:AB95">
    <cfRule type="cellIs" dxfId="0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Summery</vt:lpstr>
      <vt:lpstr>02-02-2019</vt:lpstr>
      <vt:lpstr>03-02-2019</vt:lpstr>
      <vt:lpstr>04-02-2019</vt:lpstr>
      <vt:lpstr>05-02-2019</vt:lpstr>
      <vt:lpstr>06-02-2019</vt:lpstr>
      <vt:lpstr>07-02-2019</vt:lpstr>
      <vt:lpstr>08-02-2019</vt:lpstr>
      <vt:lpstr>09-02-2019</vt:lpstr>
      <vt:lpstr>10-02-2019</vt:lpstr>
      <vt:lpstr>11-02-2019</vt:lpstr>
      <vt:lpstr>12-02-2019</vt:lpstr>
      <vt:lpstr>13-02-2019</vt:lpstr>
      <vt:lpstr>14-02-2019</vt:lpstr>
      <vt:lpstr>15-02-2019</vt:lpstr>
      <vt:lpstr>16-02-2019</vt:lpstr>
      <vt:lpstr>17-02-2019</vt:lpstr>
      <vt:lpstr>18-02-2019 </vt:lpstr>
      <vt:lpstr>19-02-2019</vt:lpstr>
      <vt:lpstr>20-02-2019</vt:lpstr>
      <vt:lpstr>21-02-2019</vt:lpstr>
      <vt:lpstr>22-02-2019</vt:lpstr>
      <vt:lpstr>23-02-2019</vt:lpstr>
      <vt:lpstr>24-02-2019</vt:lpstr>
      <vt:lpstr>25-02-2019</vt:lpstr>
      <vt:lpstr>26-02-2019</vt:lpstr>
      <vt:lpstr>27-02-19</vt:lpstr>
      <vt:lpstr>28-02-2019</vt:lpstr>
      <vt:lpstr>01-03-2024</vt:lpstr>
      <vt:lpstr>02-02-2024</vt:lpstr>
      <vt:lpstr>03-03-2024</vt:lpstr>
      <vt:lpstr>04-03-2024 </vt:lpstr>
      <vt:lpstr>05-03-2024</vt:lpstr>
      <vt:lpstr>06-03-2024 </vt:lpstr>
      <vt:lpstr>07-03-2024  </vt:lpstr>
      <vt:lpstr>08-03-2024</vt:lpstr>
      <vt:lpstr>09-03-2024</vt:lpstr>
      <vt:lpstr>10-03-2024 </vt:lpstr>
      <vt:lpstr>11-03-2024</vt:lpstr>
      <vt:lpstr>12-03-2024</vt:lpstr>
      <vt:lpstr>13-03-2024 </vt:lpstr>
      <vt:lpstr>14-03-2024</vt:lpstr>
      <vt:lpstr>15-03-2024</vt:lpstr>
      <vt:lpstr>16-03-2024</vt:lpstr>
      <vt:lpstr>17-03-2024</vt:lpstr>
      <vt:lpstr>18-03-2024</vt:lpstr>
      <vt:lpstr>19-03-2024</vt:lpstr>
      <vt:lpstr>20-03-2024</vt:lpstr>
      <vt:lpstr>21-03-2024</vt:lpstr>
      <vt:lpstr>22-03-2024 </vt:lpstr>
      <vt:lpstr>23-03-2024 </vt:lpstr>
      <vt:lpstr>24-03 - 2024</vt:lpstr>
      <vt:lpstr>25-03-2024 </vt:lpstr>
      <vt:lpstr>26-03-2024</vt:lpstr>
      <vt:lpstr>27-03-2024 </vt:lpstr>
      <vt:lpstr>28-03-2024 </vt:lpstr>
      <vt:lpstr>29-03-2024 </vt:lpstr>
      <vt:lpstr>30-03-2024</vt:lpstr>
      <vt:lpstr>31-03-2024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keywords>C_Unrestricted</cp:keywords>
  <cp:lastModifiedBy>Dhesingraja Adidravida</cp:lastModifiedBy>
  <cp:lastPrinted>2016-12-08T11:18:00Z</cp:lastPrinted>
  <dcterms:created xsi:type="dcterms:W3CDTF">2015-02-01T22:07:00Z</dcterms:created>
  <dcterms:modified xsi:type="dcterms:W3CDTF">2024-04-01T03:43:39Z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ICV">
    <vt:lpwstr>5B8CD5C7AC394FBD9853DA4A0EFDA90D</vt:lpwstr>
  </property>
  <property fmtid="{D5CDD505-2E9C-101B-9397-08002B2CF9AE}" pid="4" name="KSOProductBuildVer">
    <vt:lpwstr>1033-12.2.0.13359</vt:lpwstr>
  </property>
</Properties>
</file>