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Batsman_bowler_matchup\Documentation\"/>
    </mc:Choice>
  </mc:AlternateContent>
  <xr:revisionPtr revIDLastSave="0" documentId="13_ncr:1_{A67F0B5C-2CB8-48B6-9C48-20E2DF56DDD2}" xr6:coauthVersionLast="47" xr6:coauthVersionMax="47" xr10:uidLastSave="{00000000-0000-0000-0000-000000000000}"/>
  <bookViews>
    <workbookView xWindow="-108" yWindow="-108" windowWidth="23256" windowHeight="13176" tabRatio="853" activeTab="6" xr2:uid="{00000000-000D-0000-FFFF-FFFF00000000}"/>
  </bookViews>
  <sheets>
    <sheet name="Product Backlog" sheetId="2" r:id="rId1"/>
    <sheet name="Sprint Backlogs" sheetId="3" r:id="rId2"/>
    <sheet name="Sprint_01 BurnDown Chart" sheetId="4" r:id="rId3"/>
    <sheet name="Sprint_02 BurnDown Chart" sheetId="6" r:id="rId4"/>
    <sheet name="Sprint_03 BurnDown Chart" sheetId="7" r:id="rId5"/>
    <sheet name="Sprint_04 BurnDown Chart" sheetId="8" r:id="rId6"/>
    <sheet name="Sheet1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9" l="1"/>
  <c r="L9" i="9"/>
  <c r="K9" i="9"/>
  <c r="J9" i="9"/>
  <c r="I9" i="9"/>
  <c r="H9" i="9"/>
  <c r="G9" i="9"/>
  <c r="F9" i="9"/>
  <c r="E9" i="9"/>
  <c r="D8" i="9"/>
  <c r="E8" i="9" s="1"/>
  <c r="F8" i="9" s="1"/>
  <c r="G8" i="9" s="1"/>
  <c r="H8" i="9" s="1"/>
  <c r="I8" i="9" s="1"/>
  <c r="J8" i="9" s="1"/>
  <c r="K8" i="9" s="1"/>
  <c r="L8" i="9" s="1"/>
  <c r="M8" i="9" s="1"/>
  <c r="D13" i="8"/>
  <c r="E13" i="8" s="1"/>
  <c r="F13" i="8" s="1"/>
  <c r="G13" i="8" s="1"/>
  <c r="H13" i="8" s="1"/>
  <c r="I13" i="8" s="1"/>
  <c r="J13" i="8" s="1"/>
  <c r="K13" i="8" s="1"/>
  <c r="L13" i="8" s="1"/>
  <c r="M13" i="8" s="1"/>
  <c r="M14" i="8"/>
  <c r="L14" i="8"/>
  <c r="K14" i="8"/>
  <c r="J14" i="8"/>
  <c r="I14" i="8"/>
  <c r="H14" i="8"/>
  <c r="G14" i="8"/>
  <c r="F14" i="8"/>
  <c r="E14" i="8"/>
  <c r="D12" i="7"/>
  <c r="E12" i="7" s="1"/>
  <c r="F12" i="7" s="1"/>
  <c r="G12" i="7" s="1"/>
  <c r="H12" i="7" s="1"/>
  <c r="I12" i="7" s="1"/>
  <c r="J12" i="7" s="1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S13" i="7"/>
  <c r="R13" i="7"/>
  <c r="Q13" i="7"/>
  <c r="O13" i="7"/>
  <c r="P13" i="7"/>
  <c r="N13" i="7"/>
  <c r="M13" i="7"/>
  <c r="L13" i="7"/>
  <c r="K13" i="7"/>
  <c r="J13" i="7"/>
  <c r="I13" i="7"/>
  <c r="H13" i="7"/>
  <c r="G13" i="7"/>
  <c r="F13" i="7"/>
  <c r="E13" i="7"/>
  <c r="T13" i="7"/>
  <c r="G10" i="6"/>
  <c r="H10" i="6"/>
  <c r="I10" i="6" s="1"/>
  <c r="J10" i="6" s="1"/>
  <c r="K10" i="6" s="1"/>
  <c r="L10" i="6" s="1"/>
  <c r="M10" i="6" s="1"/>
  <c r="N10" i="6" s="1"/>
  <c r="F10" i="6"/>
  <c r="E10" i="6"/>
  <c r="D10" i="6"/>
  <c r="N11" i="6"/>
  <c r="M11" i="6"/>
  <c r="L11" i="6"/>
  <c r="K11" i="6"/>
  <c r="J11" i="6"/>
  <c r="I11" i="6"/>
  <c r="H11" i="6"/>
  <c r="G11" i="6"/>
  <c r="F11" i="6"/>
  <c r="E11" i="6"/>
  <c r="N10" i="4"/>
  <c r="M10" i="4"/>
  <c r="L10" i="4"/>
  <c r="K10" i="4"/>
  <c r="J10" i="4"/>
  <c r="I10" i="4"/>
  <c r="H10" i="4"/>
  <c r="G10" i="4"/>
  <c r="F10" i="4"/>
  <c r="E10" i="4"/>
  <c r="D9" i="4"/>
  <c r="E9" i="4" s="1"/>
  <c r="F9" i="4" s="1"/>
  <c r="G9" i="4" s="1"/>
  <c r="H9" i="4" s="1"/>
  <c r="I9" i="4" s="1"/>
  <c r="J9" i="4" s="1"/>
  <c r="K9" i="4" s="1"/>
  <c r="L9" i="4" s="1"/>
  <c r="M9" i="4" s="1"/>
  <c r="N9" i="4" s="1"/>
</calcChain>
</file>

<file path=xl/sharedStrings.xml><?xml version="1.0" encoding="utf-8"?>
<sst xmlns="http://schemas.openxmlformats.org/spreadsheetml/2006/main" count="165" uniqueCount="69">
  <si>
    <t>Backlog ID</t>
  </si>
  <si>
    <t>Backlog_ID</t>
  </si>
  <si>
    <t>Sprint 01</t>
  </si>
  <si>
    <t>User Story</t>
  </si>
  <si>
    <t>Product Backlog</t>
  </si>
  <si>
    <t xml:space="preserve">As a Student  I  Want……………….. </t>
  </si>
  <si>
    <t>Product Backlog ID</t>
  </si>
  <si>
    <t>Sprint Backlog ID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</si>
  <si>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</si>
  <si>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</si>
  <si>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</si>
  <si>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</si>
  <si>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</si>
  <si>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</si>
  <si>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</si>
  <si>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</si>
  <si>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</si>
  <si>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</si>
  <si>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</si>
  <si>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</si>
  <si>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Remaining Effort</t>
  </si>
  <si>
    <t>Ideal Trend</t>
  </si>
  <si>
    <t>User Stories/Sprint Backlog</t>
  </si>
  <si>
    <t>Data Collection</t>
  </si>
  <si>
    <t>Feature Selection</t>
  </si>
  <si>
    <t xml:space="preserve">Data Encodeing </t>
  </si>
  <si>
    <t>Feature Engineering</t>
  </si>
  <si>
    <t>SPRINT 1 BURNDOWN CHART</t>
  </si>
  <si>
    <t>Problem Definition</t>
  </si>
  <si>
    <t xml:space="preserve"> Literature Research</t>
  </si>
  <si>
    <t xml:space="preserve">Project Planning </t>
  </si>
  <si>
    <t>SPRINT 2 BURNDOWN CHART</t>
  </si>
  <si>
    <t>Data Encoding</t>
  </si>
  <si>
    <t xml:space="preserve"> </t>
  </si>
  <si>
    <t>SPRINT 3 BURNDOWN CHART</t>
  </si>
  <si>
    <t>Day 11</t>
  </si>
  <si>
    <t>Day 12</t>
  </si>
  <si>
    <t>Day 13</t>
  </si>
  <si>
    <t>Day 14</t>
  </si>
  <si>
    <t>Day 15</t>
  </si>
  <si>
    <t>Day 16</t>
  </si>
  <si>
    <t>Model Selection</t>
  </si>
  <si>
    <t>Runs Prediction</t>
  </si>
  <si>
    <t>Dismissal Prediction</t>
  </si>
  <si>
    <t>Dismissal Rate Prediction</t>
  </si>
  <si>
    <t>Testing</t>
  </si>
  <si>
    <t>Model Comparison</t>
  </si>
  <si>
    <t>Backend Integration</t>
  </si>
  <si>
    <t>SPRINT 4 BURNDOWN CHART</t>
  </si>
  <si>
    <t>UI Planing</t>
  </si>
  <si>
    <t>Frontend for Dynamic Dropdowns</t>
  </si>
  <si>
    <t>Backend API for Dynamic Dropdowns</t>
  </si>
  <si>
    <t>Backend API for AJAX Predictions</t>
  </si>
  <si>
    <t>Frontend for AJAX Predictions</t>
  </si>
  <si>
    <t>Implement Animated Results</t>
  </si>
  <si>
    <t>UI Polishing &amp; Styling</t>
  </si>
  <si>
    <t>Sprint 02</t>
  </si>
  <si>
    <t>Sprint 03</t>
  </si>
  <si>
    <t>Strike rate Prediction</t>
  </si>
  <si>
    <t>Sprint 04</t>
  </si>
  <si>
    <t>Sprint 05</t>
  </si>
  <si>
    <t>Sprint 06</t>
  </si>
  <si>
    <t>Frontend for Predictions</t>
  </si>
  <si>
    <t>Profile Page</t>
  </si>
  <si>
    <t xml:space="preserve">Player Comparison </t>
  </si>
  <si>
    <t>Analysis Page</t>
  </si>
  <si>
    <t>SPRINT 5 BURNDOWN CHART</t>
  </si>
  <si>
    <t>Project Testing</t>
  </si>
  <si>
    <t>Documentaion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</si>
</sst>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4" fillId="0" borderId="0" xfId="0" applyFont="1"/>
    <xf numFmtId="0" fontId="0" fillId="2" borderId="1" xfId="1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4" fillId="2" borderId="1" xfId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'Sprint_01 BurnDown Chart'!$B$9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'Sprint_01 BurnDown Chart'!$C$9:$N$9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B-4F3E-9332-16D23305AC7E}"/>
            </c:ext>
          </c:extLst>
        </c:ser>
        <c:ser>
          <c:idx val="1"/>
          <c:order val="1"/>
          <c:tx>
            <c:strRef>
              <c:f>'Sprint_01 BurnDown Chart'!$B$10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'Sprint_01 BurnDown Chart'!$C$10:$N$10</c:f>
              <c:numCache>
                <c:formatCode>General</c:formatCode>
                <c:ptCount val="12"/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B-4F3E-9332-16D23305A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404863"/>
        <c:axId val="1198407743"/>
      </c:lineChart>
      <c:catAx>
        <c:axId val="119840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7743"/>
        <c:crosses val="autoZero"/>
        <c:auto val="1"/>
        <c:lblAlgn val="ctr"/>
        <c:lblOffset val="100"/>
        <c:noMultiLvlLbl val="0"/>
      </c:catAx>
      <c:valAx>
        <c:axId val="119840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0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'Sprint_02 BurnDown Chart'!$B$10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'Sprint_02 BurnDown Chart'!$C$10:$N$10</c:f>
              <c:numCache>
                <c:formatCode>General</c:formatCode>
                <c:ptCount val="12"/>
                <c:pt idx="1">
                  <c:v>20</c:v>
                </c:pt>
                <c:pt idx="2">
                  <c:v>17</c:v>
                </c:pt>
                <c:pt idx="3">
                  <c:v>15</c:v>
                </c:pt>
                <c:pt idx="4">
                  <c:v>13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7-4D2F-B143-679A8B9FF72C}"/>
            </c:ext>
          </c:extLst>
        </c:ser>
        <c:ser>
          <c:idx val="1"/>
          <c:order val="1"/>
          <c:tx>
            <c:strRef>
              <c:f>'Sprint_02 BurnDown Chart'!$B$11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'Sprint_01 BurnDown Chart'!$E$5:$N$5</c:f>
              <c:strCache>
                <c:ptCount val="10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</c:strCache>
            </c:strRef>
          </c:cat>
          <c:val>
            <c:numRef>
              <c:f>'Sprint_02 BurnDown Chart'!$C$11:$N$11</c:f>
              <c:numCache>
                <c:formatCode>General</c:formatCode>
                <c:ptCount val="12"/>
                <c:pt idx="1">
                  <c:v>20</c:v>
                </c:pt>
                <c:pt idx="2">
                  <c:v>18</c:v>
                </c:pt>
                <c:pt idx="3">
                  <c:v>16</c:v>
                </c:pt>
                <c:pt idx="4">
                  <c:v>14</c:v>
                </c:pt>
                <c:pt idx="5">
                  <c:v>12</c:v>
                </c:pt>
                <c:pt idx="6">
                  <c:v>10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7-4D2F-B143-679A8B9FF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19871"/>
        <c:axId val="1168920831"/>
      </c:lineChart>
      <c:catAx>
        <c:axId val="116891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20831"/>
        <c:crosses val="autoZero"/>
        <c:auto val="1"/>
        <c:lblAlgn val="ctr"/>
        <c:lblOffset val="100"/>
        <c:noMultiLvlLbl val="0"/>
      </c:catAx>
      <c:valAx>
        <c:axId val="116892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1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3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'Sprint_03 BurnDown Chart'!$B$12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'Sprint_03 BurnDown Chart'!$E$5:$T$5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</c:strCache>
            </c:strRef>
          </c:cat>
          <c:val>
            <c:numRef>
              <c:f>'Sprint_03 BurnDown Chart'!$C$12:$T$12</c:f>
              <c:numCache>
                <c:formatCode>General</c:formatCode>
                <c:ptCount val="18"/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11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8-460B-9237-4782E8319452}"/>
            </c:ext>
          </c:extLst>
        </c:ser>
        <c:ser>
          <c:idx val="1"/>
          <c:order val="1"/>
          <c:tx>
            <c:strRef>
              <c:f>'Sprint_03 BurnDown Chart'!$B$13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'Sprint_03 BurnDown Chart'!$E$5:$T$5</c:f>
              <c:strCache>
                <c:ptCount val="1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  <c:pt idx="9">
                  <c:v>Day 10</c:v>
                </c:pt>
                <c:pt idx="10">
                  <c:v>Day 11</c:v>
                </c:pt>
                <c:pt idx="11">
                  <c:v>Day 12</c:v>
                </c:pt>
                <c:pt idx="12">
                  <c:v>Day 13</c:v>
                </c:pt>
                <c:pt idx="13">
                  <c:v>Day 14</c:v>
                </c:pt>
                <c:pt idx="14">
                  <c:v>Day 15</c:v>
                </c:pt>
                <c:pt idx="15">
                  <c:v>Day 16</c:v>
                </c:pt>
              </c:strCache>
            </c:strRef>
          </c:cat>
          <c:val>
            <c:numRef>
              <c:f>'Sprint_03 BurnDown Chart'!$C$13:$T$13</c:f>
              <c:numCache>
                <c:formatCode>General</c:formatCode>
                <c:ptCount val="18"/>
                <c:pt idx="1">
                  <c:v>16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5</c:v>
                </c:pt>
                <c:pt idx="13">
                  <c:v>4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D8-460B-9237-4782E831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8934751"/>
        <c:axId val="1168935231"/>
      </c:lineChart>
      <c:catAx>
        <c:axId val="116893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35231"/>
        <c:crosses val="autoZero"/>
        <c:auto val="1"/>
        <c:lblAlgn val="ctr"/>
        <c:lblOffset val="100"/>
        <c:noMultiLvlLbl val="0"/>
      </c:catAx>
      <c:valAx>
        <c:axId val="116893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93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'Sprint_04 BurnDown Chart'!$B$13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'Sprint_04 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'Sprint_04 BurnDown Chart'!$C$13:$M$13</c:f>
              <c:numCache>
                <c:formatCode>General</c:formatCode>
                <c:ptCount val="11"/>
                <c:pt idx="1">
                  <c:v>18</c:v>
                </c:pt>
                <c:pt idx="2">
                  <c:v>17</c:v>
                </c:pt>
                <c:pt idx="3">
                  <c:v>15</c:v>
                </c:pt>
                <c:pt idx="4">
                  <c:v>12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7-45CD-9C3A-C309B804A5A2}"/>
            </c:ext>
          </c:extLst>
        </c:ser>
        <c:ser>
          <c:idx val="1"/>
          <c:order val="1"/>
          <c:tx>
            <c:strRef>
              <c:f>'Sprint_04 BurnDown Chart'!$B$14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'Sprint_04 BurnDown Chart'!$D$5:$M$5</c:f>
              <c:strCache>
                <c:ptCount val="10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</c:strCache>
            </c:strRef>
          </c:cat>
          <c:val>
            <c:numRef>
              <c:f>'Sprint_04 BurnDown Chart'!$C$14:$M$14</c:f>
              <c:numCache>
                <c:formatCode>General</c:formatCode>
                <c:ptCount val="11"/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87-45CD-9C3A-C309B804A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553551"/>
        <c:axId val="1345547791"/>
      </c:lineChart>
      <c:catAx>
        <c:axId val="134555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47791"/>
        <c:crosses val="autoZero"/>
        <c:auto val="1"/>
        <c:lblAlgn val="ctr"/>
        <c:lblOffset val="100"/>
        <c:noMultiLvlLbl val="0"/>
      </c:catAx>
      <c:valAx>
        <c:axId val="134554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5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SPRINT 5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Sheet1!$E$5:$M$5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Sheet1!$C$8:$M$8</c:f>
              <c:numCache>
                <c:formatCode>General</c:formatCode>
                <c:ptCount val="11"/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5-45D5-A6A8-A301660DA72E}"/>
            </c:ext>
          </c:extLst>
        </c:ser>
        <c:ser>
          <c:idx val="1"/>
          <c:order val="1"/>
          <c:tx>
            <c:strRef>
              <c:f>Sheet1!$B$9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Sheet1!$E$5:$M$5</c:f>
              <c:strCache>
                <c:ptCount val="9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Day 7</c:v>
                </c:pt>
                <c:pt idx="7">
                  <c:v>Day 8</c:v>
                </c:pt>
                <c:pt idx="8">
                  <c:v>Day 9</c:v>
                </c:pt>
              </c:strCache>
            </c:strRef>
          </c:cat>
          <c:val>
            <c:numRef>
              <c:f>Sheet1!$C$9:$M$9</c:f>
              <c:numCache>
                <c:formatCode>General</c:formatCode>
                <c:ptCount val="11"/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E5-45D5-A6A8-A301660DA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1720016"/>
        <c:axId val="1731720496"/>
      </c:lineChart>
      <c:catAx>
        <c:axId val="173172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20496"/>
        <c:crosses val="autoZero"/>
        <c:auto val="1"/>
        <c:lblAlgn val="ctr"/>
        <c:lblOffset val="100"/>
        <c:noMultiLvlLbl val="0"/>
      </c:catAx>
      <c:valAx>
        <c:axId val="17317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2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548640</xdr:colOff>
      <xdr:row>3</xdr:row>
      <xdr:rowOff>0</xdr:rowOff>
    </xdr:from>
    <xdr:to>
      <xdr:col>22</xdr:col>
      <xdr:colOff>243840</xdr:colOff>
      <xdr:row>14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0D0FEA-B9B3-7F26-A252-8A1255887C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297180</xdr:colOff>
      <xdr:row>1</xdr:row>
      <xdr:rowOff>76200</xdr:rowOff>
    </xdr:from>
    <xdr:to>
      <xdr:col>21</xdr:col>
      <xdr:colOff>601980</xdr:colOff>
      <xdr:row>12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083880-26FB-C8B2-20CD-DDDC645AA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439917</xdr:colOff>
      <xdr:row>14</xdr:row>
      <xdr:rowOff>160020</xdr:rowOff>
    </xdr:from>
    <xdr:to>
      <xdr:col>19</xdr:col>
      <xdr:colOff>8373</xdr:colOff>
      <xdr:row>35</xdr:row>
      <xdr:rowOff>150725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2E4446-1FA0-289C-1A92-ACABF1009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47106</xdr:colOff>
      <xdr:row>1</xdr:row>
      <xdr:rowOff>121921</xdr:rowOff>
    </xdr:from>
    <xdr:to>
      <xdr:col>22</xdr:col>
      <xdr:colOff>564777</xdr:colOff>
      <xdr:row>12</xdr:row>
      <xdr:rowOff>128848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0E570-CC35-D80C-110B-D3A128E59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198783</xdr:colOff>
      <xdr:row>10</xdr:row>
      <xdr:rowOff>53009</xdr:rowOff>
    </xdr:from>
    <xdr:to>
      <xdr:col>12</xdr:col>
      <xdr:colOff>503583</xdr:colOff>
      <xdr:row>25</xdr:row>
      <xdr:rowOff>13252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7D2A77-AD29-B5B2-509E-8F32390894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3"/>
  <sheetViews>
    <sheetView workbookViewId="0">
      <selection activeCell="C3" sqref="C3"/>
    </sheetView>
  </sheetViews>
  <sheetFormatPr defaultRowHeight="14.4" x14ac:dyDescent="0.3"/>
  <cols>
    <col min="2" max="2" width="11" customWidth="1"/>
    <col min="3" max="3" width="46.88671875" customWidth="1"/>
  </cols>
  <sheetData>
    <row r="2" spans="2:3" ht="21" customHeight="1" x14ac:dyDescent="0.3">
      <c r="B2" s="13" t="s">
        <v>4</v>
      </c>
      <c r="C2" s="14"/>
    </row>
    <row r="3" spans="2:3" x14ac:dyDescent="0.3">
      <c r="B3" s="1" t="s">
        <v>0</v>
      </c>
      <c r="C3" s="1" t="s">
        <v>3</v>
      </c>
    </row>
    <row r="4" spans="2:3" x14ac:dyDescent="0.3">
      <c r="B4" s="1">
        <v>101</v>
      </c>
      <c r="C4" s="1" t="s">
        <v>5</v>
      </c>
    </row>
    <row r="5" spans="2:3" x14ac:dyDescent="0.3">
      <c r="B5" s="1">
        <v>102</v>
      </c>
      <c r="C5" s="1"/>
    </row>
    <row r="6" spans="2:3" x14ac:dyDescent="0.3">
      <c r="B6" s="1">
        <v>103</v>
      </c>
      <c r="C6" s="1"/>
    </row>
    <row r="7" spans="2:3" x14ac:dyDescent="0.3">
      <c r="B7" s="1">
        <v>104</v>
      </c>
      <c r="C7" s="1"/>
    </row>
    <row r="8" spans="2:3" x14ac:dyDescent="0.3">
      <c r="B8" s="1">
        <v>105</v>
      </c>
      <c r="C8" s="1"/>
    </row>
    <row r="9" spans="2:3" x14ac:dyDescent="0.3">
      <c r="B9" s="1">
        <v>106</v>
      </c>
      <c r="C9" s="1"/>
    </row>
    <row r="10" spans="2:3" x14ac:dyDescent="0.3">
      <c r="B10" s="1">
        <v>107</v>
      </c>
      <c r="C10" s="1"/>
    </row>
    <row r="11" spans="2:3" x14ac:dyDescent="0.3">
      <c r="B11" s="1">
        <v>108</v>
      </c>
      <c r="C11" s="1"/>
    </row>
    <row r="12" spans="2:3" x14ac:dyDescent="0.3">
      <c r="B12" s="1">
        <v>109</v>
      </c>
      <c r="C12" s="1"/>
    </row>
    <row r="13" spans="2:3" x14ac:dyDescent="0.3">
      <c r="B13" s="1">
        <v>110</v>
      </c>
      <c r="C13" s="1"/>
    </row>
    <row r="14" spans="2:3" x14ac:dyDescent="0.3">
      <c r="B14" s="1">
        <v>111</v>
      </c>
      <c r="C14" s="1"/>
    </row>
    <row r="15" spans="2:3" x14ac:dyDescent="0.3">
      <c r="B15" s="1">
        <v>112</v>
      </c>
      <c r="C15" s="1"/>
    </row>
    <row r="16" spans="2:3" x14ac:dyDescent="0.3">
      <c r="B16" s="1">
        <v>113</v>
      </c>
      <c r="C16" s="1"/>
    </row>
    <row r="17" spans="2:3" x14ac:dyDescent="0.3">
      <c r="B17" s="1">
        <v>114</v>
      </c>
      <c r="C17" s="1"/>
    </row>
    <row r="18" spans="2:3" x14ac:dyDescent="0.3">
      <c r="B18" s="1">
        <v>115</v>
      </c>
      <c r="C18" s="1"/>
    </row>
    <row r="19" spans="2:3" x14ac:dyDescent="0.3">
      <c r="B19" s="1">
        <v>116</v>
      </c>
      <c r="C19" s="1"/>
    </row>
    <row r="20" spans="2:3" x14ac:dyDescent="0.3">
      <c r="B20" s="1">
        <v>117</v>
      </c>
      <c r="C20" s="1"/>
    </row>
    <row r="21" spans="2:3" x14ac:dyDescent="0.3">
      <c r="B21" s="1">
        <v>118</v>
      </c>
      <c r="C21" s="1"/>
    </row>
    <row r="22" spans="2:3" x14ac:dyDescent="0.3">
      <c r="B22" s="1">
        <v>119</v>
      </c>
      <c r="C22" s="1"/>
    </row>
    <row r="23" spans="2:3" x14ac:dyDescent="0.3">
      <c r="B23" s="1">
        <v>120</v>
      </c>
      <c r="C23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59"/>
  <sheetViews>
    <sheetView topLeftCell="A15" zoomScale="122" zoomScaleNormal="100" workbookViewId="0">
      <selection activeCell="B34" sqref="B34:B39"/>
    </sheetView>
  </sheetViews>
  <sheetFormatPr defaultRowHeight="14.4" x14ac:dyDescent="0.3"/>
  <cols>
    <col min="1" max="1" width="10.33203125" customWidth="1"/>
    <col min="2" max="2" width="14.88671875" customWidth="1"/>
    <col min="3" max="3" width="20.6640625" customWidth="1"/>
    <col min="4" max="4" width="19.5546875" customWidth="1"/>
    <col min="5" max="5" width="14.109375" customWidth="1"/>
    <col min="6" max="6" width="13.109375" customWidth="1"/>
    <col min="7" max="7" width="13.6640625" customWidth="1"/>
    <col min="8" max="8" width="9.109375" customWidth="1"/>
    <col min="9" max="9" width="12.88671875" customWidth="1"/>
    <col min="10" max="10" width="13" customWidth="1"/>
    <col min="11" max="11" width="12.88671875" customWidth="1"/>
    <col min="13" max="13" width="11.44140625" customWidth="1"/>
    <col min="14" max="14" width="12.44140625" customWidth="1"/>
    <col min="15" max="15" width="12.5546875" customWidth="1"/>
    <col min="17" max="18" width="12.44140625" customWidth="1"/>
    <col min="19" max="19" width="14" customWidth="1"/>
  </cols>
  <sheetData>
    <row r="2" spans="1:4" ht="25.5" customHeight="1" x14ac:dyDescent="0.3">
      <c r="B2" s="15" t="s">
        <v>2</v>
      </c>
      <c r="C2" s="15"/>
      <c r="D2" s="15"/>
    </row>
    <row r="3" spans="1:4" ht="31.2" x14ac:dyDescent="0.3">
      <c r="B3" s="9" t="s">
        <v>6</v>
      </c>
      <c r="C3" s="9" t="s">
        <v>7</v>
      </c>
      <c r="D3" s="9" t="s">
        <v>3</v>
      </c>
    </row>
    <row r="4" spans="1:4" ht="31.2" customHeight="1" x14ac:dyDescent="0.3">
      <c r="B4" s="17">
        <v>101</v>
      </c>
      <c r="C4" s="9">
        <v>1001</v>
      </c>
      <c r="D4" s="9" t="s">
        <v>23</v>
      </c>
    </row>
    <row r="5" spans="1:4" ht="28.8" customHeight="1" x14ac:dyDescent="0.3">
      <c r="B5" s="18"/>
      <c r="C5" s="9">
        <v>1002</v>
      </c>
      <c r="D5" s="9" t="s">
        <v>24</v>
      </c>
    </row>
    <row r="6" spans="1:4" ht="28.8" customHeight="1" x14ac:dyDescent="0.3">
      <c r="B6" s="18"/>
      <c r="C6" s="9">
        <v>1003</v>
      </c>
      <c r="D6" s="9" t="s">
        <v>26</v>
      </c>
    </row>
    <row r="7" spans="1:4" ht="15.6" x14ac:dyDescent="0.3">
      <c r="B7" s="19"/>
      <c r="C7" s="9">
        <v>1004</v>
      </c>
      <c r="D7" s="9" t="s">
        <v>25</v>
      </c>
    </row>
    <row r="8" spans="1:4" ht="43.8" customHeight="1" x14ac:dyDescent="0.3">
      <c r="A8" s="4"/>
      <c r="B8" s="10"/>
      <c r="C8" s="10"/>
      <c r="D8" s="10"/>
    </row>
    <row r="9" spans="1:4" ht="15" customHeight="1" x14ac:dyDescent="0.3">
      <c r="B9" s="15" t="s">
        <v>56</v>
      </c>
      <c r="C9" s="15"/>
      <c r="D9" s="15"/>
    </row>
    <row r="10" spans="1:4" ht="31.2" x14ac:dyDescent="0.3">
      <c r="B10" s="9" t="s">
        <v>6</v>
      </c>
      <c r="C10" s="9" t="s">
        <v>7</v>
      </c>
      <c r="D10" s="9" t="s">
        <v>3</v>
      </c>
    </row>
    <row r="11" spans="1:4" ht="17.399999999999999" customHeight="1" x14ac:dyDescent="0.3">
      <c r="B11" s="17">
        <v>102</v>
      </c>
      <c r="C11" s="9">
        <v>2001</v>
      </c>
      <c r="D11" s="9" t="s">
        <v>23</v>
      </c>
    </row>
    <row r="12" spans="1:4" ht="15.6" x14ac:dyDescent="0.3">
      <c r="B12" s="18"/>
      <c r="C12" s="9">
        <v>2002</v>
      </c>
      <c r="D12" s="9" t="s">
        <v>24</v>
      </c>
    </row>
    <row r="13" spans="1:4" ht="15.6" x14ac:dyDescent="0.3">
      <c r="B13" s="18"/>
      <c r="C13" s="9">
        <v>2003</v>
      </c>
      <c r="D13" s="9" t="s">
        <v>26</v>
      </c>
    </row>
    <row r="14" spans="1:4" ht="15.6" x14ac:dyDescent="0.3">
      <c r="B14" s="19"/>
      <c r="C14" s="9">
        <v>2004</v>
      </c>
      <c r="D14" s="9" t="s">
        <v>32</v>
      </c>
    </row>
    <row r="15" spans="1:4" ht="15.6" x14ac:dyDescent="0.3">
      <c r="B15" s="10"/>
      <c r="C15" s="10"/>
      <c r="D15" s="10"/>
    </row>
    <row r="16" spans="1:4" ht="15.6" x14ac:dyDescent="0.3">
      <c r="B16" s="10"/>
      <c r="C16" s="10"/>
      <c r="D16" s="10"/>
    </row>
    <row r="17" spans="2:4" ht="15.6" x14ac:dyDescent="0.3">
      <c r="B17" s="15" t="s">
        <v>57</v>
      </c>
      <c r="C17" s="15"/>
      <c r="D17" s="15"/>
    </row>
    <row r="18" spans="2:4" ht="31.2" x14ac:dyDescent="0.3">
      <c r="B18" s="9" t="s">
        <v>6</v>
      </c>
      <c r="C18" s="9" t="s">
        <v>7</v>
      </c>
      <c r="D18" s="9" t="s">
        <v>3</v>
      </c>
    </row>
    <row r="19" spans="2:4" ht="15.6" x14ac:dyDescent="0.3">
      <c r="B19" s="16">
        <v>103</v>
      </c>
      <c r="C19" s="9">
        <v>3001</v>
      </c>
      <c r="D19" s="9" t="s">
        <v>41</v>
      </c>
    </row>
    <row r="20" spans="2:4" ht="15.6" x14ac:dyDescent="0.3">
      <c r="B20" s="16"/>
      <c r="C20" s="9">
        <v>3002</v>
      </c>
      <c r="D20" s="9" t="s">
        <v>42</v>
      </c>
    </row>
    <row r="21" spans="2:4" ht="15.6" x14ac:dyDescent="0.3">
      <c r="B21" s="16"/>
      <c r="C21" s="9">
        <v>3003</v>
      </c>
      <c r="D21" s="9" t="s">
        <v>45</v>
      </c>
    </row>
    <row r="22" spans="2:4" ht="15.6" x14ac:dyDescent="0.3">
      <c r="B22" s="16"/>
      <c r="C22" s="9">
        <v>3004</v>
      </c>
      <c r="D22" s="9" t="s">
        <v>43</v>
      </c>
    </row>
    <row r="23" spans="2:4" ht="15.6" x14ac:dyDescent="0.3">
      <c r="B23" s="16"/>
      <c r="C23" s="9">
        <v>3005</v>
      </c>
      <c r="D23" s="9" t="s">
        <v>45</v>
      </c>
    </row>
    <row r="24" spans="2:4" ht="31.2" x14ac:dyDescent="0.3">
      <c r="B24" s="16"/>
      <c r="C24" s="9">
        <v>3006</v>
      </c>
      <c r="D24" s="9" t="s">
        <v>44</v>
      </c>
    </row>
    <row r="25" spans="2:4" ht="15.6" x14ac:dyDescent="0.3">
      <c r="B25" s="16"/>
      <c r="C25" s="9">
        <v>3007</v>
      </c>
      <c r="D25" s="9" t="s">
        <v>45</v>
      </c>
    </row>
    <row r="26" spans="2:4" ht="31.2" x14ac:dyDescent="0.3">
      <c r="B26" s="16"/>
      <c r="C26" s="9">
        <v>3008</v>
      </c>
      <c r="D26" s="9" t="s">
        <v>58</v>
      </c>
    </row>
    <row r="27" spans="2:4" ht="15.6" x14ac:dyDescent="0.3">
      <c r="B27" s="16"/>
      <c r="C27" s="9">
        <v>3009</v>
      </c>
      <c r="D27" s="9" t="s">
        <v>45</v>
      </c>
    </row>
    <row r="28" spans="2:4" ht="15.6" x14ac:dyDescent="0.3">
      <c r="B28" s="16"/>
      <c r="C28" s="9">
        <v>3010</v>
      </c>
      <c r="D28" s="9" t="s">
        <v>46</v>
      </c>
    </row>
    <row r="29" spans="2:4" ht="15.6" x14ac:dyDescent="0.3">
      <c r="B29" s="16"/>
      <c r="C29" s="9">
        <v>3011</v>
      </c>
      <c r="D29" s="9" t="s">
        <v>47</v>
      </c>
    </row>
    <row r="30" spans="2:4" ht="15.6" x14ac:dyDescent="0.3">
      <c r="B30" s="10"/>
      <c r="C30" s="10"/>
      <c r="D30" s="10"/>
    </row>
    <row r="31" spans="2:4" ht="15.6" x14ac:dyDescent="0.3">
      <c r="B31" s="10"/>
      <c r="C31" s="10"/>
      <c r="D31" s="10"/>
    </row>
    <row r="32" spans="2:4" ht="15.6" x14ac:dyDescent="0.3">
      <c r="B32" s="15" t="s">
        <v>59</v>
      </c>
      <c r="C32" s="15"/>
      <c r="D32" s="15"/>
    </row>
    <row r="33" spans="2:4" ht="31.2" x14ac:dyDescent="0.3">
      <c r="B33" s="9" t="s">
        <v>6</v>
      </c>
      <c r="C33" s="9" t="s">
        <v>7</v>
      </c>
      <c r="D33" s="9" t="s">
        <v>3</v>
      </c>
    </row>
    <row r="34" spans="2:4" ht="46.8" x14ac:dyDescent="0.3">
      <c r="B34" s="16">
        <v>104</v>
      </c>
      <c r="C34" s="9">
        <v>4001</v>
      </c>
      <c r="D34" s="9" t="s">
        <v>51</v>
      </c>
    </row>
    <row r="35" spans="2:4" ht="46.8" x14ac:dyDescent="0.3">
      <c r="B35" s="16"/>
      <c r="C35" s="9">
        <v>4002</v>
      </c>
      <c r="D35" s="9" t="s">
        <v>50</v>
      </c>
    </row>
    <row r="36" spans="2:4" ht="31.2" x14ac:dyDescent="0.3">
      <c r="B36" s="16"/>
      <c r="C36" s="9">
        <v>4003</v>
      </c>
      <c r="D36" s="9" t="s">
        <v>52</v>
      </c>
    </row>
    <row r="37" spans="2:4" ht="31.2" x14ac:dyDescent="0.3">
      <c r="B37" s="16"/>
      <c r="C37" s="9">
        <v>4004</v>
      </c>
      <c r="D37" s="9" t="s">
        <v>53</v>
      </c>
    </row>
    <row r="38" spans="2:4" ht="31.2" x14ac:dyDescent="0.3">
      <c r="B38" s="16"/>
      <c r="C38" s="9">
        <v>4005</v>
      </c>
      <c r="D38" s="9" t="s">
        <v>54</v>
      </c>
    </row>
    <row r="39" spans="2:4" ht="31.2" x14ac:dyDescent="0.3">
      <c r="B39" s="16"/>
      <c r="C39" s="9">
        <v>4006</v>
      </c>
      <c r="D39" s="9" t="s">
        <v>55</v>
      </c>
    </row>
    <row r="40" spans="2:4" ht="15.6" x14ac:dyDescent="0.3">
      <c r="B40" s="10"/>
      <c r="C40" s="10"/>
      <c r="D40" s="10"/>
    </row>
    <row r="41" spans="2:4" ht="15.6" x14ac:dyDescent="0.3">
      <c r="B41" s="10"/>
      <c r="C41" s="10"/>
      <c r="D41" s="10"/>
    </row>
    <row r="42" spans="2:4" ht="15.6" x14ac:dyDescent="0.3">
      <c r="B42" s="15" t="s">
        <v>60</v>
      </c>
      <c r="C42" s="15"/>
      <c r="D42" s="15"/>
    </row>
    <row r="43" spans="2:4" ht="31.2" x14ac:dyDescent="0.3">
      <c r="B43" s="9" t="s">
        <v>6</v>
      </c>
      <c r="C43" s="9" t="s">
        <v>7</v>
      </c>
      <c r="D43" s="9" t="s">
        <v>3</v>
      </c>
    </row>
    <row r="44" spans="2:4" ht="15.6" x14ac:dyDescent="0.3">
      <c r="B44" s="16"/>
      <c r="C44" s="9"/>
      <c r="D44" s="9"/>
    </row>
    <row r="45" spans="2:4" ht="15.6" x14ac:dyDescent="0.3">
      <c r="B45" s="16"/>
      <c r="C45" s="9"/>
      <c r="D45" s="9"/>
    </row>
    <row r="46" spans="2:4" ht="15.6" x14ac:dyDescent="0.3">
      <c r="B46" s="16"/>
      <c r="C46" s="9"/>
      <c r="D46" s="9"/>
    </row>
    <row r="47" spans="2:4" ht="15.6" x14ac:dyDescent="0.3">
      <c r="B47" s="16"/>
      <c r="C47" s="9"/>
      <c r="D47" s="9"/>
    </row>
    <row r="48" spans="2:4" ht="15.6" x14ac:dyDescent="0.3">
      <c r="B48" s="16"/>
      <c r="C48" s="9"/>
      <c r="D48" s="9"/>
    </row>
    <row r="49" spans="2:4" ht="15.6" x14ac:dyDescent="0.3">
      <c r="B49" s="10"/>
      <c r="C49" s="10"/>
      <c r="D49" s="10"/>
    </row>
    <row r="50" spans="2:4" ht="15.6" x14ac:dyDescent="0.3">
      <c r="B50" s="11"/>
      <c r="C50" s="11"/>
      <c r="D50" s="11"/>
    </row>
    <row r="51" spans="2:4" ht="15.6" x14ac:dyDescent="0.3">
      <c r="B51" s="15" t="s">
        <v>61</v>
      </c>
      <c r="C51" s="15"/>
      <c r="D51" s="15"/>
    </row>
    <row r="52" spans="2:4" ht="31.2" x14ac:dyDescent="0.3">
      <c r="B52" s="9" t="s">
        <v>6</v>
      </c>
      <c r="C52" s="9" t="s">
        <v>7</v>
      </c>
      <c r="D52" s="9" t="s">
        <v>3</v>
      </c>
    </row>
    <row r="53" spans="2:4" ht="15.6" x14ac:dyDescent="0.3">
      <c r="B53" s="16"/>
      <c r="C53" s="9"/>
      <c r="D53" s="9"/>
    </row>
    <row r="54" spans="2:4" ht="15.6" x14ac:dyDescent="0.3">
      <c r="B54" s="16"/>
      <c r="C54" s="9"/>
      <c r="D54" s="9"/>
    </row>
    <row r="55" spans="2:4" ht="15.6" x14ac:dyDescent="0.3">
      <c r="B55" s="16"/>
      <c r="C55" s="9"/>
      <c r="D55" s="9"/>
    </row>
    <row r="56" spans="2:4" ht="15.6" x14ac:dyDescent="0.3">
      <c r="B56" s="16"/>
      <c r="C56" s="9"/>
      <c r="D56" s="9"/>
    </row>
    <row r="57" spans="2:4" ht="15.6" x14ac:dyDescent="0.3">
      <c r="B57" s="16"/>
      <c r="C57" s="9"/>
      <c r="D57" s="9"/>
    </row>
    <row r="58" spans="2:4" ht="15.6" x14ac:dyDescent="0.3">
      <c r="B58" s="12"/>
      <c r="C58" s="12"/>
      <c r="D58" s="12"/>
    </row>
    <row r="59" spans="2:4" ht="15.6" x14ac:dyDescent="0.3">
      <c r="B59" s="12"/>
      <c r="C59" s="12"/>
      <c r="D59" s="12"/>
    </row>
  </sheetData>
  <mergeCells count="12">
    <mergeCell ref="B51:D51"/>
    <mergeCell ref="B53:B57"/>
    <mergeCell ref="B2:D2"/>
    <mergeCell ref="B4:B7"/>
    <mergeCell ref="B32:D32"/>
    <mergeCell ref="B42:D42"/>
    <mergeCell ref="B44:B48"/>
    <mergeCell ref="B9:D9"/>
    <mergeCell ref="B17:D17"/>
    <mergeCell ref="B19:B29"/>
    <mergeCell ref="B34:B39"/>
    <mergeCell ref="B11:B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E0490-9415-4A7F-A774-0D7581BC698E}">
  <dimension ref="B2:N14"/>
  <sheetViews>
    <sheetView zoomScaleNormal="100" workbookViewId="0">
      <selection activeCell="L21" sqref="L21"/>
    </sheetView>
  </sheetViews>
  <sheetFormatPr defaultRowHeight="14.4" x14ac:dyDescent="0.3"/>
  <cols>
    <col min="2" max="2" width="10.33203125" customWidth="1"/>
    <col min="3" max="3" width="15.109375" customWidth="1"/>
  </cols>
  <sheetData>
    <row r="2" spans="2:14" x14ac:dyDescent="0.3">
      <c r="B2" s="21" t="s">
        <v>27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2:14" x14ac:dyDescent="0.3"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</row>
    <row r="4" spans="2:14" ht="36.6" customHeight="1" x14ac:dyDescent="0.3">
      <c r="B4" s="23" t="s">
        <v>1</v>
      </c>
      <c r="C4" s="23" t="s">
        <v>22</v>
      </c>
      <c r="D4" s="3" t="s">
        <v>8</v>
      </c>
      <c r="E4" s="6">
        <v>40360</v>
      </c>
      <c r="F4" s="6">
        <v>40725</v>
      </c>
      <c r="G4" s="6">
        <v>41091</v>
      </c>
      <c r="H4" s="6">
        <v>41456</v>
      </c>
      <c r="I4" s="6">
        <v>41821</v>
      </c>
      <c r="J4" s="6">
        <v>42186</v>
      </c>
      <c r="K4" s="6">
        <v>42552</v>
      </c>
      <c r="L4" s="6">
        <v>42917</v>
      </c>
      <c r="M4" s="6">
        <v>43282</v>
      </c>
      <c r="N4" s="6">
        <v>43647</v>
      </c>
    </row>
    <row r="5" spans="2:14" x14ac:dyDescent="0.3">
      <c r="B5" s="23"/>
      <c r="C5" s="23"/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</row>
    <row r="6" spans="2:14" ht="28.8" x14ac:dyDescent="0.3">
      <c r="B6" s="3">
        <v>1001</v>
      </c>
      <c r="C6" s="3" t="s">
        <v>28</v>
      </c>
      <c r="D6" s="5">
        <v>4</v>
      </c>
      <c r="E6" s="5">
        <v>1</v>
      </c>
      <c r="F6" s="5">
        <v>2</v>
      </c>
      <c r="G6" s="5">
        <v>1</v>
      </c>
      <c r="H6" s="5"/>
      <c r="I6" s="5"/>
      <c r="J6" s="5"/>
      <c r="K6" s="5"/>
      <c r="L6" s="5"/>
      <c r="M6" s="5"/>
      <c r="N6" s="5"/>
    </row>
    <row r="7" spans="2:14" ht="28.8" x14ac:dyDescent="0.3">
      <c r="B7" s="3">
        <v>1002</v>
      </c>
      <c r="C7" s="3" t="s">
        <v>29</v>
      </c>
      <c r="D7" s="5">
        <v>3</v>
      </c>
      <c r="E7" s="5"/>
      <c r="F7" s="5"/>
      <c r="G7" s="5"/>
      <c r="H7" s="5"/>
      <c r="I7" s="5">
        <v>1</v>
      </c>
      <c r="J7" s="5">
        <v>1</v>
      </c>
      <c r="K7" s="5">
        <v>1</v>
      </c>
      <c r="L7" s="5"/>
      <c r="M7" s="5"/>
      <c r="N7" s="5"/>
    </row>
    <row r="8" spans="2:14" x14ac:dyDescent="0.3">
      <c r="B8" s="3">
        <v>1003</v>
      </c>
      <c r="C8" s="3" t="s">
        <v>30</v>
      </c>
      <c r="D8" s="5">
        <v>3</v>
      </c>
      <c r="E8" s="5"/>
      <c r="F8" s="5"/>
      <c r="G8" s="5"/>
      <c r="H8" s="5"/>
      <c r="I8" s="5"/>
      <c r="J8" s="5"/>
      <c r="K8" s="5">
        <v>1</v>
      </c>
      <c r="L8" s="5">
        <v>1</v>
      </c>
      <c r="M8" s="5">
        <v>1</v>
      </c>
      <c r="N8" s="5">
        <v>0</v>
      </c>
    </row>
    <row r="9" spans="2:14" x14ac:dyDescent="0.3">
      <c r="B9" s="20" t="s">
        <v>20</v>
      </c>
      <c r="C9" s="24"/>
      <c r="D9" s="5">
        <f>SUM(D5:D8)</f>
        <v>10</v>
      </c>
      <c r="E9" s="5">
        <f t="shared" ref="E9:N9" si="0">D9-SUM(E5:E8)</f>
        <v>9</v>
      </c>
      <c r="F9" s="5">
        <f t="shared" si="0"/>
        <v>7</v>
      </c>
      <c r="G9" s="5">
        <f t="shared" si="0"/>
        <v>6</v>
      </c>
      <c r="H9" s="5">
        <f t="shared" si="0"/>
        <v>6</v>
      </c>
      <c r="I9" s="5">
        <f t="shared" si="0"/>
        <v>5</v>
      </c>
      <c r="J9" s="5">
        <f t="shared" si="0"/>
        <v>4</v>
      </c>
      <c r="K9" s="5">
        <f t="shared" si="0"/>
        <v>2</v>
      </c>
      <c r="L9" s="5">
        <f t="shared" si="0"/>
        <v>1</v>
      </c>
      <c r="M9" s="5">
        <f t="shared" si="0"/>
        <v>0</v>
      </c>
      <c r="N9" s="5">
        <f t="shared" si="0"/>
        <v>0</v>
      </c>
    </row>
    <row r="10" spans="2:14" x14ac:dyDescent="0.3">
      <c r="B10" s="20" t="s">
        <v>21</v>
      </c>
      <c r="C10" s="20"/>
      <c r="D10" s="5">
        <v>10</v>
      </c>
      <c r="E10" s="5">
        <f>$D$10-($D$10/10*1)</f>
        <v>9</v>
      </c>
      <c r="F10" s="5">
        <f>$D$10-($D$10/10*2)</f>
        <v>8</v>
      </c>
      <c r="G10" s="5">
        <f>$D$10-($D$10/10*3)</f>
        <v>7</v>
      </c>
      <c r="H10" s="5">
        <f>$D$10-($D$10/10*4)</f>
        <v>6</v>
      </c>
      <c r="I10" s="5">
        <f>$D$10-($D$10/10*5)</f>
        <v>5</v>
      </c>
      <c r="J10" s="5">
        <f>$D$10-($D$10/10*6)</f>
        <v>4</v>
      </c>
      <c r="K10" s="5">
        <f>$D$10-($D$10/10*7)</f>
        <v>3</v>
      </c>
      <c r="L10" s="5">
        <f>$D$10-($D$10/10*8)</f>
        <v>2</v>
      </c>
      <c r="M10" s="5">
        <f>$D$10-($D$10/10*9)</f>
        <v>1</v>
      </c>
      <c r="N10" s="5">
        <f>$D$10-($D$10/10*10)</f>
        <v>0</v>
      </c>
    </row>
    <row r="11" spans="2:14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2:14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2:14" ht="15" customHeight="1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ht="18.600000000000001" customHeight="1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</sheetData>
  <mergeCells count="6">
    <mergeCell ref="B10:C10"/>
    <mergeCell ref="B2:N2"/>
    <mergeCell ref="B3:N3"/>
    <mergeCell ref="B4:B5"/>
    <mergeCell ref="C4:C5"/>
    <mergeCell ref="B9:C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786CA-624D-46B6-B96B-C84F169FDEF2}">
  <dimension ref="B2:N22"/>
  <sheetViews>
    <sheetView zoomScale="115" zoomScaleNormal="115" workbookViewId="0">
      <selection activeCell="U22" sqref="U22"/>
    </sheetView>
  </sheetViews>
  <sheetFormatPr defaultRowHeight="14.4" x14ac:dyDescent="0.3"/>
  <cols>
    <col min="2" max="2" width="10.33203125" customWidth="1"/>
    <col min="3" max="3" width="14.88671875" customWidth="1"/>
  </cols>
  <sheetData>
    <row r="2" spans="2:14" x14ac:dyDescent="0.3">
      <c r="B2" s="25" t="s">
        <v>31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</row>
    <row r="3" spans="2:14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</row>
    <row r="4" spans="2:14" ht="28.8" x14ac:dyDescent="0.3">
      <c r="B4" s="23" t="s">
        <v>1</v>
      </c>
      <c r="C4" s="23" t="s">
        <v>22</v>
      </c>
      <c r="D4" s="3" t="s">
        <v>8</v>
      </c>
      <c r="E4" s="6">
        <v>45839</v>
      </c>
      <c r="F4" s="6">
        <v>46204</v>
      </c>
      <c r="G4" s="6">
        <v>46569</v>
      </c>
      <c r="H4" s="6">
        <v>46935</v>
      </c>
      <c r="I4" s="6">
        <v>47300</v>
      </c>
      <c r="J4" s="6">
        <v>47665</v>
      </c>
      <c r="K4" s="6">
        <v>37104</v>
      </c>
      <c r="L4" s="6">
        <v>37469</v>
      </c>
      <c r="M4" s="6">
        <v>37834</v>
      </c>
      <c r="N4" s="6">
        <v>38200</v>
      </c>
    </row>
    <row r="5" spans="2:14" x14ac:dyDescent="0.3">
      <c r="B5" s="23"/>
      <c r="C5" s="23"/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  <c r="N5" s="5" t="s">
        <v>19</v>
      </c>
    </row>
    <row r="6" spans="2:14" ht="30" customHeight="1" x14ac:dyDescent="0.3">
      <c r="B6" s="3">
        <v>2001</v>
      </c>
      <c r="C6" s="3" t="s">
        <v>23</v>
      </c>
      <c r="D6" s="5">
        <v>8</v>
      </c>
      <c r="E6" s="5">
        <v>3</v>
      </c>
      <c r="F6" s="5">
        <v>2</v>
      </c>
      <c r="G6" s="5">
        <v>2</v>
      </c>
      <c r="H6" s="5">
        <v>1</v>
      </c>
      <c r="I6" s="5"/>
      <c r="J6" s="5"/>
      <c r="K6" s="5"/>
      <c r="L6" s="5"/>
      <c r="M6" s="5"/>
      <c r="N6" s="5"/>
    </row>
    <row r="7" spans="2:14" ht="28.8" x14ac:dyDescent="0.3">
      <c r="B7" s="3">
        <v>2002</v>
      </c>
      <c r="C7" s="3" t="s">
        <v>24</v>
      </c>
      <c r="D7" s="5">
        <v>5</v>
      </c>
      <c r="E7" s="5"/>
      <c r="F7" s="5"/>
      <c r="G7" s="5"/>
      <c r="H7" s="5">
        <v>2</v>
      </c>
      <c r="I7" s="5">
        <v>2</v>
      </c>
      <c r="J7" s="5">
        <v>1</v>
      </c>
      <c r="K7" s="5"/>
      <c r="L7" s="5"/>
      <c r="M7" s="5"/>
      <c r="N7" s="5"/>
    </row>
    <row r="8" spans="2:14" ht="28.8" x14ac:dyDescent="0.3">
      <c r="B8" s="3">
        <v>2003</v>
      </c>
      <c r="C8" s="3" t="s">
        <v>26</v>
      </c>
      <c r="D8" s="5">
        <v>4</v>
      </c>
      <c r="E8" s="5"/>
      <c r="F8" s="5"/>
      <c r="G8" s="5"/>
      <c r="H8" s="5"/>
      <c r="I8" s="5"/>
      <c r="J8" s="5">
        <v>1</v>
      </c>
      <c r="K8" s="5">
        <v>2</v>
      </c>
      <c r="L8" s="5">
        <v>1</v>
      </c>
      <c r="M8" s="5"/>
      <c r="N8" s="5"/>
    </row>
    <row r="9" spans="2:14" x14ac:dyDescent="0.3">
      <c r="B9" s="3">
        <v>2004</v>
      </c>
      <c r="C9" s="8" t="s">
        <v>32</v>
      </c>
      <c r="D9" s="5">
        <v>3</v>
      </c>
      <c r="E9" s="5"/>
      <c r="F9" s="5"/>
      <c r="G9" s="5"/>
      <c r="H9" s="5"/>
      <c r="I9" s="5"/>
      <c r="J9" s="5"/>
      <c r="K9" s="5"/>
      <c r="L9" s="5"/>
      <c r="M9" s="5">
        <v>2</v>
      </c>
      <c r="N9" s="5">
        <v>1</v>
      </c>
    </row>
    <row r="10" spans="2:14" x14ac:dyDescent="0.3">
      <c r="B10" s="20" t="s">
        <v>20</v>
      </c>
      <c r="C10" s="24"/>
      <c r="D10" s="5">
        <f>SUM(D5:D9)</f>
        <v>20</v>
      </c>
      <c r="E10" s="5">
        <f>D10-SUM(E5:E9)</f>
        <v>17</v>
      </c>
      <c r="F10" s="5">
        <f>E10-SUM(F5:F9)</f>
        <v>15</v>
      </c>
      <c r="G10" s="5">
        <f t="shared" ref="G10:N10" si="0">F10-SUM(G5:G9)</f>
        <v>13</v>
      </c>
      <c r="H10" s="5">
        <f t="shared" si="0"/>
        <v>10</v>
      </c>
      <c r="I10" s="5">
        <f t="shared" si="0"/>
        <v>8</v>
      </c>
      <c r="J10" s="5">
        <f t="shared" si="0"/>
        <v>6</v>
      </c>
      <c r="K10" s="5">
        <f t="shared" si="0"/>
        <v>4</v>
      </c>
      <c r="L10" s="5">
        <f t="shared" si="0"/>
        <v>3</v>
      </c>
      <c r="M10" s="5">
        <f t="shared" si="0"/>
        <v>1</v>
      </c>
      <c r="N10" s="5">
        <f t="shared" si="0"/>
        <v>0</v>
      </c>
    </row>
    <row r="11" spans="2:14" x14ac:dyDescent="0.3">
      <c r="B11" s="20" t="s">
        <v>21</v>
      </c>
      <c r="C11" s="20"/>
      <c r="D11" s="5">
        <v>20</v>
      </c>
      <c r="E11" s="5">
        <f>$D$11-($D$11/10*1)</f>
        <v>18</v>
      </c>
      <c r="F11" s="5">
        <f>$D$11-($D$11/10*2)</f>
        <v>16</v>
      </c>
      <c r="G11" s="5">
        <f>$D$11-($D$11/10*3)</f>
        <v>14</v>
      </c>
      <c r="H11" s="5">
        <f>$D$11-($D$11/10*4)</f>
        <v>12</v>
      </c>
      <c r="I11" s="5">
        <f>$D$11-($D$11/10*5)</f>
        <v>10</v>
      </c>
      <c r="J11" s="5">
        <f>$D$11-($D$11/10*6)</f>
        <v>8</v>
      </c>
      <c r="K11" s="5">
        <f>$D$11-($D$11/10*7)</f>
        <v>6</v>
      </c>
      <c r="L11" s="5">
        <f>$D$11-($D$11/10*8)</f>
        <v>4</v>
      </c>
      <c r="M11" s="5">
        <f>$D$11-($D$11/10*9)</f>
        <v>2</v>
      </c>
      <c r="N11" s="5">
        <f>$D$11-($D$11/10*10)</f>
        <v>0</v>
      </c>
    </row>
    <row r="22" spans="14:14" x14ac:dyDescent="0.3">
      <c r="N22" t="s">
        <v>33</v>
      </c>
    </row>
  </sheetData>
  <mergeCells count="6">
    <mergeCell ref="B11:C11"/>
    <mergeCell ref="B2:N2"/>
    <mergeCell ref="B3:N3"/>
    <mergeCell ref="B4:B5"/>
    <mergeCell ref="C4:C5"/>
    <mergeCell ref="B10:C1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73131-84EF-4740-84E0-1C41110E54B6}">
  <dimension ref="B2:T13"/>
  <sheetViews>
    <sheetView topLeftCell="A12" zoomScaleNormal="100" workbookViewId="0">
      <selection activeCell="V16" sqref="V16"/>
    </sheetView>
  </sheetViews>
  <sheetFormatPr defaultRowHeight="14.4" x14ac:dyDescent="0.3"/>
  <cols>
    <col min="2" max="2" width="10" customWidth="1"/>
    <col min="3" max="3" width="15.33203125" customWidth="1"/>
  </cols>
  <sheetData>
    <row r="2" spans="2:20" x14ac:dyDescent="0.3">
      <c r="B2" s="25" t="s">
        <v>34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</row>
    <row r="3" spans="2:20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2:20" ht="28.8" x14ac:dyDescent="0.3">
      <c r="B4" s="23" t="s">
        <v>1</v>
      </c>
      <c r="C4" s="23" t="s">
        <v>22</v>
      </c>
      <c r="D4" s="3" t="s">
        <v>8</v>
      </c>
      <c r="E4" s="6">
        <v>39295</v>
      </c>
      <c r="F4" s="6">
        <v>39661</v>
      </c>
      <c r="G4" s="6">
        <v>40026</v>
      </c>
      <c r="H4" s="6">
        <v>40391</v>
      </c>
      <c r="I4" s="6">
        <v>40756</v>
      </c>
      <c r="J4" s="6">
        <v>41122</v>
      </c>
      <c r="K4" s="6">
        <v>41487</v>
      </c>
      <c r="L4" s="6">
        <v>41852</v>
      </c>
      <c r="M4" s="6">
        <v>42217</v>
      </c>
      <c r="N4" s="6">
        <v>42583</v>
      </c>
      <c r="O4" s="6">
        <v>42948</v>
      </c>
      <c r="P4" s="6">
        <v>43313</v>
      </c>
      <c r="Q4" s="6">
        <v>43678</v>
      </c>
      <c r="R4" s="6">
        <v>44044</v>
      </c>
      <c r="S4" s="6">
        <v>44409</v>
      </c>
      <c r="T4" s="6">
        <v>44774</v>
      </c>
    </row>
    <row r="5" spans="2:20" x14ac:dyDescent="0.3">
      <c r="B5" s="23"/>
      <c r="C5" s="23"/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  <c r="T5" s="3" t="s">
        <v>40</v>
      </c>
    </row>
    <row r="6" spans="2:20" x14ac:dyDescent="0.3">
      <c r="B6" s="3">
        <v>3001</v>
      </c>
      <c r="C6" s="3" t="s">
        <v>41</v>
      </c>
      <c r="D6" s="5">
        <v>2</v>
      </c>
      <c r="E6" s="5">
        <v>1</v>
      </c>
      <c r="F6" s="5">
        <v>1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</row>
    <row r="7" spans="2:20" x14ac:dyDescent="0.3">
      <c r="B7" s="3">
        <v>3002</v>
      </c>
      <c r="C7" s="3" t="s">
        <v>42</v>
      </c>
      <c r="D7" s="5">
        <v>2</v>
      </c>
      <c r="E7" s="5"/>
      <c r="F7" s="5"/>
      <c r="G7" s="5">
        <v>1</v>
      </c>
      <c r="H7" s="5">
        <v>1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</row>
    <row r="8" spans="2:20" ht="28.8" x14ac:dyDescent="0.3">
      <c r="B8" s="3">
        <v>3003</v>
      </c>
      <c r="C8" s="3" t="s">
        <v>43</v>
      </c>
      <c r="D8" s="5">
        <v>2</v>
      </c>
      <c r="E8" s="5"/>
      <c r="F8" s="5"/>
      <c r="G8" s="5"/>
      <c r="H8" s="5"/>
      <c r="I8" s="5"/>
      <c r="J8" s="5">
        <v>1</v>
      </c>
      <c r="K8" s="5">
        <v>1</v>
      </c>
      <c r="L8" s="5"/>
      <c r="M8" s="5"/>
      <c r="N8" s="5"/>
      <c r="O8" s="5"/>
      <c r="P8" s="5"/>
      <c r="Q8" s="5"/>
      <c r="R8" s="5"/>
      <c r="S8" s="5"/>
      <c r="T8" s="5"/>
    </row>
    <row r="9" spans="2:20" x14ac:dyDescent="0.3">
      <c r="B9" s="3">
        <v>3006</v>
      </c>
      <c r="C9" s="3" t="s">
        <v>45</v>
      </c>
      <c r="D9" s="5">
        <v>2</v>
      </c>
      <c r="E9" s="5"/>
      <c r="F9" s="5"/>
      <c r="G9" s="5"/>
      <c r="H9" s="5">
        <v>1</v>
      </c>
      <c r="I9" s="5"/>
      <c r="J9" s="5"/>
      <c r="K9" s="5">
        <v>1</v>
      </c>
      <c r="L9" s="5"/>
      <c r="M9" s="5"/>
      <c r="N9" s="5"/>
      <c r="O9" s="5"/>
      <c r="P9" s="5"/>
      <c r="Q9" s="5"/>
      <c r="R9" s="5"/>
      <c r="S9" s="5"/>
      <c r="T9" s="5"/>
    </row>
    <row r="10" spans="2:20" ht="28.8" x14ac:dyDescent="0.3">
      <c r="B10" s="3">
        <v>3007</v>
      </c>
      <c r="C10" s="3" t="s">
        <v>46</v>
      </c>
      <c r="D10" s="5">
        <v>3</v>
      </c>
      <c r="E10" s="5"/>
      <c r="F10" s="5"/>
      <c r="G10" s="5"/>
      <c r="H10" s="5"/>
      <c r="I10" s="5"/>
      <c r="J10" s="5"/>
      <c r="K10" s="5"/>
      <c r="L10" s="5"/>
      <c r="M10" s="5">
        <v>1</v>
      </c>
      <c r="N10" s="5">
        <v>1</v>
      </c>
      <c r="O10" s="5">
        <v>1</v>
      </c>
      <c r="P10" s="5"/>
      <c r="Q10" s="5"/>
      <c r="R10" s="5"/>
      <c r="S10" s="5"/>
      <c r="T10" s="5"/>
    </row>
    <row r="11" spans="2:20" ht="28.8" x14ac:dyDescent="0.3">
      <c r="B11" s="3">
        <v>3008</v>
      </c>
      <c r="C11" s="3" t="s">
        <v>47</v>
      </c>
      <c r="D11" s="5">
        <v>5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/>
    </row>
    <row r="12" spans="2:20" x14ac:dyDescent="0.3">
      <c r="B12" s="20" t="s">
        <v>20</v>
      </c>
      <c r="C12" s="24"/>
      <c r="D12" s="5">
        <f>SUM(D5:D11)</f>
        <v>16</v>
      </c>
      <c r="E12" s="5">
        <f>D12-SUM(E5:E11)</f>
        <v>15</v>
      </c>
      <c r="F12" s="5">
        <f>E12-SUM(F5:F11)</f>
        <v>14</v>
      </c>
      <c r="G12" s="5">
        <f>F12-SUM(G5:G11)</f>
        <v>13</v>
      </c>
      <c r="H12" s="5">
        <f>G12-SUM(H5:H11)</f>
        <v>11</v>
      </c>
      <c r="I12" s="5">
        <f>H12-SUM(I5:I11)</f>
        <v>11</v>
      </c>
      <c r="J12" s="5">
        <f>I12-SUM(J5:J11)</f>
        <v>10</v>
      </c>
      <c r="K12" s="5">
        <f>J12-SUM(K5:K11)</f>
        <v>8</v>
      </c>
      <c r="L12" s="5">
        <f>K12-SUM(L5:L11)</f>
        <v>8</v>
      </c>
      <c r="M12" s="5">
        <f>L12-SUM(M5:M11)</f>
        <v>7</v>
      </c>
      <c r="N12" s="5">
        <f>M12-SUM(N5:N11)</f>
        <v>6</v>
      </c>
      <c r="O12" s="5">
        <f>N12-SUM(O5:O11)</f>
        <v>4</v>
      </c>
      <c r="P12" s="5">
        <f>O12-SUM(P5:P11)</f>
        <v>3</v>
      </c>
      <c r="Q12" s="5">
        <f>P12-SUM(Q5:Q11)</f>
        <v>2</v>
      </c>
      <c r="R12" s="5">
        <f>Q12-SUM(R5:R11)</f>
        <v>1</v>
      </c>
      <c r="S12" s="5">
        <f>R12-SUM(S5:S11)</f>
        <v>0</v>
      </c>
      <c r="T12" s="5">
        <f>S12-SUM(T5:T11)</f>
        <v>0</v>
      </c>
    </row>
    <row r="13" spans="2:20" x14ac:dyDescent="0.3">
      <c r="B13" s="20" t="s">
        <v>21</v>
      </c>
      <c r="C13" s="20"/>
      <c r="D13" s="5">
        <v>16</v>
      </c>
      <c r="E13" s="5">
        <f>$D$13-($D$13/16*1)</f>
        <v>15</v>
      </c>
      <c r="F13" s="5">
        <f>$D$13-($D$13/16*2)</f>
        <v>14</v>
      </c>
      <c r="G13" s="5">
        <f>$D$13-($D$13/16*3)</f>
        <v>13</v>
      </c>
      <c r="H13" s="5">
        <f>$D$13-($D$13/16*4)</f>
        <v>12</v>
      </c>
      <c r="I13" s="5">
        <f>$D$13-($D$13/16*5)</f>
        <v>11</v>
      </c>
      <c r="J13" s="5">
        <f>$D$13-($D$13/16*6)</f>
        <v>10</v>
      </c>
      <c r="K13" s="5">
        <f>$D$13-($D$13/16*7)</f>
        <v>9</v>
      </c>
      <c r="L13" s="5">
        <f>$D$13-($D$13/16*8)</f>
        <v>8</v>
      </c>
      <c r="M13" s="5">
        <f>$D$13-($D$13/16*9)</f>
        <v>7</v>
      </c>
      <c r="N13" s="5">
        <f>$D$13-($D$13/16*10)</f>
        <v>6</v>
      </c>
      <c r="O13" s="5">
        <f>$D$13-($D$13/16*11)</f>
        <v>5</v>
      </c>
      <c r="P13" s="5">
        <f>$D$13-($D$13/16*12)</f>
        <v>4</v>
      </c>
      <c r="Q13" s="5">
        <f>$D$13-($D$13/16*13)</f>
        <v>3</v>
      </c>
      <c r="R13" s="5">
        <f>$D$13-($D$13/16*14)</f>
        <v>2</v>
      </c>
      <c r="S13" s="5">
        <f>$D$13-($D$13/16*15)</f>
        <v>1</v>
      </c>
      <c r="T13" s="5">
        <f>$D$13-($D$13/16*16)</f>
        <v>0</v>
      </c>
    </row>
  </sheetData>
  <mergeCells count="6">
    <mergeCell ref="B4:B5"/>
    <mergeCell ref="C4:C5"/>
    <mergeCell ref="B12:C12"/>
    <mergeCell ref="B13:C13"/>
    <mergeCell ref="B2:T2"/>
    <mergeCell ref="B3:T3"/>
  </mergeCells>
  <phoneticPr fontId="3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F9155-10A4-43E3-9B0E-4BED5400B97D}">
  <dimension ref="B2:M14"/>
  <sheetViews>
    <sheetView zoomScaleNormal="100" workbookViewId="0">
      <selection activeCell="B2" sqref="B2:M14"/>
    </sheetView>
  </sheetViews>
  <sheetFormatPr defaultRowHeight="14.4" x14ac:dyDescent="0.3"/>
  <cols>
    <col min="3" max="3" width="13.21875" customWidth="1"/>
  </cols>
  <sheetData>
    <row r="2" spans="2:13" x14ac:dyDescent="0.3">
      <c r="B2" s="25" t="s">
        <v>48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2:13" ht="28.8" x14ac:dyDescent="0.3">
      <c r="B4" s="23" t="s">
        <v>1</v>
      </c>
      <c r="C4" s="23" t="s">
        <v>22</v>
      </c>
      <c r="D4" s="3" t="s">
        <v>8</v>
      </c>
      <c r="E4" s="6">
        <v>40787</v>
      </c>
      <c r="F4" s="6">
        <v>41153</v>
      </c>
      <c r="G4" s="6">
        <v>41518</v>
      </c>
      <c r="H4" s="6">
        <v>41883</v>
      </c>
      <c r="I4" s="6">
        <v>42248</v>
      </c>
      <c r="J4" s="6">
        <v>42614</v>
      </c>
      <c r="K4" s="6">
        <v>42979</v>
      </c>
      <c r="L4" s="6">
        <v>43344</v>
      </c>
      <c r="M4" s="6">
        <v>43709</v>
      </c>
    </row>
    <row r="5" spans="2:13" x14ac:dyDescent="0.3">
      <c r="B5" s="23"/>
      <c r="C5" s="23"/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</row>
    <row r="6" spans="2:13" x14ac:dyDescent="0.3">
      <c r="B6" s="3">
        <v>4001</v>
      </c>
      <c r="C6" s="3" t="s">
        <v>49</v>
      </c>
      <c r="D6" s="5">
        <v>3</v>
      </c>
      <c r="E6" s="5">
        <v>1</v>
      </c>
      <c r="F6" s="5">
        <v>2</v>
      </c>
      <c r="G6" s="5"/>
      <c r="H6" s="5"/>
      <c r="I6" s="5"/>
      <c r="J6" s="5"/>
      <c r="K6" s="5"/>
      <c r="L6" s="5"/>
      <c r="M6" s="5"/>
    </row>
    <row r="7" spans="2:13" x14ac:dyDescent="0.3">
      <c r="B7" s="3">
        <v>4002</v>
      </c>
      <c r="C7" s="2" t="s">
        <v>63</v>
      </c>
      <c r="D7" s="5">
        <v>2</v>
      </c>
      <c r="E7" s="5"/>
      <c r="F7" s="5"/>
      <c r="G7" s="5">
        <v>2</v>
      </c>
      <c r="H7" s="5"/>
      <c r="I7" s="5"/>
      <c r="J7" s="5"/>
      <c r="K7" s="5"/>
      <c r="L7" s="5"/>
      <c r="M7" s="5"/>
    </row>
    <row r="8" spans="2:13" ht="28.8" x14ac:dyDescent="0.3">
      <c r="B8" s="3">
        <v>4003</v>
      </c>
      <c r="C8" s="3" t="s">
        <v>64</v>
      </c>
      <c r="D8" s="5">
        <v>2</v>
      </c>
      <c r="E8" s="5"/>
      <c r="F8" s="5"/>
      <c r="G8" s="5">
        <v>1</v>
      </c>
      <c r="H8" s="5">
        <v>1</v>
      </c>
      <c r="I8" s="5"/>
      <c r="J8" s="5"/>
      <c r="K8" s="5"/>
      <c r="L8" s="5"/>
      <c r="M8" s="5"/>
    </row>
    <row r="9" spans="2:13" x14ac:dyDescent="0.3">
      <c r="B9" s="3">
        <v>4004</v>
      </c>
      <c r="C9" s="3" t="s">
        <v>65</v>
      </c>
      <c r="D9" s="5">
        <v>2</v>
      </c>
      <c r="E9" s="5"/>
      <c r="F9" s="5"/>
      <c r="G9" s="5"/>
      <c r="H9" s="5"/>
      <c r="I9" s="5">
        <v>2</v>
      </c>
      <c r="J9" s="5"/>
      <c r="K9" s="5"/>
      <c r="L9" s="5"/>
      <c r="M9" s="5"/>
    </row>
    <row r="10" spans="2:13" ht="28.8" x14ac:dyDescent="0.3">
      <c r="B10" s="3">
        <v>4005</v>
      </c>
      <c r="C10" s="3" t="s">
        <v>62</v>
      </c>
      <c r="D10" s="5">
        <v>2</v>
      </c>
      <c r="E10" s="5"/>
      <c r="F10" s="5"/>
      <c r="G10" s="5"/>
      <c r="H10" s="5"/>
      <c r="I10" s="5">
        <v>1</v>
      </c>
      <c r="J10" s="5">
        <v>1</v>
      </c>
      <c r="K10" s="5"/>
      <c r="L10" s="5"/>
      <c r="M10" s="5"/>
    </row>
    <row r="11" spans="2:13" ht="43.2" x14ac:dyDescent="0.3">
      <c r="B11" s="3">
        <v>4006</v>
      </c>
      <c r="C11" s="3" t="s">
        <v>54</v>
      </c>
      <c r="D11" s="5">
        <v>2</v>
      </c>
      <c r="E11" s="5"/>
      <c r="F11" s="5"/>
      <c r="G11" s="5"/>
      <c r="H11" s="5"/>
      <c r="I11" s="5"/>
      <c r="J11" s="5">
        <v>1</v>
      </c>
      <c r="K11" s="5">
        <v>1</v>
      </c>
      <c r="L11" s="5"/>
      <c r="M11" s="5"/>
    </row>
    <row r="12" spans="2:13" ht="28.8" x14ac:dyDescent="0.3">
      <c r="B12" s="3">
        <v>4007</v>
      </c>
      <c r="C12" s="2" t="s">
        <v>55</v>
      </c>
      <c r="D12" s="5">
        <v>5</v>
      </c>
      <c r="E12" s="5"/>
      <c r="F12" s="5"/>
      <c r="G12" s="5"/>
      <c r="H12" s="5"/>
      <c r="I12" s="5"/>
      <c r="J12" s="5"/>
      <c r="K12" s="5">
        <v>2</v>
      </c>
      <c r="L12" s="5">
        <v>2</v>
      </c>
      <c r="M12" s="5">
        <v>1</v>
      </c>
    </row>
    <row r="13" spans="2:13" x14ac:dyDescent="0.3">
      <c r="B13" s="20" t="s">
        <v>20</v>
      </c>
      <c r="C13" s="24"/>
      <c r="D13" s="5">
        <f>SUM(D5:D12)</f>
        <v>18</v>
      </c>
      <c r="E13" s="5">
        <f t="shared" ref="E13:M13" si="0">D13-SUM(E5:E12)</f>
        <v>17</v>
      </c>
      <c r="F13" s="5">
        <f t="shared" si="0"/>
        <v>15</v>
      </c>
      <c r="G13" s="5">
        <f t="shared" si="0"/>
        <v>12</v>
      </c>
      <c r="H13" s="5">
        <f t="shared" si="0"/>
        <v>11</v>
      </c>
      <c r="I13" s="5">
        <f t="shared" si="0"/>
        <v>8</v>
      </c>
      <c r="J13" s="5">
        <f t="shared" si="0"/>
        <v>6</v>
      </c>
      <c r="K13" s="5">
        <f t="shared" si="0"/>
        <v>3</v>
      </c>
      <c r="L13" s="5">
        <f t="shared" si="0"/>
        <v>1</v>
      </c>
      <c r="M13" s="5">
        <f t="shared" si="0"/>
        <v>0</v>
      </c>
    </row>
    <row r="14" spans="2:13" x14ac:dyDescent="0.3">
      <c r="B14" s="20" t="s">
        <v>21</v>
      </c>
      <c r="C14" s="20"/>
      <c r="D14" s="5">
        <v>18</v>
      </c>
      <c r="E14" s="5">
        <f>$D$14-($D$14/9*1)</f>
        <v>16</v>
      </c>
      <c r="F14" s="5">
        <f>$D$14-($D$14/9*2)</f>
        <v>14</v>
      </c>
      <c r="G14" s="5">
        <f>$D$14-($D$14/9*3)</f>
        <v>12</v>
      </c>
      <c r="H14" s="5">
        <f>$D$14-($D$14/9*4)</f>
        <v>10</v>
      </c>
      <c r="I14" s="5">
        <f>$D$14-($D$14/9*5)</f>
        <v>8</v>
      </c>
      <c r="J14" s="5">
        <f>$D$14-($D$14/9*6)</f>
        <v>6</v>
      </c>
      <c r="K14" s="5">
        <f>$D$14-($D$14/9*7)</f>
        <v>4</v>
      </c>
      <c r="L14" s="5">
        <f>$D$14-($D$14/9*8)</f>
        <v>2</v>
      </c>
      <c r="M14" s="5">
        <f>$D$14-($D$14/9*9)</f>
        <v>0</v>
      </c>
    </row>
  </sheetData>
  <mergeCells count="6">
    <mergeCell ref="B14:C14"/>
    <mergeCell ref="B2:M2"/>
    <mergeCell ref="B3:M3"/>
    <mergeCell ref="B4:B5"/>
    <mergeCell ref="C4:C5"/>
    <mergeCell ref="B13:C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1524D-E823-4B5F-B997-62B5BB90B27A}">
  <dimension ref="B2:M9"/>
  <sheetViews>
    <sheetView tabSelected="1" zoomScale="115" zoomScaleNormal="115" workbookViewId="0">
      <selection activeCell="O16" sqref="O16"/>
    </sheetView>
  </sheetViews>
  <sheetFormatPr defaultRowHeight="14.4" x14ac:dyDescent="0.3"/>
  <cols>
    <col min="3" max="3" width="13.21875" customWidth="1"/>
  </cols>
  <sheetData>
    <row r="2" spans="2:13" x14ac:dyDescent="0.3">
      <c r="B2" s="25" t="s">
        <v>66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2:13" x14ac:dyDescent="0.3"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2:13" ht="28.8" x14ac:dyDescent="0.3">
      <c r="B4" s="23" t="s">
        <v>1</v>
      </c>
      <c r="C4" s="23" t="s">
        <v>22</v>
      </c>
      <c r="D4" s="3" t="s">
        <v>8</v>
      </c>
      <c r="E4" s="6">
        <v>45901</v>
      </c>
      <c r="F4" s="6">
        <v>46266</v>
      </c>
      <c r="G4" s="6">
        <v>46631</v>
      </c>
      <c r="H4" s="6">
        <v>46997</v>
      </c>
      <c r="I4" s="6">
        <v>47362</v>
      </c>
      <c r="J4" s="6">
        <v>47727</v>
      </c>
      <c r="K4" s="6">
        <v>37165</v>
      </c>
      <c r="L4" s="6">
        <v>37530</v>
      </c>
      <c r="M4" s="6">
        <v>37895</v>
      </c>
    </row>
    <row r="5" spans="2:13" x14ac:dyDescent="0.3">
      <c r="B5" s="23"/>
      <c r="C5" s="23"/>
      <c r="D5" s="5" t="s">
        <v>9</v>
      </c>
      <c r="E5" s="5" t="s">
        <v>10</v>
      </c>
      <c r="F5" s="5" t="s">
        <v>11</v>
      </c>
      <c r="G5" s="5" t="s">
        <v>12</v>
      </c>
      <c r="H5" s="5" t="s">
        <v>13</v>
      </c>
      <c r="I5" s="5" t="s">
        <v>14</v>
      </c>
      <c r="J5" s="5" t="s">
        <v>15</v>
      </c>
      <c r="K5" s="5" t="s">
        <v>16</v>
      </c>
      <c r="L5" s="5" t="s">
        <v>17</v>
      </c>
      <c r="M5" s="5" t="s">
        <v>18</v>
      </c>
    </row>
    <row r="6" spans="2:13" ht="28.8" x14ac:dyDescent="0.3">
      <c r="B6" s="3">
        <v>4001</v>
      </c>
      <c r="C6" s="3" t="s">
        <v>67</v>
      </c>
      <c r="D6" s="5">
        <v>3</v>
      </c>
      <c r="E6" s="5">
        <v>1</v>
      </c>
      <c r="F6" s="5">
        <v>2</v>
      </c>
      <c r="G6" s="5"/>
      <c r="H6" s="5"/>
      <c r="I6" s="5"/>
      <c r="J6" s="5"/>
      <c r="K6" s="5"/>
      <c r="L6" s="5"/>
      <c r="M6" s="5"/>
    </row>
    <row r="7" spans="2:13" x14ac:dyDescent="0.3">
      <c r="B7" s="3">
        <v>4002</v>
      </c>
      <c r="C7" s="2" t="s">
        <v>68</v>
      </c>
      <c r="D7" s="5">
        <v>6</v>
      </c>
      <c r="E7" s="5"/>
      <c r="F7" s="5"/>
      <c r="G7" s="5">
        <v>1</v>
      </c>
      <c r="H7" s="5">
        <v>2</v>
      </c>
      <c r="I7" s="5">
        <v>1</v>
      </c>
      <c r="J7" s="5">
        <v>0</v>
      </c>
      <c r="K7" s="5">
        <v>1</v>
      </c>
      <c r="L7" s="5">
        <v>0</v>
      </c>
      <c r="M7" s="5">
        <v>1</v>
      </c>
    </row>
    <row r="8" spans="2:13" x14ac:dyDescent="0.3">
      <c r="B8" s="20" t="s">
        <v>20</v>
      </c>
      <c r="C8" s="24"/>
      <c r="D8" s="5">
        <f>SUM(D5:D7)</f>
        <v>9</v>
      </c>
      <c r="E8" s="5">
        <f>D8-SUM(E5:E7)</f>
        <v>8</v>
      </c>
      <c r="F8" s="5">
        <f>E8-SUM(F5:F7)</f>
        <v>6</v>
      </c>
      <c r="G8" s="5">
        <f>F8-SUM(G5:G7)</f>
        <v>5</v>
      </c>
      <c r="H8" s="5">
        <f>G8-SUM(H5:H7)</f>
        <v>3</v>
      </c>
      <c r="I8" s="5">
        <f>H8-SUM(I5:I7)</f>
        <v>2</v>
      </c>
      <c r="J8" s="5">
        <f>I8-SUM(J5:J7)</f>
        <v>2</v>
      </c>
      <c r="K8" s="5">
        <f>J8-SUM(K5:K7)</f>
        <v>1</v>
      </c>
      <c r="L8" s="5">
        <f>K8-SUM(L5:L7)</f>
        <v>1</v>
      </c>
      <c r="M8" s="5">
        <f>L8-SUM(M5:M7)</f>
        <v>0</v>
      </c>
    </row>
    <row r="9" spans="2:13" x14ac:dyDescent="0.3">
      <c r="B9" s="20" t="s">
        <v>21</v>
      </c>
      <c r="C9" s="20"/>
      <c r="D9" s="5">
        <v>9</v>
      </c>
      <c r="E9" s="5">
        <f>$D$9-($D$9/9*1)</f>
        <v>8</v>
      </c>
      <c r="F9" s="5">
        <f>$D$9-($D$9/9*2)</f>
        <v>7</v>
      </c>
      <c r="G9" s="5">
        <f>$D$9-($D$9/9*3)</f>
        <v>6</v>
      </c>
      <c r="H9" s="5">
        <f>$D$9-($D$9/9*4)</f>
        <v>5</v>
      </c>
      <c r="I9" s="5">
        <f>$D$9-($D$9/9*5)</f>
        <v>4</v>
      </c>
      <c r="J9" s="5">
        <f>$D$9-($D$9/9*6)</f>
        <v>3</v>
      </c>
      <c r="K9" s="5">
        <f>$D$9-($D$9/9*7)</f>
        <v>2</v>
      </c>
      <c r="L9" s="5">
        <f>$D$9-($D$9/9*8)</f>
        <v>1</v>
      </c>
      <c r="M9" s="5">
        <f>$D$9-($D$9/9*9)</f>
        <v>0</v>
      </c>
    </row>
  </sheetData>
  <mergeCells count="6">
    <mergeCell ref="B2:M2"/>
    <mergeCell ref="B3:M3"/>
    <mergeCell ref="B4:B5"/>
    <mergeCell ref="C4:C5"/>
    <mergeCell ref="B8:C8"/>
    <mergeCell ref="B9:C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Backlogs</vt:lpstr>
      <vt:lpstr>Sprint_01 BurnDown Chart</vt:lpstr>
      <vt:lpstr>Sprint_02 BurnDown Chart</vt:lpstr>
      <vt:lpstr>Sprint_03 BurnDown Chart</vt:lpstr>
      <vt:lpstr>Sprint_04 BurnDown 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MITS</dc:creator>
  <cp:lastModifiedBy>Thomas Baiju</cp:lastModifiedBy>
  <dcterms:created xsi:type="dcterms:W3CDTF">2025-08-01T23:29:28Z</dcterms:created>
  <dcterms:modified xsi:type="dcterms:W3CDTF">2025-10-21T17:10:46Z</dcterms:modified>
</cp:coreProperties>
</file>