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ibrah\Downloads\"/>
    </mc:Choice>
  </mc:AlternateContent>
  <xr:revisionPtr revIDLastSave="0" documentId="13_ncr:1_{A67176D5-B989-45D2-85B4-19554098505E}" xr6:coauthVersionLast="47" xr6:coauthVersionMax="47" xr10:uidLastSave="{00000000-0000-0000-0000-000000000000}"/>
  <bookViews>
    <workbookView xWindow="-108" yWindow="-108" windowWidth="23256" windowHeight="12456" activeTab="2" xr2:uid="{25B0E32C-FE4F-A942-8AAA-BF920F78CE7C}"/>
  </bookViews>
  <sheets>
    <sheet name="Start" sheetId="1" r:id="rId1"/>
    <sheet name="Answers" sheetId="2" r:id="rId2"/>
    <sheet name="EOQ" sheetId="7" r:id="rId3"/>
    <sheet name="EOQ (2)" sheetId="10" r:id="rId4"/>
  </sheets>
  <definedNames>
    <definedName name="HTML_CodePage">1252</definedName>
    <definedName name="HTML_Control" localSheetId="2" hidden="1">{"'Builds'!$B$72:$D$199"}</definedName>
    <definedName name="HTML_Control" localSheetId="3" hidden="1">{"'Builds'!$B$72:$D$199"}</definedName>
    <definedName name="HTML_Control" hidden="1">{"'Builds'!$B$72:$D$199"}</definedName>
    <definedName name="HTML_Description">""</definedName>
    <definedName name="HTML_Email">"hweiss@sbm.temple.edu"</definedName>
    <definedName name="HTML_Header">"Builds"</definedName>
    <definedName name="HTML_LastUpdate">"3/14/2000"</definedName>
    <definedName name="HTML_LineAfter">FALSE</definedName>
    <definedName name="HTML_LineBefore">FALSE</definedName>
    <definedName name="HTML_Name">"Howard Weiss"</definedName>
    <definedName name="HTML_OBDlg2">TRUE</definedName>
    <definedName name="HTML_OBDlg4">TRUE</definedName>
    <definedName name="HTML_OS">0</definedName>
    <definedName name="HTML_PathFile">"n:\upgrades.ph.html"</definedName>
    <definedName name="HTML_Title">"Version2"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10" l="1"/>
  <c r="B19" i="10"/>
  <c r="C32" i="10" s="1"/>
  <c r="B35" i="10" s="1"/>
  <c r="B13" i="10"/>
  <c r="B16" i="10" s="1"/>
  <c r="I23" i="2"/>
  <c r="I20" i="2"/>
  <c r="I17" i="2"/>
  <c r="I15" i="2"/>
  <c r="B19" i="2"/>
  <c r="B15" i="7"/>
  <c r="B16" i="7" s="1"/>
  <c r="I12" i="2"/>
  <c r="G7" i="7"/>
  <c r="B20" i="2"/>
  <c r="B8" i="7"/>
  <c r="G5" i="7"/>
  <c r="B19" i="7"/>
  <c r="C32" i="7" s="1"/>
  <c r="B35" i="7" s="1"/>
  <c r="B9" i="7"/>
  <c r="B27" i="7" s="1"/>
  <c r="I10" i="2"/>
  <c r="I8" i="2"/>
  <c r="B13" i="7"/>
  <c r="B20" i="10" l="1"/>
  <c r="D35" i="10"/>
  <c r="C35" i="10"/>
  <c r="E32" i="10"/>
  <c r="B36" i="10" s="1"/>
  <c r="B21" i="10"/>
  <c r="B24" i="10" s="1"/>
  <c r="B60" i="10"/>
  <c r="B22" i="10"/>
  <c r="B25" i="10" s="1"/>
  <c r="B61" i="10"/>
  <c r="B20" i="7"/>
  <c r="D35" i="7"/>
  <c r="C35" i="7"/>
  <c r="E32" i="7"/>
  <c r="B36" i="7" s="1"/>
  <c r="B21" i="7"/>
  <c r="B24" i="7" s="1"/>
  <c r="B60" i="7"/>
  <c r="B22" i="7"/>
  <c r="B25" i="7" s="1"/>
  <c r="B61" i="7"/>
  <c r="E35" i="10" l="1"/>
  <c r="D36" i="10"/>
  <c r="B37" i="10"/>
  <c r="C36" i="10"/>
  <c r="C61" i="10"/>
  <c r="B28" i="10"/>
  <c r="E35" i="7"/>
  <c r="D36" i="7"/>
  <c r="B37" i="7"/>
  <c r="C36" i="7"/>
  <c r="C61" i="7"/>
  <c r="B28" i="7"/>
  <c r="E36" i="10" l="1"/>
  <c r="D37" i="10"/>
  <c r="C37" i="10"/>
  <c r="B38" i="10"/>
  <c r="D37" i="7"/>
  <c r="C37" i="7"/>
  <c r="B38" i="7"/>
  <c r="E36" i="7"/>
  <c r="E37" i="10" l="1"/>
  <c r="C38" i="10"/>
  <c r="B39" i="10"/>
  <c r="D38" i="10"/>
  <c r="E37" i="7"/>
  <c r="B39" i="7"/>
  <c r="D38" i="7"/>
  <c r="C38" i="7"/>
  <c r="D39" i="10" l="1"/>
  <c r="B40" i="10"/>
  <c r="C39" i="10"/>
  <c r="E38" i="10"/>
  <c r="D39" i="7"/>
  <c r="C39" i="7"/>
  <c r="B40" i="7"/>
  <c r="E38" i="7"/>
  <c r="E39" i="10" l="1"/>
  <c r="C40" i="10"/>
  <c r="B41" i="10"/>
  <c r="D40" i="10"/>
  <c r="E39" i="7"/>
  <c r="D40" i="7"/>
  <c r="B41" i="7"/>
  <c r="C40" i="7"/>
  <c r="D41" i="10" l="1"/>
  <c r="B42" i="10"/>
  <c r="C41" i="10"/>
  <c r="E40" i="10"/>
  <c r="D41" i="7"/>
  <c r="C41" i="7"/>
  <c r="B42" i="7"/>
  <c r="E40" i="7"/>
  <c r="E41" i="10" l="1"/>
  <c r="B43" i="10"/>
  <c r="D42" i="10"/>
  <c r="C42" i="10"/>
  <c r="E42" i="10" s="1"/>
  <c r="E41" i="7"/>
  <c r="D42" i="7"/>
  <c r="B43" i="7"/>
  <c r="C42" i="7"/>
  <c r="D43" i="10" l="1"/>
  <c r="C43" i="10"/>
  <c r="B44" i="10"/>
  <c r="D43" i="7"/>
  <c r="C43" i="7"/>
  <c r="B44" i="7"/>
  <c r="E42" i="7"/>
  <c r="E43" i="10" l="1"/>
  <c r="D44" i="10"/>
  <c r="B45" i="10"/>
  <c r="C44" i="10"/>
  <c r="E43" i="7"/>
  <c r="B45" i="7"/>
  <c r="D44" i="7"/>
  <c r="C44" i="7"/>
  <c r="E44" i="10" l="1"/>
  <c r="D45" i="10"/>
  <c r="C45" i="10"/>
  <c r="B46" i="10"/>
  <c r="E44" i="7"/>
  <c r="D45" i="7"/>
  <c r="C45" i="7"/>
  <c r="B46" i="7"/>
  <c r="E45" i="10" l="1"/>
  <c r="D46" i="10"/>
  <c r="B47" i="10"/>
  <c r="C46" i="10"/>
  <c r="E45" i="7"/>
  <c r="B47" i="7"/>
  <c r="D46" i="7"/>
  <c r="C46" i="7"/>
  <c r="E46" i="10" l="1"/>
  <c r="D47" i="10"/>
  <c r="C47" i="10"/>
  <c r="B48" i="10"/>
  <c r="E46" i="7"/>
  <c r="D47" i="7"/>
  <c r="C47" i="7"/>
  <c r="B48" i="7"/>
  <c r="E47" i="10" l="1"/>
  <c r="C48" i="10"/>
  <c r="B49" i="10"/>
  <c r="D48" i="10"/>
  <c r="E47" i="7"/>
  <c r="D48" i="7"/>
  <c r="B49" i="7"/>
  <c r="C48" i="7"/>
  <c r="D49" i="10" l="1"/>
  <c r="C49" i="10"/>
  <c r="B50" i="10"/>
  <c r="E48" i="10"/>
  <c r="D49" i="7"/>
  <c r="C49" i="7"/>
  <c r="B50" i="7"/>
  <c r="E48" i="7"/>
  <c r="E49" i="10" l="1"/>
  <c r="C50" i="10"/>
  <c r="B51" i="10"/>
  <c r="D50" i="10"/>
  <c r="E49" i="7"/>
  <c r="D50" i="7"/>
  <c r="B51" i="7"/>
  <c r="C50" i="7"/>
  <c r="D51" i="10" l="1"/>
  <c r="B52" i="10"/>
  <c r="C51" i="10"/>
  <c r="E50" i="10"/>
  <c r="D51" i="7"/>
  <c r="C51" i="7"/>
  <c r="B52" i="7"/>
  <c r="E50" i="7"/>
  <c r="E51" i="10" l="1"/>
  <c r="B53" i="10"/>
  <c r="D52" i="10"/>
  <c r="C52" i="10"/>
  <c r="E52" i="10" s="1"/>
  <c r="E51" i="7"/>
  <c r="D52" i="7"/>
  <c r="B53" i="7"/>
  <c r="C52" i="7"/>
  <c r="D53" i="10" l="1"/>
  <c r="C53" i="10"/>
  <c r="B54" i="10"/>
  <c r="D53" i="7"/>
  <c r="C53" i="7"/>
  <c r="B54" i="7"/>
  <c r="E52" i="7"/>
  <c r="E53" i="10" l="1"/>
  <c r="B55" i="10"/>
  <c r="D54" i="10"/>
  <c r="C54" i="10"/>
  <c r="E54" i="10" s="1"/>
  <c r="E53" i="7"/>
  <c r="B55" i="7"/>
  <c r="D54" i="7"/>
  <c r="C54" i="7"/>
  <c r="D55" i="10" l="1"/>
  <c r="C55" i="10"/>
  <c r="B56" i="10"/>
  <c r="E54" i="7"/>
  <c r="D55" i="7"/>
  <c r="C55" i="7"/>
  <c r="B56" i="7"/>
  <c r="E55" i="10" l="1"/>
  <c r="B57" i="10"/>
  <c r="D56" i="10"/>
  <c r="C56" i="10"/>
  <c r="E55" i="7"/>
  <c r="D56" i="7"/>
  <c r="B57" i="7"/>
  <c r="C56" i="7"/>
  <c r="E56" i="10" l="1"/>
  <c r="D57" i="10"/>
  <c r="C57" i="10"/>
  <c r="B58" i="10"/>
  <c r="E56" i="7"/>
  <c r="D57" i="7"/>
  <c r="C57" i="7"/>
  <c r="B58" i="7"/>
  <c r="E57" i="10" l="1"/>
  <c r="D58" i="10"/>
  <c r="C58" i="10"/>
  <c r="E58" i="10" s="1"/>
  <c r="E57" i="7"/>
  <c r="D58" i="7"/>
  <c r="C58" i="7"/>
  <c r="E58"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Mex Lucy</author>
    <author>Howard Weiss</author>
  </authors>
  <commentList>
    <comment ref="A1" authorId="0" shapeId="0" xr:uid="{794C6E23-DE41-4E3D-9184-7C914B6AFBAC}">
      <text>
        <r>
          <rPr>
            <sz val="9"/>
            <color indexed="81"/>
            <rFont val="Tahoma"/>
            <family val="2"/>
          </rPr>
          <t>Created by Excel OM/QM version 5.3.160</t>
        </r>
      </text>
    </comment>
    <comment ref="A5" authorId="1" shapeId="0" xr:uid="{FBC35549-FC8B-4C3F-89AA-5DB43940EAF7}">
      <text>
        <r>
          <rPr>
            <sz val="9"/>
            <color indexed="81"/>
            <rFont val="Tahoma"/>
            <family val="2"/>
          </rPr>
          <t>Inventory: Submodel =  0; Problem size @  4 by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Mex Lucy</author>
    <author>Howard Weiss</author>
  </authors>
  <commentList>
    <comment ref="A1" authorId="0" shapeId="0" xr:uid="{F06F4016-ABB1-4BC2-B067-533EC86BBDF8}">
      <text>
        <r>
          <rPr>
            <sz val="9"/>
            <color indexed="81"/>
            <rFont val="Tahoma"/>
            <family val="2"/>
          </rPr>
          <t>Created by Excel OM/QM version 5.3.160</t>
        </r>
      </text>
    </comment>
    <comment ref="A5" authorId="1" shapeId="0" xr:uid="{97396473-1F23-4895-BF46-7422CEF1F1E3}">
      <text>
        <r>
          <rPr>
            <sz val="9"/>
            <color indexed="81"/>
            <rFont val="Tahoma"/>
            <family val="2"/>
          </rPr>
          <t>Inventory: Submodel =  0; Problem size @  4 by 2</t>
        </r>
      </text>
    </comment>
  </commentList>
</comments>
</file>

<file path=xl/sharedStrings.xml><?xml version="1.0" encoding="utf-8"?>
<sst xmlns="http://schemas.openxmlformats.org/spreadsheetml/2006/main" count="118" uniqueCount="76">
  <si>
    <t>Name:</t>
  </si>
  <si>
    <t>Student number:</t>
  </si>
  <si>
    <t>Inventory carrying cost:</t>
  </si>
  <si>
    <t>% per month</t>
  </si>
  <si>
    <t>Ordering cost:</t>
  </si>
  <si>
    <t>R</t>
  </si>
  <si>
    <t>Retail price for Avalanche Mystic:</t>
  </si>
  <si>
    <t>Service level for MPBC:</t>
  </si>
  <si>
    <t>%</t>
  </si>
  <si>
    <t>MPBC Forecast data</t>
  </si>
  <si>
    <t>Paste your unique problem data here:</t>
  </si>
  <si>
    <t>MONTH</t>
  </si>
  <si>
    <t>2021 FORECAST</t>
  </si>
  <si>
    <t>January</t>
  </si>
  <si>
    <t>February</t>
  </si>
  <si>
    <t>March</t>
  </si>
  <si>
    <t>April</t>
  </si>
  <si>
    <t>May</t>
  </si>
  <si>
    <r>
      <t>a)</t>
    </r>
    <r>
      <rPr>
        <b/>
        <i/>
        <sz val="10"/>
        <color rgb="FF0D0D0D"/>
        <rFont val="Times New Roman"/>
        <family val="1"/>
      </rPr>
      <t xml:space="preserve">    </t>
    </r>
    <r>
      <rPr>
        <b/>
        <i/>
        <sz val="10"/>
        <color rgb="FF0D0D0D"/>
        <rFont val="Franklin Gothic Book"/>
        <family val="2"/>
      </rPr>
      <t>Use the information to calculate the annual demand rate and determine the economic order quantity.</t>
    </r>
  </si>
  <si>
    <t>June</t>
  </si>
  <si>
    <t>Unit price for Avalanche Mystic:</t>
  </si>
  <si>
    <t>July</t>
  </si>
  <si>
    <t>(2)</t>
  </si>
  <si>
    <t>August</t>
  </si>
  <si>
    <t>Annual demand rate:</t>
  </si>
  <si>
    <t>September</t>
  </si>
  <si>
    <t>October</t>
  </si>
  <si>
    <t>EOQ:</t>
  </si>
  <si>
    <t>November</t>
  </si>
  <si>
    <t>(4)</t>
  </si>
  <si>
    <t>December</t>
  </si>
  <si>
    <r>
      <t>b)</t>
    </r>
    <r>
      <rPr>
        <b/>
        <i/>
        <sz val="10"/>
        <color rgb="FF0D0D0D"/>
        <rFont val="Times New Roman"/>
        <family val="1"/>
      </rPr>
      <t xml:space="preserve">    </t>
    </r>
    <r>
      <rPr>
        <b/>
        <i/>
        <sz val="10"/>
        <color rgb="FF0D0D0D"/>
        <rFont val="Franklin Gothic Book"/>
        <family val="2"/>
      </rPr>
      <t>Find the standard deviation for demand and calculate the safety stock.</t>
    </r>
  </si>
  <si>
    <t>Total</t>
  </si>
  <si>
    <t>Standard deviation for demand:</t>
  </si>
  <si>
    <t>Safety stock:</t>
  </si>
  <si>
    <r>
      <t>c)</t>
    </r>
    <r>
      <rPr>
        <b/>
        <i/>
        <sz val="10"/>
        <color rgb="FF0D0D0D"/>
        <rFont val="Times New Roman"/>
        <family val="1"/>
      </rPr>
      <t xml:space="preserve">    </t>
    </r>
    <r>
      <rPr>
        <b/>
        <i/>
        <sz val="10"/>
        <color rgb="FF0D0D0D"/>
        <rFont val="Franklin Gothic Book"/>
        <family val="2"/>
      </rPr>
      <t>Use the safety stock to determine the reorder point.</t>
    </r>
  </si>
  <si>
    <t>Reorder point:</t>
  </si>
  <si>
    <t>d)    If the safety stock policy is adhered to monthly, what will the total annual cost be?</t>
  </si>
  <si>
    <t>Total annual cost:</t>
  </si>
  <si>
    <t>(3)</t>
  </si>
  <si>
    <t>Inventory</t>
  </si>
  <si>
    <t>Economic Order Quantity Model</t>
  </si>
  <si>
    <t>Order Quantity Data</t>
  </si>
  <si>
    <t>Annual Demand Rate, D</t>
  </si>
  <si>
    <t>Setup/Ordering Cost, S</t>
  </si>
  <si>
    <t>Holding/Carrying Cost per Unit per Year, H</t>
  </si>
  <si>
    <t>(fixed amount)</t>
  </si>
  <si>
    <t>Unit price, P</t>
  </si>
  <si>
    <t>Reorder Point Data (optional)</t>
  </si>
  <si>
    <t>Days per year or ...</t>
  </si>
  <si>
    <t>...Daily demand rate, d</t>
  </si>
  <si>
    <t>Lead time in days, L</t>
  </si>
  <si>
    <t>Safety stock, ss</t>
  </si>
  <si>
    <t>Reorder Point, dL+ss</t>
  </si>
  <si>
    <t>Results</t>
  </si>
  <si>
    <t>Optimum Order Quantity, Q* (EOQ)</t>
  </si>
  <si>
    <t>Maximum Inventory, Q*</t>
  </si>
  <si>
    <t>Average Inventory, Q*/2</t>
  </si>
  <si>
    <t>Number of Orders, D/Q*</t>
  </si>
  <si>
    <t>Annual Holding Cost, HQ*/2</t>
  </si>
  <si>
    <t>Annual Order Cost, DS/Q*</t>
  </si>
  <si>
    <t>Annual Unit Costs, PD</t>
  </si>
  <si>
    <r>
      <t>Total Annual Cost, T</t>
    </r>
    <r>
      <rPr>
        <b/>
        <vertAlign val="subscript"/>
        <sz val="11"/>
        <color indexed="63"/>
        <rFont val="Calibri"/>
        <family val="2"/>
      </rPr>
      <t>c</t>
    </r>
  </si>
  <si>
    <t>Cost Table (Sensitivity)</t>
  </si>
  <si>
    <t>Start graph at</t>
  </si>
  <si>
    <t>Increment by</t>
  </si>
  <si>
    <t>Order Quantity, Q</t>
  </si>
  <si>
    <t>Setup/Order cost</t>
  </si>
  <si>
    <t>Holding cost</t>
  </si>
  <si>
    <t>Total cost</t>
  </si>
  <si>
    <t xml:space="preserve">annual demand </t>
  </si>
  <si>
    <t>Standard deviation:</t>
  </si>
  <si>
    <t>Sd</t>
  </si>
  <si>
    <t>service level</t>
  </si>
  <si>
    <t>Service level z</t>
  </si>
  <si>
    <t>Service Level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</si>
</sst>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0.00_-;\-&quot;R&quot;* #,##0.00_-;_-&quot;R&quot;* &quot;-&quot;??_-;_-@_-"/>
    <numFmt numFmtId="165" formatCode="&quot;$&quot;#,##0.00_);\(&quot;$&quot;#,##0.00\)"/>
  </numFmts>
  <fonts count="22" x14ac:knownFonts="1">
    <font>
      <sz val="12"/>
      <color theme="1"/>
      <name val="Aptos Narrow"/>
      <family val="2"/>
      <scheme val="minor"/>
    </font>
    <font>
      <b/>
      <sz val="15"/>
      <color theme="3"/>
      <name val="Aptos Narrow"/>
      <family val="2"/>
      <scheme val="minor"/>
    </font>
    <font>
      <b/>
      <sz val="12"/>
      <color rgb="FFFF0000"/>
      <name val="Aptos Narrow"/>
      <family val="2"/>
      <scheme val="minor"/>
    </font>
    <font>
      <i/>
      <sz val="10"/>
      <color rgb="FF000000"/>
      <name val="Franklin Gothic Medium"/>
      <family val="2"/>
    </font>
    <font>
      <sz val="12"/>
      <color rgb="FF0D0D0D"/>
      <name val="Franklin Gothic Book"/>
      <family val="2"/>
    </font>
    <font>
      <b/>
      <i/>
      <sz val="10"/>
      <color rgb="FF0D0D0D"/>
      <name val="Franklin Gothic Book"/>
      <family val="2"/>
    </font>
    <font>
      <b/>
      <i/>
      <sz val="10"/>
      <color rgb="FF0D0D0D"/>
      <name val="Times New Roman"/>
      <family val="1"/>
    </font>
    <font>
      <sz val="11"/>
      <color rgb="FFFF0000"/>
      <name val="Aptos Narrow"/>
      <family val="2"/>
      <scheme val="minor"/>
    </font>
    <font>
      <b/>
      <i/>
      <sz val="10"/>
      <color theme="1"/>
      <name val="Franklin Gothic Book"/>
      <family val="2"/>
    </font>
    <font>
      <sz val="10"/>
      <name val="Arial"/>
    </font>
    <font>
      <sz val="10"/>
      <name val="Arial"/>
      <family val="2"/>
    </font>
    <font>
      <b/>
      <vertAlign val="subscript"/>
      <sz val="11"/>
      <color indexed="63"/>
      <name val="Calibri"/>
      <family val="2"/>
    </font>
    <font>
      <sz val="9"/>
      <color indexed="81"/>
      <name val="Tahoma"/>
      <family val="2"/>
    </font>
    <font>
      <b/>
      <sz val="15"/>
      <color rgb="FF1F497D"/>
      <name val="Calibri"/>
      <family val="2"/>
    </font>
    <font>
      <sz val="11"/>
      <color rgb="FF0000FF"/>
      <name val="Calibri"/>
      <family val="2"/>
    </font>
    <font>
      <b/>
      <sz val="11"/>
      <color rgb="FFFF6600"/>
      <name val="Calibri"/>
      <family val="2"/>
    </font>
    <font>
      <b/>
      <sz val="11"/>
      <color rgb="FF3F3F3F"/>
      <name val="Calibri"/>
      <family val="2"/>
    </font>
    <font>
      <b/>
      <sz val="11"/>
      <color rgb="FFFF0000"/>
      <name val="Calibri"/>
      <family val="2"/>
    </font>
    <font>
      <b/>
      <sz val="11"/>
      <name val="Calibri"/>
      <family val="2"/>
    </font>
    <font>
      <b/>
      <sz val="11"/>
      <color rgb="FF1F497D"/>
      <name val="Calibri"/>
      <family val="2"/>
    </font>
    <font>
      <sz val="11"/>
      <name val="Calibri"/>
      <family val="2"/>
    </font>
    <font>
      <sz val="11"/>
      <color theme="1"/>
      <name val="Calibri"/>
      <family val="2"/>
    </font>
  </fonts>
  <fills count="5">
    <fill>
      <patternFill patternType="none"/>
    </fill>
    <fill>
      <patternFill patternType="gray125"/>
    </fill>
    <fill>
      <patternFill patternType="solid">
        <fgColor theme="5" tint="0.59999389629810485"/>
        <bgColor indexed="64"/>
      </patternFill>
    </fill>
    <fill>
      <patternFill patternType="solid">
        <fgColor rgb="FFFFCC99"/>
        <bgColor indexed="64"/>
      </patternFill>
    </fill>
    <fill>
      <patternFill patternType="solid">
        <fgColor rgb="FFF2F2F2"/>
        <bgColor indexed="64"/>
      </patternFill>
    </fill>
  </fills>
  <borders count="18">
    <border>
      <left/>
      <right/>
      <top/>
      <bottom/>
      <diagonal/>
    </border>
    <border>
      <left/>
      <right/>
      <top/>
      <bottom style="thick">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8"/>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s>
  <cellStyleXfs count="8">
    <xf numFmtId="0" fontId="0" fillId="0" borderId="0"/>
    <xf numFmtId="0" fontId="1" fillId="0" borderId="1" applyNumberFormat="0" applyFill="0" applyAlignment="0" applyProtection="0"/>
    <xf numFmtId="0" fontId="9" fillId="0" borderId="0"/>
    <xf numFmtId="44" fontId="10" fillId="0" borderId="0" applyFont="0" applyFill="0" applyBorder="0" applyAlignment="0" applyProtection="0"/>
    <xf numFmtId="9" fontId="10" fillId="0" borderId="0" applyFont="0" applyFill="0" applyBorder="0" applyAlignment="0" applyProtection="0"/>
    <xf numFmtId="0" fontId="10" fillId="0" borderId="0"/>
    <xf numFmtId="44" fontId="10" fillId="0" borderId="0" applyFont="0" applyFill="0" applyBorder="0" applyAlignment="0" applyProtection="0"/>
    <xf numFmtId="44" fontId="10" fillId="0" borderId="0" applyFont="0" applyFill="0" applyBorder="0" applyAlignment="0" applyProtection="0"/>
  </cellStyleXfs>
  <cellXfs count="51">
    <xf numFmtId="0" fontId="0" fillId="0" borderId="0" xfId="0"/>
    <xf numFmtId="0" fontId="0" fillId="0" borderId="8" xfId="0" applyBorder="1"/>
    <xf numFmtId="0" fontId="0" fillId="0" borderId="0" xfId="0" applyAlignment="1">
      <alignment horizontal="right"/>
    </xf>
    <xf numFmtId="0" fontId="1" fillId="0" borderId="1" xfId="1"/>
    <xf numFmtId="0" fontId="2" fillId="0" borderId="0" xfId="0" applyFont="1"/>
    <xf numFmtId="0" fontId="3" fillId="0" borderId="6" xfId="0" applyFont="1" applyBorder="1" applyAlignment="1">
      <alignment vertical="center"/>
    </xf>
    <xf numFmtId="0" fontId="0" fillId="2" borderId="8" xfId="0" applyFill="1" applyBorder="1"/>
    <xf numFmtId="0" fontId="4" fillId="0" borderId="0" xfId="0" applyFont="1" applyAlignment="1">
      <alignment vertical="center"/>
    </xf>
    <xf numFmtId="0" fontId="5" fillId="0" borderId="0" xfId="0" applyFont="1" applyAlignment="1">
      <alignment horizontal="left" vertical="center"/>
    </xf>
    <xf numFmtId="0" fontId="7" fillId="0" borderId="0" xfId="0" applyFont="1"/>
    <xf numFmtId="0" fontId="7" fillId="0" borderId="0" xfId="0" quotePrefix="1" applyFont="1"/>
    <xf numFmtId="0" fontId="4" fillId="0" borderId="6" xfId="0" applyFont="1" applyBorder="1" applyAlignment="1">
      <alignment vertical="center"/>
    </xf>
    <xf numFmtId="0" fontId="8" fillId="0" borderId="0" xfId="0" applyFont="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9" fontId="21" fillId="0" borderId="0" xfId="4" applyFont="1"/>
    <xf numFmtId="0" fontId="20" fillId="0" borderId="0" xfId="5" applyFont="1"/>
    <xf numFmtId="0" fontId="20" fillId="3" borderId="10" xfId="5" applyFont="1" applyFill="1" applyBorder="1"/>
    <xf numFmtId="0" fontId="20" fillId="3" borderId="12" xfId="5" applyFont="1" applyFill="1" applyBorder="1"/>
    <xf numFmtId="0" fontId="20" fillId="3" borderId="8" xfId="5" applyFont="1" applyFill="1" applyBorder="1"/>
    <xf numFmtId="2" fontId="16" fillId="4" borderId="10" xfId="5" applyNumberFormat="1" applyFont="1" applyFill="1" applyBorder="1"/>
    <xf numFmtId="0" fontId="16" fillId="4" borderId="12" xfId="5" applyFont="1" applyFill="1" applyBorder="1"/>
    <xf numFmtId="2" fontId="16" fillId="4" borderId="12" xfId="5" applyNumberFormat="1" applyFont="1" applyFill="1" applyBorder="1"/>
    <xf numFmtId="0" fontId="16" fillId="4" borderId="17" xfId="5" applyFont="1" applyFill="1" applyBorder="1"/>
    <xf numFmtId="0" fontId="13" fillId="0" borderId="0" xfId="5" applyFont="1"/>
    <xf numFmtId="0" fontId="14" fillId="0" borderId="0" xfId="5" applyFont="1"/>
    <xf numFmtId="0" fontId="15" fillId="0" borderId="0" xfId="5" applyFont="1"/>
    <xf numFmtId="0" fontId="16" fillId="4" borderId="15" xfId="5" applyFont="1" applyFill="1" applyBorder="1"/>
    <xf numFmtId="1" fontId="16" fillId="4" borderId="13" xfId="6" applyNumberFormat="1" applyFont="1" applyFill="1" applyBorder="1"/>
    <xf numFmtId="0" fontId="16" fillId="0" borderId="0" xfId="5" applyFont="1"/>
    <xf numFmtId="0" fontId="17" fillId="0" borderId="0" xfId="5" applyFont="1"/>
    <xf numFmtId="0" fontId="18" fillId="4" borderId="16" xfId="5" applyFont="1" applyFill="1" applyBorder="1"/>
    <xf numFmtId="165" fontId="16" fillId="4" borderId="12" xfId="5" applyNumberFormat="1" applyFont="1" applyFill="1" applyBorder="1"/>
    <xf numFmtId="165" fontId="16" fillId="4" borderId="13" xfId="5" applyNumberFormat="1" applyFont="1" applyFill="1" applyBorder="1"/>
    <xf numFmtId="0" fontId="19" fillId="0" borderId="0" xfId="5" applyFont="1"/>
    <xf numFmtId="0" fontId="20" fillId="0" borderId="9" xfId="5" applyFont="1" applyBorder="1"/>
    <xf numFmtId="0" fontId="20" fillId="0" borderId="11" xfId="5" applyFont="1" applyBorder="1"/>
    <xf numFmtId="44" fontId="21" fillId="3" borderId="12" xfId="6" applyFont="1" applyFill="1" applyBorder="1"/>
    <xf numFmtId="0" fontId="20" fillId="0" borderId="5" xfId="5" applyFont="1" applyBorder="1"/>
    <xf numFmtId="0" fontId="20" fillId="3" borderId="13" xfId="5" applyFont="1" applyFill="1" applyBorder="1"/>
    <xf numFmtId="0" fontId="20" fillId="0" borderId="14" xfId="5" applyFont="1" applyBorder="1"/>
    <xf numFmtId="0" fontId="18" fillId="0" borderId="0" xfId="5" applyFont="1" applyAlignment="1">
      <alignment horizontal="center"/>
    </xf>
    <xf numFmtId="0" fontId="18" fillId="0" borderId="0" xfId="5" applyFont="1" applyAlignment="1">
      <alignment horizontal="center" wrapText="1"/>
    </xf>
    <xf numFmtId="2" fontId="20" fillId="0" borderId="0" xfId="5" applyNumberFormat="1" applyFont="1"/>
    <xf numFmtId="1" fontId="7" fillId="0" borderId="0" xfId="0" applyNumberFormat="1" applyFont="1"/>
    <xf numFmtId="1" fontId="16" fillId="4" borderId="13" xfId="7" applyNumberFormat="1" applyFont="1" applyFill="1" applyBorder="1"/>
    <xf numFmtId="44" fontId="21" fillId="3" borderId="12" xfId="7" applyFont="1" applyFill="1" applyBorder="1"/>
  </cellXfs>
  <cellStyles count="8">
    <cellStyle name="Currency 2" xfId="3" xr:uid="{EF252AF8-39A5-477B-8ECF-7625436C1E3B}"/>
    <cellStyle name="Currency 3" xfId="6" xr:uid="{F09D81EC-AC4D-4DCA-8436-3713EE10C9CD}"/>
    <cellStyle name="Currency 4" xfId="7" xr:uid="{9B78AE12-5515-4C9F-ABCE-5BB762FA229B}"/>
    <cellStyle name="Heading 1" xfId="1" builtinId="16"/>
    <cellStyle name="Normal" xfId="0" builtinId="0"/>
    <cellStyle name="Normal 2" xfId="2" xr:uid="{5BDBCE23-4326-4A92-9179-4B167DE8B4BC}"/>
    <cellStyle name="Normal 3" xfId="5" xr:uid="{C558C673-A830-4369-ADC2-1B1CDF5F5C14}"/>
    <cellStyle name="Percent 2" xfId="4" xr:uid="{0238E6F5-7598-4D1A-882F-73EEBF6AB2F8}"/>
  </cellStyles>
  <dxfs count="4">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Economic Order Quantity Costs</a:t>
            </a:r>
          </a:p>
        </c:rich>
      </c:tx>
      <c:overlay val="0"/>
    </c:title>
    <c:autoTitleDeleted val="0"/>
    <c:plotArea>
      <c:layout/>
      <c:scatterChart>
        <c:scatterStyle val="smoothMarker"/>
        <c:varyColors val="0"/>
        <c:ser>
          <c:idx val="0"/>
          <c:order val="0"/>
          <c:tx>
            <c:strRef>
              <c:f>EOQ!$C$34</c:f>
              <c:strCache>
                <c:ptCount val="1"/>
                <c:pt idx="0">
                  <c:v>Setup/Order cost</c:v>
                </c:pt>
              </c:strCache>
            </c:strRef>
          </c:tx>
          <c:marker>
            <c:symbol val="none"/>
          </c:marker>
          <c:xVal>
            <c:numRef>
              <c:f>EOQ!$B$35:$B$58</c:f>
              <c:numCache>
                <c:formatCode>0.00</c:formatCode>
                <c:ptCount val="24"/>
                <c:pt idx="0">
                  <c:v>17.121205674854906</c:v>
                </c:pt>
                <c:pt idx="1">
                  <c:v>22.828274233139876</c:v>
                </c:pt>
                <c:pt idx="2">
                  <c:v>28.535342791424846</c:v>
                </c:pt>
                <c:pt idx="3">
                  <c:v>34.242411349709812</c:v>
                </c:pt>
                <c:pt idx="4">
                  <c:v>39.949479907994778</c:v>
                </c:pt>
                <c:pt idx="5">
                  <c:v>45.656548466279745</c:v>
                </c:pt>
                <c:pt idx="6">
                  <c:v>51.363617024564711</c:v>
                </c:pt>
                <c:pt idx="7">
                  <c:v>57.070685582849677</c:v>
                </c:pt>
                <c:pt idx="8">
                  <c:v>62.777754141134643</c:v>
                </c:pt>
                <c:pt idx="9">
                  <c:v>68.48482269941961</c:v>
                </c:pt>
                <c:pt idx="10">
                  <c:v>74.191891257704583</c:v>
                </c:pt>
                <c:pt idx="11">
                  <c:v>79.898959815989556</c:v>
                </c:pt>
                <c:pt idx="12">
                  <c:v>85.60602837427453</c:v>
                </c:pt>
                <c:pt idx="13">
                  <c:v>91.313096932559503</c:v>
                </c:pt>
                <c:pt idx="14">
                  <c:v>97.020165490844477</c:v>
                </c:pt>
                <c:pt idx="15">
                  <c:v>102.72723404912945</c:v>
                </c:pt>
                <c:pt idx="16">
                  <c:v>108.43430260741442</c:v>
                </c:pt>
                <c:pt idx="17">
                  <c:v>114.1413711656994</c:v>
                </c:pt>
                <c:pt idx="18">
                  <c:v>119.84843972398437</c:v>
                </c:pt>
                <c:pt idx="19">
                  <c:v>125.55550828226934</c:v>
                </c:pt>
                <c:pt idx="20">
                  <c:v>131.26257684055432</c:v>
                </c:pt>
                <c:pt idx="21">
                  <c:v>136.96964539883928</c:v>
                </c:pt>
                <c:pt idx="22">
                  <c:v>142.67671395712424</c:v>
                </c:pt>
                <c:pt idx="23">
                  <c:v>148.38378251540919</c:v>
                </c:pt>
              </c:numCache>
            </c:numRef>
          </c:xVal>
          <c:yVal>
            <c:numRef>
              <c:f>EOQ!$C$35:$C$58</c:f>
              <c:numCache>
                <c:formatCode>0.00</c:formatCode>
                <c:ptCount val="24"/>
                <c:pt idx="0">
                  <c:v>12820.35880933135</c:v>
                </c:pt>
                <c:pt idx="1">
                  <c:v>9615.2691069985121</c:v>
                </c:pt>
                <c:pt idx="2">
                  <c:v>7692.2152855988097</c:v>
                </c:pt>
                <c:pt idx="3">
                  <c:v>6410.1794046656751</c:v>
                </c:pt>
                <c:pt idx="4">
                  <c:v>5494.4394897134362</c:v>
                </c:pt>
                <c:pt idx="5">
                  <c:v>4807.634553499257</c:v>
                </c:pt>
                <c:pt idx="6">
                  <c:v>4273.452936443784</c:v>
                </c:pt>
                <c:pt idx="7">
                  <c:v>3846.1076427994058</c:v>
                </c:pt>
                <c:pt idx="8">
                  <c:v>3496.4614934540054</c:v>
                </c:pt>
                <c:pt idx="9">
                  <c:v>3205.0897023328384</c:v>
                </c:pt>
                <c:pt idx="10">
                  <c:v>2958.5443406149275</c:v>
                </c:pt>
                <c:pt idx="11">
                  <c:v>2747.2197448567181</c:v>
                </c:pt>
                <c:pt idx="12">
                  <c:v>2564.0717618662702</c:v>
                </c:pt>
                <c:pt idx="13">
                  <c:v>2403.817276749628</c:v>
                </c:pt>
                <c:pt idx="14">
                  <c:v>2262.4162604702383</c:v>
                </c:pt>
                <c:pt idx="15">
                  <c:v>2136.7264682218915</c:v>
                </c:pt>
                <c:pt idx="16">
                  <c:v>2024.2671804207391</c:v>
                </c:pt>
                <c:pt idx="17">
                  <c:v>1923.0538213997022</c:v>
                </c:pt>
                <c:pt idx="18">
                  <c:v>1831.4798299044783</c:v>
                </c:pt>
                <c:pt idx="19">
                  <c:v>1748.2307467270018</c:v>
                </c:pt>
                <c:pt idx="20">
                  <c:v>1672.2207142606105</c:v>
                </c:pt>
                <c:pt idx="21">
                  <c:v>1602.5448511664185</c:v>
                </c:pt>
                <c:pt idx="22">
                  <c:v>1538.4430571197618</c:v>
                </c:pt>
                <c:pt idx="23">
                  <c:v>1479.2721703074635</c:v>
                </c:pt>
              </c:numCache>
            </c:numRef>
          </c:yVal>
          <c:smooth val="1"/>
          <c:extLst>
            <c:ext xmlns:c16="http://schemas.microsoft.com/office/drawing/2014/chart" uri="{C3380CC4-5D6E-409C-BE32-E72D297353CC}">
              <c16:uniqueId val="{00000000-B9B6-4D47-8156-DCE5569021C0}"/>
            </c:ext>
          </c:extLst>
        </c:ser>
        <c:ser>
          <c:idx val="1"/>
          <c:order val="1"/>
          <c:tx>
            <c:strRef>
              <c:f>EOQ!$D$34</c:f>
              <c:strCache>
                <c:ptCount val="1"/>
                <c:pt idx="0">
                  <c:v>Holding cost</c:v>
                </c:pt>
              </c:strCache>
            </c:strRef>
          </c:tx>
          <c:marker>
            <c:symbol val="none"/>
          </c:marker>
          <c:xVal>
            <c:numRef>
              <c:f>EOQ!$B$35:$B$58</c:f>
              <c:numCache>
                <c:formatCode>0.00</c:formatCode>
                <c:ptCount val="24"/>
                <c:pt idx="0">
                  <c:v>17.121205674854906</c:v>
                </c:pt>
                <c:pt idx="1">
                  <c:v>22.828274233139876</c:v>
                </c:pt>
                <c:pt idx="2">
                  <c:v>28.535342791424846</c:v>
                </c:pt>
                <c:pt idx="3">
                  <c:v>34.242411349709812</c:v>
                </c:pt>
                <c:pt idx="4">
                  <c:v>39.949479907994778</c:v>
                </c:pt>
                <c:pt idx="5">
                  <c:v>45.656548466279745</c:v>
                </c:pt>
                <c:pt idx="6">
                  <c:v>51.363617024564711</c:v>
                </c:pt>
                <c:pt idx="7">
                  <c:v>57.070685582849677</c:v>
                </c:pt>
                <c:pt idx="8">
                  <c:v>62.777754141134643</c:v>
                </c:pt>
                <c:pt idx="9">
                  <c:v>68.48482269941961</c:v>
                </c:pt>
                <c:pt idx="10">
                  <c:v>74.191891257704583</c:v>
                </c:pt>
                <c:pt idx="11">
                  <c:v>79.898959815989556</c:v>
                </c:pt>
                <c:pt idx="12">
                  <c:v>85.60602837427453</c:v>
                </c:pt>
                <c:pt idx="13">
                  <c:v>91.313096932559503</c:v>
                </c:pt>
                <c:pt idx="14">
                  <c:v>97.020165490844477</c:v>
                </c:pt>
                <c:pt idx="15">
                  <c:v>102.72723404912945</c:v>
                </c:pt>
                <c:pt idx="16">
                  <c:v>108.43430260741442</c:v>
                </c:pt>
                <c:pt idx="17">
                  <c:v>114.1413711656994</c:v>
                </c:pt>
                <c:pt idx="18">
                  <c:v>119.84843972398437</c:v>
                </c:pt>
                <c:pt idx="19">
                  <c:v>125.55550828226934</c:v>
                </c:pt>
                <c:pt idx="20">
                  <c:v>131.26257684055432</c:v>
                </c:pt>
                <c:pt idx="21">
                  <c:v>136.96964539883928</c:v>
                </c:pt>
                <c:pt idx="22">
                  <c:v>142.67671395712424</c:v>
                </c:pt>
                <c:pt idx="23">
                  <c:v>148.38378251540919</c:v>
                </c:pt>
              </c:numCache>
            </c:numRef>
          </c:xVal>
          <c:yVal>
            <c:numRef>
              <c:f>EOQ!$D$35:$D$58</c:f>
              <c:numCache>
                <c:formatCode>0.00</c:formatCode>
                <c:ptCount val="24"/>
                <c:pt idx="0">
                  <c:v>801.2724255832095</c:v>
                </c:pt>
                <c:pt idx="1">
                  <c:v>1068.3632341109462</c:v>
                </c:pt>
                <c:pt idx="2">
                  <c:v>1335.4540426386827</c:v>
                </c:pt>
                <c:pt idx="3">
                  <c:v>1602.544851166419</c:v>
                </c:pt>
                <c:pt idx="4">
                  <c:v>1869.6356596941555</c:v>
                </c:pt>
                <c:pt idx="5">
                  <c:v>2136.726468221892</c:v>
                </c:pt>
                <c:pt idx="6">
                  <c:v>2403.8172767496285</c:v>
                </c:pt>
                <c:pt idx="7">
                  <c:v>2670.9080852773645</c:v>
                </c:pt>
                <c:pt idx="8">
                  <c:v>2937.998893805101</c:v>
                </c:pt>
                <c:pt idx="9">
                  <c:v>3205.0897023328375</c:v>
                </c:pt>
                <c:pt idx="10">
                  <c:v>3472.1805108605745</c:v>
                </c:pt>
                <c:pt idx="11">
                  <c:v>3739.271319388311</c:v>
                </c:pt>
                <c:pt idx="12">
                  <c:v>4006.3621279160479</c:v>
                </c:pt>
                <c:pt idx="13">
                  <c:v>4273.4529364437849</c:v>
                </c:pt>
                <c:pt idx="14">
                  <c:v>4540.5437449715209</c:v>
                </c:pt>
                <c:pt idx="15">
                  <c:v>4807.6345534992579</c:v>
                </c:pt>
                <c:pt idx="16">
                  <c:v>5074.7253620269948</c:v>
                </c:pt>
                <c:pt idx="17">
                  <c:v>5341.8161705547318</c:v>
                </c:pt>
                <c:pt idx="18">
                  <c:v>5608.9069790824678</c:v>
                </c:pt>
                <c:pt idx="19">
                  <c:v>5875.9977876102048</c:v>
                </c:pt>
                <c:pt idx="20">
                  <c:v>6143.0885961379417</c:v>
                </c:pt>
                <c:pt idx="21">
                  <c:v>6410.1794046656778</c:v>
                </c:pt>
                <c:pt idx="22">
                  <c:v>6677.2702131934138</c:v>
                </c:pt>
                <c:pt idx="23">
                  <c:v>6944.3610217211499</c:v>
                </c:pt>
              </c:numCache>
            </c:numRef>
          </c:yVal>
          <c:smooth val="1"/>
          <c:extLst>
            <c:ext xmlns:c16="http://schemas.microsoft.com/office/drawing/2014/chart" uri="{C3380CC4-5D6E-409C-BE32-E72D297353CC}">
              <c16:uniqueId val="{00000001-B9B6-4D47-8156-DCE5569021C0}"/>
            </c:ext>
          </c:extLst>
        </c:ser>
        <c:ser>
          <c:idx val="2"/>
          <c:order val="2"/>
          <c:tx>
            <c:strRef>
              <c:f>EOQ!$E$34</c:f>
              <c:strCache>
                <c:ptCount val="1"/>
                <c:pt idx="0">
                  <c:v>Total cost</c:v>
                </c:pt>
              </c:strCache>
            </c:strRef>
          </c:tx>
          <c:marker>
            <c:symbol val="none"/>
          </c:marker>
          <c:xVal>
            <c:numRef>
              <c:f>EOQ!$B$35:$B$58</c:f>
              <c:numCache>
                <c:formatCode>0.00</c:formatCode>
                <c:ptCount val="24"/>
                <c:pt idx="0">
                  <c:v>17.121205674854906</c:v>
                </c:pt>
                <c:pt idx="1">
                  <c:v>22.828274233139876</c:v>
                </c:pt>
                <c:pt idx="2">
                  <c:v>28.535342791424846</c:v>
                </c:pt>
                <c:pt idx="3">
                  <c:v>34.242411349709812</c:v>
                </c:pt>
                <c:pt idx="4">
                  <c:v>39.949479907994778</c:v>
                </c:pt>
                <c:pt idx="5">
                  <c:v>45.656548466279745</c:v>
                </c:pt>
                <c:pt idx="6">
                  <c:v>51.363617024564711</c:v>
                </c:pt>
                <c:pt idx="7">
                  <c:v>57.070685582849677</c:v>
                </c:pt>
                <c:pt idx="8">
                  <c:v>62.777754141134643</c:v>
                </c:pt>
                <c:pt idx="9">
                  <c:v>68.48482269941961</c:v>
                </c:pt>
                <c:pt idx="10">
                  <c:v>74.191891257704583</c:v>
                </c:pt>
                <c:pt idx="11">
                  <c:v>79.898959815989556</c:v>
                </c:pt>
                <c:pt idx="12">
                  <c:v>85.60602837427453</c:v>
                </c:pt>
                <c:pt idx="13">
                  <c:v>91.313096932559503</c:v>
                </c:pt>
                <c:pt idx="14">
                  <c:v>97.020165490844477</c:v>
                </c:pt>
                <c:pt idx="15">
                  <c:v>102.72723404912945</c:v>
                </c:pt>
                <c:pt idx="16">
                  <c:v>108.43430260741442</c:v>
                </c:pt>
                <c:pt idx="17">
                  <c:v>114.1413711656994</c:v>
                </c:pt>
                <c:pt idx="18">
                  <c:v>119.84843972398437</c:v>
                </c:pt>
                <c:pt idx="19">
                  <c:v>125.55550828226934</c:v>
                </c:pt>
                <c:pt idx="20">
                  <c:v>131.26257684055432</c:v>
                </c:pt>
                <c:pt idx="21">
                  <c:v>136.96964539883928</c:v>
                </c:pt>
                <c:pt idx="22">
                  <c:v>142.67671395712424</c:v>
                </c:pt>
                <c:pt idx="23">
                  <c:v>148.38378251540919</c:v>
                </c:pt>
              </c:numCache>
            </c:numRef>
          </c:xVal>
          <c:yVal>
            <c:numRef>
              <c:f>EOQ!$E$35:$E$58</c:f>
              <c:numCache>
                <c:formatCode>0.00</c:formatCode>
                <c:ptCount val="24"/>
                <c:pt idx="0">
                  <c:v>13621.631234914559</c:v>
                </c:pt>
                <c:pt idx="1">
                  <c:v>10683.632341109458</c:v>
                </c:pt>
                <c:pt idx="2">
                  <c:v>9027.6693282374927</c:v>
                </c:pt>
                <c:pt idx="3">
                  <c:v>8012.7242558320941</c:v>
                </c:pt>
                <c:pt idx="4">
                  <c:v>7364.0751494075921</c:v>
                </c:pt>
                <c:pt idx="5">
                  <c:v>6944.361021721149</c:v>
                </c:pt>
                <c:pt idx="6">
                  <c:v>6677.2702131934129</c:v>
                </c:pt>
                <c:pt idx="7">
                  <c:v>6517.0157280767708</c:v>
                </c:pt>
                <c:pt idx="8">
                  <c:v>6434.4603872591069</c:v>
                </c:pt>
                <c:pt idx="9">
                  <c:v>6410.179404665676</c:v>
                </c:pt>
                <c:pt idx="10">
                  <c:v>6430.724851475502</c:v>
                </c:pt>
                <c:pt idx="11">
                  <c:v>6486.4910642450286</c:v>
                </c:pt>
                <c:pt idx="12">
                  <c:v>6570.4338897823181</c:v>
                </c:pt>
                <c:pt idx="13">
                  <c:v>6677.2702131934129</c:v>
                </c:pt>
                <c:pt idx="14">
                  <c:v>6802.9600054417588</c:v>
                </c:pt>
                <c:pt idx="15">
                  <c:v>6944.3610217211499</c:v>
                </c:pt>
                <c:pt idx="16">
                  <c:v>7098.9925424477342</c:v>
                </c:pt>
                <c:pt idx="17">
                  <c:v>7264.8699919544342</c:v>
                </c:pt>
                <c:pt idx="18">
                  <c:v>7440.3868089869466</c:v>
                </c:pt>
                <c:pt idx="19">
                  <c:v>7624.2285343372068</c:v>
                </c:pt>
                <c:pt idx="20">
                  <c:v>7815.309310398552</c:v>
                </c:pt>
                <c:pt idx="21">
                  <c:v>8012.7242558320959</c:v>
                </c:pt>
                <c:pt idx="22">
                  <c:v>8215.7132703131756</c:v>
                </c:pt>
                <c:pt idx="23">
                  <c:v>8423.6331920286138</c:v>
                </c:pt>
              </c:numCache>
            </c:numRef>
          </c:yVal>
          <c:smooth val="1"/>
          <c:extLst>
            <c:ext xmlns:c16="http://schemas.microsoft.com/office/drawing/2014/chart" uri="{C3380CC4-5D6E-409C-BE32-E72D297353CC}">
              <c16:uniqueId val="{00000002-B9B6-4D47-8156-DCE5569021C0}"/>
            </c:ext>
          </c:extLst>
        </c:ser>
        <c:ser>
          <c:idx val="3"/>
          <c:order val="3"/>
          <c:tx>
            <c:v>EOQ</c:v>
          </c:tx>
          <c:spPr>
            <a:ln>
              <a:prstDash val="sysDot"/>
            </a:ln>
          </c:spPr>
          <c:marker>
            <c:symbol val="none"/>
          </c:marker>
          <c:xVal>
            <c:numRef>
              <c:f>EOQ!$B$60:$B$61</c:f>
              <c:numCache>
                <c:formatCode>0.00</c:formatCode>
                <c:ptCount val="2"/>
                <c:pt idx="0">
                  <c:v>68.484822699419624</c:v>
                </c:pt>
                <c:pt idx="1">
                  <c:v>68.484822699419624</c:v>
                </c:pt>
              </c:numCache>
            </c:numRef>
          </c:xVal>
          <c:yVal>
            <c:numRef>
              <c:f>EOQ!$C$60:$C$61</c:f>
              <c:numCache>
                <c:formatCode>0.00</c:formatCode>
                <c:ptCount val="2"/>
                <c:pt idx="0">
                  <c:v>0</c:v>
                </c:pt>
                <c:pt idx="1">
                  <c:v>6410.179404665676</c:v>
                </c:pt>
              </c:numCache>
            </c:numRef>
          </c:yVal>
          <c:smooth val="1"/>
          <c:extLst>
            <c:ext xmlns:c16="http://schemas.microsoft.com/office/drawing/2014/chart" uri="{C3380CC4-5D6E-409C-BE32-E72D297353CC}">
              <c16:uniqueId val="{00000003-B9B6-4D47-8156-DCE5569021C0}"/>
            </c:ext>
          </c:extLst>
        </c:ser>
        <c:dLbls>
          <c:showLegendKey val="0"/>
          <c:showVal val="0"/>
          <c:showCatName val="0"/>
          <c:showSerName val="0"/>
          <c:showPercent val="0"/>
          <c:showBubbleSize val="0"/>
        </c:dLbls>
        <c:axId val="1711878303"/>
        <c:axId val="1711881663"/>
      </c:scatterChart>
      <c:valAx>
        <c:axId val="1711878303"/>
        <c:scaling>
          <c:orientation val="minMax"/>
        </c:scaling>
        <c:delete val="0"/>
        <c:axPos val="b"/>
        <c:numFmt formatCode="0.00" sourceLinked="1"/>
        <c:majorTickMark val="out"/>
        <c:minorTickMark val="none"/>
        <c:tickLblPos val="nextTo"/>
        <c:crossAx val="1711881663"/>
        <c:crosses val="autoZero"/>
        <c:crossBetween val="midCat"/>
      </c:valAx>
      <c:valAx>
        <c:axId val="1711881663"/>
        <c:scaling>
          <c:orientation val="minMax"/>
        </c:scaling>
        <c:delete val="0"/>
        <c:axPos val="l"/>
        <c:majorGridlines/>
        <c:numFmt formatCode="0.00" sourceLinked="1"/>
        <c:majorTickMark val="out"/>
        <c:minorTickMark val="none"/>
        <c:tickLblPos val="nextTo"/>
        <c:crossAx val="1711878303"/>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Economic Order Quantity Costs</a:t>
            </a:r>
          </a:p>
        </c:rich>
      </c:tx>
      <c:overlay val="0"/>
    </c:title>
    <c:autoTitleDeleted val="0"/>
    <c:plotArea>
      <c:layout/>
      <c:scatterChart>
        <c:scatterStyle val="smoothMarker"/>
        <c:varyColors val="0"/>
        <c:ser>
          <c:idx val="0"/>
          <c:order val="0"/>
          <c:tx>
            <c:strRef>
              <c:f>'EOQ (2)'!$C$34</c:f>
              <c:strCache>
                <c:ptCount val="1"/>
                <c:pt idx="0">
                  <c:v>Setup/Order cost</c:v>
                </c:pt>
              </c:strCache>
            </c:strRef>
          </c:tx>
          <c:marker>
            <c:symbol val="none"/>
          </c:marker>
          <c:xVal>
            <c:numRef>
              <c:f>'EOQ (2)'!$B$35:$B$58</c:f>
              <c:numCache>
                <c:formatCode>0.00</c:formatCode>
                <c:ptCount val="24"/>
                <c:pt idx="0">
                  <c:v>17.121205674854906</c:v>
                </c:pt>
                <c:pt idx="1">
                  <c:v>22.828274233139876</c:v>
                </c:pt>
                <c:pt idx="2">
                  <c:v>28.535342791424846</c:v>
                </c:pt>
                <c:pt idx="3">
                  <c:v>34.242411349709812</c:v>
                </c:pt>
                <c:pt idx="4">
                  <c:v>39.949479907994778</c:v>
                </c:pt>
                <c:pt idx="5">
                  <c:v>45.656548466279745</c:v>
                </c:pt>
                <c:pt idx="6">
                  <c:v>51.363617024564711</c:v>
                </c:pt>
                <c:pt idx="7">
                  <c:v>57.070685582849677</c:v>
                </c:pt>
                <c:pt idx="8">
                  <c:v>62.777754141134643</c:v>
                </c:pt>
                <c:pt idx="9">
                  <c:v>68.48482269941961</c:v>
                </c:pt>
                <c:pt idx="10">
                  <c:v>74.191891257704583</c:v>
                </c:pt>
                <c:pt idx="11">
                  <c:v>79.898959815989556</c:v>
                </c:pt>
                <c:pt idx="12">
                  <c:v>85.60602837427453</c:v>
                </c:pt>
                <c:pt idx="13">
                  <c:v>91.313096932559503</c:v>
                </c:pt>
                <c:pt idx="14">
                  <c:v>97.020165490844477</c:v>
                </c:pt>
                <c:pt idx="15">
                  <c:v>102.72723404912945</c:v>
                </c:pt>
                <c:pt idx="16">
                  <c:v>108.43430260741442</c:v>
                </c:pt>
                <c:pt idx="17">
                  <c:v>114.1413711656994</c:v>
                </c:pt>
                <c:pt idx="18">
                  <c:v>119.84843972398437</c:v>
                </c:pt>
                <c:pt idx="19">
                  <c:v>125.55550828226934</c:v>
                </c:pt>
                <c:pt idx="20">
                  <c:v>131.26257684055432</c:v>
                </c:pt>
                <c:pt idx="21">
                  <c:v>136.96964539883928</c:v>
                </c:pt>
                <c:pt idx="22">
                  <c:v>142.67671395712424</c:v>
                </c:pt>
                <c:pt idx="23">
                  <c:v>148.38378251540919</c:v>
                </c:pt>
              </c:numCache>
            </c:numRef>
          </c:xVal>
          <c:yVal>
            <c:numRef>
              <c:f>'EOQ (2)'!$C$35:$C$58</c:f>
              <c:numCache>
                <c:formatCode>0.00</c:formatCode>
                <c:ptCount val="24"/>
                <c:pt idx="0">
                  <c:v>12820.35880933135</c:v>
                </c:pt>
                <c:pt idx="1">
                  <c:v>9615.2691069985121</c:v>
                </c:pt>
                <c:pt idx="2">
                  <c:v>7692.2152855988097</c:v>
                </c:pt>
                <c:pt idx="3">
                  <c:v>6410.1794046656751</c:v>
                </c:pt>
                <c:pt idx="4">
                  <c:v>5494.4394897134362</c:v>
                </c:pt>
                <c:pt idx="5">
                  <c:v>4807.634553499257</c:v>
                </c:pt>
                <c:pt idx="6">
                  <c:v>4273.452936443784</c:v>
                </c:pt>
                <c:pt idx="7">
                  <c:v>3846.1076427994058</c:v>
                </c:pt>
                <c:pt idx="8">
                  <c:v>3496.4614934540054</c:v>
                </c:pt>
                <c:pt idx="9">
                  <c:v>3205.0897023328384</c:v>
                </c:pt>
                <c:pt idx="10">
                  <c:v>2958.5443406149275</c:v>
                </c:pt>
                <c:pt idx="11">
                  <c:v>2747.2197448567181</c:v>
                </c:pt>
                <c:pt idx="12">
                  <c:v>2564.0717618662702</c:v>
                </c:pt>
                <c:pt idx="13">
                  <c:v>2403.817276749628</c:v>
                </c:pt>
                <c:pt idx="14">
                  <c:v>2262.4162604702383</c:v>
                </c:pt>
                <c:pt idx="15">
                  <c:v>2136.7264682218915</c:v>
                </c:pt>
                <c:pt idx="16">
                  <c:v>2024.2671804207391</c:v>
                </c:pt>
                <c:pt idx="17">
                  <c:v>1923.0538213997022</c:v>
                </c:pt>
                <c:pt idx="18">
                  <c:v>1831.4798299044783</c:v>
                </c:pt>
                <c:pt idx="19">
                  <c:v>1748.2307467270018</c:v>
                </c:pt>
                <c:pt idx="20">
                  <c:v>1672.2207142606105</c:v>
                </c:pt>
                <c:pt idx="21">
                  <c:v>1602.5448511664185</c:v>
                </c:pt>
                <c:pt idx="22">
                  <c:v>1538.4430571197618</c:v>
                </c:pt>
                <c:pt idx="23">
                  <c:v>1479.2721703074635</c:v>
                </c:pt>
              </c:numCache>
            </c:numRef>
          </c:yVal>
          <c:smooth val="1"/>
          <c:extLst>
            <c:ext xmlns:c16="http://schemas.microsoft.com/office/drawing/2014/chart" uri="{C3380CC4-5D6E-409C-BE32-E72D297353CC}">
              <c16:uniqueId val="{00000000-7729-4513-A3F5-C42E85E7CC00}"/>
            </c:ext>
          </c:extLst>
        </c:ser>
        <c:ser>
          <c:idx val="1"/>
          <c:order val="1"/>
          <c:tx>
            <c:strRef>
              <c:f>'EOQ (2)'!$D$34</c:f>
              <c:strCache>
                <c:ptCount val="1"/>
                <c:pt idx="0">
                  <c:v>Holding cost</c:v>
                </c:pt>
              </c:strCache>
            </c:strRef>
          </c:tx>
          <c:marker>
            <c:symbol val="none"/>
          </c:marker>
          <c:xVal>
            <c:numRef>
              <c:f>'EOQ (2)'!$B$35:$B$58</c:f>
              <c:numCache>
                <c:formatCode>0.00</c:formatCode>
                <c:ptCount val="24"/>
                <c:pt idx="0">
                  <c:v>17.121205674854906</c:v>
                </c:pt>
                <c:pt idx="1">
                  <c:v>22.828274233139876</c:v>
                </c:pt>
                <c:pt idx="2">
                  <c:v>28.535342791424846</c:v>
                </c:pt>
                <c:pt idx="3">
                  <c:v>34.242411349709812</c:v>
                </c:pt>
                <c:pt idx="4">
                  <c:v>39.949479907994778</c:v>
                </c:pt>
                <c:pt idx="5">
                  <c:v>45.656548466279745</c:v>
                </c:pt>
                <c:pt idx="6">
                  <c:v>51.363617024564711</c:v>
                </c:pt>
                <c:pt idx="7">
                  <c:v>57.070685582849677</c:v>
                </c:pt>
                <c:pt idx="8">
                  <c:v>62.777754141134643</c:v>
                </c:pt>
                <c:pt idx="9">
                  <c:v>68.48482269941961</c:v>
                </c:pt>
                <c:pt idx="10">
                  <c:v>74.191891257704583</c:v>
                </c:pt>
                <c:pt idx="11">
                  <c:v>79.898959815989556</c:v>
                </c:pt>
                <c:pt idx="12">
                  <c:v>85.60602837427453</c:v>
                </c:pt>
                <c:pt idx="13">
                  <c:v>91.313096932559503</c:v>
                </c:pt>
                <c:pt idx="14">
                  <c:v>97.020165490844477</c:v>
                </c:pt>
                <c:pt idx="15">
                  <c:v>102.72723404912945</c:v>
                </c:pt>
                <c:pt idx="16">
                  <c:v>108.43430260741442</c:v>
                </c:pt>
                <c:pt idx="17">
                  <c:v>114.1413711656994</c:v>
                </c:pt>
                <c:pt idx="18">
                  <c:v>119.84843972398437</c:v>
                </c:pt>
                <c:pt idx="19">
                  <c:v>125.55550828226934</c:v>
                </c:pt>
                <c:pt idx="20">
                  <c:v>131.26257684055432</c:v>
                </c:pt>
                <c:pt idx="21">
                  <c:v>136.96964539883928</c:v>
                </c:pt>
                <c:pt idx="22">
                  <c:v>142.67671395712424</c:v>
                </c:pt>
                <c:pt idx="23">
                  <c:v>148.38378251540919</c:v>
                </c:pt>
              </c:numCache>
            </c:numRef>
          </c:xVal>
          <c:yVal>
            <c:numRef>
              <c:f>'EOQ (2)'!$D$35:$D$58</c:f>
              <c:numCache>
                <c:formatCode>0.00</c:formatCode>
                <c:ptCount val="24"/>
                <c:pt idx="0">
                  <c:v>801.2724255832095</c:v>
                </c:pt>
                <c:pt idx="1">
                  <c:v>1068.3632341109462</c:v>
                </c:pt>
                <c:pt idx="2">
                  <c:v>1335.4540426386827</c:v>
                </c:pt>
                <c:pt idx="3">
                  <c:v>1602.544851166419</c:v>
                </c:pt>
                <c:pt idx="4">
                  <c:v>1869.6356596941555</c:v>
                </c:pt>
                <c:pt idx="5">
                  <c:v>2136.726468221892</c:v>
                </c:pt>
                <c:pt idx="6">
                  <c:v>2403.8172767496285</c:v>
                </c:pt>
                <c:pt idx="7">
                  <c:v>2670.9080852773645</c:v>
                </c:pt>
                <c:pt idx="8">
                  <c:v>2937.998893805101</c:v>
                </c:pt>
                <c:pt idx="9">
                  <c:v>3205.0897023328375</c:v>
                </c:pt>
                <c:pt idx="10">
                  <c:v>3472.1805108605745</c:v>
                </c:pt>
                <c:pt idx="11">
                  <c:v>3739.271319388311</c:v>
                </c:pt>
                <c:pt idx="12">
                  <c:v>4006.3621279160479</c:v>
                </c:pt>
                <c:pt idx="13">
                  <c:v>4273.4529364437849</c:v>
                </c:pt>
                <c:pt idx="14">
                  <c:v>4540.5437449715209</c:v>
                </c:pt>
                <c:pt idx="15">
                  <c:v>4807.6345534992579</c:v>
                </c:pt>
                <c:pt idx="16">
                  <c:v>5074.7253620269948</c:v>
                </c:pt>
                <c:pt idx="17">
                  <c:v>5341.8161705547318</c:v>
                </c:pt>
                <c:pt idx="18">
                  <c:v>5608.9069790824678</c:v>
                </c:pt>
                <c:pt idx="19">
                  <c:v>5875.9977876102048</c:v>
                </c:pt>
                <c:pt idx="20">
                  <c:v>6143.0885961379417</c:v>
                </c:pt>
                <c:pt idx="21">
                  <c:v>6410.1794046656778</c:v>
                </c:pt>
                <c:pt idx="22">
                  <c:v>6677.2702131934138</c:v>
                </c:pt>
                <c:pt idx="23">
                  <c:v>6944.3610217211499</c:v>
                </c:pt>
              </c:numCache>
            </c:numRef>
          </c:yVal>
          <c:smooth val="1"/>
          <c:extLst>
            <c:ext xmlns:c16="http://schemas.microsoft.com/office/drawing/2014/chart" uri="{C3380CC4-5D6E-409C-BE32-E72D297353CC}">
              <c16:uniqueId val="{00000001-7729-4513-A3F5-C42E85E7CC00}"/>
            </c:ext>
          </c:extLst>
        </c:ser>
        <c:ser>
          <c:idx val="2"/>
          <c:order val="2"/>
          <c:tx>
            <c:strRef>
              <c:f>'EOQ (2)'!$E$34</c:f>
              <c:strCache>
                <c:ptCount val="1"/>
                <c:pt idx="0">
                  <c:v>Total cost</c:v>
                </c:pt>
              </c:strCache>
            </c:strRef>
          </c:tx>
          <c:marker>
            <c:symbol val="none"/>
          </c:marker>
          <c:xVal>
            <c:numRef>
              <c:f>'EOQ (2)'!$B$35:$B$58</c:f>
              <c:numCache>
                <c:formatCode>0.00</c:formatCode>
                <c:ptCount val="24"/>
                <c:pt idx="0">
                  <c:v>17.121205674854906</c:v>
                </c:pt>
                <c:pt idx="1">
                  <c:v>22.828274233139876</c:v>
                </c:pt>
                <c:pt idx="2">
                  <c:v>28.535342791424846</c:v>
                </c:pt>
                <c:pt idx="3">
                  <c:v>34.242411349709812</c:v>
                </c:pt>
                <c:pt idx="4">
                  <c:v>39.949479907994778</c:v>
                </c:pt>
                <c:pt idx="5">
                  <c:v>45.656548466279745</c:v>
                </c:pt>
                <c:pt idx="6">
                  <c:v>51.363617024564711</c:v>
                </c:pt>
                <c:pt idx="7">
                  <c:v>57.070685582849677</c:v>
                </c:pt>
                <c:pt idx="8">
                  <c:v>62.777754141134643</c:v>
                </c:pt>
                <c:pt idx="9">
                  <c:v>68.48482269941961</c:v>
                </c:pt>
                <c:pt idx="10">
                  <c:v>74.191891257704583</c:v>
                </c:pt>
                <c:pt idx="11">
                  <c:v>79.898959815989556</c:v>
                </c:pt>
                <c:pt idx="12">
                  <c:v>85.60602837427453</c:v>
                </c:pt>
                <c:pt idx="13">
                  <c:v>91.313096932559503</c:v>
                </c:pt>
                <c:pt idx="14">
                  <c:v>97.020165490844477</c:v>
                </c:pt>
                <c:pt idx="15">
                  <c:v>102.72723404912945</c:v>
                </c:pt>
                <c:pt idx="16">
                  <c:v>108.43430260741442</c:v>
                </c:pt>
                <c:pt idx="17">
                  <c:v>114.1413711656994</c:v>
                </c:pt>
                <c:pt idx="18">
                  <c:v>119.84843972398437</c:v>
                </c:pt>
                <c:pt idx="19">
                  <c:v>125.55550828226934</c:v>
                </c:pt>
                <c:pt idx="20">
                  <c:v>131.26257684055432</c:v>
                </c:pt>
                <c:pt idx="21">
                  <c:v>136.96964539883928</c:v>
                </c:pt>
                <c:pt idx="22">
                  <c:v>142.67671395712424</c:v>
                </c:pt>
                <c:pt idx="23">
                  <c:v>148.38378251540919</c:v>
                </c:pt>
              </c:numCache>
            </c:numRef>
          </c:xVal>
          <c:yVal>
            <c:numRef>
              <c:f>'EOQ (2)'!$E$35:$E$58</c:f>
              <c:numCache>
                <c:formatCode>0.00</c:formatCode>
                <c:ptCount val="24"/>
                <c:pt idx="0">
                  <c:v>13621.631234914559</c:v>
                </c:pt>
                <c:pt idx="1">
                  <c:v>10683.632341109458</c:v>
                </c:pt>
                <c:pt idx="2">
                  <c:v>9027.6693282374927</c:v>
                </c:pt>
                <c:pt idx="3">
                  <c:v>8012.7242558320941</c:v>
                </c:pt>
                <c:pt idx="4">
                  <c:v>7364.0751494075921</c:v>
                </c:pt>
                <c:pt idx="5">
                  <c:v>6944.361021721149</c:v>
                </c:pt>
                <c:pt idx="6">
                  <c:v>6677.2702131934129</c:v>
                </c:pt>
                <c:pt idx="7">
                  <c:v>6517.0157280767708</c:v>
                </c:pt>
                <c:pt idx="8">
                  <c:v>6434.4603872591069</c:v>
                </c:pt>
                <c:pt idx="9">
                  <c:v>6410.179404665676</c:v>
                </c:pt>
                <c:pt idx="10">
                  <c:v>6430.724851475502</c:v>
                </c:pt>
                <c:pt idx="11">
                  <c:v>6486.4910642450286</c:v>
                </c:pt>
                <c:pt idx="12">
                  <c:v>6570.4338897823181</c:v>
                </c:pt>
                <c:pt idx="13">
                  <c:v>6677.2702131934129</c:v>
                </c:pt>
                <c:pt idx="14">
                  <c:v>6802.9600054417588</c:v>
                </c:pt>
                <c:pt idx="15">
                  <c:v>6944.3610217211499</c:v>
                </c:pt>
                <c:pt idx="16">
                  <c:v>7098.9925424477342</c:v>
                </c:pt>
                <c:pt idx="17">
                  <c:v>7264.8699919544342</c:v>
                </c:pt>
                <c:pt idx="18">
                  <c:v>7440.3868089869466</c:v>
                </c:pt>
                <c:pt idx="19">
                  <c:v>7624.2285343372068</c:v>
                </c:pt>
                <c:pt idx="20">
                  <c:v>7815.309310398552</c:v>
                </c:pt>
                <c:pt idx="21">
                  <c:v>8012.7242558320959</c:v>
                </c:pt>
                <c:pt idx="22">
                  <c:v>8215.7132703131756</c:v>
                </c:pt>
                <c:pt idx="23">
                  <c:v>8423.6331920286138</c:v>
                </c:pt>
              </c:numCache>
            </c:numRef>
          </c:yVal>
          <c:smooth val="1"/>
          <c:extLst>
            <c:ext xmlns:c16="http://schemas.microsoft.com/office/drawing/2014/chart" uri="{C3380CC4-5D6E-409C-BE32-E72D297353CC}">
              <c16:uniqueId val="{00000002-7729-4513-A3F5-C42E85E7CC00}"/>
            </c:ext>
          </c:extLst>
        </c:ser>
        <c:ser>
          <c:idx val="3"/>
          <c:order val="3"/>
          <c:tx>
            <c:v>EOQ</c:v>
          </c:tx>
          <c:spPr>
            <a:ln>
              <a:prstDash val="sysDot"/>
            </a:ln>
          </c:spPr>
          <c:marker>
            <c:symbol val="none"/>
          </c:marker>
          <c:xVal>
            <c:numRef>
              <c:f>'EOQ (2)'!$B$60:$B$61</c:f>
              <c:numCache>
                <c:formatCode>0.00</c:formatCode>
                <c:ptCount val="2"/>
                <c:pt idx="0">
                  <c:v>68.484822699419624</c:v>
                </c:pt>
                <c:pt idx="1">
                  <c:v>68.484822699419624</c:v>
                </c:pt>
              </c:numCache>
            </c:numRef>
          </c:xVal>
          <c:yVal>
            <c:numRef>
              <c:f>'EOQ (2)'!$C$60:$C$61</c:f>
              <c:numCache>
                <c:formatCode>0.00</c:formatCode>
                <c:ptCount val="2"/>
                <c:pt idx="0">
                  <c:v>0</c:v>
                </c:pt>
                <c:pt idx="1">
                  <c:v>6410.179404665676</c:v>
                </c:pt>
              </c:numCache>
            </c:numRef>
          </c:yVal>
          <c:smooth val="1"/>
          <c:extLst>
            <c:ext xmlns:c16="http://schemas.microsoft.com/office/drawing/2014/chart" uri="{C3380CC4-5D6E-409C-BE32-E72D297353CC}">
              <c16:uniqueId val="{00000003-7729-4513-A3F5-C42E85E7CC00}"/>
            </c:ext>
          </c:extLst>
        </c:ser>
        <c:dLbls>
          <c:showLegendKey val="0"/>
          <c:showVal val="0"/>
          <c:showCatName val="0"/>
          <c:showSerName val="0"/>
          <c:showPercent val="0"/>
          <c:showBubbleSize val="0"/>
        </c:dLbls>
        <c:axId val="1581092047"/>
        <c:axId val="1457391583"/>
      </c:scatterChart>
      <c:valAx>
        <c:axId val="1581092047"/>
        <c:scaling>
          <c:orientation val="minMax"/>
        </c:scaling>
        <c:delete val="0"/>
        <c:axPos val="b"/>
        <c:numFmt formatCode="0.00" sourceLinked="1"/>
        <c:majorTickMark val="out"/>
        <c:minorTickMark val="none"/>
        <c:tickLblPos val="nextTo"/>
        <c:crossAx val="1457391583"/>
        <c:crosses val="autoZero"/>
        <c:crossBetween val="midCat"/>
      </c:valAx>
      <c:valAx>
        <c:axId val="1457391583"/>
        <c:scaling>
          <c:orientation val="minMax"/>
        </c:scaling>
        <c:delete val="0"/>
        <c:axPos val="l"/>
        <c:majorGridlines/>
        <c:numFmt formatCode="0.00" sourceLinked="1"/>
        <c:majorTickMark val="out"/>
        <c:minorTickMark val="none"/>
        <c:tickLblPos val="nextTo"/>
        <c:crossAx val="1581092047"/>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12</xdr:col>
      <xdr:colOff>99060</xdr:colOff>
      <xdr:row>7</xdr:row>
      <xdr:rowOff>177800</xdr:rowOff>
    </xdr:to>
    <xdr:sp macro="" textlink="">
      <xdr:nvSpPr>
        <xdr:cNvPr id="2" name="TextBox 1">
          <a:extLst>
            <a:ext uri="{FF2B5EF4-FFF2-40B4-BE49-F238E27FC236}">
              <a16:creationId xmlns:a16="http://schemas.microsoft.com/office/drawing/2014/main" id="{6C89D03C-FA9E-E64D-BB0B-DEDD50C66B91}"/>
            </a:ext>
          </a:extLst>
        </xdr:cNvPr>
        <xdr:cNvSpPr txBox="1"/>
      </xdr:nvSpPr>
      <xdr:spPr>
        <a:xfrm>
          <a:off x="0" y="635000"/>
          <a:ext cx="10005060" cy="9906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f-ZA" b="1"/>
            <a:t>Afrikaans</a:t>
          </a:r>
          <a:r>
            <a:rPr lang="af-ZA"/>
            <a:t>: MPBC versprei 'n wye verskeidenheid fietse. Die gewildste model, en die grootste bron van inkomste vir die maatskappy, is die Avalanche Mystic. MPBC ontvang al die modelle van 'n enkele vervaardiger in die buiteland, en die versending duur so lank as vier weke vanaf die bestelling. Die bestelkoste word in E16 gegee. Die koopprys wat per fiets per fiets betaal word, is ongeveer 60% van die voorgestelde verkoopprys vir alle beskikbare style, en die voorraadkoste is 'n persentasie (aangedui in E15) van die koopprys wat MPBC betaal. Die kleinhandelprys (betaal deur die klante) vir die Avalanche Mystic word in E17 gegee. Die onderneming wil die diensvlak in E18 met sy klante handhaaf om die verliese op verlore bestellings te verminder.</a:t>
          </a:r>
          <a:endParaRPr lang="en-GB" sz="1100"/>
        </a:p>
      </xdr:txBody>
    </xdr:sp>
    <xdr:clientData/>
  </xdr:twoCellAnchor>
  <xdr:twoCellAnchor>
    <xdr:from>
      <xdr:col>0</xdr:col>
      <xdr:colOff>0</xdr:colOff>
      <xdr:row>9</xdr:row>
      <xdr:rowOff>0</xdr:rowOff>
    </xdr:from>
    <xdr:to>
      <xdr:col>12</xdr:col>
      <xdr:colOff>99060</xdr:colOff>
      <xdr:row>13</xdr:row>
      <xdr:rowOff>193040</xdr:rowOff>
    </xdr:to>
    <xdr:sp macro="" textlink="">
      <xdr:nvSpPr>
        <xdr:cNvPr id="3" name="TextBox 2">
          <a:extLst>
            <a:ext uri="{FF2B5EF4-FFF2-40B4-BE49-F238E27FC236}">
              <a16:creationId xmlns:a16="http://schemas.microsoft.com/office/drawing/2014/main" id="{8715D2E5-36C3-7045-8AC4-ABBE76CCE8FA}"/>
            </a:ext>
          </a:extLst>
        </xdr:cNvPr>
        <xdr:cNvSpPr txBox="1"/>
      </xdr:nvSpPr>
      <xdr:spPr>
        <a:xfrm>
          <a:off x="0" y="1854200"/>
          <a:ext cx="10005060" cy="100584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1">
              <a:solidFill>
                <a:schemeClr val="dk1"/>
              </a:solidFill>
              <a:effectLst/>
              <a:latin typeface="+mn-lt"/>
              <a:ea typeface="+mn-ea"/>
              <a:cs typeface="+mn-cs"/>
            </a:rPr>
            <a:t>English</a:t>
          </a:r>
          <a:r>
            <a:rPr lang="en-US" sz="1100" i="1">
              <a:solidFill>
                <a:schemeClr val="dk1"/>
              </a:solidFill>
              <a:effectLst/>
              <a:latin typeface="+mn-lt"/>
              <a:ea typeface="+mn-ea"/>
              <a:cs typeface="+mn-cs"/>
            </a:rPr>
            <a:t>: MPBC distributes a wide variety of bicycles. The most popular model, and the major source of revenue for the company, is the Avalanche Mystic. MPBC receives all the models from a single manufacturer overseas, and shipment takes as long as four weeks from the time an order is placed. The ordering cost is given in E16.  The purchase price paid by MPBC, per bicycle, is roughly 60% of the suggested retail price for all the styles available, and the inventory carrying cost is a percentage (shown in E15) of the purchase price paid by MPBC. The retail price (paid by the customers) for the Avalanche Mystic is given in E17. The firm wants to maintain the service level given in E18 with its customers to minimize the losses on the lost orders.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254000</xdr:colOff>
      <xdr:row>1</xdr:row>
      <xdr:rowOff>0</xdr:rowOff>
    </xdr:from>
    <xdr:to>
      <xdr:col>1</xdr:col>
      <xdr:colOff>264160</xdr:colOff>
      <xdr:row>2</xdr:row>
      <xdr:rowOff>20320</xdr:rowOff>
    </xdr:to>
    <xdr:sp macro="" textlink="">
      <xdr:nvSpPr>
        <xdr:cNvPr id="2" name="messageTextbox">
          <a:extLst>
            <a:ext uri="{FF2B5EF4-FFF2-40B4-BE49-F238E27FC236}">
              <a16:creationId xmlns:a16="http://schemas.microsoft.com/office/drawing/2014/main" id="{FA90ED55-496D-4EFD-8348-8693A6FFF7BB}"/>
            </a:ext>
          </a:extLst>
        </xdr:cNvPr>
        <xdr:cNvSpPr txBox="1"/>
      </xdr:nvSpPr>
      <xdr:spPr>
        <a:xfrm>
          <a:off x="254000" y="251460"/>
          <a:ext cx="2540000" cy="203200"/>
        </a:xfrm>
        <a:prstGeom prst="rect">
          <a:avLst/>
        </a:prstGeom>
        <a:solidFill>
          <a:srgbClr val="FFEB9C"/>
        </a:solidFill>
        <a:ln w="1" cmpd="sng">
          <a:solidFill>
            <a:schemeClr val="lt1">
              <a:shade val="50000"/>
            </a:schemeClr>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vert="horz" rtlCol="0" anchor="ctr"/>
        <a:lstStyle/>
        <a:p>
          <a:r>
            <a:rPr lang="en-US" sz="900" b="0" i="0" u="none" strike="noStrike" baseline="0">
              <a:solidFill>
                <a:srgbClr val="9C6500"/>
              </a:solidFill>
              <a:effectLst/>
              <a:latin typeface="Arial"/>
            </a:rPr>
            <a:t>Enter the data in the shaded area.</a:t>
          </a:r>
        </a:p>
      </xdr:txBody>
    </xdr:sp>
    <xdr:clientData fPrintsWithSheet="0"/>
  </xdr:twoCellAnchor>
  <xdr:twoCellAnchor>
    <xdr:from>
      <xdr:col>3</xdr:col>
      <xdr:colOff>0</xdr:colOff>
      <xdr:row>9</xdr:row>
      <xdr:rowOff>0</xdr:rowOff>
    </xdr:from>
    <xdr:to>
      <xdr:col>11</xdr:col>
      <xdr:colOff>63500</xdr:colOff>
      <xdr:row>28</xdr:row>
      <xdr:rowOff>55880</xdr:rowOff>
    </xdr:to>
    <xdr:graphicFrame macro="">
      <xdr:nvGraphicFramePr>
        <xdr:cNvPr id="3" name="Chart 2">
          <a:extLst>
            <a:ext uri="{FF2B5EF4-FFF2-40B4-BE49-F238E27FC236}">
              <a16:creationId xmlns:a16="http://schemas.microsoft.com/office/drawing/2014/main" id="{37FC13D1-9560-4338-456D-1B5F195DE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254000</xdr:colOff>
      <xdr:row>1</xdr:row>
      <xdr:rowOff>25146</xdr:rowOff>
    </xdr:from>
    <xdr:to>
      <xdr:col>4</xdr:col>
      <xdr:colOff>276860</xdr:colOff>
      <xdr:row>2</xdr:row>
      <xdr:rowOff>70866</xdr:rowOff>
    </xdr:to>
    <xdr:sp macro="" textlink="">
      <xdr:nvSpPr>
        <xdr:cNvPr id="4" name="messageTextbox">
          <a:extLst>
            <a:ext uri="{FF2B5EF4-FFF2-40B4-BE49-F238E27FC236}">
              <a16:creationId xmlns:a16="http://schemas.microsoft.com/office/drawing/2014/main" id="{56C8EA16-F601-C83F-9AFD-130BD5875BA3}"/>
            </a:ext>
          </a:extLst>
        </xdr:cNvPr>
        <xdr:cNvSpPr txBox="1"/>
      </xdr:nvSpPr>
      <xdr:spPr>
        <a:xfrm>
          <a:off x="254000" y="276606"/>
          <a:ext cx="5334000" cy="22860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ZA" sz="900" b="0" i="0" u="none" strike="noStrike" baseline="0">
              <a:solidFill>
                <a:srgbClr val="9C6500"/>
              </a:solidFill>
              <a:latin typeface="Arial" panose="020B0604020202020204" pitchFamily="34" charset="0"/>
            </a:rPr>
            <a:t>Enter the data in the shaded area.</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254000</xdr:colOff>
      <xdr:row>1</xdr:row>
      <xdr:rowOff>0</xdr:rowOff>
    </xdr:from>
    <xdr:to>
      <xdr:col>1</xdr:col>
      <xdr:colOff>264160</xdr:colOff>
      <xdr:row>2</xdr:row>
      <xdr:rowOff>20320</xdr:rowOff>
    </xdr:to>
    <xdr:sp macro="" textlink="">
      <xdr:nvSpPr>
        <xdr:cNvPr id="2" name="messageTextbox">
          <a:extLst>
            <a:ext uri="{FF2B5EF4-FFF2-40B4-BE49-F238E27FC236}">
              <a16:creationId xmlns:a16="http://schemas.microsoft.com/office/drawing/2014/main" id="{5DBDBD1F-AAB9-42BA-9F4D-9AED421AF809}"/>
            </a:ext>
          </a:extLst>
        </xdr:cNvPr>
        <xdr:cNvSpPr txBox="1"/>
      </xdr:nvSpPr>
      <xdr:spPr>
        <a:xfrm>
          <a:off x="254000" y="251460"/>
          <a:ext cx="2540000" cy="203200"/>
        </a:xfrm>
        <a:prstGeom prst="rect">
          <a:avLst/>
        </a:prstGeom>
        <a:solidFill>
          <a:srgbClr val="FFEB9C"/>
        </a:solidFill>
        <a:ln w="1" cmpd="sng">
          <a:solidFill>
            <a:schemeClr val="lt1">
              <a:shade val="50000"/>
            </a:schemeClr>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vert="horz" rtlCol="0" anchor="ctr"/>
        <a:lstStyle/>
        <a:p>
          <a:r>
            <a:rPr lang="en-US" sz="900" b="0" i="0" u="none" strike="noStrike" baseline="0">
              <a:solidFill>
                <a:srgbClr val="9C6500"/>
              </a:solidFill>
              <a:effectLst/>
              <a:latin typeface="Arial"/>
            </a:rPr>
            <a:t>Enter the data in the shaded area.</a:t>
          </a:r>
        </a:p>
      </xdr:txBody>
    </xdr:sp>
    <xdr:clientData fPrintsWithSheet="0"/>
  </xdr:twoCellAnchor>
  <xdr:twoCellAnchor>
    <xdr:from>
      <xdr:col>3</xdr:col>
      <xdr:colOff>0</xdr:colOff>
      <xdr:row>9</xdr:row>
      <xdr:rowOff>0</xdr:rowOff>
    </xdr:from>
    <xdr:to>
      <xdr:col>11</xdr:col>
      <xdr:colOff>63500</xdr:colOff>
      <xdr:row>28</xdr:row>
      <xdr:rowOff>55880</xdr:rowOff>
    </xdr:to>
    <xdr:graphicFrame macro="">
      <xdr:nvGraphicFramePr>
        <xdr:cNvPr id="3" name="Chart 2">
          <a:extLst>
            <a:ext uri="{FF2B5EF4-FFF2-40B4-BE49-F238E27FC236}">
              <a16:creationId xmlns:a16="http://schemas.microsoft.com/office/drawing/2014/main" id="{3269AEBC-4D54-BC45-5D24-2716228D1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254000</xdr:colOff>
      <xdr:row>1</xdr:row>
      <xdr:rowOff>25146</xdr:rowOff>
    </xdr:from>
    <xdr:to>
      <xdr:col>4</xdr:col>
      <xdr:colOff>276860</xdr:colOff>
      <xdr:row>2</xdr:row>
      <xdr:rowOff>70866</xdr:rowOff>
    </xdr:to>
    <xdr:sp macro="" textlink="">
      <xdr:nvSpPr>
        <xdr:cNvPr id="4" name="messageTextbox">
          <a:extLst>
            <a:ext uri="{FF2B5EF4-FFF2-40B4-BE49-F238E27FC236}">
              <a16:creationId xmlns:a16="http://schemas.microsoft.com/office/drawing/2014/main" id="{1646B96D-5EEB-CDF1-0D44-60C095315EB4}"/>
            </a:ext>
          </a:extLst>
        </xdr:cNvPr>
        <xdr:cNvSpPr txBox="1"/>
      </xdr:nvSpPr>
      <xdr:spPr>
        <a:xfrm>
          <a:off x="254000" y="276606"/>
          <a:ext cx="5334000" cy="22860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ZA" sz="900" b="0" i="0" u="none" strike="noStrike" baseline="0">
              <a:solidFill>
                <a:srgbClr val="9C6500"/>
              </a:solidFill>
              <a:latin typeface="Arial" panose="020B0604020202020204" pitchFamily="34" charset="0"/>
            </a:rPr>
            <a:t>Enter the data in the shaded area.</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7571-9351-AB4B-900B-9AC30E2D57E4}">
  <dimension ref="A1:I20"/>
  <sheetViews>
    <sheetView workbookViewId="0">
      <selection activeCell="H25" sqref="H25"/>
    </sheetView>
  </sheetViews>
  <sheetFormatPr defaultColWidth="11.19921875" defaultRowHeight="15.6" x14ac:dyDescent="0.3"/>
  <sheetData>
    <row r="1" spans="1:9" ht="16.2" thickBot="1" x14ac:dyDescent="0.35">
      <c r="A1" t="s">
        <v>0</v>
      </c>
      <c r="C1" s="13"/>
      <c r="D1" s="14"/>
      <c r="E1" s="14"/>
      <c r="F1" s="14"/>
      <c r="G1" s="14"/>
      <c r="H1" s="14"/>
      <c r="I1" s="15"/>
    </row>
    <row r="2" spans="1:9" ht="16.2" thickBot="1" x14ac:dyDescent="0.35">
      <c r="A2" t="s">
        <v>1</v>
      </c>
      <c r="C2" s="16"/>
      <c r="D2" s="17"/>
      <c r="E2" s="17"/>
      <c r="F2" s="17"/>
      <c r="G2" s="17"/>
      <c r="H2" s="17"/>
      <c r="I2" s="18"/>
    </row>
    <row r="17" spans="1:6" x14ac:dyDescent="0.3">
      <c r="A17" t="s">
        <v>2</v>
      </c>
      <c r="E17" s="1">
        <v>1</v>
      </c>
      <c r="F17" t="s">
        <v>3</v>
      </c>
    </row>
    <row r="18" spans="1:6" x14ac:dyDescent="0.3">
      <c r="A18" t="s">
        <v>4</v>
      </c>
      <c r="D18" s="2" t="s">
        <v>5</v>
      </c>
      <c r="E18" s="1">
        <v>500</v>
      </c>
    </row>
    <row r="19" spans="1:6" x14ac:dyDescent="0.3">
      <c r="A19" t="s">
        <v>6</v>
      </c>
      <c r="D19" s="2" t="s">
        <v>5</v>
      </c>
      <c r="E19" s="1">
        <v>1300</v>
      </c>
    </row>
    <row r="20" spans="1:6" x14ac:dyDescent="0.3">
      <c r="A20" t="s">
        <v>7</v>
      </c>
      <c r="E20" s="1">
        <v>94</v>
      </c>
      <c r="F20" t="s">
        <v>8</v>
      </c>
    </row>
  </sheetData>
  <mergeCells count="2">
    <mergeCell ref="C1:I1"/>
    <mergeCell ref="C2:I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9A26-4874-8143-A217-17FF537890F9}">
  <dimension ref="A1:O25"/>
  <sheetViews>
    <sheetView workbookViewId="0">
      <selection activeCell="I17" sqref="I17"/>
    </sheetView>
  </sheetViews>
  <sheetFormatPr defaultColWidth="11.19921875" defaultRowHeight="15.6" x14ac:dyDescent="0.3"/>
  <cols>
    <col min="1" max="1" width="22" bestFit="1" customWidth="1"/>
    <col min="14" max="14" width="14" bestFit="1" customWidth="1"/>
  </cols>
  <sheetData>
    <row r="1" spans="1:15" ht="20.399999999999999" thickBot="1" x14ac:dyDescent="0.45">
      <c r="A1" s="3" t="s">
        <v>9</v>
      </c>
      <c r="B1" s="3"/>
      <c r="C1" s="3"/>
      <c r="D1" s="3"/>
      <c r="F1" s="4" t="s">
        <v>10</v>
      </c>
    </row>
    <row r="2" spans="1:15" ht="16.8" thickTop="1" thickBot="1" x14ac:dyDescent="0.35">
      <c r="A2" s="5" t="s">
        <v>11</v>
      </c>
      <c r="B2" s="5">
        <v>2018</v>
      </c>
      <c r="C2" s="5">
        <v>2019</v>
      </c>
      <c r="D2" s="5" t="s">
        <v>12</v>
      </c>
      <c r="F2" t="s">
        <v>2</v>
      </c>
      <c r="J2" s="6">
        <v>1</v>
      </c>
      <c r="K2" t="s">
        <v>3</v>
      </c>
      <c r="N2" t="s">
        <v>70</v>
      </c>
    </row>
    <row r="3" spans="1:15" ht="16.2" x14ac:dyDescent="0.3">
      <c r="A3" s="7" t="s">
        <v>13</v>
      </c>
      <c r="B3" s="7">
        <v>6</v>
      </c>
      <c r="C3" s="7">
        <v>7</v>
      </c>
      <c r="D3" s="7">
        <v>8</v>
      </c>
      <c r="F3" t="s">
        <v>4</v>
      </c>
      <c r="I3" s="2" t="s">
        <v>5</v>
      </c>
      <c r="J3" s="6">
        <v>500</v>
      </c>
    </row>
    <row r="4" spans="1:15" ht="16.2" x14ac:dyDescent="0.3">
      <c r="A4" s="7" t="s">
        <v>14</v>
      </c>
      <c r="B4" s="7">
        <v>12</v>
      </c>
      <c r="C4" s="7">
        <v>14</v>
      </c>
      <c r="D4" s="7">
        <v>15</v>
      </c>
      <c r="F4" t="s">
        <v>6</v>
      </c>
      <c r="I4" s="2" t="s">
        <v>5</v>
      </c>
      <c r="J4" s="6">
        <v>1300</v>
      </c>
    </row>
    <row r="5" spans="1:15" ht="16.2" x14ac:dyDescent="0.3">
      <c r="A5" s="7" t="s">
        <v>15</v>
      </c>
      <c r="B5" s="7">
        <v>24</v>
      </c>
      <c r="C5" s="7">
        <v>27</v>
      </c>
      <c r="D5" s="7">
        <v>31</v>
      </c>
      <c r="F5" t="s">
        <v>7</v>
      </c>
      <c r="J5" s="6">
        <v>94</v>
      </c>
      <c r="K5" t="s">
        <v>8</v>
      </c>
    </row>
    <row r="6" spans="1:15" ht="16.2" x14ac:dyDescent="0.3">
      <c r="A6" s="7" t="s">
        <v>16</v>
      </c>
      <c r="B6" s="7">
        <v>46</v>
      </c>
      <c r="C6" s="7">
        <v>53</v>
      </c>
      <c r="D6" s="7">
        <v>59</v>
      </c>
    </row>
    <row r="7" spans="1:15" ht="16.2" x14ac:dyDescent="0.3">
      <c r="A7" s="7" t="s">
        <v>17</v>
      </c>
      <c r="B7" s="7">
        <v>75</v>
      </c>
      <c r="C7" s="7">
        <v>86</v>
      </c>
      <c r="D7" s="7">
        <v>97</v>
      </c>
      <c r="F7" s="8" t="s">
        <v>18</v>
      </c>
    </row>
    <row r="8" spans="1:15" ht="16.2" x14ac:dyDescent="0.3">
      <c r="A8" s="7" t="s">
        <v>19</v>
      </c>
      <c r="B8" s="7">
        <v>47</v>
      </c>
      <c r="C8" s="7">
        <v>54</v>
      </c>
      <c r="D8" s="7">
        <v>60</v>
      </c>
      <c r="F8" s="9" t="s">
        <v>20</v>
      </c>
      <c r="G8" s="9"/>
      <c r="H8" s="9"/>
      <c r="I8" s="9">
        <f>J4*60%</f>
        <v>780</v>
      </c>
      <c r="J8" s="9"/>
      <c r="K8" s="9"/>
      <c r="L8" s="9"/>
      <c r="M8" s="9"/>
      <c r="N8" s="9"/>
      <c r="O8" s="9"/>
    </row>
    <row r="9" spans="1:15" ht="16.2" x14ac:dyDescent="0.3">
      <c r="A9" s="7" t="s">
        <v>21</v>
      </c>
      <c r="B9" s="7">
        <v>30</v>
      </c>
      <c r="C9" s="7">
        <v>34</v>
      </c>
      <c r="D9" s="7">
        <v>39</v>
      </c>
      <c r="F9" s="9"/>
      <c r="G9" s="9"/>
      <c r="H9" s="9"/>
      <c r="I9" s="9"/>
      <c r="J9" s="9"/>
      <c r="K9" s="9"/>
      <c r="L9" s="9"/>
      <c r="M9" s="9"/>
      <c r="N9" s="9"/>
      <c r="O9" s="10" t="s">
        <v>22</v>
      </c>
    </row>
    <row r="10" spans="1:15" ht="16.2" x14ac:dyDescent="0.3">
      <c r="A10" s="7" t="s">
        <v>23</v>
      </c>
      <c r="B10" s="7">
        <v>18</v>
      </c>
      <c r="C10" s="7">
        <v>21</v>
      </c>
      <c r="D10" s="7">
        <v>24</v>
      </c>
      <c r="F10" s="9" t="s">
        <v>24</v>
      </c>
      <c r="G10" s="9"/>
      <c r="H10" s="9"/>
      <c r="I10" s="9">
        <f>D15</f>
        <v>439</v>
      </c>
      <c r="J10" s="9"/>
      <c r="K10" s="9"/>
      <c r="L10" s="9"/>
      <c r="M10" s="9"/>
      <c r="N10" s="9"/>
      <c r="O10" s="9"/>
    </row>
    <row r="11" spans="1:15" ht="16.2" x14ac:dyDescent="0.3">
      <c r="A11" s="7" t="s">
        <v>25</v>
      </c>
      <c r="B11" s="7">
        <v>13</v>
      </c>
      <c r="C11" s="7">
        <v>15</v>
      </c>
      <c r="D11" s="7">
        <v>16</v>
      </c>
      <c r="F11" s="9"/>
      <c r="G11" s="9"/>
      <c r="H11" s="9"/>
      <c r="I11" s="9"/>
      <c r="J11" s="9"/>
      <c r="K11" s="9"/>
      <c r="L11" s="9"/>
      <c r="M11" s="9"/>
      <c r="N11" s="9"/>
      <c r="O11" s="10"/>
    </row>
    <row r="12" spans="1:15" ht="16.2" x14ac:dyDescent="0.3">
      <c r="A12" s="7" t="s">
        <v>26</v>
      </c>
      <c r="B12" s="7">
        <v>12</v>
      </c>
      <c r="C12" s="7">
        <v>13</v>
      </c>
      <c r="D12" s="7">
        <v>15</v>
      </c>
      <c r="F12" s="9" t="s">
        <v>27</v>
      </c>
      <c r="G12" s="9"/>
      <c r="H12" s="9"/>
      <c r="I12" s="9">
        <f>68.48</f>
        <v>68.48</v>
      </c>
      <c r="J12" s="9"/>
      <c r="K12" s="9"/>
      <c r="L12" s="9"/>
      <c r="M12" s="9"/>
      <c r="N12" s="9"/>
      <c r="O12" s="9"/>
    </row>
    <row r="13" spans="1:15" ht="16.2" x14ac:dyDescent="0.3">
      <c r="A13" s="7" t="s">
        <v>28</v>
      </c>
      <c r="B13" s="7">
        <v>22</v>
      </c>
      <c r="C13" s="7">
        <v>25</v>
      </c>
      <c r="D13" s="7">
        <v>28</v>
      </c>
      <c r="F13" s="9"/>
      <c r="G13" s="9"/>
      <c r="H13" s="9"/>
      <c r="I13" s="9"/>
      <c r="J13" s="9"/>
      <c r="K13" s="9"/>
      <c r="L13" s="9"/>
      <c r="M13" s="9"/>
      <c r="N13" s="9"/>
      <c r="O13" s="10" t="s">
        <v>29</v>
      </c>
    </row>
    <row r="14" spans="1:15" ht="16.8" thickBot="1" x14ac:dyDescent="0.35">
      <c r="A14" s="11" t="s">
        <v>30</v>
      </c>
      <c r="B14" s="11">
        <v>38</v>
      </c>
      <c r="C14" s="11">
        <v>42</v>
      </c>
      <c r="D14" s="11">
        <v>47</v>
      </c>
      <c r="F14" s="8" t="s">
        <v>31</v>
      </c>
    </row>
    <row r="15" spans="1:15" ht="16.2" x14ac:dyDescent="0.3">
      <c r="A15" s="7" t="s">
        <v>32</v>
      </c>
      <c r="B15" s="7">
        <v>343</v>
      </c>
      <c r="C15" s="7">
        <v>391</v>
      </c>
      <c r="D15" s="7">
        <v>439</v>
      </c>
      <c r="F15" s="9" t="s">
        <v>33</v>
      </c>
      <c r="G15" s="9"/>
      <c r="H15" s="9"/>
      <c r="I15" s="9">
        <f>_xlfn.STDEV.S(D3:D14)</f>
        <v>25.674388842273196</v>
      </c>
      <c r="J15" s="9"/>
      <c r="K15" s="9"/>
      <c r="L15" s="9"/>
      <c r="M15" s="9"/>
      <c r="N15" s="9"/>
      <c r="O15" s="9"/>
    </row>
    <row r="16" spans="1:15" x14ac:dyDescent="0.3">
      <c r="F16" s="9"/>
      <c r="G16" s="9"/>
      <c r="H16" s="9"/>
      <c r="I16" s="9"/>
      <c r="J16" s="9"/>
      <c r="K16" s="9"/>
      <c r="L16" s="9"/>
      <c r="M16" s="9"/>
      <c r="N16" s="9"/>
      <c r="O16" s="10" t="s">
        <v>22</v>
      </c>
    </row>
    <row r="17" spans="1:15" x14ac:dyDescent="0.3">
      <c r="F17" s="9" t="s">
        <v>34</v>
      </c>
      <c r="G17" s="9"/>
      <c r="H17" s="9"/>
      <c r="I17" s="9">
        <f>EOQ!B15</f>
        <v>39.917257267679595</v>
      </c>
      <c r="J17" s="9"/>
      <c r="K17" s="9"/>
      <c r="L17" s="9"/>
      <c r="M17" s="9"/>
      <c r="N17" s="9"/>
      <c r="O17" s="9"/>
    </row>
    <row r="18" spans="1:15" x14ac:dyDescent="0.3">
      <c r="F18" s="9"/>
      <c r="G18" s="9"/>
      <c r="H18" s="9"/>
      <c r="I18" s="9"/>
      <c r="J18" s="9"/>
      <c r="K18" s="9"/>
      <c r="L18" s="9"/>
      <c r="M18" s="9"/>
      <c r="N18" s="9"/>
      <c r="O18" s="10" t="s">
        <v>22</v>
      </c>
    </row>
    <row r="19" spans="1:15" x14ac:dyDescent="0.3">
      <c r="A19" t="s">
        <v>71</v>
      </c>
      <c r="B19">
        <f>_xlfn.STDEV.S(D3:D14)</f>
        <v>25.674388842273196</v>
      </c>
      <c r="F19" s="8" t="s">
        <v>35</v>
      </c>
    </row>
    <row r="20" spans="1:15" x14ac:dyDescent="0.3">
      <c r="A20" t="s">
        <v>75</v>
      </c>
      <c r="B20">
        <f>_xlfn.NORM.S.INV(0.94)</f>
        <v>1.5547735945968528</v>
      </c>
      <c r="F20" s="9" t="s">
        <v>36</v>
      </c>
      <c r="G20" s="9"/>
      <c r="H20" s="9"/>
      <c r="I20" s="48">
        <f>EOQ!B16</f>
        <v>73.593969596446726</v>
      </c>
      <c r="J20" s="9"/>
      <c r="K20" s="9"/>
      <c r="L20" s="9"/>
      <c r="M20" s="9"/>
      <c r="N20" s="9"/>
      <c r="O20" s="9"/>
    </row>
    <row r="21" spans="1:15" x14ac:dyDescent="0.3">
      <c r="F21" s="9"/>
      <c r="G21" s="9"/>
      <c r="H21" s="9"/>
      <c r="I21" s="9"/>
      <c r="J21" s="9"/>
      <c r="K21" s="9"/>
      <c r="L21" s="9"/>
      <c r="M21" s="9"/>
      <c r="N21" s="9"/>
      <c r="O21" s="10" t="s">
        <v>22</v>
      </c>
    </row>
    <row r="22" spans="1:15" x14ac:dyDescent="0.3">
      <c r="F22" s="12" t="s">
        <v>37</v>
      </c>
    </row>
    <row r="23" spans="1:15" x14ac:dyDescent="0.3">
      <c r="F23" s="9" t="s">
        <v>38</v>
      </c>
      <c r="G23" s="9"/>
      <c r="H23" s="9"/>
      <c r="I23" s="9">
        <f>EOQ!B28</f>
        <v>348830.17940466566</v>
      </c>
      <c r="J23" s="9"/>
      <c r="K23" s="9"/>
      <c r="L23" s="9"/>
      <c r="M23" s="9"/>
      <c r="N23" s="9"/>
      <c r="O23" s="9"/>
    </row>
    <row r="24" spans="1:15" x14ac:dyDescent="0.3">
      <c r="F24" s="9"/>
      <c r="G24" s="9"/>
      <c r="H24" s="9"/>
      <c r="I24" s="9"/>
      <c r="J24" s="9"/>
      <c r="K24" s="9"/>
      <c r="L24" s="9"/>
      <c r="M24" s="9"/>
      <c r="N24" s="9"/>
      <c r="O24" s="9"/>
    </row>
    <row r="25" spans="1:15" x14ac:dyDescent="0.3">
      <c r="F25" s="9"/>
      <c r="G25" s="9"/>
      <c r="H25" s="9"/>
      <c r="I25" s="9"/>
      <c r="J25" s="9"/>
      <c r="K25" s="9"/>
      <c r="L25" s="9"/>
      <c r="M25" s="9"/>
      <c r="N25" s="9"/>
      <c r="O25" s="10"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C4CD7-3D55-4C39-A9D6-CB787EB0429A}">
  <sheetPr codeName="Sheet44"/>
  <dimension ref="A1:G61"/>
  <sheetViews>
    <sheetView tabSelected="1" workbookViewId="0">
      <selection activeCell="B15" sqref="B15"/>
    </sheetView>
  </sheetViews>
  <sheetFormatPr defaultRowHeight="14.4" x14ac:dyDescent="0.3"/>
  <cols>
    <col min="1" max="1" width="33.19921875" style="20" customWidth="1"/>
    <col min="2" max="2" width="15.8984375" style="20" customWidth="1"/>
    <col min="3" max="3" width="11.796875" style="20" customWidth="1"/>
    <col min="4" max="5" width="8.796875" style="20"/>
    <col min="6" max="6" width="9.796875" style="20" bestFit="1" customWidth="1"/>
    <col min="7" max="16384" width="8.796875" style="20"/>
  </cols>
  <sheetData>
    <row r="1" spans="1:7" ht="19.8" x14ac:dyDescent="0.4">
      <c r="A1" s="28" t="s">
        <v>40</v>
      </c>
      <c r="B1" s="38" t="s">
        <v>41</v>
      </c>
      <c r="C1" s="38"/>
      <c r="D1" s="38"/>
      <c r="E1" s="38"/>
      <c r="F1" s="38"/>
      <c r="G1" s="38"/>
    </row>
    <row r="2" spans="1:7" x14ac:dyDescent="0.3">
      <c r="A2" s="29"/>
      <c r="B2" s="29"/>
    </row>
    <row r="5" spans="1:7" ht="15" thickBot="1" x14ac:dyDescent="0.35">
      <c r="A5" s="30" t="s">
        <v>42</v>
      </c>
      <c r="F5" s="20" t="s">
        <v>72</v>
      </c>
      <c r="G5" s="20">
        <f>25.674</f>
        <v>25.673999999999999</v>
      </c>
    </row>
    <row r="6" spans="1:7" x14ac:dyDescent="0.3">
      <c r="A6" s="39" t="s">
        <v>43</v>
      </c>
      <c r="B6" s="21">
        <v>439</v>
      </c>
      <c r="F6" s="20" t="s">
        <v>73</v>
      </c>
      <c r="G6" s="20">
        <v>1.55</v>
      </c>
    </row>
    <row r="7" spans="1:7" x14ac:dyDescent="0.3">
      <c r="A7" s="40" t="s">
        <v>44</v>
      </c>
      <c r="B7" s="22">
        <v>500</v>
      </c>
      <c r="F7" s="20" t="s">
        <v>74</v>
      </c>
      <c r="G7" s="20">
        <f>_xlfn.NORM.S.INV(0.94)</f>
        <v>1.5547735945968528</v>
      </c>
    </row>
    <row r="8" spans="1:7" x14ac:dyDescent="0.3">
      <c r="A8" s="40" t="s">
        <v>45</v>
      </c>
      <c r="B8" s="41">
        <f>(B9*1%)*12</f>
        <v>93.6</v>
      </c>
      <c r="C8" s="19" t="s">
        <v>46</v>
      </c>
    </row>
    <row r="9" spans="1:7" ht="15" thickBot="1" x14ac:dyDescent="0.35">
      <c r="A9" s="42" t="s">
        <v>47</v>
      </c>
      <c r="B9" s="43">
        <f>1300*60%</f>
        <v>780</v>
      </c>
    </row>
    <row r="10" spans="1:7" x14ac:dyDescent="0.3">
      <c r="A10" s="44"/>
    </row>
    <row r="11" spans="1:7" ht="15" thickBot="1" x14ac:dyDescent="0.35">
      <c r="A11" s="30" t="s">
        <v>48</v>
      </c>
    </row>
    <row r="12" spans="1:7" x14ac:dyDescent="0.3">
      <c r="A12" s="39" t="s">
        <v>49</v>
      </c>
      <c r="B12" s="21">
        <v>365</v>
      </c>
    </row>
    <row r="13" spans="1:7" x14ac:dyDescent="0.3">
      <c r="A13" s="40" t="s">
        <v>50</v>
      </c>
      <c r="B13" s="22">
        <f>IF(B12&gt;0,B6/B12,"")</f>
        <v>1.2027397260273973</v>
      </c>
    </row>
    <row r="14" spans="1:7" x14ac:dyDescent="0.3">
      <c r="A14" s="40" t="s">
        <v>51</v>
      </c>
      <c r="B14" s="22">
        <v>28</v>
      </c>
    </row>
    <row r="15" spans="1:7" ht="15" thickBot="1" x14ac:dyDescent="0.35">
      <c r="A15" s="42" t="s">
        <v>52</v>
      </c>
      <c r="B15" s="43">
        <f>G5*G7</f>
        <v>39.917257267679595</v>
      </c>
    </row>
    <row r="16" spans="1:7" ht="15" thickBot="1" x14ac:dyDescent="0.35">
      <c r="A16" s="31" t="s">
        <v>53</v>
      </c>
      <c r="B16" s="32">
        <f>B13*B14+B15</f>
        <v>73.593969596446726</v>
      </c>
    </row>
    <row r="17" spans="1:5" x14ac:dyDescent="0.3">
      <c r="A17" s="33"/>
      <c r="B17" s="34"/>
    </row>
    <row r="18" spans="1:5" ht="15" thickBot="1" x14ac:dyDescent="0.35">
      <c r="A18" s="33" t="s">
        <v>54</v>
      </c>
    </row>
    <row r="19" spans="1:5" x14ac:dyDescent="0.3">
      <c r="A19" s="35" t="s">
        <v>55</v>
      </c>
      <c r="B19" s="24">
        <f>SQRT(2*B6*B7/B8)</f>
        <v>68.484822699419624</v>
      </c>
    </row>
    <row r="20" spans="1:5" x14ac:dyDescent="0.3">
      <c r="A20" s="27" t="s">
        <v>56</v>
      </c>
      <c r="B20" s="26">
        <f>B19 + B15</f>
        <v>108.40207996709921</v>
      </c>
    </row>
    <row r="21" spans="1:5" x14ac:dyDescent="0.3">
      <c r="A21" s="27" t="s">
        <v>57</v>
      </c>
      <c r="B21" s="26">
        <f>B19/2</f>
        <v>34.242411349709812</v>
      </c>
    </row>
    <row r="22" spans="1:5" x14ac:dyDescent="0.3">
      <c r="A22" s="27" t="s">
        <v>58</v>
      </c>
      <c r="B22" s="26">
        <f>B6/B19</f>
        <v>6.4101794046656755</v>
      </c>
    </row>
    <row r="23" spans="1:5" x14ac:dyDescent="0.3">
      <c r="A23" s="27"/>
      <c r="B23" s="25"/>
    </row>
    <row r="24" spans="1:5" x14ac:dyDescent="0.3">
      <c r="A24" s="27" t="s">
        <v>59</v>
      </c>
      <c r="B24" s="36">
        <f>B21*B8</f>
        <v>3205.089702332838</v>
      </c>
    </row>
    <row r="25" spans="1:5" x14ac:dyDescent="0.3">
      <c r="A25" s="27" t="s">
        <v>60</v>
      </c>
      <c r="B25" s="36">
        <f>B22*B7</f>
        <v>3205.0897023328375</v>
      </c>
    </row>
    <row r="26" spans="1:5" x14ac:dyDescent="0.3">
      <c r="A26" s="27"/>
      <c r="B26" s="36"/>
    </row>
    <row r="27" spans="1:5" x14ac:dyDescent="0.3">
      <c r="A27" s="27" t="s">
        <v>61</v>
      </c>
      <c r="B27" s="36">
        <f>B9*B6</f>
        <v>342420</v>
      </c>
    </row>
    <row r="28" spans="1:5" ht="16.2" thickBot="1" x14ac:dyDescent="0.4">
      <c r="A28" s="31" t="s">
        <v>62</v>
      </c>
      <c r="B28" s="37">
        <f>B24+B25+B27</f>
        <v>348830.17940466566</v>
      </c>
    </row>
    <row r="30" spans="1:5" x14ac:dyDescent="0.3">
      <c r="A30" s="33"/>
      <c r="B30" s="34"/>
    </row>
    <row r="32" spans="1:5" x14ac:dyDescent="0.3">
      <c r="A32" s="45" t="s">
        <v>63</v>
      </c>
      <c r="B32" s="20" t="s">
        <v>64</v>
      </c>
      <c r="C32" s="23">
        <f>B19/4</f>
        <v>17.121205674854906</v>
      </c>
      <c r="D32" s="20" t="s">
        <v>65</v>
      </c>
      <c r="E32" s="23">
        <f>B19/12</f>
        <v>5.707068558284969</v>
      </c>
    </row>
    <row r="34" spans="2:5" ht="28.8" x14ac:dyDescent="0.3">
      <c r="B34" s="46" t="s">
        <v>66</v>
      </c>
      <c r="C34" s="46" t="s">
        <v>67</v>
      </c>
      <c r="D34" s="46" t="s">
        <v>68</v>
      </c>
      <c r="E34" s="46" t="s">
        <v>69</v>
      </c>
    </row>
    <row r="35" spans="2:5" x14ac:dyDescent="0.3">
      <c r="B35" s="47">
        <f>C32</f>
        <v>17.121205674854906</v>
      </c>
      <c r="C35" s="47">
        <f>$B$6*$B$7/B35</f>
        <v>12820.35880933135</v>
      </c>
      <c r="D35" s="47">
        <f>$B$8*B35/2</f>
        <v>801.2724255832095</v>
      </c>
      <c r="E35" s="47">
        <f>+C35+D35</f>
        <v>13621.631234914559</v>
      </c>
    </row>
    <row r="36" spans="2:5" x14ac:dyDescent="0.3">
      <c r="B36" s="47">
        <f>B35+$E$32</f>
        <v>22.828274233139876</v>
      </c>
      <c r="C36" s="47">
        <f t="shared" ref="C36:C58" si="0">$B$6*$B$7/B36</f>
        <v>9615.2691069985121</v>
      </c>
      <c r="D36" s="47">
        <f t="shared" ref="D36:D58" si="1">$B$8*B36/2</f>
        <v>1068.3632341109462</v>
      </c>
      <c r="E36" s="47">
        <f t="shared" ref="E36:E58" si="2">+C36+D36</f>
        <v>10683.632341109458</v>
      </c>
    </row>
    <row r="37" spans="2:5" x14ac:dyDescent="0.3">
      <c r="B37" s="47">
        <f t="shared" ref="B37:B58" si="3">B36+$E$32</f>
        <v>28.535342791424846</v>
      </c>
      <c r="C37" s="47">
        <f t="shared" si="0"/>
        <v>7692.2152855988097</v>
      </c>
      <c r="D37" s="47">
        <f t="shared" si="1"/>
        <v>1335.4540426386827</v>
      </c>
      <c r="E37" s="47">
        <f t="shared" si="2"/>
        <v>9027.6693282374927</v>
      </c>
    </row>
    <row r="38" spans="2:5" x14ac:dyDescent="0.3">
      <c r="B38" s="47">
        <f t="shared" si="3"/>
        <v>34.242411349709812</v>
      </c>
      <c r="C38" s="47">
        <f t="shared" si="0"/>
        <v>6410.1794046656751</v>
      </c>
      <c r="D38" s="47">
        <f t="shared" si="1"/>
        <v>1602.544851166419</v>
      </c>
      <c r="E38" s="47">
        <f t="shared" si="2"/>
        <v>8012.7242558320941</v>
      </c>
    </row>
    <row r="39" spans="2:5" x14ac:dyDescent="0.3">
      <c r="B39" s="47">
        <f t="shared" si="3"/>
        <v>39.949479907994778</v>
      </c>
      <c r="C39" s="47">
        <f t="shared" si="0"/>
        <v>5494.4394897134362</v>
      </c>
      <c r="D39" s="47">
        <f t="shared" si="1"/>
        <v>1869.6356596941555</v>
      </c>
      <c r="E39" s="47">
        <f t="shared" si="2"/>
        <v>7364.0751494075921</v>
      </c>
    </row>
    <row r="40" spans="2:5" x14ac:dyDescent="0.3">
      <c r="B40" s="47">
        <f t="shared" si="3"/>
        <v>45.656548466279745</v>
      </c>
      <c r="C40" s="47">
        <f t="shared" si="0"/>
        <v>4807.634553499257</v>
      </c>
      <c r="D40" s="47">
        <f t="shared" si="1"/>
        <v>2136.726468221892</v>
      </c>
      <c r="E40" s="47">
        <f t="shared" si="2"/>
        <v>6944.361021721149</v>
      </c>
    </row>
    <row r="41" spans="2:5" x14ac:dyDescent="0.3">
      <c r="B41" s="47">
        <f t="shared" si="3"/>
        <v>51.363617024564711</v>
      </c>
      <c r="C41" s="47">
        <f t="shared" si="0"/>
        <v>4273.452936443784</v>
      </c>
      <c r="D41" s="47">
        <f t="shared" si="1"/>
        <v>2403.8172767496285</v>
      </c>
      <c r="E41" s="47">
        <f t="shared" si="2"/>
        <v>6677.2702131934129</v>
      </c>
    </row>
    <row r="42" spans="2:5" x14ac:dyDescent="0.3">
      <c r="B42" s="47">
        <f t="shared" si="3"/>
        <v>57.070685582849677</v>
      </c>
      <c r="C42" s="47">
        <f t="shared" si="0"/>
        <v>3846.1076427994058</v>
      </c>
      <c r="D42" s="47">
        <f t="shared" si="1"/>
        <v>2670.9080852773645</v>
      </c>
      <c r="E42" s="47">
        <f t="shared" si="2"/>
        <v>6517.0157280767708</v>
      </c>
    </row>
    <row r="43" spans="2:5" x14ac:dyDescent="0.3">
      <c r="B43" s="47">
        <f t="shared" si="3"/>
        <v>62.777754141134643</v>
      </c>
      <c r="C43" s="47">
        <f t="shared" si="0"/>
        <v>3496.4614934540054</v>
      </c>
      <c r="D43" s="47">
        <f t="shared" si="1"/>
        <v>2937.998893805101</v>
      </c>
      <c r="E43" s="47">
        <f t="shared" si="2"/>
        <v>6434.4603872591069</v>
      </c>
    </row>
    <row r="44" spans="2:5" x14ac:dyDescent="0.3">
      <c r="B44" s="47">
        <f t="shared" si="3"/>
        <v>68.48482269941961</v>
      </c>
      <c r="C44" s="47">
        <f t="shared" si="0"/>
        <v>3205.0897023328384</v>
      </c>
      <c r="D44" s="47">
        <f t="shared" si="1"/>
        <v>3205.0897023328375</v>
      </c>
      <c r="E44" s="47">
        <f t="shared" si="2"/>
        <v>6410.179404665676</v>
      </c>
    </row>
    <row r="45" spans="2:5" x14ac:dyDescent="0.3">
      <c r="B45" s="47">
        <f t="shared" si="3"/>
        <v>74.191891257704583</v>
      </c>
      <c r="C45" s="47">
        <f t="shared" si="0"/>
        <v>2958.5443406149275</v>
      </c>
      <c r="D45" s="47">
        <f t="shared" si="1"/>
        <v>3472.1805108605745</v>
      </c>
      <c r="E45" s="47">
        <f t="shared" si="2"/>
        <v>6430.724851475502</v>
      </c>
    </row>
    <row r="46" spans="2:5" x14ac:dyDescent="0.3">
      <c r="B46" s="47">
        <f t="shared" si="3"/>
        <v>79.898959815989556</v>
      </c>
      <c r="C46" s="47">
        <f t="shared" si="0"/>
        <v>2747.2197448567181</v>
      </c>
      <c r="D46" s="47">
        <f t="shared" si="1"/>
        <v>3739.271319388311</v>
      </c>
      <c r="E46" s="47">
        <f t="shared" si="2"/>
        <v>6486.4910642450286</v>
      </c>
    </row>
    <row r="47" spans="2:5" x14ac:dyDescent="0.3">
      <c r="B47" s="47">
        <f t="shared" si="3"/>
        <v>85.60602837427453</v>
      </c>
      <c r="C47" s="47">
        <f t="shared" si="0"/>
        <v>2564.0717618662702</v>
      </c>
      <c r="D47" s="47">
        <f t="shared" si="1"/>
        <v>4006.3621279160479</v>
      </c>
      <c r="E47" s="47">
        <f t="shared" si="2"/>
        <v>6570.4338897823181</v>
      </c>
    </row>
    <row r="48" spans="2:5" x14ac:dyDescent="0.3">
      <c r="B48" s="47">
        <f t="shared" si="3"/>
        <v>91.313096932559503</v>
      </c>
      <c r="C48" s="47">
        <f t="shared" si="0"/>
        <v>2403.817276749628</v>
      </c>
      <c r="D48" s="47">
        <f t="shared" si="1"/>
        <v>4273.4529364437849</v>
      </c>
      <c r="E48" s="47">
        <f t="shared" si="2"/>
        <v>6677.2702131934129</v>
      </c>
    </row>
    <row r="49" spans="2:5" x14ac:dyDescent="0.3">
      <c r="B49" s="47">
        <f t="shared" si="3"/>
        <v>97.020165490844477</v>
      </c>
      <c r="C49" s="47">
        <f t="shared" si="0"/>
        <v>2262.4162604702383</v>
      </c>
      <c r="D49" s="47">
        <f t="shared" si="1"/>
        <v>4540.5437449715209</v>
      </c>
      <c r="E49" s="47">
        <f t="shared" si="2"/>
        <v>6802.9600054417588</v>
      </c>
    </row>
    <row r="50" spans="2:5" x14ac:dyDescent="0.3">
      <c r="B50" s="47">
        <f t="shared" si="3"/>
        <v>102.72723404912945</v>
      </c>
      <c r="C50" s="47">
        <f t="shared" si="0"/>
        <v>2136.7264682218915</v>
      </c>
      <c r="D50" s="47">
        <f t="shared" si="1"/>
        <v>4807.6345534992579</v>
      </c>
      <c r="E50" s="47">
        <f t="shared" si="2"/>
        <v>6944.3610217211499</v>
      </c>
    </row>
    <row r="51" spans="2:5" x14ac:dyDescent="0.3">
      <c r="B51" s="47">
        <f t="shared" si="3"/>
        <v>108.43430260741442</v>
      </c>
      <c r="C51" s="47">
        <f t="shared" si="0"/>
        <v>2024.2671804207391</v>
      </c>
      <c r="D51" s="47">
        <f t="shared" si="1"/>
        <v>5074.7253620269948</v>
      </c>
      <c r="E51" s="47">
        <f t="shared" si="2"/>
        <v>7098.9925424477342</v>
      </c>
    </row>
    <row r="52" spans="2:5" x14ac:dyDescent="0.3">
      <c r="B52" s="47">
        <f t="shared" si="3"/>
        <v>114.1413711656994</v>
      </c>
      <c r="C52" s="47">
        <f t="shared" si="0"/>
        <v>1923.0538213997022</v>
      </c>
      <c r="D52" s="47">
        <f t="shared" si="1"/>
        <v>5341.8161705547318</v>
      </c>
      <c r="E52" s="47">
        <f t="shared" si="2"/>
        <v>7264.8699919544342</v>
      </c>
    </row>
    <row r="53" spans="2:5" x14ac:dyDescent="0.3">
      <c r="B53" s="47">
        <f t="shared" si="3"/>
        <v>119.84843972398437</v>
      </c>
      <c r="C53" s="47">
        <f t="shared" si="0"/>
        <v>1831.4798299044783</v>
      </c>
      <c r="D53" s="47">
        <f t="shared" si="1"/>
        <v>5608.9069790824678</v>
      </c>
      <c r="E53" s="47">
        <f t="shared" si="2"/>
        <v>7440.3868089869466</v>
      </c>
    </row>
    <row r="54" spans="2:5" x14ac:dyDescent="0.3">
      <c r="B54" s="47">
        <f t="shared" si="3"/>
        <v>125.55550828226934</v>
      </c>
      <c r="C54" s="47">
        <f t="shared" si="0"/>
        <v>1748.2307467270018</v>
      </c>
      <c r="D54" s="47">
        <f t="shared" si="1"/>
        <v>5875.9977876102048</v>
      </c>
      <c r="E54" s="47">
        <f t="shared" si="2"/>
        <v>7624.2285343372068</v>
      </c>
    </row>
    <row r="55" spans="2:5" x14ac:dyDescent="0.3">
      <c r="B55" s="47">
        <f t="shared" si="3"/>
        <v>131.26257684055432</v>
      </c>
      <c r="C55" s="47">
        <f t="shared" si="0"/>
        <v>1672.2207142606105</v>
      </c>
      <c r="D55" s="47">
        <f t="shared" si="1"/>
        <v>6143.0885961379417</v>
      </c>
      <c r="E55" s="47">
        <f t="shared" si="2"/>
        <v>7815.309310398552</v>
      </c>
    </row>
    <row r="56" spans="2:5" x14ac:dyDescent="0.3">
      <c r="B56" s="47">
        <f t="shared" si="3"/>
        <v>136.96964539883928</v>
      </c>
      <c r="C56" s="47">
        <f t="shared" si="0"/>
        <v>1602.5448511664185</v>
      </c>
      <c r="D56" s="47">
        <f t="shared" si="1"/>
        <v>6410.1794046656778</v>
      </c>
      <c r="E56" s="47">
        <f t="shared" si="2"/>
        <v>8012.7242558320959</v>
      </c>
    </row>
    <row r="57" spans="2:5" x14ac:dyDescent="0.3">
      <c r="B57" s="47">
        <f t="shared" si="3"/>
        <v>142.67671395712424</v>
      </c>
      <c r="C57" s="47">
        <f t="shared" si="0"/>
        <v>1538.4430571197618</v>
      </c>
      <c r="D57" s="47">
        <f t="shared" si="1"/>
        <v>6677.2702131934138</v>
      </c>
      <c r="E57" s="47">
        <f t="shared" si="2"/>
        <v>8215.7132703131756</v>
      </c>
    </row>
    <row r="58" spans="2:5" x14ac:dyDescent="0.3">
      <c r="B58" s="47">
        <f t="shared" si="3"/>
        <v>148.38378251540919</v>
      </c>
      <c r="C58" s="47">
        <f t="shared" si="0"/>
        <v>1479.2721703074635</v>
      </c>
      <c r="D58" s="47">
        <f t="shared" si="1"/>
        <v>6944.3610217211499</v>
      </c>
      <c r="E58" s="47">
        <f t="shared" si="2"/>
        <v>8423.6331920286138</v>
      </c>
    </row>
    <row r="59" spans="2:5" x14ac:dyDescent="0.3">
      <c r="B59" s="47"/>
      <c r="C59" s="47"/>
      <c r="D59" s="47"/>
      <c r="E59" s="47"/>
    </row>
    <row r="60" spans="2:5" x14ac:dyDescent="0.3">
      <c r="B60" s="47">
        <f>B19</f>
        <v>68.484822699419624</v>
      </c>
      <c r="C60" s="47">
        <v>0</v>
      </c>
      <c r="D60" s="47"/>
      <c r="E60" s="47"/>
    </row>
    <row r="61" spans="2:5" x14ac:dyDescent="0.3">
      <c r="B61" s="47">
        <f>B19</f>
        <v>68.484822699419624</v>
      </c>
      <c r="C61" s="47">
        <f>B24+B25</f>
        <v>6410.179404665676</v>
      </c>
      <c r="D61" s="47"/>
      <c r="E61" s="47"/>
    </row>
  </sheetData>
  <conditionalFormatting sqref="E7">
    <cfRule type="expression" dxfId="3" priority="2">
      <formula>ISNUMBER(E6)</formula>
    </cfRule>
  </conditionalFormatting>
  <conditionalFormatting sqref="B13">
    <cfRule type="expression" dxfId="2" priority="1">
      <formula>ISNUMBER(B12)</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25BEE-B4F7-4938-A889-EA2DB27B975D}">
  <sheetPr codeName="Sheet45"/>
  <dimension ref="A1:G61"/>
  <sheetViews>
    <sheetView workbookViewId="0">
      <selection activeCell="B12" sqref="B12"/>
    </sheetView>
  </sheetViews>
  <sheetFormatPr defaultRowHeight="14.4" x14ac:dyDescent="0.3"/>
  <cols>
    <col min="1" max="1" width="33.19921875" style="20" customWidth="1"/>
    <col min="2" max="2" width="15.8984375" style="20" customWidth="1"/>
    <col min="3" max="3" width="11.796875" style="20" customWidth="1"/>
    <col min="4" max="16384" width="8.796875" style="20"/>
  </cols>
  <sheetData>
    <row r="1" spans="1:7" ht="19.8" x14ac:dyDescent="0.4">
      <c r="A1" s="28" t="s">
        <v>40</v>
      </c>
      <c r="B1" s="38" t="s">
        <v>41</v>
      </c>
      <c r="C1" s="38"/>
      <c r="D1" s="38"/>
      <c r="E1" s="38"/>
      <c r="F1" s="38"/>
      <c r="G1" s="38"/>
    </row>
    <row r="2" spans="1:7" x14ac:dyDescent="0.3">
      <c r="A2" s="29"/>
      <c r="B2" s="29"/>
    </row>
    <row r="5" spans="1:7" ht="15" thickBot="1" x14ac:dyDescent="0.35">
      <c r="A5" s="30" t="s">
        <v>42</v>
      </c>
    </row>
    <row r="6" spans="1:7" x14ac:dyDescent="0.3">
      <c r="A6" s="39" t="s">
        <v>43</v>
      </c>
      <c r="B6" s="21">
        <v>439</v>
      </c>
    </row>
    <row r="7" spans="1:7" x14ac:dyDescent="0.3">
      <c r="A7" s="40" t="s">
        <v>44</v>
      </c>
      <c r="B7" s="22">
        <v>500</v>
      </c>
    </row>
    <row r="8" spans="1:7" x14ac:dyDescent="0.3">
      <c r="A8" s="40" t="s">
        <v>45</v>
      </c>
      <c r="B8" s="50">
        <v>93.6</v>
      </c>
      <c r="C8" s="19" t="s">
        <v>46</v>
      </c>
    </row>
    <row r="9" spans="1:7" ht="15" thickBot="1" x14ac:dyDescent="0.35">
      <c r="A9" s="42" t="s">
        <v>47</v>
      </c>
      <c r="B9" s="43">
        <v>780</v>
      </c>
    </row>
    <row r="10" spans="1:7" x14ac:dyDescent="0.3">
      <c r="A10" s="44"/>
    </row>
    <row r="11" spans="1:7" ht="15" thickBot="1" x14ac:dyDescent="0.35">
      <c r="A11" s="30" t="s">
        <v>48</v>
      </c>
    </row>
    <row r="12" spans="1:7" x14ac:dyDescent="0.3">
      <c r="A12" s="39" t="s">
        <v>49</v>
      </c>
      <c r="B12" s="21"/>
    </row>
    <row r="13" spans="1:7" x14ac:dyDescent="0.3">
      <c r="A13" s="40" t="s">
        <v>50</v>
      </c>
      <c r="B13" s="22" t="str">
        <f>IF(B12&gt;0,B6/B12,"")</f>
        <v/>
      </c>
    </row>
    <row r="14" spans="1:7" x14ac:dyDescent="0.3">
      <c r="A14" s="40" t="s">
        <v>51</v>
      </c>
      <c r="B14" s="22"/>
    </row>
    <row r="15" spans="1:7" ht="15" thickBot="1" x14ac:dyDescent="0.35">
      <c r="A15" s="42" t="s">
        <v>52</v>
      </c>
      <c r="B15" s="43"/>
    </row>
    <row r="16" spans="1:7" ht="15" thickBot="1" x14ac:dyDescent="0.35">
      <c r="A16" s="31" t="s">
        <v>53</v>
      </c>
      <c r="B16" s="49" t="e">
        <f>B13*B14+B15</f>
        <v>#VALUE!</v>
      </c>
    </row>
    <row r="17" spans="1:5" x14ac:dyDescent="0.3">
      <c r="A17" s="33"/>
      <c r="B17" s="34"/>
    </row>
    <row r="18" spans="1:5" ht="15" thickBot="1" x14ac:dyDescent="0.35">
      <c r="A18" s="33" t="s">
        <v>54</v>
      </c>
    </row>
    <row r="19" spans="1:5" x14ac:dyDescent="0.3">
      <c r="A19" s="35" t="s">
        <v>55</v>
      </c>
      <c r="B19" s="24">
        <f>SQRT(2*B6*B7/B8)</f>
        <v>68.484822699419624</v>
      </c>
    </row>
    <row r="20" spans="1:5" x14ac:dyDescent="0.3">
      <c r="A20" s="27" t="s">
        <v>56</v>
      </c>
      <c r="B20" s="26">
        <f>B19 + B15</f>
        <v>68.484822699419624</v>
      </c>
    </row>
    <row r="21" spans="1:5" x14ac:dyDescent="0.3">
      <c r="A21" s="27" t="s">
        <v>57</v>
      </c>
      <c r="B21" s="26">
        <f>B19/2</f>
        <v>34.242411349709812</v>
      </c>
    </row>
    <row r="22" spans="1:5" x14ac:dyDescent="0.3">
      <c r="A22" s="27" t="s">
        <v>58</v>
      </c>
      <c r="B22" s="26">
        <f>B6/B19</f>
        <v>6.4101794046656755</v>
      </c>
    </row>
    <row r="23" spans="1:5" x14ac:dyDescent="0.3">
      <c r="A23" s="27"/>
      <c r="B23" s="25"/>
    </row>
    <row r="24" spans="1:5" x14ac:dyDescent="0.3">
      <c r="A24" s="27" t="s">
        <v>59</v>
      </c>
      <c r="B24" s="36">
        <f>B21*B8</f>
        <v>3205.089702332838</v>
      </c>
    </row>
    <row r="25" spans="1:5" x14ac:dyDescent="0.3">
      <c r="A25" s="27" t="s">
        <v>60</v>
      </c>
      <c r="B25" s="36">
        <f>B22*B7</f>
        <v>3205.0897023328375</v>
      </c>
    </row>
    <row r="26" spans="1:5" x14ac:dyDescent="0.3">
      <c r="A26" s="27"/>
      <c r="B26" s="36"/>
    </row>
    <row r="27" spans="1:5" x14ac:dyDescent="0.3">
      <c r="A27" s="27" t="s">
        <v>61</v>
      </c>
      <c r="B27" s="36">
        <f>B9*B6</f>
        <v>342420</v>
      </c>
    </row>
    <row r="28" spans="1:5" ht="16.2" thickBot="1" x14ac:dyDescent="0.4">
      <c r="A28" s="31" t="s">
        <v>62</v>
      </c>
      <c r="B28" s="37">
        <f>B24+B25+B27</f>
        <v>348830.17940466566</v>
      </c>
    </row>
    <row r="30" spans="1:5" x14ac:dyDescent="0.3">
      <c r="A30" s="33"/>
      <c r="B30" s="34"/>
    </row>
    <row r="32" spans="1:5" x14ac:dyDescent="0.3">
      <c r="A32" s="45" t="s">
        <v>63</v>
      </c>
      <c r="B32" s="20" t="s">
        <v>64</v>
      </c>
      <c r="C32" s="23">
        <f>B19/4</f>
        <v>17.121205674854906</v>
      </c>
      <c r="D32" s="20" t="s">
        <v>65</v>
      </c>
      <c r="E32" s="23">
        <f>B19/12</f>
        <v>5.707068558284969</v>
      </c>
    </row>
    <row r="34" spans="2:5" ht="28.8" x14ac:dyDescent="0.3">
      <c r="B34" s="46" t="s">
        <v>66</v>
      </c>
      <c r="C34" s="46" t="s">
        <v>67</v>
      </c>
      <c r="D34" s="46" t="s">
        <v>68</v>
      </c>
      <c r="E34" s="46" t="s">
        <v>69</v>
      </c>
    </row>
    <row r="35" spans="2:5" x14ac:dyDescent="0.3">
      <c r="B35" s="47">
        <f>C32</f>
        <v>17.121205674854906</v>
      </c>
      <c r="C35" s="47">
        <f>$B$6*$B$7/B35</f>
        <v>12820.35880933135</v>
      </c>
      <c r="D35" s="47">
        <f>$B$8*B35/2</f>
        <v>801.2724255832095</v>
      </c>
      <c r="E35" s="47">
        <f>+C35+D35</f>
        <v>13621.631234914559</v>
      </c>
    </row>
    <row r="36" spans="2:5" x14ac:dyDescent="0.3">
      <c r="B36" s="47">
        <f>B35+$E$32</f>
        <v>22.828274233139876</v>
      </c>
      <c r="C36" s="47">
        <f t="shared" ref="C36:C58" si="0">$B$6*$B$7/B36</f>
        <v>9615.2691069985121</v>
      </c>
      <c r="D36" s="47">
        <f t="shared" ref="D36:D58" si="1">$B$8*B36/2</f>
        <v>1068.3632341109462</v>
      </c>
      <c r="E36" s="47">
        <f t="shared" ref="E36:E58" si="2">+C36+D36</f>
        <v>10683.632341109458</v>
      </c>
    </row>
    <row r="37" spans="2:5" x14ac:dyDescent="0.3">
      <c r="B37" s="47">
        <f t="shared" ref="B37:B58" si="3">B36+$E$32</f>
        <v>28.535342791424846</v>
      </c>
      <c r="C37" s="47">
        <f t="shared" si="0"/>
        <v>7692.2152855988097</v>
      </c>
      <c r="D37" s="47">
        <f t="shared" si="1"/>
        <v>1335.4540426386827</v>
      </c>
      <c r="E37" s="47">
        <f t="shared" si="2"/>
        <v>9027.6693282374927</v>
      </c>
    </row>
    <row r="38" spans="2:5" x14ac:dyDescent="0.3">
      <c r="B38" s="47">
        <f t="shared" si="3"/>
        <v>34.242411349709812</v>
      </c>
      <c r="C38" s="47">
        <f t="shared" si="0"/>
        <v>6410.1794046656751</v>
      </c>
      <c r="D38" s="47">
        <f t="shared" si="1"/>
        <v>1602.544851166419</v>
      </c>
      <c r="E38" s="47">
        <f t="shared" si="2"/>
        <v>8012.7242558320941</v>
      </c>
    </row>
    <row r="39" spans="2:5" x14ac:dyDescent="0.3">
      <c r="B39" s="47">
        <f t="shared" si="3"/>
        <v>39.949479907994778</v>
      </c>
      <c r="C39" s="47">
        <f t="shared" si="0"/>
        <v>5494.4394897134362</v>
      </c>
      <c r="D39" s="47">
        <f t="shared" si="1"/>
        <v>1869.6356596941555</v>
      </c>
      <c r="E39" s="47">
        <f t="shared" si="2"/>
        <v>7364.0751494075921</v>
      </c>
    </row>
    <row r="40" spans="2:5" x14ac:dyDescent="0.3">
      <c r="B40" s="47">
        <f t="shared" si="3"/>
        <v>45.656548466279745</v>
      </c>
      <c r="C40" s="47">
        <f t="shared" si="0"/>
        <v>4807.634553499257</v>
      </c>
      <c r="D40" s="47">
        <f t="shared" si="1"/>
        <v>2136.726468221892</v>
      </c>
      <c r="E40" s="47">
        <f t="shared" si="2"/>
        <v>6944.361021721149</v>
      </c>
    </row>
    <row r="41" spans="2:5" x14ac:dyDescent="0.3">
      <c r="B41" s="47">
        <f t="shared" si="3"/>
        <v>51.363617024564711</v>
      </c>
      <c r="C41" s="47">
        <f t="shared" si="0"/>
        <v>4273.452936443784</v>
      </c>
      <c r="D41" s="47">
        <f t="shared" si="1"/>
        <v>2403.8172767496285</v>
      </c>
      <c r="E41" s="47">
        <f t="shared" si="2"/>
        <v>6677.2702131934129</v>
      </c>
    </row>
    <row r="42" spans="2:5" x14ac:dyDescent="0.3">
      <c r="B42" s="47">
        <f t="shared" si="3"/>
        <v>57.070685582849677</v>
      </c>
      <c r="C42" s="47">
        <f t="shared" si="0"/>
        <v>3846.1076427994058</v>
      </c>
      <c r="D42" s="47">
        <f t="shared" si="1"/>
        <v>2670.9080852773645</v>
      </c>
      <c r="E42" s="47">
        <f t="shared" si="2"/>
        <v>6517.0157280767708</v>
      </c>
    </row>
    <row r="43" spans="2:5" x14ac:dyDescent="0.3">
      <c r="B43" s="47">
        <f t="shared" si="3"/>
        <v>62.777754141134643</v>
      </c>
      <c r="C43" s="47">
        <f t="shared" si="0"/>
        <v>3496.4614934540054</v>
      </c>
      <c r="D43" s="47">
        <f t="shared" si="1"/>
        <v>2937.998893805101</v>
      </c>
      <c r="E43" s="47">
        <f t="shared" si="2"/>
        <v>6434.4603872591069</v>
      </c>
    </row>
    <row r="44" spans="2:5" x14ac:dyDescent="0.3">
      <c r="B44" s="47">
        <f t="shared" si="3"/>
        <v>68.48482269941961</v>
      </c>
      <c r="C44" s="47">
        <f t="shared" si="0"/>
        <v>3205.0897023328384</v>
      </c>
      <c r="D44" s="47">
        <f t="shared" si="1"/>
        <v>3205.0897023328375</v>
      </c>
      <c r="E44" s="47">
        <f t="shared" si="2"/>
        <v>6410.179404665676</v>
      </c>
    </row>
    <row r="45" spans="2:5" x14ac:dyDescent="0.3">
      <c r="B45" s="47">
        <f t="shared" si="3"/>
        <v>74.191891257704583</v>
      </c>
      <c r="C45" s="47">
        <f t="shared" si="0"/>
        <v>2958.5443406149275</v>
      </c>
      <c r="D45" s="47">
        <f t="shared" si="1"/>
        <v>3472.1805108605745</v>
      </c>
      <c r="E45" s="47">
        <f t="shared" si="2"/>
        <v>6430.724851475502</v>
      </c>
    </row>
    <row r="46" spans="2:5" x14ac:dyDescent="0.3">
      <c r="B46" s="47">
        <f t="shared" si="3"/>
        <v>79.898959815989556</v>
      </c>
      <c r="C46" s="47">
        <f t="shared" si="0"/>
        <v>2747.2197448567181</v>
      </c>
      <c r="D46" s="47">
        <f t="shared" si="1"/>
        <v>3739.271319388311</v>
      </c>
      <c r="E46" s="47">
        <f t="shared" si="2"/>
        <v>6486.4910642450286</v>
      </c>
    </row>
    <row r="47" spans="2:5" x14ac:dyDescent="0.3">
      <c r="B47" s="47">
        <f t="shared" si="3"/>
        <v>85.60602837427453</v>
      </c>
      <c r="C47" s="47">
        <f t="shared" si="0"/>
        <v>2564.0717618662702</v>
      </c>
      <c r="D47" s="47">
        <f t="shared" si="1"/>
        <v>4006.3621279160479</v>
      </c>
      <c r="E47" s="47">
        <f t="shared" si="2"/>
        <v>6570.4338897823181</v>
      </c>
    </row>
    <row r="48" spans="2:5" x14ac:dyDescent="0.3">
      <c r="B48" s="47">
        <f t="shared" si="3"/>
        <v>91.313096932559503</v>
      </c>
      <c r="C48" s="47">
        <f t="shared" si="0"/>
        <v>2403.817276749628</v>
      </c>
      <c r="D48" s="47">
        <f t="shared" si="1"/>
        <v>4273.4529364437849</v>
      </c>
      <c r="E48" s="47">
        <f t="shared" si="2"/>
        <v>6677.2702131934129</v>
      </c>
    </row>
    <row r="49" spans="2:5" x14ac:dyDescent="0.3">
      <c r="B49" s="47">
        <f t="shared" si="3"/>
        <v>97.020165490844477</v>
      </c>
      <c r="C49" s="47">
        <f t="shared" si="0"/>
        <v>2262.4162604702383</v>
      </c>
      <c r="D49" s="47">
        <f t="shared" si="1"/>
        <v>4540.5437449715209</v>
      </c>
      <c r="E49" s="47">
        <f t="shared" si="2"/>
        <v>6802.9600054417588</v>
      </c>
    </row>
    <row r="50" spans="2:5" x14ac:dyDescent="0.3">
      <c r="B50" s="47">
        <f t="shared" si="3"/>
        <v>102.72723404912945</v>
      </c>
      <c r="C50" s="47">
        <f t="shared" si="0"/>
        <v>2136.7264682218915</v>
      </c>
      <c r="D50" s="47">
        <f t="shared" si="1"/>
        <v>4807.6345534992579</v>
      </c>
      <c r="E50" s="47">
        <f t="shared" si="2"/>
        <v>6944.3610217211499</v>
      </c>
    </row>
    <row r="51" spans="2:5" x14ac:dyDescent="0.3">
      <c r="B51" s="47">
        <f t="shared" si="3"/>
        <v>108.43430260741442</v>
      </c>
      <c r="C51" s="47">
        <f t="shared" si="0"/>
        <v>2024.2671804207391</v>
      </c>
      <c r="D51" s="47">
        <f t="shared" si="1"/>
        <v>5074.7253620269948</v>
      </c>
      <c r="E51" s="47">
        <f t="shared" si="2"/>
        <v>7098.9925424477342</v>
      </c>
    </row>
    <row r="52" spans="2:5" x14ac:dyDescent="0.3">
      <c r="B52" s="47">
        <f t="shared" si="3"/>
        <v>114.1413711656994</v>
      </c>
      <c r="C52" s="47">
        <f t="shared" si="0"/>
        <v>1923.0538213997022</v>
      </c>
      <c r="D52" s="47">
        <f t="shared" si="1"/>
        <v>5341.8161705547318</v>
      </c>
      <c r="E52" s="47">
        <f t="shared" si="2"/>
        <v>7264.8699919544342</v>
      </c>
    </row>
    <row r="53" spans="2:5" x14ac:dyDescent="0.3">
      <c r="B53" s="47">
        <f t="shared" si="3"/>
        <v>119.84843972398437</v>
      </c>
      <c r="C53" s="47">
        <f t="shared" si="0"/>
        <v>1831.4798299044783</v>
      </c>
      <c r="D53" s="47">
        <f t="shared" si="1"/>
        <v>5608.9069790824678</v>
      </c>
      <c r="E53" s="47">
        <f t="shared" si="2"/>
        <v>7440.3868089869466</v>
      </c>
    </row>
    <row r="54" spans="2:5" x14ac:dyDescent="0.3">
      <c r="B54" s="47">
        <f t="shared" si="3"/>
        <v>125.55550828226934</v>
      </c>
      <c r="C54" s="47">
        <f t="shared" si="0"/>
        <v>1748.2307467270018</v>
      </c>
      <c r="D54" s="47">
        <f t="shared" si="1"/>
        <v>5875.9977876102048</v>
      </c>
      <c r="E54" s="47">
        <f t="shared" si="2"/>
        <v>7624.2285343372068</v>
      </c>
    </row>
    <row r="55" spans="2:5" x14ac:dyDescent="0.3">
      <c r="B55" s="47">
        <f t="shared" si="3"/>
        <v>131.26257684055432</v>
      </c>
      <c r="C55" s="47">
        <f t="shared" si="0"/>
        <v>1672.2207142606105</v>
      </c>
      <c r="D55" s="47">
        <f t="shared" si="1"/>
        <v>6143.0885961379417</v>
      </c>
      <c r="E55" s="47">
        <f t="shared" si="2"/>
        <v>7815.309310398552</v>
      </c>
    </row>
    <row r="56" spans="2:5" x14ac:dyDescent="0.3">
      <c r="B56" s="47">
        <f t="shared" si="3"/>
        <v>136.96964539883928</v>
      </c>
      <c r="C56" s="47">
        <f t="shared" si="0"/>
        <v>1602.5448511664185</v>
      </c>
      <c r="D56" s="47">
        <f t="shared" si="1"/>
        <v>6410.1794046656778</v>
      </c>
      <c r="E56" s="47">
        <f t="shared" si="2"/>
        <v>8012.7242558320959</v>
      </c>
    </row>
    <row r="57" spans="2:5" x14ac:dyDescent="0.3">
      <c r="B57" s="47">
        <f t="shared" si="3"/>
        <v>142.67671395712424</v>
      </c>
      <c r="C57" s="47">
        <f t="shared" si="0"/>
        <v>1538.4430571197618</v>
      </c>
      <c r="D57" s="47">
        <f t="shared" si="1"/>
        <v>6677.2702131934138</v>
      </c>
      <c r="E57" s="47">
        <f t="shared" si="2"/>
        <v>8215.7132703131756</v>
      </c>
    </row>
    <row r="58" spans="2:5" x14ac:dyDescent="0.3">
      <c r="B58" s="47">
        <f t="shared" si="3"/>
        <v>148.38378251540919</v>
      </c>
      <c r="C58" s="47">
        <f t="shared" si="0"/>
        <v>1479.2721703074635</v>
      </c>
      <c r="D58" s="47">
        <f t="shared" si="1"/>
        <v>6944.3610217211499</v>
      </c>
      <c r="E58" s="47">
        <f t="shared" si="2"/>
        <v>8423.6331920286138</v>
      </c>
    </row>
    <row r="59" spans="2:5" x14ac:dyDescent="0.3">
      <c r="B59" s="47"/>
      <c r="C59" s="47"/>
      <c r="D59" s="47"/>
      <c r="E59" s="47"/>
    </row>
    <row r="60" spans="2:5" x14ac:dyDescent="0.3">
      <c r="B60" s="47">
        <f>B19</f>
        <v>68.484822699419624</v>
      </c>
      <c r="C60" s="47">
        <v>0</v>
      </c>
      <c r="D60" s="47"/>
      <c r="E60" s="47"/>
    </row>
    <row r="61" spans="2:5" x14ac:dyDescent="0.3">
      <c r="B61" s="47">
        <f>B19</f>
        <v>68.484822699419624</v>
      </c>
      <c r="C61" s="47">
        <f>B24+B25</f>
        <v>6410.179404665676</v>
      </c>
      <c r="D61" s="47"/>
      <c r="E61" s="47"/>
    </row>
  </sheetData>
  <conditionalFormatting sqref="E7">
    <cfRule type="expression" dxfId="1" priority="2">
      <formula>ISNUMBER(E6)</formula>
    </cfRule>
  </conditionalFormatting>
  <conditionalFormatting sqref="B13">
    <cfRule type="expression" dxfId="0" priority="1">
      <formula>ISNUMBER(B12)</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vt:lpstr>
      <vt:lpstr>Answers</vt:lpstr>
      <vt:lpstr>EOQ</vt:lpstr>
      <vt:lpstr>EOQ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Heystek Grobler</dc:creator>
  <cp:lastModifiedBy>Ishmael Ibrahim</cp:lastModifiedBy>
  <dcterms:created xsi:type="dcterms:W3CDTF">2025-08-16T17:31:02Z</dcterms:created>
  <dcterms:modified xsi:type="dcterms:W3CDTF">2025-08-18T12:32:59Z</dcterms:modified>
</cp:coreProperties>
</file>