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ans_000\Dropbox\DMAHockey\"/>
    </mc:Choice>
  </mc:AlternateContent>
  <bookViews>
    <workbookView xWindow="-15" yWindow="-15" windowWidth="9600" windowHeight="12600"/>
  </bookViews>
  <sheets>
    <sheet name="Standings" sheetId="12" r:id="rId1"/>
    <sheet name="PlayerTable" sheetId="2" r:id="rId2"/>
    <sheet name="GameStats" sheetId="3" r:id="rId3"/>
    <sheet name="Penalty" sheetId="4" r:id="rId4"/>
    <sheet name="Goalies" sheetId="6" r:id="rId5"/>
    <sheet name="Teams" sheetId="8" r:id="rId6"/>
    <sheet name="Top10" sheetId="5" r:id="rId7"/>
    <sheet name="Aggregations" sheetId="7" r:id="rId8"/>
    <sheet name="Career" sheetId="10" r:id="rId9"/>
    <sheet name="CareerGoalie" sheetId="11" r:id="rId10"/>
  </sheets>
  <definedNames>
    <definedName name="_xlnm._FilterDatabase" localSheetId="7" hidden="1">Aggregations!$F$19:$G$26</definedName>
    <definedName name="_xlnm._FilterDatabase" localSheetId="8" hidden="1">Career!$A$2:$AJ$215</definedName>
    <definedName name="_xlnm._FilterDatabase" localSheetId="9" hidden="1">CareerGoalie!$A$2:$AG$23</definedName>
    <definedName name="_xlnm._FilterDatabase" localSheetId="2" hidden="1">GameStats!$A$1:$G$78</definedName>
    <definedName name="_xlnm._FilterDatabase" localSheetId="4" hidden="1">Goalies!$H$1:$L$8</definedName>
    <definedName name="_xlnm._FilterDatabase" localSheetId="3" hidden="1">Penalty!$A$1:$G$111</definedName>
    <definedName name="_xlnm._FilterDatabase" localSheetId="1" hidden="1">PlayerTable!$A$1:$K$138</definedName>
    <definedName name="_xlnm._FilterDatabase" localSheetId="0" hidden="1">Standings!$L$3:$T$11</definedName>
    <definedName name="_xlnm._FilterDatabase" localSheetId="5" hidden="1">Teams!#REF!</definedName>
    <definedName name="_xlnm._FilterDatabase" localSheetId="6" hidden="1">'Top10'!#REF!</definedName>
  </definedNames>
  <calcPr calcId="162912"/>
</workbook>
</file>

<file path=xl/calcChain.xml><?xml version="1.0" encoding="utf-8"?>
<calcChain xmlns="http://schemas.openxmlformats.org/spreadsheetml/2006/main">
  <c r="J31" i="12" l="1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3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2" i="12"/>
  <c r="U5" i="12"/>
  <c r="U6" i="12"/>
  <c r="U7" i="12"/>
  <c r="U8" i="12"/>
  <c r="U9" i="12"/>
  <c r="U10" i="12"/>
  <c r="U11" i="12"/>
  <c r="U4" i="12"/>
  <c r="T12" i="12"/>
  <c r="I16" i="6"/>
  <c r="AD24" i="11"/>
  <c r="J16" i="6"/>
  <c r="L16" i="6"/>
  <c r="AG24" i="11"/>
  <c r="K16" i="6"/>
  <c r="AE24" i="11"/>
  <c r="AF24" i="11"/>
  <c r="G3" i="2"/>
  <c r="H3" i="2"/>
  <c r="J3" i="2"/>
  <c r="G4" i="2"/>
  <c r="H4" i="2"/>
  <c r="J4" i="2"/>
  <c r="G5" i="2"/>
  <c r="H5" i="2"/>
  <c r="J5" i="2"/>
  <c r="G6" i="2"/>
  <c r="H6" i="2"/>
  <c r="J6" i="2"/>
  <c r="G7" i="2"/>
  <c r="H7" i="2"/>
  <c r="J7" i="2"/>
  <c r="G8" i="2"/>
  <c r="H8" i="2"/>
  <c r="J8" i="2"/>
  <c r="G9" i="2"/>
  <c r="H9" i="2"/>
  <c r="J9" i="2"/>
  <c r="G10" i="2"/>
  <c r="H10" i="2"/>
  <c r="J10" i="2"/>
  <c r="G11" i="2"/>
  <c r="H11" i="2"/>
  <c r="J11" i="2"/>
  <c r="G12" i="2"/>
  <c r="H12" i="2"/>
  <c r="J12" i="2"/>
  <c r="G13" i="2"/>
  <c r="H13" i="2"/>
  <c r="J13" i="2"/>
  <c r="G14" i="2"/>
  <c r="H14" i="2"/>
  <c r="J14" i="2"/>
  <c r="G15" i="2"/>
  <c r="H15" i="2"/>
  <c r="J15" i="2"/>
  <c r="G16" i="2"/>
  <c r="H16" i="2"/>
  <c r="J16" i="2"/>
  <c r="G17" i="2"/>
  <c r="H17" i="2"/>
  <c r="J17" i="2"/>
  <c r="G18" i="2"/>
  <c r="H18" i="2"/>
  <c r="J18" i="2"/>
  <c r="G19" i="2"/>
  <c r="H19" i="2"/>
  <c r="J19" i="2"/>
  <c r="G20" i="2"/>
  <c r="H20" i="2"/>
  <c r="J20" i="2"/>
  <c r="G21" i="2"/>
  <c r="H21" i="2"/>
  <c r="J21" i="2"/>
  <c r="G22" i="2"/>
  <c r="H22" i="2"/>
  <c r="J22" i="2"/>
  <c r="G23" i="2"/>
  <c r="H23" i="2"/>
  <c r="J23" i="2"/>
  <c r="G24" i="2"/>
  <c r="H24" i="2"/>
  <c r="J24" i="2"/>
  <c r="G25" i="2"/>
  <c r="H25" i="2"/>
  <c r="J25" i="2"/>
  <c r="G26" i="2"/>
  <c r="H26" i="2"/>
  <c r="J26" i="2"/>
  <c r="G27" i="2"/>
  <c r="H27" i="2"/>
  <c r="J27" i="2"/>
  <c r="G28" i="2"/>
  <c r="H28" i="2"/>
  <c r="J28" i="2"/>
  <c r="G29" i="2"/>
  <c r="H29" i="2"/>
  <c r="J29" i="2"/>
  <c r="G30" i="2"/>
  <c r="H30" i="2"/>
  <c r="J30" i="2"/>
  <c r="G31" i="2"/>
  <c r="H31" i="2"/>
  <c r="J31" i="2"/>
  <c r="G32" i="2"/>
  <c r="H32" i="2"/>
  <c r="J32" i="2"/>
  <c r="G33" i="2"/>
  <c r="H33" i="2"/>
  <c r="J33" i="2"/>
  <c r="G34" i="2"/>
  <c r="H34" i="2"/>
  <c r="J34" i="2"/>
  <c r="G35" i="2"/>
  <c r="H35" i="2"/>
  <c r="J35" i="2"/>
  <c r="G36" i="2"/>
  <c r="H36" i="2"/>
  <c r="J36" i="2"/>
  <c r="G37" i="2"/>
  <c r="H37" i="2"/>
  <c r="J37" i="2"/>
  <c r="G38" i="2"/>
  <c r="H38" i="2"/>
  <c r="J38" i="2"/>
  <c r="G39" i="2"/>
  <c r="H39" i="2"/>
  <c r="J39" i="2"/>
  <c r="G40" i="2"/>
  <c r="H40" i="2"/>
  <c r="J40" i="2"/>
  <c r="G41" i="2"/>
  <c r="H41" i="2"/>
  <c r="J41" i="2"/>
  <c r="G42" i="2"/>
  <c r="H42" i="2"/>
  <c r="J42" i="2"/>
  <c r="G43" i="2"/>
  <c r="H43" i="2"/>
  <c r="J43" i="2"/>
  <c r="G44" i="2"/>
  <c r="H44" i="2"/>
  <c r="J44" i="2"/>
  <c r="G45" i="2"/>
  <c r="H45" i="2"/>
  <c r="J45" i="2"/>
  <c r="G46" i="2"/>
  <c r="H46" i="2"/>
  <c r="J46" i="2"/>
  <c r="G47" i="2"/>
  <c r="H47" i="2"/>
  <c r="J47" i="2"/>
  <c r="G48" i="2"/>
  <c r="H48" i="2"/>
  <c r="J48" i="2"/>
  <c r="G49" i="2"/>
  <c r="H49" i="2"/>
  <c r="J49" i="2"/>
  <c r="G50" i="2"/>
  <c r="H50" i="2"/>
  <c r="J50" i="2"/>
  <c r="G51" i="2"/>
  <c r="H51" i="2"/>
  <c r="J51" i="2"/>
  <c r="G52" i="2"/>
  <c r="H52" i="2"/>
  <c r="J52" i="2"/>
  <c r="G53" i="2"/>
  <c r="H53" i="2"/>
  <c r="J53" i="2"/>
  <c r="G54" i="2"/>
  <c r="H54" i="2"/>
  <c r="J54" i="2"/>
  <c r="G55" i="2"/>
  <c r="H55" i="2"/>
  <c r="J55" i="2"/>
  <c r="G56" i="2"/>
  <c r="H56" i="2"/>
  <c r="J56" i="2"/>
  <c r="G57" i="2"/>
  <c r="H57" i="2"/>
  <c r="J57" i="2"/>
  <c r="G58" i="2"/>
  <c r="H58" i="2"/>
  <c r="J58" i="2"/>
  <c r="G59" i="2"/>
  <c r="H59" i="2"/>
  <c r="J59" i="2"/>
  <c r="G60" i="2"/>
  <c r="H60" i="2"/>
  <c r="J60" i="2"/>
  <c r="G61" i="2"/>
  <c r="H61" i="2"/>
  <c r="J61" i="2"/>
  <c r="G62" i="2"/>
  <c r="H62" i="2"/>
  <c r="J62" i="2"/>
  <c r="G63" i="2"/>
  <c r="H63" i="2"/>
  <c r="J63" i="2"/>
  <c r="G64" i="2"/>
  <c r="H64" i="2"/>
  <c r="J64" i="2"/>
  <c r="G65" i="2"/>
  <c r="H65" i="2"/>
  <c r="J65" i="2"/>
  <c r="G66" i="2"/>
  <c r="H66" i="2"/>
  <c r="J66" i="2"/>
  <c r="G67" i="2"/>
  <c r="H67" i="2"/>
  <c r="J67" i="2"/>
  <c r="G68" i="2"/>
  <c r="H68" i="2"/>
  <c r="J68" i="2"/>
  <c r="G69" i="2"/>
  <c r="H69" i="2"/>
  <c r="J69" i="2"/>
  <c r="G70" i="2"/>
  <c r="H70" i="2"/>
  <c r="J70" i="2"/>
  <c r="G71" i="2"/>
  <c r="H71" i="2"/>
  <c r="J71" i="2"/>
  <c r="G72" i="2"/>
  <c r="H72" i="2"/>
  <c r="J72" i="2"/>
  <c r="G73" i="2"/>
  <c r="H73" i="2"/>
  <c r="J73" i="2"/>
  <c r="G74" i="2"/>
  <c r="H74" i="2"/>
  <c r="J74" i="2"/>
  <c r="G75" i="2"/>
  <c r="H75" i="2"/>
  <c r="J75" i="2"/>
  <c r="G76" i="2"/>
  <c r="H76" i="2"/>
  <c r="J76" i="2"/>
  <c r="G77" i="2"/>
  <c r="H77" i="2"/>
  <c r="J77" i="2"/>
  <c r="G78" i="2"/>
  <c r="H78" i="2"/>
  <c r="J78" i="2"/>
  <c r="G79" i="2"/>
  <c r="H79" i="2"/>
  <c r="J79" i="2"/>
  <c r="G80" i="2"/>
  <c r="H80" i="2"/>
  <c r="J80" i="2"/>
  <c r="G81" i="2"/>
  <c r="H81" i="2"/>
  <c r="J81" i="2"/>
  <c r="G82" i="2"/>
  <c r="H82" i="2"/>
  <c r="J82" i="2"/>
  <c r="G83" i="2"/>
  <c r="H83" i="2"/>
  <c r="J83" i="2"/>
  <c r="G84" i="2"/>
  <c r="H84" i="2"/>
  <c r="J84" i="2"/>
  <c r="G85" i="2"/>
  <c r="H85" i="2"/>
  <c r="J85" i="2"/>
  <c r="G86" i="2"/>
  <c r="H86" i="2"/>
  <c r="J86" i="2"/>
  <c r="G87" i="2"/>
  <c r="H87" i="2"/>
  <c r="J87" i="2"/>
  <c r="G88" i="2"/>
  <c r="H88" i="2"/>
  <c r="J88" i="2"/>
  <c r="G89" i="2"/>
  <c r="H89" i="2"/>
  <c r="J89" i="2"/>
  <c r="G90" i="2"/>
  <c r="H90" i="2"/>
  <c r="J90" i="2"/>
  <c r="G91" i="2"/>
  <c r="H91" i="2"/>
  <c r="J91" i="2"/>
  <c r="G92" i="2"/>
  <c r="H92" i="2"/>
  <c r="J92" i="2"/>
  <c r="G93" i="2"/>
  <c r="H93" i="2"/>
  <c r="J93" i="2"/>
  <c r="G94" i="2"/>
  <c r="H94" i="2"/>
  <c r="J94" i="2"/>
  <c r="G95" i="2"/>
  <c r="H95" i="2"/>
  <c r="J95" i="2"/>
  <c r="G96" i="2"/>
  <c r="H96" i="2"/>
  <c r="J96" i="2"/>
  <c r="G97" i="2"/>
  <c r="H97" i="2"/>
  <c r="J97" i="2"/>
  <c r="G98" i="2"/>
  <c r="H98" i="2"/>
  <c r="J98" i="2"/>
  <c r="G99" i="2"/>
  <c r="H99" i="2"/>
  <c r="J99" i="2"/>
  <c r="G100" i="2"/>
  <c r="H100" i="2"/>
  <c r="J100" i="2"/>
  <c r="G101" i="2"/>
  <c r="H101" i="2"/>
  <c r="J101" i="2"/>
  <c r="G102" i="2"/>
  <c r="H102" i="2"/>
  <c r="J102" i="2"/>
  <c r="G103" i="2"/>
  <c r="H103" i="2"/>
  <c r="J103" i="2"/>
  <c r="G104" i="2"/>
  <c r="H104" i="2"/>
  <c r="J104" i="2"/>
  <c r="G105" i="2"/>
  <c r="H105" i="2"/>
  <c r="J105" i="2"/>
  <c r="G106" i="2"/>
  <c r="H106" i="2"/>
  <c r="J106" i="2"/>
  <c r="G107" i="2"/>
  <c r="H107" i="2"/>
  <c r="J107" i="2"/>
  <c r="G108" i="2"/>
  <c r="H108" i="2"/>
  <c r="J108" i="2"/>
  <c r="G109" i="2"/>
  <c r="H109" i="2"/>
  <c r="J109" i="2"/>
  <c r="G110" i="2"/>
  <c r="H110" i="2"/>
  <c r="J110" i="2"/>
  <c r="G111" i="2"/>
  <c r="H111" i="2"/>
  <c r="J111" i="2"/>
  <c r="G112" i="2"/>
  <c r="H112" i="2"/>
  <c r="J112" i="2"/>
  <c r="G113" i="2"/>
  <c r="H113" i="2"/>
  <c r="J113" i="2"/>
  <c r="G114" i="2"/>
  <c r="H114" i="2"/>
  <c r="J114" i="2"/>
  <c r="G115" i="2"/>
  <c r="H115" i="2"/>
  <c r="J115" i="2"/>
  <c r="G116" i="2"/>
  <c r="H116" i="2"/>
  <c r="J116" i="2"/>
  <c r="G117" i="2"/>
  <c r="H117" i="2"/>
  <c r="J117" i="2"/>
  <c r="G118" i="2"/>
  <c r="H118" i="2"/>
  <c r="J118" i="2"/>
  <c r="G119" i="2"/>
  <c r="H119" i="2"/>
  <c r="J119" i="2"/>
  <c r="G120" i="2"/>
  <c r="H120" i="2"/>
  <c r="J120" i="2"/>
  <c r="G121" i="2"/>
  <c r="H121" i="2"/>
  <c r="J121" i="2"/>
  <c r="G122" i="2"/>
  <c r="H122" i="2"/>
  <c r="J122" i="2"/>
  <c r="G123" i="2"/>
  <c r="H123" i="2"/>
  <c r="J123" i="2"/>
  <c r="G124" i="2"/>
  <c r="H124" i="2"/>
  <c r="J124" i="2"/>
  <c r="G125" i="2"/>
  <c r="H125" i="2"/>
  <c r="J125" i="2"/>
  <c r="G126" i="2"/>
  <c r="H126" i="2"/>
  <c r="J126" i="2"/>
  <c r="G127" i="2"/>
  <c r="H127" i="2"/>
  <c r="J127" i="2"/>
  <c r="G128" i="2"/>
  <c r="H128" i="2"/>
  <c r="J128" i="2"/>
  <c r="G129" i="2"/>
  <c r="H129" i="2"/>
  <c r="J129" i="2"/>
  <c r="G130" i="2"/>
  <c r="H130" i="2"/>
  <c r="J130" i="2"/>
  <c r="G131" i="2"/>
  <c r="H131" i="2"/>
  <c r="J131" i="2"/>
  <c r="G132" i="2"/>
  <c r="H132" i="2"/>
  <c r="J132" i="2"/>
  <c r="G133" i="2"/>
  <c r="H133" i="2"/>
  <c r="J133" i="2"/>
  <c r="G134" i="2"/>
  <c r="H134" i="2"/>
  <c r="J134" i="2"/>
  <c r="G135" i="2"/>
  <c r="H135" i="2"/>
  <c r="J135" i="2"/>
  <c r="G136" i="2"/>
  <c r="H136" i="2"/>
  <c r="J136" i="2"/>
  <c r="G137" i="2"/>
  <c r="H137" i="2"/>
  <c r="J137" i="2"/>
  <c r="G138" i="2"/>
  <c r="H138" i="2"/>
  <c r="J138" i="2"/>
  <c r="I4" i="2"/>
  <c r="I114" i="2"/>
  <c r="I112" i="2"/>
  <c r="I110" i="2"/>
  <c r="I108" i="2"/>
  <c r="I96" i="2"/>
  <c r="I94" i="2"/>
  <c r="I92" i="2"/>
  <c r="I90" i="2"/>
  <c r="I88" i="2"/>
  <c r="I86" i="2"/>
  <c r="I84" i="2"/>
  <c r="I82" i="2"/>
  <c r="I80" i="2"/>
  <c r="I78" i="2"/>
  <c r="I76" i="2"/>
  <c r="I74" i="2"/>
  <c r="I72" i="2"/>
  <c r="I70" i="2"/>
  <c r="I68" i="2"/>
  <c r="I66" i="2"/>
  <c r="I64" i="2"/>
  <c r="I62" i="2"/>
  <c r="I60" i="2"/>
  <c r="I58" i="2"/>
  <c r="I56" i="2"/>
  <c r="I54" i="2"/>
  <c r="I52" i="2"/>
  <c r="I50" i="2"/>
  <c r="I48" i="2"/>
  <c r="I46" i="2"/>
  <c r="I44" i="2"/>
  <c r="I42" i="2"/>
  <c r="I40" i="2"/>
  <c r="I38" i="2"/>
  <c r="I36" i="2"/>
  <c r="I34" i="2"/>
  <c r="I32" i="2"/>
  <c r="I30" i="2"/>
  <c r="I28" i="2"/>
  <c r="I26" i="2"/>
  <c r="I24" i="2"/>
  <c r="I22" i="2"/>
  <c r="I20" i="2"/>
  <c r="I18" i="2"/>
  <c r="I16" i="2"/>
  <c r="I14" i="2"/>
  <c r="I8" i="2"/>
  <c r="I6" i="2"/>
  <c r="I138" i="2"/>
  <c r="I136" i="2"/>
  <c r="I134" i="2"/>
  <c r="I132" i="2"/>
  <c r="I130" i="2"/>
  <c r="I128" i="2"/>
  <c r="I126" i="2"/>
  <c r="I124" i="2"/>
  <c r="I122" i="2"/>
  <c r="I120" i="2"/>
  <c r="I118" i="2"/>
  <c r="I116" i="2"/>
  <c r="I106" i="2"/>
  <c r="I104" i="2"/>
  <c r="I102" i="2"/>
  <c r="I100" i="2"/>
  <c r="I98" i="2"/>
  <c r="I12" i="2"/>
  <c r="I137" i="2"/>
  <c r="I135" i="2"/>
  <c r="I133" i="2"/>
  <c r="I131" i="2"/>
  <c r="I129" i="2"/>
  <c r="I127" i="2"/>
  <c r="I125" i="2"/>
  <c r="I123" i="2"/>
  <c r="I121" i="2"/>
  <c r="I119" i="2"/>
  <c r="I117" i="2"/>
  <c r="I115" i="2"/>
  <c r="I113" i="2"/>
  <c r="I111" i="2"/>
  <c r="I109" i="2"/>
  <c r="I107" i="2"/>
  <c r="I105" i="2"/>
  <c r="I103" i="2"/>
  <c r="I101" i="2"/>
  <c r="I99" i="2"/>
  <c r="I97" i="2"/>
  <c r="I95" i="2"/>
  <c r="I93" i="2"/>
  <c r="I91" i="2"/>
  <c r="I89" i="2"/>
  <c r="I87" i="2"/>
  <c r="I85" i="2"/>
  <c r="I83" i="2"/>
  <c r="I81" i="2"/>
  <c r="I79" i="2"/>
  <c r="I77" i="2"/>
  <c r="I75" i="2"/>
  <c r="I73" i="2"/>
  <c r="I71" i="2"/>
  <c r="I69" i="2"/>
  <c r="I67" i="2"/>
  <c r="I65" i="2"/>
  <c r="I63" i="2"/>
  <c r="I61" i="2"/>
  <c r="I59" i="2"/>
  <c r="I57" i="2"/>
  <c r="I55" i="2"/>
  <c r="I53" i="2"/>
  <c r="I51" i="2"/>
  <c r="I49" i="2"/>
  <c r="I47" i="2"/>
  <c r="I45" i="2"/>
  <c r="I43" i="2"/>
  <c r="I41" i="2"/>
  <c r="I39" i="2"/>
  <c r="I37" i="2"/>
  <c r="I35" i="2"/>
  <c r="I33" i="2"/>
  <c r="I31" i="2"/>
  <c r="I29" i="2"/>
  <c r="I27" i="2"/>
  <c r="I25" i="2"/>
  <c r="I23" i="2"/>
  <c r="I21" i="2"/>
  <c r="I19" i="2"/>
  <c r="I17" i="2"/>
  <c r="I15" i="2"/>
  <c r="I13" i="2"/>
  <c r="I11" i="2"/>
  <c r="I9" i="2"/>
  <c r="I7" i="2"/>
  <c r="I5" i="2"/>
  <c r="I3" i="2"/>
  <c r="I10" i="2"/>
  <c r="K31" i="7"/>
  <c r="H13" i="11"/>
  <c r="H17" i="11"/>
  <c r="H18" i="11"/>
  <c r="H19" i="11"/>
  <c r="H20" i="11"/>
  <c r="H21" i="11"/>
  <c r="H22" i="11"/>
  <c r="H23" i="11"/>
  <c r="J2" i="2"/>
  <c r="H2" i="2"/>
  <c r="G2" i="2"/>
  <c r="I2" i="2"/>
  <c r="I12" i="6"/>
  <c r="AD12" i="11"/>
  <c r="J12" i="6"/>
  <c r="L12" i="6"/>
  <c r="AG12" i="11"/>
  <c r="H12" i="11"/>
  <c r="K12" i="6"/>
  <c r="AE12" i="11"/>
  <c r="AF12" i="11"/>
  <c r="AE40" i="10"/>
  <c r="AJ40" i="10"/>
  <c r="K40" i="10"/>
  <c r="AH40" i="10"/>
  <c r="H40" i="10"/>
  <c r="AG40" i="10"/>
  <c r="G40" i="10"/>
  <c r="C33" i="7"/>
  <c r="AI40" i="10"/>
  <c r="I40" i="10"/>
  <c r="AJ122" i="10"/>
  <c r="K122" i="10"/>
  <c r="AE122" i="10"/>
  <c r="AG122" i="10"/>
  <c r="G122" i="10"/>
  <c r="AI122" i="10"/>
  <c r="I122" i="10"/>
  <c r="AH122" i="10"/>
  <c r="H122" i="10"/>
  <c r="I3" i="6"/>
  <c r="AD14" i="11"/>
  <c r="J3" i="6"/>
  <c r="AE14" i="11"/>
  <c r="L3" i="6"/>
  <c r="AG14" i="11"/>
  <c r="H14" i="11"/>
  <c r="I7" i="6"/>
  <c r="AD5" i="11"/>
  <c r="J7" i="6"/>
  <c r="AE5" i="11"/>
  <c r="L7" i="6"/>
  <c r="AG5" i="11"/>
  <c r="H5" i="11"/>
  <c r="I9" i="6"/>
  <c r="AD8" i="11"/>
  <c r="J9" i="6"/>
  <c r="AE8" i="11"/>
  <c r="L9" i="6"/>
  <c r="AG8" i="11"/>
  <c r="H8" i="11"/>
  <c r="I13" i="6"/>
  <c r="AD6" i="11"/>
  <c r="J13" i="6"/>
  <c r="AE6" i="11"/>
  <c r="L13" i="6"/>
  <c r="AG6" i="11"/>
  <c r="H6" i="11"/>
  <c r="I8" i="6"/>
  <c r="AD7" i="11"/>
  <c r="J8" i="6"/>
  <c r="AE7" i="11"/>
  <c r="L8" i="6"/>
  <c r="AG7" i="11"/>
  <c r="H7" i="11"/>
  <c r="I5" i="6"/>
  <c r="AD4" i="11"/>
  <c r="J5" i="6"/>
  <c r="AE4" i="11"/>
  <c r="L5" i="6"/>
  <c r="AG4" i="11"/>
  <c r="H4" i="11"/>
  <c r="I10" i="6"/>
  <c r="AD11" i="11"/>
  <c r="J10" i="6"/>
  <c r="AE11" i="11"/>
  <c r="L10" i="6"/>
  <c r="AG11" i="11"/>
  <c r="H11" i="11"/>
  <c r="AF4" i="11"/>
  <c r="AF6" i="11"/>
  <c r="AF5" i="11"/>
  <c r="AF11" i="11"/>
  <c r="AF7" i="11"/>
  <c r="AF8" i="11"/>
  <c r="AF14" i="11"/>
  <c r="K3" i="6"/>
  <c r="K5" i="6"/>
  <c r="K13" i="6"/>
  <c r="K7" i="6"/>
  <c r="K10" i="6"/>
  <c r="K8" i="6"/>
  <c r="K9" i="6"/>
  <c r="I6" i="6"/>
  <c r="AD15" i="11"/>
  <c r="J6" i="6"/>
  <c r="AE15" i="11"/>
  <c r="L6" i="6"/>
  <c r="AG15" i="11"/>
  <c r="H15" i="11"/>
  <c r="AF15" i="11"/>
  <c r="K6" i="6"/>
  <c r="AG99" i="10"/>
  <c r="G99" i="10"/>
  <c r="AJ99" i="10"/>
  <c r="K99" i="10"/>
  <c r="AE99" i="10"/>
  <c r="AG134" i="10"/>
  <c r="G134" i="10"/>
  <c r="AE134" i="10"/>
  <c r="AJ134" i="10"/>
  <c r="K134" i="10"/>
  <c r="AI134" i="10"/>
  <c r="I134" i="10"/>
  <c r="AI99" i="10"/>
  <c r="I99" i="10"/>
  <c r="AH134" i="10"/>
  <c r="H134" i="10"/>
  <c r="AH99" i="10"/>
  <c r="H99" i="10"/>
  <c r="G6" i="7"/>
  <c r="AJ87" i="10"/>
  <c r="K87" i="10"/>
  <c r="AE87" i="10"/>
  <c r="AH87" i="10"/>
  <c r="H87" i="10"/>
  <c r="AI87" i="10"/>
  <c r="I87" i="10"/>
  <c r="AG87" i="10"/>
  <c r="G87" i="10"/>
  <c r="I43" i="6"/>
  <c r="F213" i="10"/>
  <c r="G213" i="10"/>
  <c r="H213" i="10"/>
  <c r="I213" i="10"/>
  <c r="K213" i="10"/>
  <c r="AE68" i="10"/>
  <c r="AJ68" i="10"/>
  <c r="AE24" i="10"/>
  <c r="AE65" i="10"/>
  <c r="AJ65" i="10"/>
  <c r="K65" i="10"/>
  <c r="AG68" i="10"/>
  <c r="AG65" i="10"/>
  <c r="G65" i="10"/>
  <c r="C34" i="7"/>
  <c r="D34" i="7"/>
  <c r="E34" i="7"/>
  <c r="C35" i="7"/>
  <c r="D35" i="7"/>
  <c r="E35" i="7"/>
  <c r="C36" i="7"/>
  <c r="D36" i="7"/>
  <c r="E36" i="7"/>
  <c r="C37" i="7"/>
  <c r="D37" i="7"/>
  <c r="E37" i="7"/>
  <c r="C38" i="7"/>
  <c r="D38" i="7"/>
  <c r="E38" i="7"/>
  <c r="C39" i="7"/>
  <c r="D39" i="7"/>
  <c r="E39" i="7"/>
  <c r="C40" i="7"/>
  <c r="D40" i="7"/>
  <c r="E40" i="7"/>
  <c r="E33" i="7"/>
  <c r="D33" i="7"/>
  <c r="AG3" i="10"/>
  <c r="F33" i="7"/>
  <c r="AI65" i="10"/>
  <c r="I65" i="10"/>
  <c r="F40" i="7"/>
  <c r="F38" i="7"/>
  <c r="F36" i="7"/>
  <c r="F34" i="7"/>
  <c r="F39" i="7"/>
  <c r="F37" i="7"/>
  <c r="F35" i="7"/>
  <c r="AI68" i="10"/>
  <c r="AH65" i="10"/>
  <c r="H65" i="10"/>
  <c r="AH68" i="10"/>
  <c r="G19" i="7"/>
  <c r="F41" i="7"/>
  <c r="F42" i="7"/>
  <c r="I11" i="6"/>
  <c r="AD16" i="11"/>
  <c r="J11" i="6"/>
  <c r="AE16" i="11"/>
  <c r="L11" i="6"/>
  <c r="AG16" i="11"/>
  <c r="H16" i="11"/>
  <c r="AF16" i="11"/>
  <c r="K11" i="6"/>
  <c r="T8" i="12"/>
  <c r="T6" i="12"/>
  <c r="T4" i="12"/>
  <c r="T7" i="12"/>
  <c r="T11" i="12"/>
  <c r="T9" i="12"/>
  <c r="T10" i="12"/>
  <c r="T5" i="12"/>
  <c r="N8" i="12"/>
  <c r="O8" i="12"/>
  <c r="P8" i="12"/>
  <c r="R8" i="12"/>
  <c r="S8" i="12"/>
  <c r="N10" i="12"/>
  <c r="O10" i="12"/>
  <c r="P10" i="12"/>
  <c r="R10" i="12"/>
  <c r="S10" i="12"/>
  <c r="N11" i="12"/>
  <c r="O11" i="12"/>
  <c r="P11" i="12"/>
  <c r="Q11" i="12"/>
  <c r="R11" i="12"/>
  <c r="S11" i="12"/>
  <c r="N6" i="12"/>
  <c r="O6" i="12"/>
  <c r="P6" i="12"/>
  <c r="R6" i="12"/>
  <c r="S6" i="12"/>
  <c r="N4" i="12"/>
  <c r="O4" i="12"/>
  <c r="P4" i="12"/>
  <c r="R4" i="12"/>
  <c r="S4" i="12"/>
  <c r="N5" i="12"/>
  <c r="O5" i="12"/>
  <c r="P5" i="12"/>
  <c r="R5" i="12"/>
  <c r="S5" i="12"/>
  <c r="N9" i="12"/>
  <c r="O9" i="12"/>
  <c r="P9" i="12"/>
  <c r="Q9" i="12"/>
  <c r="R9" i="12"/>
  <c r="S9" i="12"/>
  <c r="S7" i="12"/>
  <c r="R7" i="12"/>
  <c r="P7" i="12"/>
  <c r="O7" i="12"/>
  <c r="N7" i="12"/>
  <c r="Q8" i="12"/>
  <c r="Q4" i="12"/>
  <c r="M9" i="12"/>
  <c r="M11" i="12"/>
  <c r="M4" i="12"/>
  <c r="M6" i="12"/>
  <c r="M8" i="12"/>
  <c r="M5" i="12"/>
  <c r="M10" i="12"/>
  <c r="Q5" i="12"/>
  <c r="Q6" i="12"/>
  <c r="Q10" i="12"/>
  <c r="Q7" i="12"/>
  <c r="M7" i="12"/>
  <c r="K30" i="7"/>
  <c r="AG24" i="10"/>
  <c r="AH24" i="10"/>
  <c r="AJ24" i="10"/>
  <c r="AI24" i="10"/>
  <c r="L5" i="7"/>
  <c r="L6" i="7"/>
  <c r="L7" i="7"/>
  <c r="L8" i="7"/>
  <c r="L9" i="7"/>
  <c r="L10" i="7"/>
  <c r="L11" i="7"/>
  <c r="L4" i="7"/>
  <c r="AJ32" i="10"/>
  <c r="AJ27" i="10"/>
  <c r="AJ57" i="10"/>
  <c r="AJ70" i="10"/>
  <c r="AJ73" i="10"/>
  <c r="AJ78" i="10"/>
  <c r="AJ82" i="10"/>
  <c r="AJ89" i="10"/>
  <c r="AJ95" i="10"/>
  <c r="AJ98" i="10"/>
  <c r="AJ100" i="10"/>
  <c r="AJ118" i="10"/>
  <c r="AJ109" i="10"/>
  <c r="AJ128" i="10"/>
  <c r="AJ130" i="10"/>
  <c r="AJ94" i="10"/>
  <c r="AJ14" i="10"/>
  <c r="AJ20" i="10"/>
  <c r="AJ34" i="10"/>
  <c r="AJ63" i="10"/>
  <c r="K11" i="7"/>
  <c r="K9" i="7"/>
  <c r="K6" i="7"/>
  <c r="K10" i="7"/>
  <c r="K8" i="7"/>
  <c r="K5" i="7"/>
  <c r="K7" i="7"/>
  <c r="E12" i="11"/>
  <c r="F12" i="11"/>
  <c r="E13" i="11"/>
  <c r="F13" i="11"/>
  <c r="E14" i="11"/>
  <c r="F14" i="11"/>
  <c r="E15" i="11"/>
  <c r="F15" i="11"/>
  <c r="E16" i="11"/>
  <c r="F16" i="11"/>
  <c r="E17" i="11"/>
  <c r="F17" i="11"/>
  <c r="E18" i="11"/>
  <c r="F18" i="11"/>
  <c r="E19" i="11"/>
  <c r="F19" i="11"/>
  <c r="E20" i="11"/>
  <c r="F20" i="11"/>
  <c r="E21" i="11"/>
  <c r="F21" i="11"/>
  <c r="E22" i="11"/>
  <c r="F22" i="11"/>
  <c r="E23" i="11"/>
  <c r="F23" i="11"/>
  <c r="G23" i="11"/>
  <c r="G20" i="11"/>
  <c r="G18" i="11"/>
  <c r="G16" i="11"/>
  <c r="G21" i="11"/>
  <c r="G19" i="11"/>
  <c r="G17" i="11"/>
  <c r="G22" i="11"/>
  <c r="G15" i="11"/>
  <c r="G13" i="11"/>
  <c r="G14" i="11"/>
  <c r="G12" i="11"/>
  <c r="F161" i="10"/>
  <c r="G161" i="10"/>
  <c r="H161" i="10"/>
  <c r="I161" i="10"/>
  <c r="K161" i="10"/>
  <c r="F154" i="10"/>
  <c r="G154" i="10"/>
  <c r="H154" i="10"/>
  <c r="I154" i="10"/>
  <c r="K154" i="10"/>
  <c r="F185" i="10"/>
  <c r="G185" i="10"/>
  <c r="H185" i="10"/>
  <c r="I185" i="10"/>
  <c r="K185" i="10"/>
  <c r="F197" i="10"/>
  <c r="G197" i="10"/>
  <c r="H197" i="10"/>
  <c r="I197" i="10"/>
  <c r="K197" i="10"/>
  <c r="F212" i="10"/>
  <c r="G212" i="10"/>
  <c r="H212" i="10"/>
  <c r="I212" i="10"/>
  <c r="K212" i="10"/>
  <c r="F188" i="10"/>
  <c r="G188" i="10"/>
  <c r="H188" i="10"/>
  <c r="I188" i="10"/>
  <c r="K188" i="10"/>
  <c r="F164" i="10"/>
  <c r="G164" i="10"/>
  <c r="H164" i="10"/>
  <c r="I164" i="10"/>
  <c r="K164" i="10"/>
  <c r="F191" i="10"/>
  <c r="G191" i="10"/>
  <c r="H191" i="10"/>
  <c r="I191" i="10"/>
  <c r="K191" i="10"/>
  <c r="F204" i="10"/>
  <c r="G204" i="10"/>
  <c r="H204" i="10"/>
  <c r="I204" i="10"/>
  <c r="K204" i="10"/>
  <c r="G68" i="10"/>
  <c r="H68" i="10"/>
  <c r="I68" i="10"/>
  <c r="K68" i="10"/>
  <c r="F171" i="10"/>
  <c r="G171" i="10"/>
  <c r="H171" i="10"/>
  <c r="I171" i="10"/>
  <c r="K171" i="10"/>
  <c r="F208" i="10"/>
  <c r="G208" i="10"/>
  <c r="H208" i="10"/>
  <c r="I208" i="10"/>
  <c r="K208" i="10"/>
  <c r="F210" i="10"/>
  <c r="G210" i="10"/>
  <c r="H210" i="10"/>
  <c r="I210" i="10"/>
  <c r="K210" i="10"/>
  <c r="F214" i="10"/>
  <c r="G214" i="10"/>
  <c r="H214" i="10"/>
  <c r="I214" i="10"/>
  <c r="K214" i="10"/>
  <c r="F147" i="10"/>
  <c r="G147" i="10"/>
  <c r="H147" i="10"/>
  <c r="I147" i="10"/>
  <c r="K147" i="10"/>
  <c r="F151" i="10"/>
  <c r="G151" i="10"/>
  <c r="H151" i="10"/>
  <c r="I151" i="10"/>
  <c r="K151" i="10"/>
  <c r="F153" i="10"/>
  <c r="G153" i="10"/>
  <c r="H153" i="10"/>
  <c r="I153" i="10"/>
  <c r="K153" i="10"/>
  <c r="F198" i="10"/>
  <c r="G198" i="10"/>
  <c r="H198" i="10"/>
  <c r="I198" i="10"/>
  <c r="K198" i="10"/>
  <c r="F199" i="10"/>
  <c r="G199" i="10"/>
  <c r="H199" i="10"/>
  <c r="I199" i="10"/>
  <c r="K199" i="10"/>
  <c r="F209" i="10"/>
  <c r="G209" i="10"/>
  <c r="H209" i="10"/>
  <c r="I209" i="10"/>
  <c r="K209" i="10"/>
  <c r="F174" i="10"/>
  <c r="G174" i="10"/>
  <c r="H174" i="10"/>
  <c r="I174" i="10"/>
  <c r="K174" i="10"/>
  <c r="F183" i="10"/>
  <c r="G183" i="10"/>
  <c r="H183" i="10"/>
  <c r="I183" i="10"/>
  <c r="K183" i="10"/>
  <c r="F165" i="10"/>
  <c r="G165" i="10"/>
  <c r="H165" i="10"/>
  <c r="I165" i="10"/>
  <c r="K165" i="10"/>
  <c r="F189" i="10"/>
  <c r="G189" i="10"/>
  <c r="H189" i="10"/>
  <c r="I189" i="10"/>
  <c r="K189" i="10"/>
  <c r="F203" i="10"/>
  <c r="G203" i="10"/>
  <c r="H203" i="10"/>
  <c r="I203" i="10"/>
  <c r="K203" i="10"/>
  <c r="F139" i="10"/>
  <c r="G139" i="10"/>
  <c r="H139" i="10"/>
  <c r="I139" i="10"/>
  <c r="K139" i="10"/>
  <c r="F140" i="10"/>
  <c r="G140" i="10"/>
  <c r="H140" i="10"/>
  <c r="I140" i="10"/>
  <c r="K140" i="10"/>
  <c r="F141" i="10"/>
  <c r="G141" i="10"/>
  <c r="H141" i="10"/>
  <c r="I141" i="10"/>
  <c r="K141" i="10"/>
  <c r="F142" i="10"/>
  <c r="G142" i="10"/>
  <c r="H142" i="10"/>
  <c r="I142" i="10"/>
  <c r="K142" i="10"/>
  <c r="F143" i="10"/>
  <c r="G143" i="10"/>
  <c r="H143" i="10"/>
  <c r="I143" i="10"/>
  <c r="K143" i="10"/>
  <c r="F144" i="10"/>
  <c r="G144" i="10"/>
  <c r="H144" i="10"/>
  <c r="I144" i="10"/>
  <c r="K144" i="10"/>
  <c r="F145" i="10"/>
  <c r="G145" i="10"/>
  <c r="H145" i="10"/>
  <c r="I145" i="10"/>
  <c r="K145" i="10"/>
  <c r="F146" i="10"/>
  <c r="G146" i="10"/>
  <c r="H146" i="10"/>
  <c r="I146" i="10"/>
  <c r="K146" i="10"/>
  <c r="F148" i="10"/>
  <c r="G148" i="10"/>
  <c r="H148" i="10"/>
  <c r="I148" i="10"/>
  <c r="K148" i="10"/>
  <c r="F149" i="10"/>
  <c r="G149" i="10"/>
  <c r="H149" i="10"/>
  <c r="I149" i="10"/>
  <c r="K149" i="10"/>
  <c r="F150" i="10"/>
  <c r="G150" i="10"/>
  <c r="H150" i="10"/>
  <c r="I150" i="10"/>
  <c r="K150" i="10"/>
  <c r="F152" i="10"/>
  <c r="G152" i="10"/>
  <c r="H152" i="10"/>
  <c r="I152" i="10"/>
  <c r="K152" i="10"/>
  <c r="F155" i="10"/>
  <c r="G155" i="10"/>
  <c r="H155" i="10"/>
  <c r="I155" i="10"/>
  <c r="K155" i="10"/>
  <c r="F156" i="10"/>
  <c r="G156" i="10"/>
  <c r="H156" i="10"/>
  <c r="I156" i="10"/>
  <c r="K156" i="10"/>
  <c r="F157" i="10"/>
  <c r="G157" i="10"/>
  <c r="H157" i="10"/>
  <c r="I157" i="10"/>
  <c r="K157" i="10"/>
  <c r="F158" i="10"/>
  <c r="G158" i="10"/>
  <c r="H158" i="10"/>
  <c r="I158" i="10"/>
  <c r="K158" i="10"/>
  <c r="F159" i="10"/>
  <c r="G159" i="10"/>
  <c r="H159" i="10"/>
  <c r="I159" i="10"/>
  <c r="K159" i="10"/>
  <c r="F160" i="10"/>
  <c r="G160" i="10"/>
  <c r="H160" i="10"/>
  <c r="I160" i="10"/>
  <c r="K160" i="10"/>
  <c r="F162" i="10"/>
  <c r="G162" i="10"/>
  <c r="H162" i="10"/>
  <c r="I162" i="10"/>
  <c r="K162" i="10"/>
  <c r="F163" i="10"/>
  <c r="G163" i="10"/>
  <c r="H163" i="10"/>
  <c r="I163" i="10"/>
  <c r="K163" i="10"/>
  <c r="F166" i="10"/>
  <c r="G166" i="10"/>
  <c r="H166" i="10"/>
  <c r="I166" i="10"/>
  <c r="K166" i="10"/>
  <c r="G24" i="10"/>
  <c r="H24" i="10"/>
  <c r="I24" i="10"/>
  <c r="K24" i="10"/>
  <c r="F167" i="10"/>
  <c r="G167" i="10"/>
  <c r="H167" i="10"/>
  <c r="I167" i="10"/>
  <c r="K167" i="10"/>
  <c r="F168" i="10"/>
  <c r="G168" i="10"/>
  <c r="H168" i="10"/>
  <c r="I168" i="10"/>
  <c r="K168" i="10"/>
  <c r="F169" i="10"/>
  <c r="G169" i="10"/>
  <c r="H169" i="10"/>
  <c r="I169" i="10"/>
  <c r="K169" i="10"/>
  <c r="F170" i="10"/>
  <c r="G170" i="10"/>
  <c r="H170" i="10"/>
  <c r="I170" i="10"/>
  <c r="K170" i="10"/>
  <c r="F172" i="10"/>
  <c r="G172" i="10"/>
  <c r="H172" i="10"/>
  <c r="I172" i="10"/>
  <c r="K172" i="10"/>
  <c r="F173" i="10"/>
  <c r="G173" i="10"/>
  <c r="H173" i="10"/>
  <c r="I173" i="10"/>
  <c r="K173" i="10"/>
  <c r="F175" i="10"/>
  <c r="G175" i="10"/>
  <c r="H175" i="10"/>
  <c r="I175" i="10"/>
  <c r="K175" i="10"/>
  <c r="F176" i="10"/>
  <c r="G176" i="10"/>
  <c r="H176" i="10"/>
  <c r="I176" i="10"/>
  <c r="K176" i="10"/>
  <c r="F177" i="10"/>
  <c r="G177" i="10"/>
  <c r="H177" i="10"/>
  <c r="I177" i="10"/>
  <c r="K177" i="10"/>
  <c r="F178" i="10"/>
  <c r="G178" i="10"/>
  <c r="H178" i="10"/>
  <c r="I178" i="10"/>
  <c r="K178" i="10"/>
  <c r="F179" i="10"/>
  <c r="G179" i="10"/>
  <c r="H179" i="10"/>
  <c r="I179" i="10"/>
  <c r="K179" i="10"/>
  <c r="F180" i="10"/>
  <c r="G180" i="10"/>
  <c r="H180" i="10"/>
  <c r="I180" i="10"/>
  <c r="K180" i="10"/>
  <c r="F181" i="10"/>
  <c r="G181" i="10"/>
  <c r="H181" i="10"/>
  <c r="I181" i="10"/>
  <c r="K181" i="10"/>
  <c r="F182" i="10"/>
  <c r="G182" i="10"/>
  <c r="H182" i="10"/>
  <c r="I182" i="10"/>
  <c r="K182" i="10"/>
  <c r="F184" i="10"/>
  <c r="G184" i="10"/>
  <c r="H184" i="10"/>
  <c r="I184" i="10"/>
  <c r="K184" i="10"/>
  <c r="F186" i="10"/>
  <c r="G186" i="10"/>
  <c r="H186" i="10"/>
  <c r="I186" i="10"/>
  <c r="K186" i="10"/>
  <c r="F187" i="10"/>
  <c r="G187" i="10"/>
  <c r="H187" i="10"/>
  <c r="I187" i="10"/>
  <c r="K187" i="10"/>
  <c r="F190" i="10"/>
  <c r="G190" i="10"/>
  <c r="H190" i="10"/>
  <c r="I190" i="10"/>
  <c r="K190" i="10"/>
  <c r="F192" i="10"/>
  <c r="G192" i="10"/>
  <c r="H192" i="10"/>
  <c r="I192" i="10"/>
  <c r="K192" i="10"/>
  <c r="F193" i="10"/>
  <c r="G193" i="10"/>
  <c r="H193" i="10"/>
  <c r="I193" i="10"/>
  <c r="K193" i="10"/>
  <c r="F194" i="10"/>
  <c r="G194" i="10"/>
  <c r="H194" i="10"/>
  <c r="I194" i="10"/>
  <c r="K194" i="10"/>
  <c r="F195" i="10"/>
  <c r="G195" i="10"/>
  <c r="H195" i="10"/>
  <c r="I195" i="10"/>
  <c r="K195" i="10"/>
  <c r="F196" i="10"/>
  <c r="G196" i="10"/>
  <c r="H196" i="10"/>
  <c r="I196" i="10"/>
  <c r="K196" i="10"/>
  <c r="F200" i="10"/>
  <c r="G200" i="10"/>
  <c r="H200" i="10"/>
  <c r="I200" i="10"/>
  <c r="K200" i="10"/>
  <c r="F201" i="10"/>
  <c r="G201" i="10"/>
  <c r="H201" i="10"/>
  <c r="I201" i="10"/>
  <c r="K201" i="10"/>
  <c r="F202" i="10"/>
  <c r="G202" i="10"/>
  <c r="H202" i="10"/>
  <c r="I202" i="10"/>
  <c r="K202" i="10"/>
  <c r="F205" i="10"/>
  <c r="G205" i="10"/>
  <c r="H205" i="10"/>
  <c r="I205" i="10"/>
  <c r="K205" i="10"/>
  <c r="F206" i="10"/>
  <c r="G206" i="10"/>
  <c r="H206" i="10"/>
  <c r="I206" i="10"/>
  <c r="K206" i="10"/>
  <c r="F207" i="10"/>
  <c r="G207" i="10"/>
  <c r="H207" i="10"/>
  <c r="I207" i="10"/>
  <c r="K207" i="10"/>
  <c r="F211" i="10"/>
  <c r="G211" i="10"/>
  <c r="H211" i="10"/>
  <c r="I211" i="10"/>
  <c r="K211" i="10"/>
  <c r="F215" i="10"/>
  <c r="G215" i="10"/>
  <c r="H215" i="10"/>
  <c r="I215" i="10"/>
  <c r="K215" i="10"/>
  <c r="A161" i="10"/>
  <c r="A154" i="10"/>
  <c r="A185" i="10"/>
  <c r="A197" i="10"/>
  <c r="A212" i="10"/>
  <c r="A188" i="10"/>
  <c r="A164" i="10"/>
  <c r="A191" i="10"/>
  <c r="A204" i="10"/>
  <c r="A68" i="10"/>
  <c r="A171" i="10"/>
  <c r="A208" i="10"/>
  <c r="A210" i="10"/>
  <c r="A214" i="10"/>
  <c r="A147" i="10"/>
  <c r="A151" i="10"/>
  <c r="A153" i="10"/>
  <c r="A198" i="10"/>
  <c r="A199" i="10"/>
  <c r="A209" i="10"/>
  <c r="A174" i="10"/>
  <c r="A183" i="10"/>
  <c r="A165" i="10"/>
  <c r="A189" i="10"/>
  <c r="A203" i="10"/>
  <c r="A139" i="10"/>
  <c r="A140" i="10"/>
  <c r="A141" i="10"/>
  <c r="A142" i="10"/>
  <c r="A143" i="10"/>
  <c r="A144" i="10"/>
  <c r="A145" i="10"/>
  <c r="A146" i="10"/>
  <c r="A148" i="10"/>
  <c r="A149" i="10"/>
  <c r="A150" i="10"/>
  <c r="A152" i="10"/>
  <c r="A155" i="10"/>
  <c r="A156" i="10"/>
  <c r="A157" i="10"/>
  <c r="A158" i="10"/>
  <c r="A159" i="10"/>
  <c r="A160" i="10"/>
  <c r="A162" i="10"/>
  <c r="A163" i="10"/>
  <c r="A166" i="10"/>
  <c r="A24" i="10"/>
  <c r="A167" i="10"/>
  <c r="A168" i="10"/>
  <c r="A169" i="10"/>
  <c r="A170" i="10"/>
  <c r="A172" i="10"/>
  <c r="A173" i="10"/>
  <c r="A175" i="10"/>
  <c r="A176" i="10"/>
  <c r="A177" i="10"/>
  <c r="A178" i="10"/>
  <c r="A179" i="10"/>
  <c r="A180" i="10"/>
  <c r="A181" i="10"/>
  <c r="A182" i="10"/>
  <c r="A184" i="10"/>
  <c r="A186" i="10"/>
  <c r="A187" i="10"/>
  <c r="A190" i="10"/>
  <c r="A192" i="10"/>
  <c r="A193" i="10"/>
  <c r="A194" i="10"/>
  <c r="A195" i="10"/>
  <c r="A196" i="10"/>
  <c r="A200" i="10"/>
  <c r="A201" i="10"/>
  <c r="A202" i="10"/>
  <c r="A205" i="10"/>
  <c r="A206" i="10"/>
  <c r="A207" i="10"/>
  <c r="A211" i="10"/>
  <c r="A213" i="10"/>
  <c r="A215" i="10"/>
  <c r="K32" i="10"/>
  <c r="K14" i="10"/>
  <c r="K20" i="10"/>
  <c r="K27" i="10"/>
  <c r="K34" i="10"/>
  <c r="K57" i="10"/>
  <c r="K63" i="10"/>
  <c r="K70" i="10"/>
  <c r="K73" i="10"/>
  <c r="K78" i="10"/>
  <c r="K82" i="10"/>
  <c r="K89" i="10"/>
  <c r="K94" i="10"/>
  <c r="K95" i="10"/>
  <c r="K98" i="10"/>
  <c r="K100" i="10"/>
  <c r="K118" i="10"/>
  <c r="K109" i="10"/>
  <c r="K128" i="10"/>
  <c r="K130" i="10"/>
  <c r="AJ3" i="10"/>
  <c r="K3" i="10"/>
  <c r="AE45" i="10"/>
  <c r="A45" i="10"/>
  <c r="AE46" i="10"/>
  <c r="A46" i="10"/>
  <c r="AE48" i="10"/>
  <c r="A48" i="10"/>
  <c r="AE49" i="10"/>
  <c r="A49" i="10"/>
  <c r="AE50" i="10"/>
  <c r="A50" i="10"/>
  <c r="AE51" i="10"/>
  <c r="A51" i="10"/>
  <c r="AE52" i="10"/>
  <c r="A52" i="10"/>
  <c r="AE53" i="10"/>
  <c r="A53" i="10"/>
  <c r="AE47" i="10"/>
  <c r="A47" i="10"/>
  <c r="AE41" i="10"/>
  <c r="A41" i="10"/>
  <c r="AE21" i="10"/>
  <c r="A21" i="10"/>
  <c r="AE22" i="10"/>
  <c r="A22" i="10"/>
  <c r="AE23" i="10"/>
  <c r="A23" i="10"/>
  <c r="AE25" i="10"/>
  <c r="A25" i="10"/>
  <c r="AE26" i="10"/>
  <c r="A26" i="10"/>
  <c r="AE28" i="10"/>
  <c r="A28" i="10"/>
  <c r="AE29" i="10"/>
  <c r="A29" i="10"/>
  <c r="AE30" i="10"/>
  <c r="A30" i="10"/>
  <c r="AE31" i="10"/>
  <c r="A31" i="10"/>
  <c r="AE32" i="10"/>
  <c r="A32" i="10"/>
  <c r="AE33" i="10"/>
  <c r="A33" i="10"/>
  <c r="AE35" i="10"/>
  <c r="A35" i="10"/>
  <c r="AE54" i="10"/>
  <c r="A54" i="10"/>
  <c r="AE55" i="10"/>
  <c r="A55" i="10"/>
  <c r="AE56" i="10"/>
  <c r="A56" i="10"/>
  <c r="AE58" i="10"/>
  <c r="A58" i="10"/>
  <c r="AE59" i="10"/>
  <c r="A59" i="10"/>
  <c r="AE60" i="10"/>
  <c r="A60" i="10"/>
  <c r="AE61" i="10"/>
  <c r="A61" i="10"/>
  <c r="AE62" i="10"/>
  <c r="A62" i="10"/>
  <c r="AE64" i="10"/>
  <c r="A64" i="10"/>
  <c r="AE66" i="10"/>
  <c r="A66" i="10"/>
  <c r="AE67" i="10"/>
  <c r="A67" i="10"/>
  <c r="AE69" i="10"/>
  <c r="A69" i="10"/>
  <c r="AE71" i="10"/>
  <c r="A71" i="10"/>
  <c r="AE72" i="10"/>
  <c r="A72" i="10"/>
  <c r="AE74" i="10"/>
  <c r="A74" i="10"/>
  <c r="AE75" i="10"/>
  <c r="A75" i="10"/>
  <c r="AE76" i="10"/>
  <c r="A76" i="10"/>
  <c r="AE77" i="10"/>
  <c r="A77" i="10"/>
  <c r="AE14" i="10"/>
  <c r="A14" i="10"/>
  <c r="AE79" i="10"/>
  <c r="A79" i="10"/>
  <c r="AE80" i="10"/>
  <c r="A80" i="10"/>
  <c r="AE81" i="10"/>
  <c r="A81" i="10"/>
  <c r="AE83" i="10"/>
  <c r="A83" i="10"/>
  <c r="AE84" i="10"/>
  <c r="A84" i="10"/>
  <c r="AE85" i="10"/>
  <c r="A85" i="10"/>
  <c r="AE86" i="10"/>
  <c r="A86" i="10"/>
  <c r="AE88" i="10"/>
  <c r="A88" i="10"/>
  <c r="AE90" i="10"/>
  <c r="A90" i="10"/>
  <c r="AE91" i="10"/>
  <c r="A91" i="10"/>
  <c r="AE92" i="10"/>
  <c r="A92" i="10"/>
  <c r="AE93" i="10"/>
  <c r="A93" i="10"/>
  <c r="AE96" i="10"/>
  <c r="A96" i="10"/>
  <c r="AE97" i="10"/>
  <c r="A97" i="10"/>
  <c r="AE101" i="10"/>
  <c r="A101" i="10"/>
  <c r="AE102" i="10"/>
  <c r="A102" i="10"/>
  <c r="AE103" i="10"/>
  <c r="A103" i="10"/>
  <c r="AE104" i="10"/>
  <c r="A104" i="10"/>
  <c r="AE105" i="10"/>
  <c r="A105" i="10"/>
  <c r="AE106" i="10"/>
  <c r="A106" i="10"/>
  <c r="AE107" i="10"/>
  <c r="A107" i="10"/>
  <c r="AE108" i="10"/>
  <c r="A108" i="10"/>
  <c r="AE110" i="10"/>
  <c r="A110" i="10"/>
  <c r="AE111" i="10"/>
  <c r="A111" i="10"/>
  <c r="AE112" i="10"/>
  <c r="A112" i="10"/>
  <c r="AE113" i="10"/>
  <c r="A113" i="10"/>
  <c r="AE114" i="10"/>
  <c r="A114" i="10"/>
  <c r="AE115" i="10"/>
  <c r="A115" i="10"/>
  <c r="AE116" i="10"/>
  <c r="A116" i="10"/>
  <c r="AE119" i="10"/>
  <c r="A119" i="10"/>
  <c r="AE120" i="10"/>
  <c r="A120" i="10"/>
  <c r="AE117" i="10"/>
  <c r="A117" i="10"/>
  <c r="AE121" i="10"/>
  <c r="A121" i="10"/>
  <c r="AE123" i="10"/>
  <c r="A123" i="10"/>
  <c r="AE124" i="10"/>
  <c r="A124" i="10"/>
  <c r="AE125" i="10"/>
  <c r="A125" i="10"/>
  <c r="AE126" i="10"/>
  <c r="A126" i="10"/>
  <c r="AE127" i="10"/>
  <c r="A127" i="10"/>
  <c r="AE129" i="10"/>
  <c r="A129" i="10"/>
  <c r="AE131" i="10"/>
  <c r="A131" i="10"/>
  <c r="AE132" i="10"/>
  <c r="A132" i="10"/>
  <c r="AE133" i="10"/>
  <c r="A133" i="10"/>
  <c r="AE135" i="10"/>
  <c r="A135" i="10"/>
  <c r="AE136" i="10"/>
  <c r="A136" i="10"/>
  <c r="AE137" i="10"/>
  <c r="A137" i="10"/>
  <c r="AE138" i="10"/>
  <c r="A138" i="10"/>
  <c r="AE20" i="10"/>
  <c r="A20" i="10"/>
  <c r="AE27" i="10"/>
  <c r="A27" i="10"/>
  <c r="AE34" i="10"/>
  <c r="A34" i="10"/>
  <c r="AE57" i="10"/>
  <c r="A57" i="10"/>
  <c r="AE63" i="10"/>
  <c r="A63" i="10"/>
  <c r="AE70" i="10"/>
  <c r="A70" i="10"/>
  <c r="AE73" i="10"/>
  <c r="A73" i="10"/>
  <c r="AE78" i="10"/>
  <c r="A78" i="10"/>
  <c r="AE82" i="10"/>
  <c r="A82" i="10"/>
  <c r="AE89" i="10"/>
  <c r="A89" i="10"/>
  <c r="AE94" i="10"/>
  <c r="A94" i="10"/>
  <c r="AE95" i="10"/>
  <c r="A95" i="10"/>
  <c r="AE98" i="10"/>
  <c r="A98" i="10"/>
  <c r="AE100" i="10"/>
  <c r="A100" i="10"/>
  <c r="AE118" i="10"/>
  <c r="A118" i="10"/>
  <c r="AE109" i="10"/>
  <c r="A109" i="10"/>
  <c r="AE128" i="10"/>
  <c r="A128" i="10"/>
  <c r="AE130" i="10"/>
  <c r="A130" i="10"/>
  <c r="AE4" i="10"/>
  <c r="A4" i="10"/>
  <c r="AE5" i="10"/>
  <c r="A5" i="10"/>
  <c r="AE6" i="10"/>
  <c r="A6" i="10"/>
  <c r="AE7" i="10"/>
  <c r="A7" i="10"/>
  <c r="AE8" i="10"/>
  <c r="A8" i="10"/>
  <c r="AE9" i="10"/>
  <c r="A9" i="10"/>
  <c r="AE10" i="10"/>
  <c r="A10" i="10"/>
  <c r="AE11" i="10"/>
  <c r="A11" i="10"/>
  <c r="AE12" i="10"/>
  <c r="A12" i="10"/>
  <c r="AE13" i="10"/>
  <c r="A13" i="10"/>
  <c r="AE15" i="10"/>
  <c r="A15" i="10"/>
  <c r="AE16" i="10"/>
  <c r="A16" i="10"/>
  <c r="AE17" i="10"/>
  <c r="A17" i="10"/>
  <c r="AE18" i="10"/>
  <c r="A18" i="10"/>
  <c r="AE19" i="10"/>
  <c r="A19" i="10"/>
  <c r="AE36" i="10"/>
  <c r="A36" i="10"/>
  <c r="AE37" i="10"/>
  <c r="A37" i="10"/>
  <c r="AE38" i="10"/>
  <c r="A38" i="10"/>
  <c r="AE39" i="10"/>
  <c r="A39" i="10"/>
  <c r="AE42" i="10"/>
  <c r="A42" i="10"/>
  <c r="AE43" i="10"/>
  <c r="A43" i="10"/>
  <c r="AE44" i="10"/>
  <c r="A44" i="10"/>
  <c r="AE3" i="10"/>
  <c r="A3" i="10"/>
  <c r="J215" i="10"/>
  <c r="J191" i="10"/>
  <c r="J188" i="10"/>
  <c r="J197" i="10"/>
  <c r="J154" i="10"/>
  <c r="J207" i="10"/>
  <c r="J205" i="10"/>
  <c r="J201" i="10"/>
  <c r="J196" i="10"/>
  <c r="J194" i="10"/>
  <c r="J146" i="10"/>
  <c r="J144" i="10"/>
  <c r="J142" i="10"/>
  <c r="J203" i="10"/>
  <c r="J165" i="10"/>
  <c r="J174" i="10"/>
  <c r="J199" i="10"/>
  <c r="J153" i="10"/>
  <c r="J147" i="10"/>
  <c r="J210" i="10"/>
  <c r="J192" i="10"/>
  <c r="J184" i="10"/>
  <c r="J181" i="10"/>
  <c r="J179" i="10"/>
  <c r="J177" i="10"/>
  <c r="J175" i="10"/>
  <c r="J166" i="10"/>
  <c r="J162" i="10"/>
  <c r="J159" i="10"/>
  <c r="J155" i="10"/>
  <c r="J150" i="10"/>
  <c r="J148" i="10"/>
  <c r="J145" i="10"/>
  <c r="J143" i="10"/>
  <c r="J141" i="10"/>
  <c r="J139" i="10"/>
  <c r="J189" i="10"/>
  <c r="J183" i="10"/>
  <c r="J209" i="10"/>
  <c r="J198" i="10"/>
  <c r="J151" i="10"/>
  <c r="J214" i="10"/>
  <c r="J208" i="10"/>
  <c r="J172" i="10"/>
  <c r="J169" i="10"/>
  <c r="J171" i="10"/>
  <c r="J204" i="10"/>
  <c r="J164" i="10"/>
  <c r="J212" i="10"/>
  <c r="J185" i="10"/>
  <c r="J161" i="10"/>
  <c r="J211" i="10"/>
  <c r="J206" i="10"/>
  <c r="J202" i="10"/>
  <c r="J200" i="10"/>
  <c r="J195" i="10"/>
  <c r="J193" i="10"/>
  <c r="J190" i="10"/>
  <c r="J186" i="10"/>
  <c r="J182" i="10"/>
  <c r="J180" i="10"/>
  <c r="J178" i="10"/>
  <c r="J176" i="10"/>
  <c r="J173" i="10"/>
  <c r="J170" i="10"/>
  <c r="J168" i="10"/>
  <c r="J163" i="10"/>
  <c r="J160" i="10"/>
  <c r="J158" i="10"/>
  <c r="J156" i="10"/>
  <c r="J152" i="10"/>
  <c r="AG19" i="10"/>
  <c r="G19" i="10"/>
  <c r="AH19" i="10"/>
  <c r="H19" i="10"/>
  <c r="AG14" i="10"/>
  <c r="G14" i="10"/>
  <c r="AH14" i="10"/>
  <c r="H14" i="10"/>
  <c r="AG36" i="10"/>
  <c r="G36" i="10"/>
  <c r="AH36" i="10"/>
  <c r="H36" i="10"/>
  <c r="AG37" i="10"/>
  <c r="G37" i="10"/>
  <c r="AH37" i="10"/>
  <c r="H37" i="10"/>
  <c r="AG38" i="10"/>
  <c r="G38" i="10"/>
  <c r="AH38" i="10"/>
  <c r="H38" i="10"/>
  <c r="AG39" i="10"/>
  <c r="G39" i="10"/>
  <c r="AH39" i="10"/>
  <c r="H39" i="10"/>
  <c r="AG42" i="10"/>
  <c r="G42" i="10"/>
  <c r="AH42" i="10"/>
  <c r="H42" i="10"/>
  <c r="AG43" i="10"/>
  <c r="G43" i="10"/>
  <c r="AH43" i="10"/>
  <c r="H43" i="10"/>
  <c r="AG44" i="10"/>
  <c r="G44" i="10"/>
  <c r="AH44" i="10"/>
  <c r="H44" i="10"/>
  <c r="AG45" i="10"/>
  <c r="G45" i="10"/>
  <c r="AH45" i="10"/>
  <c r="H45" i="10"/>
  <c r="AG46" i="10"/>
  <c r="G46" i="10"/>
  <c r="AH46" i="10"/>
  <c r="H46" i="10"/>
  <c r="AG48" i="10"/>
  <c r="G48" i="10"/>
  <c r="AH48" i="10"/>
  <c r="H48" i="10"/>
  <c r="AG49" i="10"/>
  <c r="G49" i="10"/>
  <c r="AH49" i="10"/>
  <c r="H49" i="10"/>
  <c r="AG50" i="10"/>
  <c r="G50" i="10"/>
  <c r="AH50" i="10"/>
  <c r="H50" i="10"/>
  <c r="AG51" i="10"/>
  <c r="G51" i="10"/>
  <c r="AH51" i="10"/>
  <c r="H51" i="10"/>
  <c r="AG52" i="10"/>
  <c r="G52" i="10"/>
  <c r="AH52" i="10"/>
  <c r="H52" i="10"/>
  <c r="AG53" i="10"/>
  <c r="G53" i="10"/>
  <c r="AH53" i="10"/>
  <c r="H53" i="10"/>
  <c r="AG47" i="10"/>
  <c r="G47" i="10"/>
  <c r="AH47" i="10"/>
  <c r="H47" i="10"/>
  <c r="AG41" i="10"/>
  <c r="G41" i="10"/>
  <c r="AH41" i="10"/>
  <c r="H41" i="10"/>
  <c r="AG21" i="10"/>
  <c r="G21" i="10"/>
  <c r="AH21" i="10"/>
  <c r="H21" i="10"/>
  <c r="AG22" i="10"/>
  <c r="G22" i="10"/>
  <c r="AH22" i="10"/>
  <c r="H22" i="10"/>
  <c r="AG23" i="10"/>
  <c r="G23" i="10"/>
  <c r="AH23" i="10"/>
  <c r="H23" i="10"/>
  <c r="AG25" i="10"/>
  <c r="G25" i="10"/>
  <c r="AH25" i="10"/>
  <c r="H25" i="10"/>
  <c r="AG26" i="10"/>
  <c r="G26" i="10"/>
  <c r="AH26" i="10"/>
  <c r="H26" i="10"/>
  <c r="AG28" i="10"/>
  <c r="G28" i="10"/>
  <c r="AH28" i="10"/>
  <c r="H28" i="10"/>
  <c r="AG29" i="10"/>
  <c r="G29" i="10"/>
  <c r="AG30" i="10"/>
  <c r="G30" i="10"/>
  <c r="AH30" i="10"/>
  <c r="H30" i="10"/>
  <c r="AG31" i="10"/>
  <c r="G31" i="10"/>
  <c r="AH31" i="10"/>
  <c r="H31" i="10"/>
  <c r="AG32" i="10"/>
  <c r="G32" i="10"/>
  <c r="AH32" i="10"/>
  <c r="H32" i="10"/>
  <c r="AG33" i="10"/>
  <c r="G33" i="10"/>
  <c r="AG35" i="10"/>
  <c r="G35" i="10"/>
  <c r="AH35" i="10"/>
  <c r="H35" i="10"/>
  <c r="AG20" i="10"/>
  <c r="G20" i="10"/>
  <c r="AH20" i="10"/>
  <c r="H20" i="10"/>
  <c r="AG27" i="10"/>
  <c r="G27" i="10"/>
  <c r="AH27" i="10"/>
  <c r="H27" i="10"/>
  <c r="AG34" i="10"/>
  <c r="G34" i="10"/>
  <c r="AG54" i="10"/>
  <c r="G54" i="10"/>
  <c r="AH54" i="10"/>
  <c r="H54" i="10"/>
  <c r="AG55" i="10"/>
  <c r="G55" i="10"/>
  <c r="AH55" i="10"/>
  <c r="H55" i="10"/>
  <c r="AG56" i="10"/>
  <c r="G56" i="10"/>
  <c r="AH56" i="10"/>
  <c r="H56" i="10"/>
  <c r="AG58" i="10"/>
  <c r="G58" i="10"/>
  <c r="AG59" i="10"/>
  <c r="G59" i="10"/>
  <c r="AH59" i="10"/>
  <c r="H59" i="10"/>
  <c r="AG60" i="10"/>
  <c r="G60" i="10"/>
  <c r="AH60" i="10"/>
  <c r="H60" i="10"/>
  <c r="AG61" i="10"/>
  <c r="G61" i="10"/>
  <c r="AH61" i="10"/>
  <c r="H61" i="10"/>
  <c r="AG62" i="10"/>
  <c r="G62" i="10"/>
  <c r="AG64" i="10"/>
  <c r="G64" i="10"/>
  <c r="AG66" i="10"/>
  <c r="G66" i="10"/>
  <c r="AG67" i="10"/>
  <c r="G67" i="10"/>
  <c r="AG69" i="10"/>
  <c r="G69" i="10"/>
  <c r="AG57" i="10"/>
  <c r="G57" i="10"/>
  <c r="AH57" i="10"/>
  <c r="H57" i="10"/>
  <c r="AG63" i="10"/>
  <c r="G63" i="10"/>
  <c r="AH63" i="10"/>
  <c r="H63" i="10"/>
  <c r="AG70" i="10"/>
  <c r="G70" i="10"/>
  <c r="AH70" i="10"/>
  <c r="H70" i="10"/>
  <c r="AG71" i="10"/>
  <c r="G71" i="10"/>
  <c r="AG72" i="10"/>
  <c r="G72" i="10"/>
  <c r="AH72" i="10"/>
  <c r="H72" i="10"/>
  <c r="AG74" i="10"/>
  <c r="G74" i="10"/>
  <c r="AH74" i="10"/>
  <c r="H74" i="10"/>
  <c r="AG75" i="10"/>
  <c r="G75" i="10"/>
  <c r="AH75" i="10"/>
  <c r="H75" i="10"/>
  <c r="AG76" i="10"/>
  <c r="G76" i="10"/>
  <c r="AG77" i="10"/>
  <c r="G77" i="10"/>
  <c r="AH77" i="10"/>
  <c r="H77" i="10"/>
  <c r="AG79" i="10"/>
  <c r="G79" i="10"/>
  <c r="AH79" i="10"/>
  <c r="H79" i="10"/>
  <c r="AG80" i="10"/>
  <c r="G80" i="10"/>
  <c r="AH80" i="10"/>
  <c r="H80" i="10"/>
  <c r="AG81" i="10"/>
  <c r="G81" i="10"/>
  <c r="AG83" i="10"/>
  <c r="G83" i="10"/>
  <c r="AH83" i="10"/>
  <c r="H83" i="10"/>
  <c r="AG84" i="10"/>
  <c r="G84" i="10"/>
  <c r="AH84" i="10"/>
  <c r="H84" i="10"/>
  <c r="AG85" i="10"/>
  <c r="G85" i="10"/>
  <c r="AH85" i="10"/>
  <c r="H85" i="10"/>
  <c r="AG86" i="10"/>
  <c r="G86" i="10"/>
  <c r="AG73" i="10"/>
  <c r="G73" i="10"/>
  <c r="AH73" i="10"/>
  <c r="H73" i="10"/>
  <c r="AG78" i="10"/>
  <c r="G78" i="10"/>
  <c r="AH78" i="10"/>
  <c r="H78" i="10"/>
  <c r="AG82" i="10"/>
  <c r="G82" i="10"/>
  <c r="AH82" i="10"/>
  <c r="H82" i="10"/>
  <c r="AG88" i="10"/>
  <c r="G88" i="10"/>
  <c r="AG90" i="10"/>
  <c r="G90" i="10"/>
  <c r="AH90" i="10"/>
  <c r="H90" i="10"/>
  <c r="AG91" i="10"/>
  <c r="G91" i="10"/>
  <c r="AH91" i="10"/>
  <c r="H91" i="10"/>
  <c r="AG92" i="10"/>
  <c r="G92" i="10"/>
  <c r="AH92" i="10"/>
  <c r="H92" i="10"/>
  <c r="AG93" i="10"/>
  <c r="G93" i="10"/>
  <c r="AG96" i="10"/>
  <c r="G96" i="10"/>
  <c r="AH96" i="10"/>
  <c r="H96" i="10"/>
  <c r="AG97" i="10"/>
  <c r="G97" i="10"/>
  <c r="AH97" i="10"/>
  <c r="H97" i="10"/>
  <c r="AG101" i="10"/>
  <c r="G101" i="10"/>
  <c r="AH101" i="10"/>
  <c r="H101" i="10"/>
  <c r="AG102" i="10"/>
  <c r="G102" i="10"/>
  <c r="AG103" i="10"/>
  <c r="G103" i="10"/>
  <c r="AH103" i="10"/>
  <c r="H103" i="10"/>
  <c r="AG89" i="10"/>
  <c r="G89" i="10"/>
  <c r="AH89" i="10"/>
  <c r="H89" i="10"/>
  <c r="AG94" i="10"/>
  <c r="G94" i="10"/>
  <c r="AH94" i="10"/>
  <c r="H94" i="10"/>
  <c r="AG95" i="10"/>
  <c r="G95" i="10"/>
  <c r="AH95" i="10"/>
  <c r="H95" i="10"/>
  <c r="AG98" i="10"/>
  <c r="G98" i="10"/>
  <c r="AH98" i="10"/>
  <c r="H98" i="10"/>
  <c r="AG100" i="10"/>
  <c r="G100" i="10"/>
  <c r="AH100" i="10"/>
  <c r="H100" i="10"/>
  <c r="AG104" i="10"/>
  <c r="G104" i="10"/>
  <c r="AH104" i="10"/>
  <c r="H104" i="10"/>
  <c r="AG105" i="10"/>
  <c r="G105" i="10"/>
  <c r="AG106" i="10"/>
  <c r="G106" i="10"/>
  <c r="AH106" i="10"/>
  <c r="H106" i="10"/>
  <c r="AG107" i="10"/>
  <c r="G107" i="10"/>
  <c r="AH107" i="10"/>
  <c r="H107" i="10"/>
  <c r="AG108" i="10"/>
  <c r="G108" i="10"/>
  <c r="AH108" i="10"/>
  <c r="H108" i="10"/>
  <c r="AG110" i="10"/>
  <c r="G110" i="10"/>
  <c r="AH110" i="10"/>
  <c r="H110" i="10"/>
  <c r="AG111" i="10"/>
  <c r="G111" i="10"/>
  <c r="AH111" i="10"/>
  <c r="H111" i="10"/>
  <c r="AG112" i="10"/>
  <c r="G112" i="10"/>
  <c r="AH112" i="10"/>
  <c r="H112" i="10"/>
  <c r="AG113" i="10"/>
  <c r="G113" i="10"/>
  <c r="AH113" i="10"/>
  <c r="H113" i="10"/>
  <c r="AG114" i="10"/>
  <c r="G114" i="10"/>
  <c r="AH114" i="10"/>
  <c r="H114" i="10"/>
  <c r="AG115" i="10"/>
  <c r="G115" i="10"/>
  <c r="AH115" i="10"/>
  <c r="H115" i="10"/>
  <c r="AG116" i="10"/>
  <c r="G116" i="10"/>
  <c r="AH116" i="10"/>
  <c r="H116" i="10"/>
  <c r="AG119" i="10"/>
  <c r="G119" i="10"/>
  <c r="AH119" i="10"/>
  <c r="H119" i="10"/>
  <c r="AG120" i="10"/>
  <c r="G120" i="10"/>
  <c r="AH120" i="10"/>
  <c r="H120" i="10"/>
  <c r="AG117" i="10"/>
  <c r="G117" i="10"/>
  <c r="AH117" i="10"/>
  <c r="H117" i="10"/>
  <c r="AG118" i="10"/>
  <c r="G118" i="10"/>
  <c r="AH118" i="10"/>
  <c r="H118" i="10"/>
  <c r="AG109" i="10"/>
  <c r="G109" i="10"/>
  <c r="AH109" i="10"/>
  <c r="H109" i="10"/>
  <c r="AG121" i="10"/>
  <c r="G121" i="10"/>
  <c r="AH121" i="10"/>
  <c r="H121" i="10"/>
  <c r="AG123" i="10"/>
  <c r="G123" i="10"/>
  <c r="AH123" i="10"/>
  <c r="H123" i="10"/>
  <c r="AG124" i="10"/>
  <c r="G124" i="10"/>
  <c r="AH124" i="10"/>
  <c r="H124" i="10"/>
  <c r="AG125" i="10"/>
  <c r="G125" i="10"/>
  <c r="AH125" i="10"/>
  <c r="H125" i="10"/>
  <c r="AG126" i="10"/>
  <c r="G126" i="10"/>
  <c r="AH126" i="10"/>
  <c r="H126" i="10"/>
  <c r="AG127" i="10"/>
  <c r="G127" i="10"/>
  <c r="AH127" i="10"/>
  <c r="H127" i="10"/>
  <c r="AG129" i="10"/>
  <c r="G129" i="10"/>
  <c r="AH129" i="10"/>
  <c r="H129" i="10"/>
  <c r="AG131" i="10"/>
  <c r="G131" i="10"/>
  <c r="AH131" i="10"/>
  <c r="H131" i="10"/>
  <c r="AG132" i="10"/>
  <c r="G132" i="10"/>
  <c r="AH132" i="10"/>
  <c r="H132" i="10"/>
  <c r="AG133" i="10"/>
  <c r="G133" i="10"/>
  <c r="AH133" i="10"/>
  <c r="H133" i="10"/>
  <c r="AG135" i="10"/>
  <c r="G135" i="10"/>
  <c r="AH135" i="10"/>
  <c r="H135" i="10"/>
  <c r="AG136" i="10"/>
  <c r="G136" i="10"/>
  <c r="AH136" i="10"/>
  <c r="H136" i="10"/>
  <c r="AG137" i="10"/>
  <c r="G137" i="10"/>
  <c r="AH137" i="10"/>
  <c r="H137" i="10"/>
  <c r="AG138" i="10"/>
  <c r="G138" i="10"/>
  <c r="AH138" i="10"/>
  <c r="H138" i="10"/>
  <c r="AG128" i="10"/>
  <c r="G128" i="10"/>
  <c r="AH128" i="10"/>
  <c r="H128" i="10"/>
  <c r="AH130" i="10"/>
  <c r="H130" i="10"/>
  <c r="AI109" i="10"/>
  <c r="I109" i="10"/>
  <c r="AI59" i="10"/>
  <c r="I59" i="10"/>
  <c r="AI83" i="10"/>
  <c r="I83" i="10"/>
  <c r="AI35" i="10"/>
  <c r="I35" i="10"/>
  <c r="AI103" i="10"/>
  <c r="I103" i="10"/>
  <c r="AI72" i="10"/>
  <c r="I72" i="10"/>
  <c r="AI131" i="10"/>
  <c r="I131" i="10"/>
  <c r="AI113" i="10"/>
  <c r="I113" i="10"/>
  <c r="AI90" i="10"/>
  <c r="I90" i="10"/>
  <c r="AI77" i="10"/>
  <c r="I77" i="10"/>
  <c r="AI57" i="10"/>
  <c r="I57" i="10"/>
  <c r="AI54" i="10"/>
  <c r="I54" i="10"/>
  <c r="AI30" i="10"/>
  <c r="I30" i="10"/>
  <c r="AI136" i="10"/>
  <c r="I136" i="10"/>
  <c r="AI125" i="10"/>
  <c r="I125" i="10"/>
  <c r="AI119" i="10"/>
  <c r="I119" i="10"/>
  <c r="AI106" i="10"/>
  <c r="I106" i="10"/>
  <c r="AI96" i="10"/>
  <c r="I96" i="10"/>
  <c r="AI73" i="10"/>
  <c r="I73" i="10"/>
  <c r="AI138" i="10"/>
  <c r="I138" i="10"/>
  <c r="AI133" i="10"/>
  <c r="I133" i="10"/>
  <c r="AI127" i="10"/>
  <c r="I127" i="10"/>
  <c r="AI123" i="10"/>
  <c r="I123" i="10"/>
  <c r="AI117" i="10"/>
  <c r="I117" i="10"/>
  <c r="AI115" i="10"/>
  <c r="I115" i="10"/>
  <c r="AI111" i="10"/>
  <c r="I111" i="10"/>
  <c r="AI105" i="10"/>
  <c r="I105" i="10"/>
  <c r="AH105" i="10"/>
  <c r="H105" i="10"/>
  <c r="AI98" i="10"/>
  <c r="I98" i="10"/>
  <c r="AI102" i="10"/>
  <c r="I102" i="10"/>
  <c r="AH102" i="10"/>
  <c r="H102" i="10"/>
  <c r="AI101" i="10"/>
  <c r="I101" i="10"/>
  <c r="AI93" i="10"/>
  <c r="I93" i="10"/>
  <c r="AH93" i="10"/>
  <c r="H93" i="10"/>
  <c r="AI92" i="10"/>
  <c r="I92" i="10"/>
  <c r="AI88" i="10"/>
  <c r="I88" i="10"/>
  <c r="AH88" i="10"/>
  <c r="H88" i="10"/>
  <c r="AI82" i="10"/>
  <c r="I82" i="10"/>
  <c r="AI86" i="10"/>
  <c r="I86" i="10"/>
  <c r="AH86" i="10"/>
  <c r="H86" i="10"/>
  <c r="AI85" i="10"/>
  <c r="I85" i="10"/>
  <c r="AI81" i="10"/>
  <c r="I81" i="10"/>
  <c r="AH81" i="10"/>
  <c r="H81" i="10"/>
  <c r="AI80" i="10"/>
  <c r="I80" i="10"/>
  <c r="AI76" i="10"/>
  <c r="I76" i="10"/>
  <c r="AH76" i="10"/>
  <c r="H76" i="10"/>
  <c r="AI75" i="10"/>
  <c r="I75" i="10"/>
  <c r="AI71" i="10"/>
  <c r="I71" i="10"/>
  <c r="AH71" i="10"/>
  <c r="H71" i="10"/>
  <c r="AI70" i="10"/>
  <c r="I70" i="10"/>
  <c r="AI69" i="10"/>
  <c r="I69" i="10"/>
  <c r="AH69" i="10"/>
  <c r="H69" i="10"/>
  <c r="AI67" i="10"/>
  <c r="I67" i="10"/>
  <c r="AH67" i="10"/>
  <c r="H67" i="10"/>
  <c r="AI66" i="10"/>
  <c r="I66" i="10"/>
  <c r="AH66" i="10"/>
  <c r="H66" i="10"/>
  <c r="AI64" i="10"/>
  <c r="I64" i="10"/>
  <c r="AH64" i="10"/>
  <c r="H64" i="10"/>
  <c r="AI62" i="10"/>
  <c r="I62" i="10"/>
  <c r="AH62" i="10"/>
  <c r="H62" i="10"/>
  <c r="AI61" i="10"/>
  <c r="I61" i="10"/>
  <c r="AI58" i="10"/>
  <c r="I58" i="10"/>
  <c r="AH58" i="10"/>
  <c r="H58" i="10"/>
  <c r="AI56" i="10"/>
  <c r="I56" i="10"/>
  <c r="AI34" i="10"/>
  <c r="I34" i="10"/>
  <c r="AH34" i="10"/>
  <c r="H34" i="10"/>
  <c r="AI27" i="10"/>
  <c r="I27" i="10"/>
  <c r="AI33" i="10"/>
  <c r="I33" i="10"/>
  <c r="AH33" i="10"/>
  <c r="H33" i="10"/>
  <c r="AI32" i="10"/>
  <c r="I32" i="10"/>
  <c r="AI29" i="10"/>
  <c r="I29" i="10"/>
  <c r="AH29" i="10"/>
  <c r="H29" i="10"/>
  <c r="AI28" i="10"/>
  <c r="I28" i="10"/>
  <c r="AI137" i="10"/>
  <c r="I137" i="10"/>
  <c r="AI132" i="10"/>
  <c r="I132" i="10"/>
  <c r="AI126" i="10"/>
  <c r="I126" i="10"/>
  <c r="AI121" i="10"/>
  <c r="I121" i="10"/>
  <c r="AI120" i="10"/>
  <c r="I120" i="10"/>
  <c r="AI114" i="10"/>
  <c r="I114" i="10"/>
  <c r="AI110" i="10"/>
  <c r="I110" i="10"/>
  <c r="AI95" i="10"/>
  <c r="I95" i="10"/>
  <c r="AI108" i="10"/>
  <c r="I108" i="10"/>
  <c r="AI104" i="10"/>
  <c r="I104" i="10"/>
  <c r="AI94" i="10"/>
  <c r="I94" i="10"/>
  <c r="AI130" i="10"/>
  <c r="I130" i="10"/>
  <c r="AG130" i="10"/>
  <c r="G130" i="10"/>
  <c r="AI128" i="10"/>
  <c r="I128" i="10"/>
  <c r="AI135" i="10"/>
  <c r="I135" i="10"/>
  <c r="AI129" i="10"/>
  <c r="I129" i="10"/>
  <c r="AI124" i="10"/>
  <c r="I124" i="10"/>
  <c r="AI118" i="10"/>
  <c r="I118" i="10"/>
  <c r="AI116" i="10"/>
  <c r="I116" i="10"/>
  <c r="AI112" i="10"/>
  <c r="I112" i="10"/>
  <c r="AI107" i="10"/>
  <c r="I107" i="10"/>
  <c r="AI100" i="10"/>
  <c r="I100" i="10"/>
  <c r="AI89" i="10"/>
  <c r="I89" i="10"/>
  <c r="AI97" i="10"/>
  <c r="I97" i="10"/>
  <c r="AI91" i="10"/>
  <c r="I91" i="10"/>
  <c r="AI78" i="10"/>
  <c r="I78" i="10"/>
  <c r="AI84" i="10"/>
  <c r="I84" i="10"/>
  <c r="AI79" i="10"/>
  <c r="I79" i="10"/>
  <c r="AI74" i="10"/>
  <c r="I74" i="10"/>
  <c r="AI63" i="10"/>
  <c r="I63" i="10"/>
  <c r="AI60" i="10"/>
  <c r="I60" i="10"/>
  <c r="AI55" i="10"/>
  <c r="I55" i="10"/>
  <c r="AI20" i="10"/>
  <c r="I20" i="10"/>
  <c r="AI31" i="10"/>
  <c r="I31" i="10"/>
  <c r="AI26" i="10"/>
  <c r="I26" i="10"/>
  <c r="AI25" i="10"/>
  <c r="I25" i="10"/>
  <c r="AI23" i="10"/>
  <c r="I23" i="10"/>
  <c r="AI22" i="10"/>
  <c r="I22" i="10"/>
  <c r="AI21" i="10"/>
  <c r="I21" i="10"/>
  <c r="AI41" i="10"/>
  <c r="I41" i="10"/>
  <c r="AI47" i="10"/>
  <c r="I47" i="10"/>
  <c r="AI53" i="10"/>
  <c r="I53" i="10"/>
  <c r="AI52" i="10"/>
  <c r="I52" i="10"/>
  <c r="AI51" i="10"/>
  <c r="I51" i="10"/>
  <c r="AI50" i="10"/>
  <c r="I50" i="10"/>
  <c r="AI49" i="10"/>
  <c r="I49" i="10"/>
  <c r="AI48" i="10"/>
  <c r="I48" i="10"/>
  <c r="AI46" i="10"/>
  <c r="I46" i="10"/>
  <c r="AI45" i="10"/>
  <c r="I45" i="10"/>
  <c r="AI44" i="10"/>
  <c r="I44" i="10"/>
  <c r="AI43" i="10"/>
  <c r="I43" i="10"/>
  <c r="AI42" i="10"/>
  <c r="I42" i="10"/>
  <c r="AI39" i="10"/>
  <c r="I39" i="10"/>
  <c r="AI38" i="10"/>
  <c r="I38" i="10"/>
  <c r="AI37" i="10"/>
  <c r="I37" i="10"/>
  <c r="AI36" i="10"/>
  <c r="I36" i="10"/>
  <c r="AI14" i="10"/>
  <c r="I14" i="10"/>
  <c r="AI19" i="10"/>
  <c r="I19" i="10"/>
  <c r="L4" i="6"/>
  <c r="AG3" i="11"/>
  <c r="H3" i="11"/>
  <c r="L15" i="6"/>
  <c r="AG9" i="11"/>
  <c r="H9" i="11"/>
  <c r="L2" i="6"/>
  <c r="AG10" i="11"/>
  <c r="H10" i="11"/>
  <c r="J4" i="6"/>
  <c r="F4" i="11"/>
  <c r="J15" i="6"/>
  <c r="J2" i="6"/>
  <c r="F7" i="11"/>
  <c r="F5" i="11"/>
  <c r="F8" i="11"/>
  <c r="F11" i="11"/>
  <c r="I4" i="6"/>
  <c r="E4" i="11"/>
  <c r="I15" i="6"/>
  <c r="I2" i="6"/>
  <c r="E7" i="11"/>
  <c r="E5" i="11"/>
  <c r="E8" i="11"/>
  <c r="E11" i="11"/>
  <c r="AH4" i="10"/>
  <c r="H4" i="10"/>
  <c r="AH5" i="10"/>
  <c r="H5" i="10"/>
  <c r="AH6" i="10"/>
  <c r="H6" i="10"/>
  <c r="AH7" i="10"/>
  <c r="H7" i="10"/>
  <c r="AH8" i="10"/>
  <c r="H8" i="10"/>
  <c r="AH9" i="10"/>
  <c r="H9" i="10"/>
  <c r="AH10" i="10"/>
  <c r="H10" i="10"/>
  <c r="AH11" i="10"/>
  <c r="H11" i="10"/>
  <c r="AH12" i="10"/>
  <c r="H12" i="10"/>
  <c r="AH13" i="10"/>
  <c r="H13" i="10"/>
  <c r="AH15" i="10"/>
  <c r="H15" i="10"/>
  <c r="AH16" i="10"/>
  <c r="H16" i="10"/>
  <c r="AH17" i="10"/>
  <c r="H17" i="10"/>
  <c r="AH18" i="10"/>
  <c r="H18" i="10"/>
  <c r="AD9" i="11"/>
  <c r="E9" i="11"/>
  <c r="AE9" i="11"/>
  <c r="AD3" i="11"/>
  <c r="E3" i="11"/>
  <c r="AE3" i="11"/>
  <c r="F3" i="11"/>
  <c r="AD10" i="11"/>
  <c r="E10" i="11"/>
  <c r="AE10" i="11"/>
  <c r="F6" i="11"/>
  <c r="E6" i="11"/>
  <c r="G8" i="11"/>
  <c r="G4" i="11"/>
  <c r="G5" i="11"/>
  <c r="G7" i="11"/>
  <c r="G3" i="11"/>
  <c r="AF9" i="11"/>
  <c r="AF3" i="11"/>
  <c r="F9" i="11"/>
  <c r="G9" i="11"/>
  <c r="AF10" i="11"/>
  <c r="F10" i="11"/>
  <c r="G10" i="11"/>
  <c r="G6" i="11"/>
  <c r="AG4" i="10"/>
  <c r="G4" i="10"/>
  <c r="AG5" i="10"/>
  <c r="G5" i="10"/>
  <c r="AG6" i="10"/>
  <c r="G6" i="10"/>
  <c r="AG7" i="10"/>
  <c r="G7" i="10"/>
  <c r="AG8" i="10"/>
  <c r="G8" i="10"/>
  <c r="AG9" i="10"/>
  <c r="G9" i="10"/>
  <c r="AG10" i="10"/>
  <c r="G10" i="10"/>
  <c r="AG11" i="10"/>
  <c r="G11" i="10"/>
  <c r="AG12" i="10"/>
  <c r="G12" i="10"/>
  <c r="AG13" i="10"/>
  <c r="G13" i="10"/>
  <c r="AG15" i="10"/>
  <c r="G15" i="10"/>
  <c r="AG16" i="10"/>
  <c r="G16" i="10"/>
  <c r="AG17" i="10"/>
  <c r="G17" i="10"/>
  <c r="AG18" i="10"/>
  <c r="G18" i="10"/>
  <c r="G3" i="10"/>
  <c r="K4" i="7"/>
  <c r="AJ137" i="10"/>
  <c r="K137" i="10"/>
  <c r="AJ132" i="10"/>
  <c r="K132" i="10"/>
  <c r="AJ126" i="10"/>
  <c r="K126" i="10"/>
  <c r="AJ124" i="10"/>
  <c r="K124" i="10"/>
  <c r="AJ121" i="10"/>
  <c r="K121" i="10"/>
  <c r="AJ120" i="10"/>
  <c r="K120" i="10"/>
  <c r="AJ116" i="10"/>
  <c r="K116" i="10"/>
  <c r="AJ114" i="10"/>
  <c r="K114" i="10"/>
  <c r="AJ112" i="10"/>
  <c r="K112" i="10"/>
  <c r="AJ110" i="10"/>
  <c r="K110" i="10"/>
  <c r="AJ107" i="10"/>
  <c r="K107" i="10"/>
  <c r="AJ105" i="10"/>
  <c r="K105" i="10"/>
  <c r="AJ103" i="10"/>
  <c r="K103" i="10"/>
  <c r="AJ101" i="10"/>
  <c r="K101" i="10"/>
  <c r="AJ96" i="10"/>
  <c r="K96" i="10"/>
  <c r="AJ92" i="10"/>
  <c r="K92" i="10"/>
  <c r="AJ90" i="10"/>
  <c r="K90" i="10"/>
  <c r="AJ86" i="10"/>
  <c r="K86" i="10"/>
  <c r="AJ84" i="10"/>
  <c r="K84" i="10"/>
  <c r="AJ81" i="10"/>
  <c r="K81" i="10"/>
  <c r="AJ79" i="10"/>
  <c r="K79" i="10"/>
  <c r="AJ76" i="10"/>
  <c r="K76" i="10"/>
  <c r="AJ74" i="10"/>
  <c r="K74" i="10"/>
  <c r="AJ71" i="10"/>
  <c r="K71" i="10"/>
  <c r="AJ67" i="10"/>
  <c r="K67" i="10"/>
  <c r="AJ64" i="10"/>
  <c r="K64" i="10"/>
  <c r="AJ61" i="10"/>
  <c r="K61" i="10"/>
  <c r="AJ59" i="10"/>
  <c r="K59" i="10"/>
  <c r="AJ56" i="10"/>
  <c r="K56" i="10"/>
  <c r="AJ54" i="10"/>
  <c r="K54" i="10"/>
  <c r="AJ41" i="10"/>
  <c r="K41" i="10"/>
  <c r="AJ43" i="10"/>
  <c r="K43" i="10"/>
  <c r="AJ52" i="10"/>
  <c r="K52" i="10"/>
  <c r="AJ45" i="10"/>
  <c r="K45" i="10"/>
  <c r="AJ26" i="10"/>
  <c r="K26" i="10"/>
  <c r="AJ36" i="10"/>
  <c r="K36" i="10"/>
  <c r="AJ37" i="10"/>
  <c r="K37" i="10"/>
  <c r="AJ46" i="10"/>
  <c r="K46" i="10"/>
  <c r="AJ50" i="10"/>
  <c r="K50" i="10"/>
  <c r="AJ25" i="10"/>
  <c r="K25" i="10"/>
  <c r="AJ49" i="10"/>
  <c r="K49" i="10"/>
  <c r="AJ47" i="10"/>
  <c r="K47" i="10"/>
  <c r="AJ38" i="10"/>
  <c r="K38" i="10"/>
  <c r="AJ21" i="10"/>
  <c r="K21" i="10"/>
  <c r="AJ18" i="10"/>
  <c r="K18" i="10"/>
  <c r="AJ17" i="10"/>
  <c r="K17" i="10"/>
  <c r="AJ16" i="10"/>
  <c r="K16" i="10"/>
  <c r="AJ15" i="10"/>
  <c r="K15" i="10"/>
  <c r="AJ13" i="10"/>
  <c r="K13" i="10"/>
  <c r="AJ12" i="10"/>
  <c r="K12" i="10"/>
  <c r="AJ11" i="10"/>
  <c r="K11" i="10"/>
  <c r="AJ10" i="10"/>
  <c r="K10" i="10"/>
  <c r="AJ9" i="10"/>
  <c r="K9" i="10"/>
  <c r="AJ8" i="10"/>
  <c r="K8" i="10"/>
  <c r="AJ7" i="10"/>
  <c r="K7" i="10"/>
  <c r="AJ6" i="10"/>
  <c r="K6" i="10"/>
  <c r="AJ5" i="10"/>
  <c r="K5" i="10"/>
  <c r="AJ4" i="10"/>
  <c r="K4" i="10"/>
  <c r="AJ135" i="10"/>
  <c r="K135" i="10"/>
  <c r="AJ129" i="10"/>
  <c r="K129" i="10"/>
  <c r="AJ138" i="10"/>
  <c r="K138" i="10"/>
  <c r="AJ136" i="10"/>
  <c r="K136" i="10"/>
  <c r="AJ133" i="10"/>
  <c r="K133" i="10"/>
  <c r="AJ131" i="10"/>
  <c r="K131" i="10"/>
  <c r="AJ127" i="10"/>
  <c r="K127" i="10"/>
  <c r="AJ125" i="10"/>
  <c r="K125" i="10"/>
  <c r="AJ123" i="10"/>
  <c r="K123" i="10"/>
  <c r="AJ117" i="10"/>
  <c r="K117" i="10"/>
  <c r="AJ119" i="10"/>
  <c r="K119" i="10"/>
  <c r="AJ115" i="10"/>
  <c r="K115" i="10"/>
  <c r="AJ113" i="10"/>
  <c r="K113" i="10"/>
  <c r="AJ111" i="10"/>
  <c r="K111" i="10"/>
  <c r="AJ108" i="10"/>
  <c r="K108" i="10"/>
  <c r="AJ106" i="10"/>
  <c r="K106" i="10"/>
  <c r="AJ104" i="10"/>
  <c r="K104" i="10"/>
  <c r="AJ102" i="10"/>
  <c r="K102" i="10"/>
  <c r="AJ97" i="10"/>
  <c r="K97" i="10"/>
  <c r="AJ93" i="10"/>
  <c r="K93" i="10"/>
  <c r="AJ91" i="10"/>
  <c r="K91" i="10"/>
  <c r="AJ88" i="10"/>
  <c r="K88" i="10"/>
  <c r="AJ85" i="10"/>
  <c r="K85" i="10"/>
  <c r="AJ83" i="10"/>
  <c r="K83" i="10"/>
  <c r="AJ80" i="10"/>
  <c r="K80" i="10"/>
  <c r="AJ77" i="10"/>
  <c r="K77" i="10"/>
  <c r="AJ75" i="10"/>
  <c r="K75" i="10"/>
  <c r="AJ72" i="10"/>
  <c r="K72" i="10"/>
  <c r="AJ69" i="10"/>
  <c r="K69" i="10"/>
  <c r="AJ66" i="10"/>
  <c r="K66" i="10"/>
  <c r="AJ62" i="10"/>
  <c r="K62" i="10"/>
  <c r="AJ60" i="10"/>
  <c r="K60" i="10"/>
  <c r="AJ58" i="10"/>
  <c r="K58" i="10"/>
  <c r="AJ55" i="10"/>
  <c r="K55" i="10"/>
  <c r="AJ48" i="10"/>
  <c r="K48" i="10"/>
  <c r="AJ44" i="10"/>
  <c r="K44" i="10"/>
  <c r="AJ31" i="10"/>
  <c r="K31" i="10"/>
  <c r="AJ22" i="10"/>
  <c r="K22" i="10"/>
  <c r="AJ53" i="10"/>
  <c r="K53" i="10"/>
  <c r="AJ51" i="10"/>
  <c r="K51" i="10"/>
  <c r="AJ35" i="10"/>
  <c r="K35" i="10"/>
  <c r="AJ30" i="10"/>
  <c r="K30" i="10"/>
  <c r="AJ23" i="10"/>
  <c r="K23" i="10"/>
  <c r="AJ28" i="10"/>
  <c r="K28" i="10"/>
  <c r="AJ39" i="10"/>
  <c r="K39" i="10"/>
  <c r="AJ29" i="10"/>
  <c r="K29" i="10"/>
  <c r="AJ33" i="10"/>
  <c r="K33" i="10"/>
  <c r="AJ42" i="10"/>
  <c r="K42" i="10"/>
  <c r="AJ19" i="10"/>
  <c r="K19" i="10"/>
  <c r="AI5" i="10"/>
  <c r="I5" i="10"/>
  <c r="AI7" i="10"/>
  <c r="I7" i="10"/>
  <c r="AI9" i="10"/>
  <c r="I9" i="10"/>
  <c r="AI18" i="10"/>
  <c r="I18" i="10"/>
  <c r="AI16" i="10"/>
  <c r="I16" i="10"/>
  <c r="AI13" i="10"/>
  <c r="I13" i="10"/>
  <c r="AI11" i="10"/>
  <c r="I11" i="10"/>
  <c r="AI17" i="10"/>
  <c r="I17" i="10"/>
  <c r="AI15" i="10"/>
  <c r="I15" i="10"/>
  <c r="AI12" i="10"/>
  <c r="I12" i="10"/>
  <c r="AI10" i="10"/>
  <c r="I10" i="10"/>
  <c r="AI8" i="10"/>
  <c r="I8" i="10"/>
  <c r="AI6" i="10"/>
  <c r="I6" i="10"/>
  <c r="AI4" i="10"/>
  <c r="I4" i="10"/>
  <c r="K34" i="7"/>
  <c r="I61" i="6"/>
  <c r="K36" i="7"/>
  <c r="K24" i="7"/>
  <c r="K32" i="7"/>
  <c r="K33" i="7"/>
  <c r="K28" i="7"/>
  <c r="K25" i="7"/>
  <c r="K19" i="7"/>
  <c r="K20" i="7"/>
  <c r="K27" i="7"/>
  <c r="K35" i="7"/>
  <c r="K21" i="7"/>
  <c r="K26" i="7"/>
  <c r="K23" i="7"/>
  <c r="K18" i="7"/>
  <c r="K22" i="7"/>
  <c r="K29" i="7"/>
  <c r="K37" i="7"/>
  <c r="L31" i="7"/>
  <c r="Q18" i="11"/>
  <c r="Q21" i="11"/>
  <c r="Q22" i="11"/>
  <c r="Q23" i="11"/>
  <c r="Q6" i="11"/>
  <c r="Q4" i="11"/>
  <c r="Q12" i="11"/>
  <c r="L34" i="7"/>
  <c r="L30" i="7"/>
  <c r="L36" i="7"/>
  <c r="L21" i="7"/>
  <c r="L32" i="7"/>
  <c r="L20" i="7"/>
  <c r="L19" i="7"/>
  <c r="L33" i="7"/>
  <c r="L26" i="7"/>
  <c r="L18" i="7"/>
  <c r="L28" i="7"/>
  <c r="L27" i="7"/>
  <c r="L24" i="7"/>
  <c r="L25" i="7"/>
  <c r="L35" i="7"/>
  <c r="L23" i="7"/>
  <c r="L22" i="7"/>
  <c r="L29" i="7"/>
  <c r="V12" i="11"/>
  <c r="V6" i="11"/>
  <c r="V4" i="11"/>
  <c r="V3" i="11"/>
  <c r="V20" i="11"/>
  <c r="V9" i="11"/>
  <c r="L19" i="11"/>
  <c r="L18" i="11"/>
  <c r="L17" i="11"/>
  <c r="L14" i="11"/>
  <c r="L6" i="11"/>
  <c r="L12" i="11"/>
  <c r="G20" i="7"/>
  <c r="G23" i="7"/>
  <c r="G21" i="7"/>
  <c r="G25" i="7"/>
  <c r="G26" i="7"/>
  <c r="G24" i="7"/>
  <c r="G22" i="7"/>
  <c r="C20" i="7"/>
  <c r="C22" i="7"/>
  <c r="C21" i="7"/>
  <c r="C24" i="7"/>
  <c r="C23" i="7"/>
  <c r="C25" i="7"/>
  <c r="C26" i="7"/>
  <c r="C19" i="7"/>
  <c r="G5" i="7"/>
  <c r="G7" i="7"/>
  <c r="G8" i="7"/>
  <c r="G9" i="7"/>
  <c r="G10" i="7"/>
  <c r="G11" i="7"/>
  <c r="G4" i="7"/>
  <c r="C4" i="7"/>
  <c r="L12" i="7"/>
  <c r="K12" i="7"/>
  <c r="G12" i="7"/>
  <c r="G27" i="7"/>
  <c r="E41" i="7"/>
  <c r="C41" i="7"/>
  <c r="D41" i="7"/>
  <c r="AH3" i="10"/>
  <c r="H3" i="10"/>
  <c r="AI3" i="10"/>
  <c r="I3" i="10"/>
  <c r="I33" i="6"/>
  <c r="I34" i="6"/>
  <c r="I35" i="6"/>
  <c r="I32" i="6"/>
  <c r="I36" i="6"/>
  <c r="J33" i="6"/>
  <c r="C27" i="7"/>
  <c r="I22" i="6"/>
  <c r="I23" i="6"/>
  <c r="I24" i="6"/>
  <c r="I25" i="6"/>
  <c r="I26" i="6"/>
  <c r="I27" i="6"/>
  <c r="I28" i="6"/>
  <c r="I21" i="6"/>
  <c r="J34" i="6"/>
  <c r="J32" i="6"/>
  <c r="J35" i="6"/>
  <c r="M5" i="7"/>
  <c r="M6" i="7"/>
  <c r="M7" i="7"/>
  <c r="M8" i="7"/>
  <c r="M9" i="7"/>
  <c r="M10" i="7"/>
  <c r="M11" i="7"/>
  <c r="M4" i="7"/>
  <c r="N10" i="7"/>
  <c r="N9" i="7"/>
  <c r="N7" i="7"/>
  <c r="N8" i="7"/>
  <c r="N4" i="7"/>
  <c r="N6" i="7"/>
  <c r="N5" i="7"/>
  <c r="N11" i="7"/>
  <c r="M12" i="7"/>
  <c r="I39" i="6"/>
  <c r="I40" i="6"/>
  <c r="I41" i="6"/>
  <c r="I45" i="6"/>
  <c r="I47" i="6"/>
  <c r="I49" i="6"/>
  <c r="I51" i="6"/>
  <c r="I53" i="6"/>
  <c r="I55" i="6"/>
  <c r="I57" i="6"/>
  <c r="I59" i="6"/>
  <c r="I62" i="6"/>
  <c r="I64" i="6"/>
  <c r="I66" i="6"/>
  <c r="I42" i="6"/>
  <c r="I44" i="6"/>
  <c r="I46" i="6"/>
  <c r="I48" i="6"/>
  <c r="I50" i="6"/>
  <c r="I52" i="6"/>
  <c r="I54" i="6"/>
  <c r="I56" i="6"/>
  <c r="I58" i="6"/>
  <c r="I60" i="6"/>
  <c r="I63" i="6"/>
  <c r="I65" i="6"/>
  <c r="I67" i="6"/>
  <c r="C12" i="7"/>
  <c r="C8" i="7"/>
  <c r="C6" i="7"/>
  <c r="C9" i="7"/>
  <c r="C7" i="7"/>
  <c r="C11" i="7"/>
  <c r="C5" i="7"/>
  <c r="C10" i="7"/>
  <c r="I68" i="6"/>
  <c r="J43" i="6"/>
  <c r="C13" i="7"/>
  <c r="K15" i="6"/>
  <c r="K2" i="6"/>
  <c r="K4" i="6"/>
  <c r="J61" i="6"/>
  <c r="J67" i="6"/>
  <c r="J66" i="6"/>
  <c r="J65" i="6"/>
  <c r="J64" i="6"/>
  <c r="J63" i="6"/>
  <c r="J62" i="6"/>
  <c r="J56" i="6"/>
  <c r="J60" i="6"/>
  <c r="J59" i="6"/>
  <c r="J58" i="6"/>
  <c r="J57" i="6"/>
  <c r="G11" i="11"/>
  <c r="J39" i="6"/>
  <c r="J47" i="6"/>
  <c r="J55" i="6"/>
  <c r="J46" i="6"/>
  <c r="J54" i="6"/>
  <c r="J45" i="6"/>
  <c r="J53" i="6"/>
  <c r="J48" i="6"/>
  <c r="J40" i="6"/>
  <c r="J51" i="6"/>
  <c r="J42" i="6"/>
  <c r="J50" i="6"/>
  <c r="J41" i="6"/>
  <c r="J49" i="6"/>
  <c r="J44" i="6"/>
  <c r="J52" i="6"/>
  <c r="H6" i="7"/>
  <c r="D11" i="7"/>
  <c r="D8" i="7"/>
  <c r="D6" i="7"/>
  <c r="D4" i="7"/>
  <c r="D5" i="7"/>
  <c r="D10" i="7"/>
  <c r="D7" i="7"/>
  <c r="D9" i="7"/>
  <c r="D12" i="7"/>
  <c r="AF40" i="10"/>
  <c r="F40" i="10"/>
  <c r="J40" i="10"/>
  <c r="AF122" i="10"/>
  <c r="F122" i="10"/>
  <c r="J122" i="10"/>
  <c r="AF134" i="10"/>
  <c r="F134" i="10"/>
  <c r="J134" i="10"/>
  <c r="AF99" i="10"/>
  <c r="F99" i="10"/>
  <c r="J99" i="10"/>
  <c r="AF87" i="10"/>
  <c r="F87" i="10"/>
  <c r="J87" i="10"/>
  <c r="AF68" i="10"/>
  <c r="F68" i="10"/>
  <c r="J68" i="10"/>
  <c r="AF24" i="10"/>
  <c r="AF65" i="10"/>
  <c r="F65" i="10"/>
  <c r="J65" i="10"/>
  <c r="F24" i="10"/>
  <c r="J24" i="10"/>
  <c r="AF4" i="10"/>
  <c r="F4" i="10"/>
  <c r="J4" i="10"/>
  <c r="AF6" i="10"/>
  <c r="F6" i="10"/>
  <c r="J6" i="10"/>
  <c r="AF8" i="10"/>
  <c r="F8" i="10"/>
  <c r="J8" i="10"/>
  <c r="AF10" i="10"/>
  <c r="F10" i="10"/>
  <c r="J10" i="10"/>
  <c r="AF12" i="10"/>
  <c r="F12" i="10"/>
  <c r="J12" i="10"/>
  <c r="AF15" i="10"/>
  <c r="F15" i="10"/>
  <c r="J15" i="10"/>
  <c r="AF17" i="10"/>
  <c r="F17" i="10"/>
  <c r="J17" i="10"/>
  <c r="AF19" i="10"/>
  <c r="F19" i="10"/>
  <c r="J19" i="10"/>
  <c r="AF37" i="10"/>
  <c r="F37" i="10"/>
  <c r="J37" i="10"/>
  <c r="AF39" i="10"/>
  <c r="F39" i="10"/>
  <c r="J39" i="10"/>
  <c r="AF43" i="10"/>
  <c r="F43" i="10"/>
  <c r="J43" i="10"/>
  <c r="AF45" i="10"/>
  <c r="F45" i="10"/>
  <c r="J45" i="10"/>
  <c r="AF48" i="10"/>
  <c r="F48" i="10"/>
  <c r="J48" i="10"/>
  <c r="AF50" i="10"/>
  <c r="F50" i="10"/>
  <c r="J50" i="10"/>
  <c r="AF52" i="10"/>
  <c r="F52" i="10"/>
  <c r="J52" i="10"/>
  <c r="AF47" i="10"/>
  <c r="F47" i="10"/>
  <c r="J47" i="10"/>
  <c r="AF21" i="10"/>
  <c r="F21" i="10"/>
  <c r="J21" i="10"/>
  <c r="AF23" i="10"/>
  <c r="F23" i="10"/>
  <c r="J23" i="10"/>
  <c r="AF26" i="10"/>
  <c r="F26" i="10"/>
  <c r="J26" i="10"/>
  <c r="AF29" i="10"/>
  <c r="F29" i="10"/>
  <c r="J29" i="10"/>
  <c r="AF31" i="10"/>
  <c r="F31" i="10"/>
  <c r="J31" i="10"/>
  <c r="AF33" i="10"/>
  <c r="F33" i="10"/>
  <c r="J33" i="10"/>
  <c r="AF54" i="10"/>
  <c r="F54" i="10"/>
  <c r="J54" i="10"/>
  <c r="AF56" i="10"/>
  <c r="F56" i="10"/>
  <c r="J56" i="10"/>
  <c r="AF59" i="10"/>
  <c r="F59" i="10"/>
  <c r="J59" i="10"/>
  <c r="AF61" i="10"/>
  <c r="F61" i="10"/>
  <c r="J61" i="10"/>
  <c r="AF64" i="10"/>
  <c r="F64" i="10"/>
  <c r="J64" i="10"/>
  <c r="AF67" i="10"/>
  <c r="F67" i="10"/>
  <c r="J67" i="10"/>
  <c r="AF71" i="10"/>
  <c r="F71" i="10"/>
  <c r="J71" i="10"/>
  <c r="AF74" i="10"/>
  <c r="F74" i="10"/>
  <c r="J74" i="10"/>
  <c r="AF76" i="10"/>
  <c r="F76" i="10"/>
  <c r="J76" i="10"/>
  <c r="AF14" i="10"/>
  <c r="F14" i="10"/>
  <c r="J14" i="10"/>
  <c r="AF80" i="10"/>
  <c r="F80" i="10"/>
  <c r="J80" i="10"/>
  <c r="AF83" i="10"/>
  <c r="F83" i="10"/>
  <c r="J83" i="10"/>
  <c r="AF85" i="10"/>
  <c r="F85" i="10"/>
  <c r="J85" i="10"/>
  <c r="AF88" i="10"/>
  <c r="F88" i="10"/>
  <c r="J88" i="10"/>
  <c r="AF91" i="10"/>
  <c r="F91" i="10"/>
  <c r="J91" i="10"/>
  <c r="AF93" i="10"/>
  <c r="F93" i="10"/>
  <c r="J93" i="10"/>
  <c r="AF97" i="10"/>
  <c r="F97" i="10"/>
  <c r="J97" i="10"/>
  <c r="AF102" i="10"/>
  <c r="F102" i="10"/>
  <c r="J102" i="10"/>
  <c r="AF104" i="10"/>
  <c r="F104" i="10"/>
  <c r="J104" i="10"/>
  <c r="AF106" i="10"/>
  <c r="F106" i="10"/>
  <c r="J106" i="10"/>
  <c r="AF108" i="10"/>
  <c r="F108" i="10"/>
  <c r="J108" i="10"/>
  <c r="AF5" i="10"/>
  <c r="F5" i="10"/>
  <c r="J5" i="10"/>
  <c r="AF7" i="10"/>
  <c r="F7" i="10"/>
  <c r="J7" i="10"/>
  <c r="AF9" i="10"/>
  <c r="F9" i="10"/>
  <c r="J9" i="10"/>
  <c r="AF11" i="10"/>
  <c r="F11" i="10"/>
  <c r="J11" i="10"/>
  <c r="AF13" i="10"/>
  <c r="F13" i="10"/>
  <c r="J13" i="10"/>
  <c r="AF16" i="10"/>
  <c r="F16" i="10"/>
  <c r="J16" i="10"/>
  <c r="AF18" i="10"/>
  <c r="F18" i="10"/>
  <c r="J18" i="10"/>
  <c r="AF36" i="10"/>
  <c r="F36" i="10"/>
  <c r="J36" i="10"/>
  <c r="AF38" i="10"/>
  <c r="F38" i="10"/>
  <c r="J38" i="10"/>
  <c r="AF42" i="10"/>
  <c r="F42" i="10"/>
  <c r="J42" i="10"/>
  <c r="AF44" i="10"/>
  <c r="F44" i="10"/>
  <c r="J44" i="10"/>
  <c r="AF46" i="10"/>
  <c r="F46" i="10"/>
  <c r="J46" i="10"/>
  <c r="AF49" i="10"/>
  <c r="F49" i="10"/>
  <c r="J49" i="10"/>
  <c r="AF51" i="10"/>
  <c r="F51" i="10"/>
  <c r="J51" i="10"/>
  <c r="AF53" i="10"/>
  <c r="F53" i="10"/>
  <c r="J53" i="10"/>
  <c r="AF41" i="10"/>
  <c r="F41" i="10"/>
  <c r="J41" i="10"/>
  <c r="AF22" i="10"/>
  <c r="F22" i="10"/>
  <c r="J22" i="10"/>
  <c r="AF25" i="10"/>
  <c r="F25" i="10"/>
  <c r="J25" i="10"/>
  <c r="AF28" i="10"/>
  <c r="F28" i="10"/>
  <c r="J28" i="10"/>
  <c r="AF30" i="10"/>
  <c r="F30" i="10"/>
  <c r="J30" i="10"/>
  <c r="AF32" i="10"/>
  <c r="F32" i="10"/>
  <c r="J32" i="10"/>
  <c r="AF35" i="10"/>
  <c r="F35" i="10"/>
  <c r="J35" i="10"/>
  <c r="AF55" i="10"/>
  <c r="F55" i="10"/>
  <c r="J55" i="10"/>
  <c r="AF58" i="10"/>
  <c r="F58" i="10"/>
  <c r="J58" i="10"/>
  <c r="AF60" i="10"/>
  <c r="F60" i="10"/>
  <c r="J60" i="10"/>
  <c r="AF62" i="10"/>
  <c r="F62" i="10"/>
  <c r="J62" i="10"/>
  <c r="AF66" i="10"/>
  <c r="F66" i="10"/>
  <c r="J66" i="10"/>
  <c r="AF69" i="10"/>
  <c r="F69" i="10"/>
  <c r="J69" i="10"/>
  <c r="AF72" i="10"/>
  <c r="F72" i="10"/>
  <c r="J72" i="10"/>
  <c r="AF75" i="10"/>
  <c r="F75" i="10"/>
  <c r="J75" i="10"/>
  <c r="AF77" i="10"/>
  <c r="F77" i="10"/>
  <c r="J77" i="10"/>
  <c r="AF79" i="10"/>
  <c r="F79" i="10"/>
  <c r="J79" i="10"/>
  <c r="AF81" i="10"/>
  <c r="F81" i="10"/>
  <c r="J81" i="10"/>
  <c r="AF84" i="10"/>
  <c r="F84" i="10"/>
  <c r="J84" i="10"/>
  <c r="AF86" i="10"/>
  <c r="F86" i="10"/>
  <c r="J86" i="10"/>
  <c r="AF90" i="10"/>
  <c r="F90" i="10"/>
  <c r="J90" i="10"/>
  <c r="AF92" i="10"/>
  <c r="F92" i="10"/>
  <c r="J92" i="10"/>
  <c r="AF96" i="10"/>
  <c r="F96" i="10"/>
  <c r="J96" i="10"/>
  <c r="AF101" i="10"/>
  <c r="F101" i="10"/>
  <c r="J101" i="10"/>
  <c r="AF103" i="10"/>
  <c r="F103" i="10"/>
  <c r="J103" i="10"/>
  <c r="AF105" i="10"/>
  <c r="F105" i="10"/>
  <c r="J105" i="10"/>
  <c r="AF107" i="10"/>
  <c r="F107" i="10"/>
  <c r="J107" i="10"/>
  <c r="AF110" i="10"/>
  <c r="F110" i="10"/>
  <c r="J110" i="10"/>
  <c r="AF111" i="10"/>
  <c r="F111" i="10"/>
  <c r="J111" i="10"/>
  <c r="AF113" i="10"/>
  <c r="F113" i="10"/>
  <c r="J113" i="10"/>
  <c r="AF115" i="10"/>
  <c r="F115" i="10"/>
  <c r="J115" i="10"/>
  <c r="AF119" i="10"/>
  <c r="F119" i="10"/>
  <c r="J119" i="10"/>
  <c r="AF117" i="10"/>
  <c r="F117" i="10"/>
  <c r="J117" i="10"/>
  <c r="AF123" i="10"/>
  <c r="F123" i="10"/>
  <c r="J123" i="10"/>
  <c r="AF125" i="10"/>
  <c r="F125" i="10"/>
  <c r="J125" i="10"/>
  <c r="AF127" i="10"/>
  <c r="F127" i="10"/>
  <c r="J127" i="10"/>
  <c r="AF131" i="10"/>
  <c r="F131" i="10"/>
  <c r="J131" i="10"/>
  <c r="AF133" i="10"/>
  <c r="F133" i="10"/>
  <c r="J133" i="10"/>
  <c r="AF136" i="10"/>
  <c r="F136" i="10"/>
  <c r="J136" i="10"/>
  <c r="AF138" i="10"/>
  <c r="F138" i="10"/>
  <c r="J138" i="10"/>
  <c r="AF27" i="10"/>
  <c r="F27" i="10"/>
  <c r="J27" i="10"/>
  <c r="AF57" i="10"/>
  <c r="F57" i="10"/>
  <c r="J57" i="10"/>
  <c r="AF70" i="10"/>
  <c r="F70" i="10"/>
  <c r="J70" i="10"/>
  <c r="AF78" i="10"/>
  <c r="F78" i="10"/>
  <c r="J78" i="10"/>
  <c r="AF89" i="10"/>
  <c r="F89" i="10"/>
  <c r="J89" i="10"/>
  <c r="AF100" i="10"/>
  <c r="F100" i="10"/>
  <c r="J100" i="10"/>
  <c r="AF130" i="10"/>
  <c r="F130" i="10"/>
  <c r="J130" i="10"/>
  <c r="AF112" i="10"/>
  <c r="F112" i="10"/>
  <c r="J112" i="10"/>
  <c r="AF114" i="10"/>
  <c r="F114" i="10"/>
  <c r="J114" i="10"/>
  <c r="AF116" i="10"/>
  <c r="F116" i="10"/>
  <c r="J116" i="10"/>
  <c r="AF120" i="10"/>
  <c r="F120" i="10"/>
  <c r="J120" i="10"/>
  <c r="AF121" i="10"/>
  <c r="F121" i="10"/>
  <c r="J121" i="10"/>
  <c r="AF124" i="10"/>
  <c r="F124" i="10"/>
  <c r="J124" i="10"/>
  <c r="AF126" i="10"/>
  <c r="F126" i="10"/>
  <c r="J126" i="10"/>
  <c r="AF129" i="10"/>
  <c r="F129" i="10"/>
  <c r="J129" i="10"/>
  <c r="AF132" i="10"/>
  <c r="F132" i="10"/>
  <c r="J132" i="10"/>
  <c r="AF135" i="10"/>
  <c r="F135" i="10"/>
  <c r="J135" i="10"/>
  <c r="AF137" i="10"/>
  <c r="F137" i="10"/>
  <c r="J137" i="10"/>
  <c r="AF20" i="10"/>
  <c r="F20" i="10"/>
  <c r="J20" i="10"/>
  <c r="AF34" i="10"/>
  <c r="F34" i="10"/>
  <c r="J34" i="10"/>
  <c r="AF63" i="10"/>
  <c r="F63" i="10"/>
  <c r="J63" i="10"/>
  <c r="AF73" i="10"/>
  <c r="F73" i="10"/>
  <c r="J73" i="10"/>
  <c r="AF82" i="10"/>
  <c r="F82" i="10"/>
  <c r="J82" i="10"/>
  <c r="AF94" i="10"/>
  <c r="F94" i="10"/>
  <c r="J94" i="10"/>
  <c r="AF98" i="10"/>
  <c r="F98" i="10"/>
  <c r="J98" i="10"/>
  <c r="AF118" i="10"/>
  <c r="F118" i="10"/>
  <c r="J118" i="10"/>
  <c r="AF128" i="10"/>
  <c r="F128" i="10"/>
  <c r="J128" i="10"/>
  <c r="AF3" i="10"/>
  <c r="F3" i="10"/>
  <c r="J3" i="10"/>
  <c r="AF95" i="10"/>
  <c r="F95" i="10"/>
  <c r="J95" i="10"/>
  <c r="AF109" i="10"/>
  <c r="F109" i="10"/>
  <c r="J109" i="10"/>
  <c r="H4" i="7"/>
  <c r="H10" i="7"/>
  <c r="H11" i="7"/>
  <c r="H5" i="7"/>
  <c r="H7" i="7"/>
  <c r="H8" i="7"/>
  <c r="H9" i="7"/>
</calcChain>
</file>

<file path=xl/comments1.xml><?xml version="1.0" encoding="utf-8"?>
<comments xmlns="http://schemas.openxmlformats.org/spreadsheetml/2006/main">
  <authors>
    <author>Hansen, Tony</author>
  </authors>
  <commentList>
    <comment ref="G138" authorId="0" shapeId="0">
      <text>
        <r>
          <rPr>
            <b/>
            <sz val="9"/>
            <color indexed="81"/>
            <rFont val="Tahoma"/>
            <family val="2"/>
          </rPr>
          <t>Hansen, Tony:</t>
        </r>
        <r>
          <rPr>
            <sz val="9"/>
            <color indexed="81"/>
            <rFont val="Tahoma"/>
            <family val="2"/>
          </rPr>
          <t xml:space="preserve">
Scored 4th goal</t>
        </r>
      </text>
    </comment>
    <comment ref="G139" authorId="0" shapeId="0">
      <text>
        <r>
          <rPr>
            <b/>
            <sz val="9"/>
            <color indexed="81"/>
            <rFont val="Tahoma"/>
            <family val="2"/>
          </rPr>
          <t>Hansen, Tony:</t>
        </r>
        <r>
          <rPr>
            <sz val="9"/>
            <color indexed="81"/>
            <rFont val="Tahoma"/>
            <family val="2"/>
          </rPr>
          <t xml:space="preserve">
Scored 4th goal</t>
        </r>
      </text>
    </comment>
  </commentList>
</comments>
</file>

<file path=xl/comments2.xml><?xml version="1.0" encoding="utf-8"?>
<comments xmlns="http://schemas.openxmlformats.org/spreadsheetml/2006/main">
  <authors>
    <author>Hansen, Tony</author>
  </authors>
  <commentList>
    <comment ref="F56" authorId="0" shapeId="0">
      <text>
        <r>
          <rPr>
            <b/>
            <sz val="9"/>
            <color indexed="81"/>
            <rFont val="Tahoma"/>
            <family val="2"/>
          </rPr>
          <t>Hansen, Tony:</t>
        </r>
        <r>
          <rPr>
            <sz val="9"/>
            <color indexed="81"/>
            <rFont val="Tahoma"/>
            <family val="2"/>
          </rPr>
          <t xml:space="preserve">
Game cut short due to injury.  Only first and second periods played.</t>
        </r>
      </text>
    </comment>
    <comment ref="D115" authorId="0" shapeId="0">
      <text>
        <r>
          <rPr>
            <b/>
            <sz val="9"/>
            <color indexed="81"/>
            <rFont val="Tahoma"/>
            <charset val="1"/>
          </rPr>
          <t>Hansen, Tony:</t>
        </r>
        <r>
          <rPr>
            <sz val="9"/>
            <color indexed="81"/>
            <rFont val="Tahoma"/>
            <charset val="1"/>
          </rPr>
          <t xml:space="preserve">
No goalies written down this week</t>
        </r>
      </text>
    </comment>
    <comment ref="D116" authorId="0" shapeId="0">
      <text>
        <r>
          <rPr>
            <b/>
            <sz val="9"/>
            <color indexed="81"/>
            <rFont val="Tahoma"/>
            <charset val="1"/>
          </rPr>
          <t>Hansen, Tony:</t>
        </r>
        <r>
          <rPr>
            <sz val="9"/>
            <color indexed="81"/>
            <rFont val="Tahoma"/>
            <charset val="1"/>
          </rPr>
          <t xml:space="preserve">
Dobbie said Hudson was in net</t>
        </r>
      </text>
    </comment>
    <comment ref="D117" authorId="0" shapeId="0">
      <text>
        <r>
          <rPr>
            <b/>
            <sz val="9"/>
            <color indexed="81"/>
            <rFont val="Tahoma"/>
            <charset val="1"/>
          </rPr>
          <t>Hansen, Tony:</t>
        </r>
        <r>
          <rPr>
            <sz val="9"/>
            <color indexed="81"/>
            <rFont val="Tahoma"/>
            <charset val="1"/>
          </rPr>
          <t xml:space="preserve">
No goalies written down this week</t>
        </r>
      </text>
    </comment>
    <comment ref="D119" authorId="0" shapeId="0">
      <text>
        <r>
          <rPr>
            <b/>
            <sz val="9"/>
            <color indexed="81"/>
            <rFont val="Tahoma"/>
            <charset val="1"/>
          </rPr>
          <t>Hansen, Tony:</t>
        </r>
        <r>
          <rPr>
            <sz val="9"/>
            <color indexed="81"/>
            <rFont val="Tahoma"/>
            <charset val="1"/>
          </rPr>
          <t xml:space="preserve">
No goalies written down this week</t>
        </r>
      </text>
    </comment>
    <comment ref="D120" authorId="0" shapeId="0">
      <text>
        <r>
          <rPr>
            <b/>
            <sz val="9"/>
            <color indexed="81"/>
            <rFont val="Tahoma"/>
            <charset val="1"/>
          </rPr>
          <t>Hansen, Tony:</t>
        </r>
        <r>
          <rPr>
            <sz val="9"/>
            <color indexed="81"/>
            <rFont val="Tahoma"/>
            <charset val="1"/>
          </rPr>
          <t xml:space="preserve">
No goalies written down this week</t>
        </r>
      </text>
    </comment>
    <comment ref="D153" authorId="0" shapeId="0">
      <text>
        <r>
          <rPr>
            <b/>
            <sz val="9"/>
            <color indexed="81"/>
            <rFont val="Tahoma"/>
            <charset val="1"/>
          </rPr>
          <t>Hansen, Tony:</t>
        </r>
        <r>
          <rPr>
            <sz val="9"/>
            <color indexed="81"/>
            <rFont val="Tahoma"/>
            <charset val="1"/>
          </rPr>
          <t xml:space="preserve">
No goalie written down</t>
        </r>
      </text>
    </comment>
    <comment ref="D154" authorId="0" shapeId="0">
      <text>
        <r>
          <rPr>
            <b/>
            <sz val="9"/>
            <color indexed="81"/>
            <rFont val="Tahoma"/>
            <charset val="1"/>
          </rPr>
          <t>Hansen, Tony:</t>
        </r>
        <r>
          <rPr>
            <sz val="9"/>
            <color indexed="81"/>
            <rFont val="Tahoma"/>
            <charset val="1"/>
          </rPr>
          <t xml:space="preserve">
No goalie written down</t>
        </r>
      </text>
    </comment>
    <comment ref="E160" authorId="0" shapeId="0">
      <text>
        <r>
          <rPr>
            <b/>
            <sz val="9"/>
            <color indexed="81"/>
            <rFont val="Tahoma"/>
            <charset val="1"/>
          </rPr>
          <t>Hansen, Tony:</t>
        </r>
        <r>
          <rPr>
            <sz val="9"/>
            <color indexed="81"/>
            <rFont val="Tahoma"/>
            <charset val="1"/>
          </rPr>
          <t xml:space="preserve">
6th goal was open net</t>
        </r>
      </text>
    </comment>
  </commentList>
</comments>
</file>

<file path=xl/sharedStrings.xml><?xml version="1.0" encoding="utf-8"?>
<sst xmlns="http://schemas.openxmlformats.org/spreadsheetml/2006/main" count="4718" uniqueCount="463">
  <si>
    <t>Date</t>
  </si>
  <si>
    <t>Time</t>
  </si>
  <si>
    <t>Home</t>
  </si>
  <si>
    <t>H_Result</t>
  </si>
  <si>
    <t>H_Score</t>
  </si>
  <si>
    <t>A_Score</t>
  </si>
  <si>
    <t>A_Result</t>
  </si>
  <si>
    <t>Away</t>
  </si>
  <si>
    <t>FoDM/KB</t>
  </si>
  <si>
    <t>W</t>
  </si>
  <si>
    <t>L</t>
  </si>
  <si>
    <t>Alien</t>
  </si>
  <si>
    <t>Kryptonite</t>
  </si>
  <si>
    <t>Rink Rats</t>
  </si>
  <si>
    <t>Team</t>
  </si>
  <si>
    <t>GP</t>
  </si>
  <si>
    <t>Wins</t>
  </si>
  <si>
    <t>Losses</t>
  </si>
  <si>
    <t>SOL</t>
  </si>
  <si>
    <t>Pts</t>
  </si>
  <si>
    <t>GF</t>
  </si>
  <si>
    <t>GA</t>
  </si>
  <si>
    <t>PM</t>
  </si>
  <si>
    <t>Voodoo</t>
  </si>
  <si>
    <t>Red Alert</t>
  </si>
  <si>
    <t>Puckheads</t>
  </si>
  <si>
    <t>Victors</t>
  </si>
  <si>
    <t>forfeit</t>
  </si>
  <si>
    <t>=COUNTIFs(J2:J105, &gt;4)</t>
  </si>
  <si>
    <t>PlayerID</t>
  </si>
  <si>
    <t>Number</t>
  </si>
  <si>
    <t>First</t>
  </si>
  <si>
    <t>Last</t>
  </si>
  <si>
    <t>Goals</t>
  </si>
  <si>
    <t>Assists</t>
  </si>
  <si>
    <t>Points</t>
  </si>
  <si>
    <t>Notes</t>
  </si>
  <si>
    <t>Paul</t>
  </si>
  <si>
    <t>Adams</t>
  </si>
  <si>
    <t>Joe</t>
  </si>
  <si>
    <t>Bafia</t>
  </si>
  <si>
    <t>Mike</t>
  </si>
  <si>
    <t>Beede</t>
  </si>
  <si>
    <t>Dan</t>
  </si>
  <si>
    <t>Bishop</t>
  </si>
  <si>
    <t>16/17</t>
  </si>
  <si>
    <t>Nathan</t>
  </si>
  <si>
    <t>Brand</t>
  </si>
  <si>
    <t>Aaron</t>
  </si>
  <si>
    <t>Clutts</t>
  </si>
  <si>
    <t>Mark</t>
  </si>
  <si>
    <t>Dylo</t>
  </si>
  <si>
    <t>Fascian</t>
  </si>
  <si>
    <t>Pat</t>
  </si>
  <si>
    <t>Houlihan</t>
  </si>
  <si>
    <t>Eric</t>
  </si>
  <si>
    <t>Jacobson</t>
  </si>
  <si>
    <t>26/55</t>
  </si>
  <si>
    <t>Scott</t>
  </si>
  <si>
    <t>Adam</t>
  </si>
  <si>
    <t>Keller</t>
  </si>
  <si>
    <t>Jeremy</t>
  </si>
  <si>
    <t>Knipper</t>
  </si>
  <si>
    <t>Chris</t>
  </si>
  <si>
    <t>LeFleur</t>
  </si>
  <si>
    <t>Lowell</t>
  </si>
  <si>
    <t>Brendan</t>
  </si>
  <si>
    <t>McCallum</t>
  </si>
  <si>
    <t>FoDMKB</t>
  </si>
  <si>
    <t>Todd</t>
  </si>
  <si>
    <t>Brekke</t>
  </si>
  <si>
    <t>Jim</t>
  </si>
  <si>
    <t>Goeke</t>
  </si>
  <si>
    <t>Bill</t>
  </si>
  <si>
    <t>Goodman</t>
  </si>
  <si>
    <t>Hansen</t>
  </si>
  <si>
    <t>Henson</t>
  </si>
  <si>
    <t>Nick</t>
  </si>
  <si>
    <t>Hrabak</t>
  </si>
  <si>
    <t>Rich</t>
  </si>
  <si>
    <t>William</t>
  </si>
  <si>
    <t>Jackson</t>
  </si>
  <si>
    <t>Dave</t>
  </si>
  <si>
    <t>Lasnek</t>
  </si>
  <si>
    <t>Andrew</t>
  </si>
  <si>
    <t>Mellein</t>
  </si>
  <si>
    <t>Radcliff</t>
  </si>
  <si>
    <t>Rick</t>
  </si>
  <si>
    <t>Roskilly</t>
  </si>
  <si>
    <t>Jason</t>
  </si>
  <si>
    <t>Seebeck</t>
  </si>
  <si>
    <t>Kyle</t>
  </si>
  <si>
    <t>Wahlert</t>
  </si>
  <si>
    <t>Justin</t>
  </si>
  <si>
    <t>Williams</t>
  </si>
  <si>
    <t>Anderson</t>
  </si>
  <si>
    <t>Tim</t>
  </si>
  <si>
    <t>Close</t>
  </si>
  <si>
    <t>Brad</t>
  </si>
  <si>
    <t>Dean</t>
  </si>
  <si>
    <t>11 / 13</t>
  </si>
  <si>
    <t>Brian</t>
  </si>
  <si>
    <t>Gugat</t>
  </si>
  <si>
    <t>Matt</t>
  </si>
  <si>
    <t>Hayden</t>
  </si>
  <si>
    <t>25 / 99</t>
  </si>
  <si>
    <t>Herman</t>
  </si>
  <si>
    <t>2/12</t>
  </si>
  <si>
    <t>Hill</t>
  </si>
  <si>
    <t>Hyuck</t>
  </si>
  <si>
    <t>Johnson</t>
  </si>
  <si>
    <t>Knight</t>
  </si>
  <si>
    <t>Kundell</t>
  </si>
  <si>
    <t>1 / 42 / 17</t>
  </si>
  <si>
    <t>Ryan</t>
  </si>
  <si>
    <t>Kurgan</t>
  </si>
  <si>
    <t>6 / 16</t>
  </si>
  <si>
    <t>Miller</t>
  </si>
  <si>
    <t>Ben</t>
  </si>
  <si>
    <t>Paoli</t>
  </si>
  <si>
    <t>Schneiders</t>
  </si>
  <si>
    <t>Laura</t>
  </si>
  <si>
    <t>Stein</t>
  </si>
  <si>
    <t>22 / 64</t>
  </si>
  <si>
    <t>Mitch</t>
  </si>
  <si>
    <t>Tony</t>
  </si>
  <si>
    <t>Toigo</t>
  </si>
  <si>
    <t>Bret</t>
  </si>
  <si>
    <t>Christian</t>
  </si>
  <si>
    <t>James</t>
  </si>
  <si>
    <t>Chung</t>
  </si>
  <si>
    <t>John</t>
  </si>
  <si>
    <t>Coffie</t>
  </si>
  <si>
    <t>Jarod</t>
  </si>
  <si>
    <t>Devera</t>
  </si>
  <si>
    <t>Cody</t>
  </si>
  <si>
    <t>Fredericks</t>
  </si>
  <si>
    <t>Derek</t>
  </si>
  <si>
    <t>Hickey</t>
  </si>
  <si>
    <t>Travis</t>
  </si>
  <si>
    <t>Hunt</t>
  </si>
  <si>
    <t>Pierce</t>
  </si>
  <si>
    <t>Gregory</t>
  </si>
  <si>
    <t>Propst</t>
  </si>
  <si>
    <t>Alex</t>
  </si>
  <si>
    <t>Richardson</t>
  </si>
  <si>
    <t>Smiley</t>
  </si>
  <si>
    <t>35 / 16</t>
  </si>
  <si>
    <t>South</t>
  </si>
  <si>
    <t>Darren</t>
  </si>
  <si>
    <t>Stout</t>
  </si>
  <si>
    <t>Davis</t>
  </si>
  <si>
    <t>Chad</t>
  </si>
  <si>
    <t>Waters</t>
  </si>
  <si>
    <t>Josh</t>
  </si>
  <si>
    <t>Whipple</t>
  </si>
  <si>
    <t>Becker</t>
  </si>
  <si>
    <t>Dusty</t>
  </si>
  <si>
    <t>Beenen</t>
  </si>
  <si>
    <t>Brueck</t>
  </si>
  <si>
    <t>Curran</t>
  </si>
  <si>
    <t>Feathers</t>
  </si>
  <si>
    <t>Shaun</t>
  </si>
  <si>
    <t>Greene</t>
  </si>
  <si>
    <t>Clarke</t>
  </si>
  <si>
    <t>Hawbaker</t>
  </si>
  <si>
    <t>Tom</t>
  </si>
  <si>
    <t>Kirvin</t>
  </si>
  <si>
    <t>Ross</t>
  </si>
  <si>
    <t>Scholz</t>
  </si>
  <si>
    <t>Schroeder</t>
  </si>
  <si>
    <t>21/0</t>
  </si>
  <si>
    <t>Brett</t>
  </si>
  <si>
    <t>Swanson</t>
  </si>
  <si>
    <t>Swift</t>
  </si>
  <si>
    <t>Worth</t>
  </si>
  <si>
    <t>Shane</t>
  </si>
  <si>
    <t>Young</t>
  </si>
  <si>
    <t>Cole</t>
  </si>
  <si>
    <t>Antonovich</t>
  </si>
  <si>
    <t>Bedwell</t>
  </si>
  <si>
    <t>Billings</t>
  </si>
  <si>
    <t>Sean</t>
  </si>
  <si>
    <t>Bremer</t>
  </si>
  <si>
    <t>Jeff</t>
  </si>
  <si>
    <t>Dayton</t>
  </si>
  <si>
    <t>Evans</t>
  </si>
  <si>
    <t>Gavin</t>
  </si>
  <si>
    <t>Kipp</t>
  </si>
  <si>
    <t>Lundberg</t>
  </si>
  <si>
    <t>Jerome</t>
  </si>
  <si>
    <t>Mrachina</t>
  </si>
  <si>
    <t>Mulcahy</t>
  </si>
  <si>
    <t>Will</t>
  </si>
  <si>
    <t>Postler</t>
  </si>
  <si>
    <t>Syverson</t>
  </si>
  <si>
    <t>Whipps</t>
  </si>
  <si>
    <t>Wurzer</t>
  </si>
  <si>
    <t>Jon</t>
  </si>
  <si>
    <t>Bartak</t>
  </si>
  <si>
    <t>2 / 20</t>
  </si>
  <si>
    <t>Chongo</t>
  </si>
  <si>
    <t>Nataliya</t>
  </si>
  <si>
    <t>Dudechenko</t>
  </si>
  <si>
    <t>8 / 15</t>
  </si>
  <si>
    <t>Gannon</t>
  </si>
  <si>
    <t>Dustin</t>
  </si>
  <si>
    <t>Gordon</t>
  </si>
  <si>
    <t>Hallman</t>
  </si>
  <si>
    <t>Hudson</t>
  </si>
  <si>
    <t>Erik</t>
  </si>
  <si>
    <t>Keece</t>
  </si>
  <si>
    <t>Koch</t>
  </si>
  <si>
    <t>Krultz</t>
  </si>
  <si>
    <t>Marc</t>
  </si>
  <si>
    <t>LePera</t>
  </si>
  <si>
    <t>Natale</t>
  </si>
  <si>
    <t>Nesbit</t>
  </si>
  <si>
    <t>1 / 11</t>
  </si>
  <si>
    <t>Pirie</t>
  </si>
  <si>
    <t>Lisa</t>
  </si>
  <si>
    <t>Schumacher</t>
  </si>
  <si>
    <t>Bentzen</t>
  </si>
  <si>
    <t>Jack</t>
  </si>
  <si>
    <t>Bowers</t>
  </si>
  <si>
    <t>Monty</t>
  </si>
  <si>
    <t>Brown</t>
  </si>
  <si>
    <t>Cohan</t>
  </si>
  <si>
    <t>Damos</t>
  </si>
  <si>
    <t>Dawson</t>
  </si>
  <si>
    <t>23/73</t>
  </si>
  <si>
    <t>Giunta</t>
  </si>
  <si>
    <t>Jinta</t>
  </si>
  <si>
    <t>Koenig</t>
  </si>
  <si>
    <t>Lieb</t>
  </si>
  <si>
    <t>Loverude</t>
  </si>
  <si>
    <t>Shon</t>
  </si>
  <si>
    <t>McDonough</t>
  </si>
  <si>
    <t>Don</t>
  </si>
  <si>
    <t>Mudge</t>
  </si>
  <si>
    <t>Austin</t>
  </si>
  <si>
    <t>Kacy</t>
  </si>
  <si>
    <t>Reeves</t>
  </si>
  <si>
    <t>Javi</t>
  </si>
  <si>
    <t>Rodriguez</t>
  </si>
  <si>
    <t>Whitaker</t>
  </si>
  <si>
    <t>Wolf</t>
  </si>
  <si>
    <t>TimeSlot</t>
  </si>
  <si>
    <t>Period</t>
  </si>
  <si>
    <t>GameTime</t>
  </si>
  <si>
    <t>Goal</t>
  </si>
  <si>
    <t>Assist1</t>
  </si>
  <si>
    <t>Assist2</t>
  </si>
  <si>
    <t>PPG</t>
  </si>
  <si>
    <t>SHG</t>
  </si>
  <si>
    <t>no #</t>
  </si>
  <si>
    <t xml:space="preserve">Penalty Shot </t>
  </si>
  <si>
    <t>cody (blank)</t>
  </si>
  <si>
    <t>F-3019</t>
  </si>
  <si>
    <t>F-3004</t>
  </si>
  <si>
    <t>F-3011</t>
  </si>
  <si>
    <t>F-3013</t>
  </si>
  <si>
    <t>F-3018</t>
  </si>
  <si>
    <t>F-3014</t>
  </si>
  <si>
    <t>F-3020</t>
  </si>
  <si>
    <t>F-1009</t>
  </si>
  <si>
    <t>F-1006</t>
  </si>
  <si>
    <t>F-1013</t>
  </si>
  <si>
    <t>F-1008</t>
  </si>
  <si>
    <t>?</t>
  </si>
  <si>
    <t>33?</t>
  </si>
  <si>
    <t>Penalty</t>
  </si>
  <si>
    <t>Duration</t>
  </si>
  <si>
    <t>Penalty Desc</t>
  </si>
  <si>
    <t>Goal Scored</t>
  </si>
  <si>
    <t>Tripping</t>
  </si>
  <si>
    <t>Interferance</t>
  </si>
  <si>
    <t>Roughing</t>
  </si>
  <si>
    <t>G</t>
  </si>
  <si>
    <t>Holding</t>
  </si>
  <si>
    <t>bm-7002</t>
  </si>
  <si>
    <t>Too Many Men</t>
  </si>
  <si>
    <t>High sticking</t>
  </si>
  <si>
    <t>Hooking</t>
  </si>
  <si>
    <t>bm-7016</t>
  </si>
  <si>
    <t>bm-8004</t>
  </si>
  <si>
    <t>Delay of Game</t>
  </si>
  <si>
    <t>bm-2011</t>
  </si>
  <si>
    <t>Boarding</t>
  </si>
  <si>
    <t>Unsportsmanlike</t>
  </si>
  <si>
    <t>bm-2008</t>
  </si>
  <si>
    <t>Checking</t>
  </si>
  <si>
    <t>0?</t>
  </si>
  <si>
    <t>Slashing</t>
  </si>
  <si>
    <t>Bench Minor</t>
  </si>
  <si>
    <t>arguing from bench</t>
  </si>
  <si>
    <t>Elbowing</t>
  </si>
  <si>
    <t>bm-3003</t>
  </si>
  <si>
    <t>Misconduct</t>
  </si>
  <si>
    <t>bm-6007</t>
  </si>
  <si>
    <t>PS</t>
  </si>
  <si>
    <t>Goalie</t>
  </si>
  <si>
    <t>Goals Against</t>
  </si>
  <si>
    <t>Minutes</t>
  </si>
  <si>
    <t>Name</t>
  </si>
  <si>
    <t>Games</t>
  </si>
  <si>
    <t>GAA</t>
  </si>
  <si>
    <t>SO</t>
  </si>
  <si>
    <t>Alien Hockey</t>
  </si>
  <si>
    <t>Jacobsen</t>
  </si>
  <si>
    <t>Pentico</t>
  </si>
  <si>
    <t>Sub</t>
  </si>
  <si>
    <t>Keese</t>
  </si>
  <si>
    <t>Hender</t>
  </si>
  <si>
    <t>* If goalie is added, be sure to add to career sheet</t>
  </si>
  <si>
    <t>Goals By Game Time</t>
  </si>
  <si>
    <t>Average</t>
  </si>
  <si>
    <t>Goals By Week</t>
  </si>
  <si>
    <t>F-Goeke</t>
  </si>
  <si>
    <t>F-Bentzen</t>
  </si>
  <si>
    <t>Team Penalty Minutes</t>
  </si>
  <si>
    <t>% of Total</t>
  </si>
  <si>
    <t>Awarded</t>
  </si>
  <si>
    <t>Total</t>
  </si>
  <si>
    <t>NA</t>
  </si>
  <si>
    <t>Unaccounted</t>
  </si>
  <si>
    <t>N/A</t>
  </si>
  <si>
    <t>Goals per PM</t>
  </si>
  <si>
    <t>Total Goals Against</t>
  </si>
  <si>
    <t>% of Tot</t>
  </si>
  <si>
    <t>G/PM</t>
  </si>
  <si>
    <t>Goals by Period</t>
  </si>
  <si>
    <t>1st</t>
  </si>
  <si>
    <t>2nd</t>
  </si>
  <si>
    <t>3rd</t>
  </si>
  <si>
    <t>Equipment</t>
  </si>
  <si>
    <t>Goalie Interferance</t>
  </si>
  <si>
    <t>Kneeing</t>
  </si>
  <si>
    <t>Playing Hard</t>
  </si>
  <si>
    <t>unknown</t>
  </si>
  <si>
    <t>* week where periods weren't kept</t>
  </si>
  <si>
    <t>Career Totals</t>
  </si>
  <si>
    <t>2009-2010</t>
  </si>
  <si>
    <t>2010-2011</t>
  </si>
  <si>
    <t>2011-2012</t>
  </si>
  <si>
    <t>2012-2013</t>
  </si>
  <si>
    <t>2013-2014</t>
  </si>
  <si>
    <t>Original</t>
  </si>
  <si>
    <t>Watch</t>
  </si>
  <si>
    <t>A</t>
  </si>
  <si>
    <t>P</t>
  </si>
  <si>
    <t>Puck Hawgs</t>
  </si>
  <si>
    <t>Irwins</t>
  </si>
  <si>
    <t>David</t>
  </si>
  <si>
    <t>Funky Pickle</t>
  </si>
  <si>
    <t>YDD Tattoo</t>
  </si>
  <si>
    <t>Ron</t>
  </si>
  <si>
    <t>Ambrose</t>
  </si>
  <si>
    <t>Jake</t>
  </si>
  <si>
    <t>Anonson</t>
  </si>
  <si>
    <t>Pete</t>
  </si>
  <si>
    <t>Anthan</t>
  </si>
  <si>
    <t>Blaine</t>
  </si>
  <si>
    <t>Barker</t>
  </si>
  <si>
    <t>Bast</t>
  </si>
  <si>
    <t>Battista</t>
  </si>
  <si>
    <t>Doug</t>
  </si>
  <si>
    <t>Beebe</t>
  </si>
  <si>
    <t>Beyer</t>
  </si>
  <si>
    <t>Stu</t>
  </si>
  <si>
    <t>Bildner</t>
  </si>
  <si>
    <t>Blomquist</t>
  </si>
  <si>
    <t>Ed</t>
  </si>
  <si>
    <t>Brafford</t>
  </si>
  <si>
    <t>Rod</t>
  </si>
  <si>
    <t>Bragg</t>
  </si>
  <si>
    <t>Burkhart</t>
  </si>
  <si>
    <t>Cashman</t>
  </si>
  <si>
    <t>Brook</t>
  </si>
  <si>
    <t>Current</t>
  </si>
  <si>
    <t>Dagenais</t>
  </si>
  <si>
    <t>Dressen</t>
  </si>
  <si>
    <t>Tod</t>
  </si>
  <si>
    <t>Dunn</t>
  </si>
  <si>
    <t>Edgington</t>
  </si>
  <si>
    <t>Garrett</t>
  </si>
  <si>
    <t>Green</t>
  </si>
  <si>
    <t>Griswell</t>
  </si>
  <si>
    <t>Hagemann</t>
  </si>
  <si>
    <t>Brent</t>
  </si>
  <si>
    <t>Hanke</t>
  </si>
  <si>
    <t>Caleb</t>
  </si>
  <si>
    <t>Harrelson</t>
  </si>
  <si>
    <t>Haynes</t>
  </si>
  <si>
    <t>Tres</t>
  </si>
  <si>
    <t>Hewlett</t>
  </si>
  <si>
    <t>Hobbs</t>
  </si>
  <si>
    <t>Gary</t>
  </si>
  <si>
    <t>Holloway</t>
  </si>
  <si>
    <t>Hoy</t>
  </si>
  <si>
    <t>Michael</t>
  </si>
  <si>
    <t>Jones</t>
  </si>
  <si>
    <t>Kavan</t>
  </si>
  <si>
    <t>Gene</t>
  </si>
  <si>
    <t>Kelley</t>
  </si>
  <si>
    <t>Kennedy</t>
  </si>
  <si>
    <t>Kent</t>
  </si>
  <si>
    <t>Kietly</t>
  </si>
  <si>
    <t>Sergi</t>
  </si>
  <si>
    <t>Kozak</t>
  </si>
  <si>
    <t>Natasha</t>
  </si>
  <si>
    <t>Kucherenki</t>
  </si>
  <si>
    <t>Lee</t>
  </si>
  <si>
    <t>Larry</t>
  </si>
  <si>
    <t>Lewis</t>
  </si>
  <si>
    <t>Lohmeier</t>
  </si>
  <si>
    <t>Martinson</t>
  </si>
  <si>
    <t>Massa</t>
  </si>
  <si>
    <t>Dane</t>
  </si>
  <si>
    <t>Maxwell</t>
  </si>
  <si>
    <t>Frank</t>
  </si>
  <si>
    <t>Meeink</t>
  </si>
  <si>
    <t>Casey</t>
  </si>
  <si>
    <t>Parker</t>
  </si>
  <si>
    <t>Pedersen</t>
  </si>
  <si>
    <t>Place</t>
  </si>
  <si>
    <t>Possgate</t>
  </si>
  <si>
    <t>Kurt</t>
  </si>
  <si>
    <t>Potthoff</t>
  </si>
  <si>
    <t>Ramsey</t>
  </si>
  <si>
    <t>Rech</t>
  </si>
  <si>
    <t>Riechart</t>
  </si>
  <si>
    <t>Scholer</t>
  </si>
  <si>
    <t>Sevenbergen</t>
  </si>
  <si>
    <t>Sindelar</t>
  </si>
  <si>
    <t>Terry</t>
  </si>
  <si>
    <t>Starr</t>
  </si>
  <si>
    <t>Stember</t>
  </si>
  <si>
    <t>Tessau</t>
  </si>
  <si>
    <t>Toomey</t>
  </si>
  <si>
    <t>Shawn</t>
  </si>
  <si>
    <t>Topliff</t>
  </si>
  <si>
    <t>Tritch</t>
  </si>
  <si>
    <t>Blake</t>
  </si>
  <si>
    <t>Upmeyer</t>
  </si>
  <si>
    <t>Tyler</t>
  </si>
  <si>
    <t>Wallace</t>
  </si>
  <si>
    <t>West</t>
  </si>
  <si>
    <t>Rob</t>
  </si>
  <si>
    <t>Wheeler</t>
  </si>
  <si>
    <t>Whiton</t>
  </si>
  <si>
    <t>Woline</t>
  </si>
  <si>
    <t>Kristen</t>
  </si>
  <si>
    <t>Zorich</t>
  </si>
  <si>
    <t>Player</t>
  </si>
  <si>
    <t>Sub?</t>
  </si>
  <si>
    <t>y</t>
  </si>
  <si>
    <t>sub</t>
  </si>
  <si>
    <t>Daniels</t>
  </si>
  <si>
    <t>Steve</t>
  </si>
  <si>
    <t xml:space="preserve">Kuzynowski </t>
  </si>
  <si>
    <t>Hillock</t>
  </si>
  <si>
    <t>Nissen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</si>
</sst>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h:mm;@"/>
    <numFmt numFmtId="165" formatCode="#,##0.0"/>
    <numFmt numFmtId="166" formatCode="0.0"/>
    <numFmt numFmtId="167" formatCode="0.000"/>
    <numFmt numFmtId="168" formatCode="0.0%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ck">
        <color auto="1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9" fontId="8" fillId="0" borderId="0" applyFont="0" applyFill="0" applyBorder="0" applyAlignment="0" applyProtection="0"/>
    <xf numFmtId="0" fontId="2" fillId="0" borderId="0"/>
  </cellStyleXfs>
  <cellXfs count="177">
    <xf numFmtId="0" fontId="0" fillId="0" borderId="0" xfId="0"/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0" borderId="0" xfId="0" applyNumberFormat="1"/>
    <xf numFmtId="45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/>
    <xf numFmtId="14" fontId="0" fillId="0" borderId="0" xfId="0" applyNumberFormat="1" applyAlignment="1">
      <alignment horizontal="center"/>
    </xf>
    <xf numFmtId="0" fontId="1" fillId="0" borderId="0" xfId="0" applyFon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1" fontId="0" fillId="0" borderId="0" xfId="0" applyNumberFormat="1" applyBorder="1" applyAlignment="1">
      <alignment horizontal="center"/>
    </xf>
    <xf numFmtId="10" fontId="0" fillId="0" borderId="5" xfId="0" applyNumberFormat="1" applyBorder="1"/>
    <xf numFmtId="0" fontId="4" fillId="0" borderId="4" xfId="0" applyFont="1" applyBorder="1"/>
    <xf numFmtId="0" fontId="0" fillId="0" borderId="6" xfId="0" applyBorder="1"/>
    <xf numFmtId="1" fontId="1" fillId="0" borderId="7" xfId="0" applyNumberFormat="1" applyFont="1" applyBorder="1" applyAlignment="1">
      <alignment horizontal="center"/>
    </xf>
    <xf numFmtId="1" fontId="0" fillId="0" borderId="8" xfId="0" applyNumberFormat="1" applyBorder="1"/>
    <xf numFmtId="0" fontId="1" fillId="0" borderId="1" xfId="0" applyFont="1" applyBorder="1"/>
    <xf numFmtId="0" fontId="1" fillId="0" borderId="2" xfId="0" applyFont="1" applyFill="1" applyBorder="1" applyAlignment="1">
      <alignment horizontal="center"/>
    </xf>
    <xf numFmtId="0" fontId="1" fillId="0" borderId="3" xfId="0" applyFont="1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10" fontId="0" fillId="0" borderId="8" xfId="0" applyNumberFormat="1" applyBorder="1"/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0" fontId="1" fillId="0" borderId="3" xfId="0" applyFont="1" applyFill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9" xfId="0" applyFont="1" applyBorder="1"/>
    <xf numFmtId="0" fontId="0" fillId="0" borderId="9" xfId="0" applyBorder="1"/>
    <xf numFmtId="0" fontId="0" fillId="0" borderId="0" xfId="0" applyAlignment="1">
      <alignment horizontal="left"/>
    </xf>
    <xf numFmtId="0" fontId="5" fillId="0" borderId="0" xfId="0" applyFont="1"/>
    <xf numFmtId="0" fontId="4" fillId="0" borderId="0" xfId="0" applyFont="1"/>
    <xf numFmtId="0" fontId="1" fillId="0" borderId="9" xfId="0" applyFont="1" applyBorder="1" applyAlignment="1">
      <alignment horizontal="right"/>
    </xf>
    <xf numFmtId="0" fontId="0" fillId="5" borderId="4" xfId="0" applyFill="1" applyBorder="1"/>
    <xf numFmtId="0" fontId="1" fillId="0" borderId="5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1" fillId="0" borderId="6" xfId="0" applyFont="1" applyBorder="1"/>
    <xf numFmtId="2" fontId="1" fillId="0" borderId="8" xfId="0" applyNumberFormat="1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5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/>
    <xf numFmtId="166" fontId="0" fillId="0" borderId="0" xfId="0" applyNumberFormat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1" fillId="0" borderId="12" xfId="0" applyFont="1" applyBorder="1"/>
    <xf numFmtId="0" fontId="0" fillId="0" borderId="10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7" xfId="0" applyFont="1" applyBorder="1" applyAlignment="1">
      <alignment horizontal="left"/>
    </xf>
    <xf numFmtId="2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2" fontId="0" fillId="0" borderId="0" xfId="0" applyNumberFormat="1"/>
    <xf numFmtId="166" fontId="1" fillId="0" borderId="12" xfId="0" applyNumberFormat="1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7" fillId="0" borderId="0" xfId="0" applyFont="1"/>
    <xf numFmtId="10" fontId="0" fillId="0" borderId="5" xfId="3" applyNumberFormat="1" applyFont="1" applyBorder="1" applyAlignment="1">
      <alignment horizontal="center"/>
    </xf>
    <xf numFmtId="0" fontId="0" fillId="0" borderId="0" xfId="0"/>
    <xf numFmtId="0" fontId="1" fillId="0" borderId="0" xfId="0" applyFont="1"/>
    <xf numFmtId="1" fontId="1" fillId="0" borderId="13" xfId="0" applyNumberFormat="1" applyFon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1" xfId="0" applyNumberFormat="1" applyBorder="1"/>
    <xf numFmtId="0" fontId="1" fillId="0" borderId="12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Fill="1" applyBorder="1" applyAlignment="1">
      <alignment horizontal="left"/>
    </xf>
    <xf numFmtId="0" fontId="1" fillId="0" borderId="7" xfId="0" applyFont="1" applyBorder="1"/>
    <xf numFmtId="0" fontId="0" fillId="0" borderId="11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7" xfId="0" applyFont="1" applyBorder="1" applyAlignment="1">
      <alignment horizontal="center"/>
    </xf>
    <xf numFmtId="0" fontId="0" fillId="0" borderId="10" xfId="0" applyBorder="1"/>
    <xf numFmtId="0" fontId="0" fillId="0" borderId="0" xfId="0" applyBorder="1"/>
    <xf numFmtId="0" fontId="1" fillId="0" borderId="12" xfId="0" applyFont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4" xfId="0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4" xfId="0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0" fontId="0" fillId="0" borderId="11" xfId="0" applyBorder="1"/>
    <xf numFmtId="166" fontId="1" fillId="0" borderId="7" xfId="0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vertical="center" wrapText="1"/>
    </xf>
    <xf numFmtId="0" fontId="0" fillId="0" borderId="4" xfId="0" applyBorder="1" applyAlignment="1">
      <alignment horizontal="left"/>
    </xf>
    <xf numFmtId="1" fontId="0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ill="1" applyBorder="1"/>
    <xf numFmtId="0" fontId="1" fillId="0" borderId="0" xfId="0" applyFont="1" applyAlignment="1">
      <alignment horizontal="left"/>
    </xf>
    <xf numFmtId="0" fontId="1" fillId="0" borderId="15" xfId="0" applyFont="1" applyBorder="1" applyAlignment="1">
      <alignment horizontal="center"/>
    </xf>
    <xf numFmtId="0" fontId="1" fillId="0" borderId="16" xfId="0" applyFont="1" applyBorder="1"/>
    <xf numFmtId="0" fontId="0" fillId="6" borderId="0" xfId="0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0" borderId="16" xfId="0" applyBorder="1"/>
    <xf numFmtId="0" fontId="0" fillId="6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8" borderId="15" xfId="0" applyFont="1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9" borderId="0" xfId="0" applyFill="1" applyAlignment="1">
      <alignment horizontal="center"/>
    </xf>
    <xf numFmtId="14" fontId="1" fillId="0" borderId="15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0" fontId="1" fillId="9" borderId="15" xfId="0" applyFont="1" applyFill="1" applyBorder="1" applyAlignment="1">
      <alignment horizontal="center"/>
    </xf>
    <xf numFmtId="0" fontId="4" fillId="0" borderId="0" xfId="0" applyFont="1" applyBorder="1"/>
    <xf numFmtId="168" fontId="1" fillId="0" borderId="7" xfId="0" applyNumberFormat="1" applyFont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0" borderId="15" xfId="0" applyFont="1" applyBorder="1"/>
    <xf numFmtId="0" fontId="1" fillId="0" borderId="15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6" fillId="0" borderId="0" xfId="0" applyFont="1"/>
    <xf numFmtId="0" fontId="0" fillId="0" borderId="0" xfId="0" applyFont="1" applyFill="1" applyBorder="1"/>
    <xf numFmtId="0" fontId="1" fillId="0" borderId="0" xfId="0" applyFont="1" applyFill="1" applyAlignment="1">
      <alignment horizontal="center"/>
    </xf>
    <xf numFmtId="0" fontId="0" fillId="0" borderId="5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14" fontId="0" fillId="0" borderId="0" xfId="0" applyNumberFormat="1"/>
    <xf numFmtId="49" fontId="0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0" fillId="0" borderId="9" xfId="0" applyFont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/>
    </xf>
  </cellXfs>
  <cellStyles count="5">
    <cellStyle name="Normal" xfId="0" builtinId="0"/>
    <cellStyle name="Normal 2" xfId="1"/>
    <cellStyle name="Normal 2 2" xfId="2"/>
    <cellStyle name="Normal 2 2 2" xfId="4"/>
    <cellStyle name="Percent" xfId="3" builtinId="5"/>
  </cellStyles>
  <dxfs count="1415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105"/>
  <sheetViews>
    <sheetView tabSelected="1" workbookViewId="0">
      <selection activeCell="L20" sqref="L20"/>
    </sheetView>
  </sheetViews>
  <sheetFormatPr defaultRowHeight="15"/>
  <cols>
    <col min="1" max="1" width="10.7109375" style="89" bestFit="1" customWidth="1"/>
    <col min="2" max="2" width="11.42578125" style="10" bestFit="1" customWidth="1"/>
    <col min="3" max="3" width="10.42578125" bestFit="1" customWidth="1"/>
    <col min="4" max="4" width="9.140625" style="136"/>
    <col min="5" max="6" width="9.140625" style="119"/>
    <col min="7" max="7" width="9.140625" style="136"/>
    <col min="8" max="8" width="10.42578125" bestFit="1" customWidth="1"/>
    <col min="12" max="12" width="10.42578125" bestFit="1" customWidth="1"/>
    <col min="13" max="14" width="5.7109375" style="119" customWidth="1"/>
    <col min="15" max="15" width="6.7109375" style="119" bestFit="1" customWidth="1"/>
    <col min="16" max="20" width="5.7109375" style="119" customWidth="1"/>
  </cols>
  <sheetData>
    <row r="1" spans="1:21">
      <c r="A1" s="137" t="s">
        <v>0</v>
      </c>
      <c r="B1" s="138" t="s">
        <v>1</v>
      </c>
      <c r="C1" s="125" t="s">
        <v>2</v>
      </c>
      <c r="D1" s="139" t="s">
        <v>3</v>
      </c>
      <c r="E1" s="125" t="s">
        <v>4</v>
      </c>
      <c r="F1" s="125" t="s">
        <v>5</v>
      </c>
      <c r="G1" s="139" t="s">
        <v>6</v>
      </c>
      <c r="H1" s="125" t="s">
        <v>7</v>
      </c>
      <c r="I1" s="118"/>
      <c r="J1" s="118"/>
      <c r="K1" s="118"/>
      <c r="L1" s="118"/>
      <c r="U1" s="118"/>
    </row>
    <row r="2" spans="1:21">
      <c r="A2" s="89">
        <v>41556</v>
      </c>
      <c r="B2" s="10">
        <v>0.28125</v>
      </c>
      <c r="C2" s="118" t="s">
        <v>8</v>
      </c>
      <c r="D2" s="136" t="s">
        <v>9</v>
      </c>
      <c r="E2" s="119">
        <v>11</v>
      </c>
      <c r="F2" s="119">
        <v>1</v>
      </c>
      <c r="G2" s="136" t="s">
        <v>10</v>
      </c>
      <c r="H2" s="118" t="s">
        <v>11</v>
      </c>
      <c r="I2" s="118"/>
      <c r="J2" s="118">
        <f>ABS(E2-F2)</f>
        <v>10</v>
      </c>
      <c r="K2" s="118"/>
      <c r="L2" s="118"/>
      <c r="U2" s="118"/>
    </row>
    <row r="3" spans="1:21">
      <c r="A3" s="89">
        <v>41556</v>
      </c>
      <c r="B3" s="10">
        <v>0.33680555555555558</v>
      </c>
      <c r="C3" s="118" t="s">
        <v>12</v>
      </c>
      <c r="D3" s="136" t="s">
        <v>10</v>
      </c>
      <c r="E3" s="119">
        <v>4</v>
      </c>
      <c r="F3" s="119">
        <v>7</v>
      </c>
      <c r="G3" s="136" t="s">
        <v>9</v>
      </c>
      <c r="H3" s="118" t="s">
        <v>13</v>
      </c>
      <c r="I3" s="118"/>
      <c r="J3" s="118">
        <f t="shared" ref="J3:J29" si="0">ABS(E3-F3)</f>
        <v>3</v>
      </c>
      <c r="K3" s="118"/>
      <c r="L3" s="126" t="s">
        <v>14</v>
      </c>
      <c r="M3" s="125" t="s">
        <v>15</v>
      </c>
      <c r="N3" s="125" t="s">
        <v>16</v>
      </c>
      <c r="O3" s="125" t="s">
        <v>17</v>
      </c>
      <c r="P3" s="125" t="s">
        <v>18</v>
      </c>
      <c r="Q3" s="125" t="s">
        <v>19</v>
      </c>
      <c r="R3" s="125" t="s">
        <v>20</v>
      </c>
      <c r="S3" s="125" t="s">
        <v>21</v>
      </c>
      <c r="T3" s="129" t="s">
        <v>22</v>
      </c>
      <c r="U3" s="118"/>
    </row>
    <row r="4" spans="1:21">
      <c r="A4" s="89">
        <v>41556</v>
      </c>
      <c r="B4" s="10">
        <v>0.3923611111111111</v>
      </c>
      <c r="C4" s="118" t="s">
        <v>23</v>
      </c>
      <c r="D4" s="136" t="s">
        <v>10</v>
      </c>
      <c r="E4" s="119">
        <v>4</v>
      </c>
      <c r="F4" s="119">
        <v>5</v>
      </c>
      <c r="G4" s="136" t="s">
        <v>9</v>
      </c>
      <c r="H4" s="118" t="s">
        <v>24</v>
      </c>
      <c r="I4" s="118"/>
      <c r="J4" s="118">
        <f t="shared" si="0"/>
        <v>1</v>
      </c>
      <c r="K4" s="118">
        <v>1</v>
      </c>
      <c r="L4" s="97" t="s">
        <v>12</v>
      </c>
      <c r="M4" s="127">
        <f t="shared" ref="M4:M11" si="1">N4+O4+P4</f>
        <v>26</v>
      </c>
      <c r="N4" s="93">
        <f t="shared" ref="N4:N11" si="2">COUNTIFS($C$2:$C$200,L4,$D$2:$D$200,"W")+COUNTIFS($H$2:$H$200,L4,$G$2:$G$200,"W")</f>
        <v>16</v>
      </c>
      <c r="O4" s="93">
        <f t="shared" ref="O4:O11" si="3">COUNTIFS($C$2:$C$200,L4,$D$2:$D$200,"L")+COUNTIFS($H$2:$H$200,L4,$G$2:$G$200,"L")</f>
        <v>7</v>
      </c>
      <c r="P4" s="93">
        <f t="shared" ref="P4:P11" si="4">COUNTIFS($C$2:$C$200,L4,$D$2:$D$200,"SOL")+COUNTIFS($H$2:$H$200,L4,$G$2:$G$200,"SOL")</f>
        <v>3</v>
      </c>
      <c r="Q4" s="128">
        <f t="shared" ref="Q4:Q11" si="5">N4*2+P4</f>
        <v>35</v>
      </c>
      <c r="R4" s="93">
        <f t="shared" ref="R4:R11" si="6">SUMIF($C$2:$C$200,L4,$E$2:$E$200)+SUMIF($H$2:$H$200,L4,$F$2:$F$200)</f>
        <v>119</v>
      </c>
      <c r="S4" s="93">
        <f t="shared" ref="S4:S11" si="7">SUMIF($C$2:$C$200,L4,$F$2:$F$200)+SUMIF($H$2:$H$200,L4,$E$2:$E$200)</f>
        <v>103</v>
      </c>
      <c r="T4" s="130">
        <f>SUMIF(Penalty!D:D, L4,Penalty!F:F )</f>
        <v>128</v>
      </c>
      <c r="U4" s="118">
        <f>R4-S4</f>
        <v>16</v>
      </c>
    </row>
    <row r="5" spans="1:21">
      <c r="A5" s="89">
        <v>41556</v>
      </c>
      <c r="B5" s="10">
        <v>0.44791666666666669</v>
      </c>
      <c r="C5" s="118" t="s">
        <v>25</v>
      </c>
      <c r="D5" s="136" t="s">
        <v>9</v>
      </c>
      <c r="E5" s="119">
        <v>5</v>
      </c>
      <c r="F5" s="119">
        <v>2</v>
      </c>
      <c r="G5" s="136" t="s">
        <v>10</v>
      </c>
      <c r="H5" s="118" t="s">
        <v>26</v>
      </c>
      <c r="I5" s="118"/>
      <c r="J5" s="118">
        <f t="shared" si="0"/>
        <v>3</v>
      </c>
      <c r="K5" s="118">
        <v>2</v>
      </c>
      <c r="L5" s="97" t="s">
        <v>8</v>
      </c>
      <c r="M5" s="127">
        <f t="shared" si="1"/>
        <v>26</v>
      </c>
      <c r="N5" s="93">
        <f t="shared" si="2"/>
        <v>17</v>
      </c>
      <c r="O5" s="93">
        <f t="shared" si="3"/>
        <v>9</v>
      </c>
      <c r="P5" s="93">
        <f t="shared" si="4"/>
        <v>0</v>
      </c>
      <c r="Q5" s="128">
        <f t="shared" si="5"/>
        <v>34</v>
      </c>
      <c r="R5" s="93">
        <f t="shared" si="6"/>
        <v>143</v>
      </c>
      <c r="S5" s="93">
        <f t="shared" si="7"/>
        <v>102</v>
      </c>
      <c r="T5" s="130">
        <f>SUMIF(Penalty!D:D, L5,Penalty!F:F )</f>
        <v>75</v>
      </c>
      <c r="U5" s="118">
        <f t="shared" ref="U5:U11" si="8">R5-S5</f>
        <v>41</v>
      </c>
    </row>
    <row r="6" spans="1:21">
      <c r="A6" s="89">
        <v>41563</v>
      </c>
      <c r="B6" s="10">
        <v>0.28125</v>
      </c>
      <c r="C6" s="118" t="s">
        <v>12</v>
      </c>
      <c r="D6" s="136" t="s">
        <v>18</v>
      </c>
      <c r="E6" s="119">
        <v>3</v>
      </c>
      <c r="F6" s="119">
        <v>3</v>
      </c>
      <c r="G6" s="136" t="s">
        <v>9</v>
      </c>
      <c r="H6" s="118" t="s">
        <v>26</v>
      </c>
      <c r="I6" s="118"/>
      <c r="J6" s="118">
        <f t="shared" si="0"/>
        <v>0</v>
      </c>
      <c r="K6" s="118">
        <v>3</v>
      </c>
      <c r="L6" s="97" t="s">
        <v>26</v>
      </c>
      <c r="M6" s="127">
        <f t="shared" si="1"/>
        <v>26</v>
      </c>
      <c r="N6" s="93">
        <f t="shared" si="2"/>
        <v>13</v>
      </c>
      <c r="O6" s="93">
        <f t="shared" si="3"/>
        <v>9</v>
      </c>
      <c r="P6" s="93">
        <f t="shared" si="4"/>
        <v>4</v>
      </c>
      <c r="Q6" s="128">
        <f t="shared" si="5"/>
        <v>30</v>
      </c>
      <c r="R6" s="93">
        <f t="shared" si="6"/>
        <v>109</v>
      </c>
      <c r="S6" s="93">
        <f t="shared" si="7"/>
        <v>99</v>
      </c>
      <c r="T6" s="130">
        <f>SUMIF(Penalty!D:D, L6,Penalty!F:F )</f>
        <v>60</v>
      </c>
      <c r="U6" s="118">
        <f t="shared" si="8"/>
        <v>10</v>
      </c>
    </row>
    <row r="7" spans="1:21">
      <c r="A7" s="89">
        <v>41563</v>
      </c>
      <c r="B7" s="10">
        <v>0.33680555555555558</v>
      </c>
      <c r="C7" s="118" t="s">
        <v>11</v>
      </c>
      <c r="D7" s="136" t="s">
        <v>10</v>
      </c>
      <c r="E7" s="119">
        <v>3</v>
      </c>
      <c r="F7" s="119">
        <v>8</v>
      </c>
      <c r="G7" s="136" t="s">
        <v>9</v>
      </c>
      <c r="H7" s="118" t="s">
        <v>24</v>
      </c>
      <c r="I7" s="118"/>
      <c r="J7" s="118">
        <f t="shared" si="0"/>
        <v>5</v>
      </c>
      <c r="K7" s="118">
        <v>4</v>
      </c>
      <c r="L7" s="97" t="s">
        <v>23</v>
      </c>
      <c r="M7" s="127">
        <f t="shared" si="1"/>
        <v>26</v>
      </c>
      <c r="N7" s="93">
        <f t="shared" si="2"/>
        <v>13</v>
      </c>
      <c r="O7" s="93">
        <f t="shared" si="3"/>
        <v>11</v>
      </c>
      <c r="P7" s="93">
        <f t="shared" si="4"/>
        <v>2</v>
      </c>
      <c r="Q7" s="128">
        <f t="shared" si="5"/>
        <v>28</v>
      </c>
      <c r="R7" s="93">
        <f t="shared" si="6"/>
        <v>124</v>
      </c>
      <c r="S7" s="93">
        <f t="shared" si="7"/>
        <v>118</v>
      </c>
      <c r="T7" s="130">
        <f>SUMIF(Penalty!D:D, L7,Penalty!F:F )</f>
        <v>108</v>
      </c>
      <c r="U7" s="118">
        <f t="shared" si="8"/>
        <v>6</v>
      </c>
    </row>
    <row r="8" spans="1:21">
      <c r="A8" s="89">
        <v>41563</v>
      </c>
      <c r="B8" s="10">
        <v>0.3923611111111111</v>
      </c>
      <c r="C8" s="118" t="s">
        <v>13</v>
      </c>
      <c r="D8" s="136" t="s">
        <v>10</v>
      </c>
      <c r="E8" s="119">
        <v>1</v>
      </c>
      <c r="F8" s="119">
        <v>8</v>
      </c>
      <c r="G8" s="136" t="s">
        <v>9</v>
      </c>
      <c r="H8" s="118" t="s">
        <v>8</v>
      </c>
      <c r="I8" s="118"/>
      <c r="J8" s="118">
        <f t="shared" si="0"/>
        <v>7</v>
      </c>
      <c r="K8" s="118">
        <v>5</v>
      </c>
      <c r="L8" s="97" t="s">
        <v>24</v>
      </c>
      <c r="M8" s="127">
        <f t="shared" si="1"/>
        <v>26</v>
      </c>
      <c r="N8" s="93">
        <f t="shared" si="2"/>
        <v>13</v>
      </c>
      <c r="O8" s="93">
        <f t="shared" si="3"/>
        <v>11</v>
      </c>
      <c r="P8" s="93">
        <f t="shared" si="4"/>
        <v>2</v>
      </c>
      <c r="Q8" s="128">
        <f t="shared" si="5"/>
        <v>28</v>
      </c>
      <c r="R8" s="93">
        <f t="shared" si="6"/>
        <v>113</v>
      </c>
      <c r="S8" s="93">
        <f t="shared" si="7"/>
        <v>121</v>
      </c>
      <c r="T8" s="130">
        <f>SUMIF(Penalty!D:D, L8,Penalty!F:F )</f>
        <v>74</v>
      </c>
      <c r="U8" s="118">
        <f t="shared" si="8"/>
        <v>-8</v>
      </c>
    </row>
    <row r="9" spans="1:21">
      <c r="A9" s="89">
        <v>41563</v>
      </c>
      <c r="B9" s="10">
        <v>0.44791666666666669</v>
      </c>
      <c r="C9" s="118" t="s">
        <v>23</v>
      </c>
      <c r="D9" s="136" t="s">
        <v>9</v>
      </c>
      <c r="E9" s="119">
        <v>7</v>
      </c>
      <c r="F9" s="119">
        <v>5</v>
      </c>
      <c r="G9" s="136" t="s">
        <v>10</v>
      </c>
      <c r="H9" s="118" t="s">
        <v>25</v>
      </c>
      <c r="I9" s="118"/>
      <c r="J9" s="118">
        <f t="shared" si="0"/>
        <v>2</v>
      </c>
      <c r="K9" s="118">
        <v>6</v>
      </c>
      <c r="L9" s="97" t="s">
        <v>13</v>
      </c>
      <c r="M9" s="127">
        <f t="shared" si="1"/>
        <v>26</v>
      </c>
      <c r="N9" s="93">
        <f t="shared" si="2"/>
        <v>13</v>
      </c>
      <c r="O9" s="93">
        <f t="shared" si="3"/>
        <v>12</v>
      </c>
      <c r="P9" s="93">
        <f t="shared" si="4"/>
        <v>1</v>
      </c>
      <c r="Q9" s="128">
        <f t="shared" si="5"/>
        <v>27</v>
      </c>
      <c r="R9" s="93">
        <f t="shared" si="6"/>
        <v>103</v>
      </c>
      <c r="S9" s="93">
        <f t="shared" si="7"/>
        <v>117</v>
      </c>
      <c r="T9" s="130">
        <f>SUMIF(Penalty!D:D, L9,Penalty!F:F )</f>
        <v>84</v>
      </c>
      <c r="U9" s="118">
        <f t="shared" si="8"/>
        <v>-14</v>
      </c>
    </row>
    <row r="10" spans="1:21">
      <c r="A10" s="89">
        <v>41570</v>
      </c>
      <c r="B10" s="10">
        <v>0.28125</v>
      </c>
      <c r="C10" s="118" t="s">
        <v>13</v>
      </c>
      <c r="D10" s="136" t="s">
        <v>10</v>
      </c>
      <c r="E10" s="119">
        <v>2</v>
      </c>
      <c r="F10" s="119">
        <v>5</v>
      </c>
      <c r="G10" s="136" t="s">
        <v>9</v>
      </c>
      <c r="H10" s="118" t="s">
        <v>26</v>
      </c>
      <c r="I10" s="118"/>
      <c r="J10" s="118">
        <f t="shared" si="0"/>
        <v>3</v>
      </c>
      <c r="K10" s="118">
        <v>7</v>
      </c>
      <c r="L10" s="97" t="s">
        <v>11</v>
      </c>
      <c r="M10" s="127">
        <f t="shared" si="1"/>
        <v>26</v>
      </c>
      <c r="N10" s="93">
        <f t="shared" si="2"/>
        <v>11</v>
      </c>
      <c r="O10" s="93">
        <f t="shared" si="3"/>
        <v>13</v>
      </c>
      <c r="P10" s="93">
        <f t="shared" si="4"/>
        <v>2</v>
      </c>
      <c r="Q10" s="128">
        <f t="shared" si="5"/>
        <v>24</v>
      </c>
      <c r="R10" s="93">
        <f t="shared" si="6"/>
        <v>96</v>
      </c>
      <c r="S10" s="93">
        <f t="shared" si="7"/>
        <v>111</v>
      </c>
      <c r="T10" s="130">
        <f>SUMIF(Penalty!D:D, L10,Penalty!F:F )</f>
        <v>51</v>
      </c>
      <c r="U10" s="118">
        <f t="shared" si="8"/>
        <v>-15</v>
      </c>
    </row>
    <row r="11" spans="1:21">
      <c r="A11" s="89">
        <v>41570</v>
      </c>
      <c r="B11" s="10">
        <v>0.33680555555555558</v>
      </c>
      <c r="C11" s="118" t="s">
        <v>23</v>
      </c>
      <c r="D11" s="136" t="s">
        <v>10</v>
      </c>
      <c r="E11" s="119">
        <v>3</v>
      </c>
      <c r="F11" s="119">
        <v>4</v>
      </c>
      <c r="G11" s="136" t="s">
        <v>9</v>
      </c>
      <c r="H11" s="118" t="s">
        <v>12</v>
      </c>
      <c r="I11" s="118"/>
      <c r="J11" s="118">
        <f t="shared" si="0"/>
        <v>1</v>
      </c>
      <c r="K11" s="118">
        <v>8</v>
      </c>
      <c r="L11" s="131" t="s">
        <v>25</v>
      </c>
      <c r="M11" s="132">
        <f t="shared" si="1"/>
        <v>26</v>
      </c>
      <c r="N11" s="133">
        <f t="shared" si="2"/>
        <v>8</v>
      </c>
      <c r="O11" s="133">
        <f t="shared" si="3"/>
        <v>15</v>
      </c>
      <c r="P11" s="133">
        <f t="shared" si="4"/>
        <v>3</v>
      </c>
      <c r="Q11" s="134">
        <f t="shared" si="5"/>
        <v>19</v>
      </c>
      <c r="R11" s="133">
        <f t="shared" si="6"/>
        <v>94</v>
      </c>
      <c r="S11" s="133">
        <f t="shared" si="7"/>
        <v>130</v>
      </c>
      <c r="T11" s="135">
        <f>SUMIF(Penalty!D:D, L11,Penalty!F:F )</f>
        <v>78</v>
      </c>
      <c r="U11" s="118">
        <f t="shared" si="8"/>
        <v>-36</v>
      </c>
    </row>
    <row r="12" spans="1:21">
      <c r="A12" s="89">
        <v>41570</v>
      </c>
      <c r="B12" s="10">
        <v>0.3923611111111111</v>
      </c>
      <c r="C12" s="118" t="s">
        <v>11</v>
      </c>
      <c r="D12" s="136" t="s">
        <v>9</v>
      </c>
      <c r="E12" s="119">
        <v>5</v>
      </c>
      <c r="F12" s="119">
        <v>2</v>
      </c>
      <c r="G12" s="136" t="s">
        <v>10</v>
      </c>
      <c r="H12" s="118" t="s">
        <v>25</v>
      </c>
      <c r="I12" s="118"/>
      <c r="J12" s="118">
        <f t="shared" si="0"/>
        <v>3</v>
      </c>
      <c r="K12" s="118"/>
      <c r="L12" s="118"/>
      <c r="T12" s="119">
        <f>SUM(T4:T11)</f>
        <v>658</v>
      </c>
      <c r="U12" s="118"/>
    </row>
    <row r="13" spans="1:21">
      <c r="A13" s="89">
        <v>41570</v>
      </c>
      <c r="B13" s="10">
        <v>0.44791666666666669</v>
      </c>
      <c r="C13" s="118" t="s">
        <v>8</v>
      </c>
      <c r="D13" s="136" t="s">
        <v>9</v>
      </c>
      <c r="E13" s="119">
        <v>9</v>
      </c>
      <c r="F13" s="119">
        <v>0</v>
      </c>
      <c r="G13" s="136" t="s">
        <v>10</v>
      </c>
      <c r="H13" s="118" t="s">
        <v>24</v>
      </c>
      <c r="I13" s="118"/>
      <c r="J13" s="118">
        <f t="shared" si="0"/>
        <v>9</v>
      </c>
      <c r="K13" s="118"/>
      <c r="L13" s="118"/>
      <c r="U13" s="118"/>
    </row>
    <row r="14" spans="1:21">
      <c r="A14" s="89">
        <v>41577</v>
      </c>
      <c r="B14" s="10">
        <v>0.28125</v>
      </c>
      <c r="C14" s="118" t="s">
        <v>24</v>
      </c>
      <c r="D14" s="136" t="s">
        <v>9</v>
      </c>
      <c r="E14" s="119">
        <v>4</v>
      </c>
      <c r="F14" s="119">
        <v>4</v>
      </c>
      <c r="G14" s="136" t="s">
        <v>18</v>
      </c>
      <c r="H14" s="118" t="s">
        <v>25</v>
      </c>
      <c r="I14" s="118"/>
      <c r="J14" s="118">
        <f t="shared" si="0"/>
        <v>0</v>
      </c>
      <c r="K14" s="118"/>
      <c r="L14" s="118"/>
      <c r="U14" s="118"/>
    </row>
    <row r="15" spans="1:21">
      <c r="A15" s="89">
        <v>41577</v>
      </c>
      <c r="B15" s="10">
        <v>0.33680555555555558</v>
      </c>
      <c r="C15" s="118" t="s">
        <v>26</v>
      </c>
      <c r="D15" s="136" t="s">
        <v>10</v>
      </c>
      <c r="E15" s="119">
        <v>3</v>
      </c>
      <c r="F15" s="119">
        <v>7</v>
      </c>
      <c r="G15" s="136" t="s">
        <v>9</v>
      </c>
      <c r="H15" s="118" t="s">
        <v>8</v>
      </c>
      <c r="I15" s="118"/>
      <c r="J15" s="118">
        <f t="shared" si="0"/>
        <v>4</v>
      </c>
      <c r="K15" s="118"/>
      <c r="L15" s="118"/>
      <c r="U15" s="118"/>
    </row>
    <row r="16" spans="1:21">
      <c r="A16" s="89">
        <v>41577</v>
      </c>
      <c r="B16" s="10">
        <v>0.3923611111111111</v>
      </c>
      <c r="C16" s="118" t="s">
        <v>11</v>
      </c>
      <c r="D16" s="136" t="s">
        <v>9</v>
      </c>
      <c r="E16" s="119">
        <v>6</v>
      </c>
      <c r="F16" s="119">
        <v>5</v>
      </c>
      <c r="G16" s="136" t="s">
        <v>10</v>
      </c>
      <c r="H16" s="118" t="s">
        <v>12</v>
      </c>
      <c r="I16" s="118"/>
      <c r="J16" s="118">
        <f t="shared" si="0"/>
        <v>1</v>
      </c>
      <c r="K16" s="118"/>
      <c r="L16" s="118"/>
      <c r="U16" s="118"/>
    </row>
    <row r="17" spans="1:12">
      <c r="A17" s="89">
        <v>41577</v>
      </c>
      <c r="B17" s="10">
        <v>0.44791666666666669</v>
      </c>
      <c r="C17" s="118" t="s">
        <v>13</v>
      </c>
      <c r="D17" s="136" t="s">
        <v>9</v>
      </c>
      <c r="E17" s="119">
        <v>0</v>
      </c>
      <c r="F17" s="119">
        <v>0</v>
      </c>
      <c r="G17" s="136" t="s">
        <v>10</v>
      </c>
      <c r="H17" s="118" t="s">
        <v>23</v>
      </c>
      <c r="I17" s="118" t="s">
        <v>27</v>
      </c>
      <c r="J17" s="118">
        <f t="shared" si="0"/>
        <v>0</v>
      </c>
      <c r="K17" s="118"/>
      <c r="L17" s="118"/>
    </row>
    <row r="18" spans="1:12">
      <c r="A18" s="89">
        <v>41584</v>
      </c>
      <c r="B18" s="10">
        <v>0.28125</v>
      </c>
      <c r="C18" s="118" t="s">
        <v>13</v>
      </c>
      <c r="D18" s="136" t="s">
        <v>10</v>
      </c>
      <c r="E18" s="119">
        <v>2</v>
      </c>
      <c r="F18" s="119">
        <v>7</v>
      </c>
      <c r="G18" s="136" t="s">
        <v>9</v>
      </c>
      <c r="H18" s="118" t="s">
        <v>11</v>
      </c>
      <c r="I18" s="118"/>
      <c r="J18" s="118">
        <f t="shared" si="0"/>
        <v>5</v>
      </c>
      <c r="K18" s="118"/>
      <c r="L18" s="118"/>
    </row>
    <row r="19" spans="1:12">
      <c r="A19" s="89">
        <v>41584</v>
      </c>
      <c r="B19" s="10">
        <v>0.33680555555555558</v>
      </c>
      <c r="C19" s="118" t="s">
        <v>8</v>
      </c>
      <c r="D19" s="136" t="s">
        <v>9</v>
      </c>
      <c r="E19" s="119">
        <v>5</v>
      </c>
      <c r="F19" s="119">
        <v>5</v>
      </c>
      <c r="G19" s="136" t="s">
        <v>18</v>
      </c>
      <c r="H19" s="118" t="s">
        <v>25</v>
      </c>
      <c r="I19" s="118"/>
      <c r="J19" s="118">
        <f t="shared" si="0"/>
        <v>0</v>
      </c>
      <c r="K19" s="118"/>
      <c r="L19" s="118"/>
    </row>
    <row r="20" spans="1:12">
      <c r="A20" s="89">
        <v>41584</v>
      </c>
      <c r="B20" s="10">
        <v>0.3923611111111111</v>
      </c>
      <c r="C20" s="118" t="s">
        <v>26</v>
      </c>
      <c r="D20" s="136" t="s">
        <v>10</v>
      </c>
      <c r="E20" s="119">
        <v>3</v>
      </c>
      <c r="F20" s="119">
        <v>5</v>
      </c>
      <c r="G20" s="136" t="s">
        <v>9</v>
      </c>
      <c r="H20" s="118" t="s">
        <v>23</v>
      </c>
      <c r="I20" s="118"/>
      <c r="J20" s="118">
        <f t="shared" si="0"/>
        <v>2</v>
      </c>
      <c r="K20" s="118"/>
      <c r="L20" s="118" t="s">
        <v>28</v>
      </c>
    </row>
    <row r="21" spans="1:12">
      <c r="A21" s="89">
        <v>41584</v>
      </c>
      <c r="B21" s="10">
        <v>0.44791666666666669</v>
      </c>
      <c r="C21" s="118" t="s">
        <v>24</v>
      </c>
      <c r="D21" s="136" t="s">
        <v>18</v>
      </c>
      <c r="E21" s="119">
        <v>7</v>
      </c>
      <c r="F21" s="119">
        <v>7</v>
      </c>
      <c r="G21" s="136" t="s">
        <v>9</v>
      </c>
      <c r="H21" s="118" t="s">
        <v>12</v>
      </c>
      <c r="I21" s="118"/>
      <c r="J21" s="118">
        <f t="shared" si="0"/>
        <v>0</v>
      </c>
      <c r="K21" s="118"/>
      <c r="L21" s="118"/>
    </row>
    <row r="22" spans="1:12">
      <c r="A22" s="89">
        <v>41591</v>
      </c>
      <c r="B22" s="10">
        <v>0.28125</v>
      </c>
      <c r="C22" s="118" t="s">
        <v>23</v>
      </c>
      <c r="D22" s="136" t="s">
        <v>10</v>
      </c>
      <c r="E22" s="119">
        <v>2</v>
      </c>
      <c r="F22" s="119">
        <v>5</v>
      </c>
      <c r="G22" s="136" t="s">
        <v>9</v>
      </c>
      <c r="H22" s="118" t="s">
        <v>8</v>
      </c>
      <c r="I22" s="118"/>
      <c r="J22" s="118">
        <f t="shared" si="0"/>
        <v>3</v>
      </c>
      <c r="K22" s="118"/>
      <c r="L22" s="118"/>
    </row>
    <row r="23" spans="1:12">
      <c r="A23" s="89">
        <v>41591</v>
      </c>
      <c r="B23" s="10">
        <v>0.33680555555555558</v>
      </c>
      <c r="C23" s="118" t="s">
        <v>24</v>
      </c>
      <c r="D23" s="136" t="s">
        <v>10</v>
      </c>
      <c r="E23" s="119">
        <v>1</v>
      </c>
      <c r="F23" s="119">
        <v>4</v>
      </c>
      <c r="G23" s="136" t="s">
        <v>9</v>
      </c>
      <c r="H23" s="118" t="s">
        <v>13</v>
      </c>
      <c r="I23" s="118"/>
      <c r="J23" s="118">
        <f t="shared" si="0"/>
        <v>3</v>
      </c>
      <c r="K23" s="118"/>
      <c r="L23" s="118"/>
    </row>
    <row r="24" spans="1:12">
      <c r="A24" s="89">
        <v>41591</v>
      </c>
      <c r="B24" s="10">
        <v>0.3923611111111111</v>
      </c>
      <c r="C24" s="118" t="s">
        <v>25</v>
      </c>
      <c r="D24" s="136" t="s">
        <v>9</v>
      </c>
      <c r="E24" s="119">
        <v>4</v>
      </c>
      <c r="F24" s="119">
        <v>2</v>
      </c>
      <c r="G24" s="136" t="s">
        <v>10</v>
      </c>
      <c r="H24" s="118" t="s">
        <v>12</v>
      </c>
      <c r="I24" s="118"/>
      <c r="J24" s="118">
        <f t="shared" si="0"/>
        <v>2</v>
      </c>
      <c r="K24" s="118"/>
      <c r="L24" s="118"/>
    </row>
    <row r="25" spans="1:12">
      <c r="A25" s="89">
        <v>41591</v>
      </c>
      <c r="B25" s="10">
        <v>0.44791666666666669</v>
      </c>
      <c r="C25" s="118" t="s">
        <v>26</v>
      </c>
      <c r="D25" s="136" t="s">
        <v>9</v>
      </c>
      <c r="E25" s="119">
        <v>3</v>
      </c>
      <c r="F25" s="119">
        <v>2</v>
      </c>
      <c r="G25" s="136" t="s">
        <v>10</v>
      </c>
      <c r="H25" s="118" t="s">
        <v>11</v>
      </c>
      <c r="I25" s="118"/>
      <c r="J25" s="118">
        <f t="shared" si="0"/>
        <v>1</v>
      </c>
      <c r="K25" s="118"/>
      <c r="L25" s="118"/>
    </row>
    <row r="26" spans="1:12">
      <c r="A26" s="89">
        <v>41598</v>
      </c>
      <c r="B26" s="10">
        <v>0.28125</v>
      </c>
      <c r="C26" s="118" t="s">
        <v>25</v>
      </c>
      <c r="D26" s="136" t="s">
        <v>9</v>
      </c>
      <c r="E26" s="119">
        <v>2</v>
      </c>
      <c r="F26" s="119">
        <v>2</v>
      </c>
      <c r="G26" s="136" t="s">
        <v>18</v>
      </c>
      <c r="H26" s="118" t="s">
        <v>13</v>
      </c>
      <c r="I26" s="118"/>
      <c r="J26" s="118">
        <f t="shared" si="0"/>
        <v>0</v>
      </c>
      <c r="K26" s="118"/>
      <c r="L26" s="118"/>
    </row>
    <row r="27" spans="1:12">
      <c r="A27" s="89">
        <v>41598</v>
      </c>
      <c r="B27" s="10">
        <v>0.33680555555555558</v>
      </c>
      <c r="C27" s="118" t="s">
        <v>23</v>
      </c>
      <c r="D27" s="136" t="s">
        <v>9</v>
      </c>
      <c r="E27" s="119">
        <v>6</v>
      </c>
      <c r="F27" s="119">
        <v>4</v>
      </c>
      <c r="G27" s="136" t="s">
        <v>10</v>
      </c>
      <c r="H27" s="118" t="s">
        <v>11</v>
      </c>
      <c r="I27" s="118"/>
      <c r="J27" s="118">
        <f t="shared" si="0"/>
        <v>2</v>
      </c>
      <c r="K27" s="118"/>
      <c r="L27" s="118"/>
    </row>
    <row r="28" spans="1:12">
      <c r="A28" s="89">
        <v>41598</v>
      </c>
      <c r="B28" s="10">
        <v>0.3923611111111111</v>
      </c>
      <c r="C28" s="118" t="s">
        <v>26</v>
      </c>
      <c r="D28" s="136" t="s">
        <v>9</v>
      </c>
      <c r="E28" s="119">
        <v>6</v>
      </c>
      <c r="F28" s="119">
        <v>1</v>
      </c>
      <c r="G28" s="136" t="s">
        <v>10</v>
      </c>
      <c r="H28" s="118" t="s">
        <v>24</v>
      </c>
      <c r="I28" s="118"/>
      <c r="J28" s="118">
        <f t="shared" si="0"/>
        <v>5</v>
      </c>
      <c r="K28" s="118"/>
      <c r="L28" s="118"/>
    </row>
    <row r="29" spans="1:12">
      <c r="A29" s="89">
        <v>41598</v>
      </c>
      <c r="B29" s="10">
        <v>0.44791666666666669</v>
      </c>
      <c r="C29" s="118" t="s">
        <v>12</v>
      </c>
      <c r="D29" s="136" t="s">
        <v>10</v>
      </c>
      <c r="E29" s="119">
        <v>5</v>
      </c>
      <c r="F29" s="119">
        <v>7</v>
      </c>
      <c r="G29" s="136" t="s">
        <v>9</v>
      </c>
      <c r="H29" s="118" t="s">
        <v>8</v>
      </c>
      <c r="I29" s="118"/>
      <c r="J29" s="118">
        <f t="shared" si="0"/>
        <v>2</v>
      </c>
      <c r="K29" s="118"/>
      <c r="L29" s="118"/>
    </row>
    <row r="30" spans="1:12">
      <c r="A30" s="89">
        <v>41612</v>
      </c>
      <c r="B30" s="10">
        <v>0.28125</v>
      </c>
      <c r="C30" s="118" t="s">
        <v>12</v>
      </c>
      <c r="D30" s="136" t="s">
        <v>18</v>
      </c>
      <c r="E30" s="119">
        <v>4</v>
      </c>
      <c r="F30" s="119">
        <v>4</v>
      </c>
      <c r="G30" s="136" t="s">
        <v>9</v>
      </c>
      <c r="H30" s="118" t="s">
        <v>13</v>
      </c>
      <c r="I30" s="118"/>
      <c r="J30" s="118">
        <f>ABS(E30-F30)</f>
        <v>0</v>
      </c>
      <c r="K30" s="118"/>
      <c r="L30" s="118"/>
    </row>
    <row r="31" spans="1:12">
      <c r="A31" s="89">
        <v>41612</v>
      </c>
      <c r="B31" s="10">
        <v>0.33680555555555558</v>
      </c>
      <c r="C31" s="118" t="s">
        <v>23</v>
      </c>
      <c r="D31" s="136" t="s">
        <v>10</v>
      </c>
      <c r="E31" s="119">
        <v>4</v>
      </c>
      <c r="F31" s="119">
        <v>7</v>
      </c>
      <c r="G31" s="136" t="s">
        <v>9</v>
      </c>
      <c r="H31" s="118" t="s">
        <v>24</v>
      </c>
      <c r="I31" s="118"/>
      <c r="J31" s="118">
        <f t="shared" ref="J31:J94" si="9">ABS(E31-F31)</f>
        <v>3</v>
      </c>
      <c r="K31" s="118"/>
      <c r="L31" s="118"/>
    </row>
    <row r="32" spans="1:12">
      <c r="A32" s="89">
        <v>41612</v>
      </c>
      <c r="B32" s="10">
        <v>0.3923611111111111</v>
      </c>
      <c r="C32" s="118" t="s">
        <v>25</v>
      </c>
      <c r="D32" s="136" t="s">
        <v>10</v>
      </c>
      <c r="E32" s="119">
        <v>3</v>
      </c>
      <c r="F32" s="119">
        <v>8</v>
      </c>
      <c r="G32" s="136" t="s">
        <v>9</v>
      </c>
      <c r="H32" s="118" t="s">
        <v>26</v>
      </c>
      <c r="I32" s="118"/>
      <c r="J32" s="118">
        <f t="shared" si="9"/>
        <v>5</v>
      </c>
      <c r="K32" s="118"/>
      <c r="L32" s="118"/>
    </row>
    <row r="33" spans="1:10">
      <c r="A33" s="89">
        <v>41612</v>
      </c>
      <c r="B33" s="10">
        <v>0.44791666666666669</v>
      </c>
      <c r="C33" s="118" t="s">
        <v>8</v>
      </c>
      <c r="D33" s="136" t="s">
        <v>9</v>
      </c>
      <c r="E33" s="119">
        <v>7</v>
      </c>
      <c r="F33" s="119">
        <v>5</v>
      </c>
      <c r="G33" s="136" t="s">
        <v>10</v>
      </c>
      <c r="H33" s="118" t="s">
        <v>11</v>
      </c>
      <c r="I33" s="118"/>
      <c r="J33" s="118">
        <f t="shared" si="9"/>
        <v>2</v>
      </c>
    </row>
    <row r="34" spans="1:10">
      <c r="A34" s="89">
        <v>41619</v>
      </c>
      <c r="B34" s="10">
        <v>0.28125</v>
      </c>
      <c r="C34" s="118" t="s">
        <v>11</v>
      </c>
      <c r="D34" s="136" t="s">
        <v>9</v>
      </c>
      <c r="E34" s="119">
        <v>5</v>
      </c>
      <c r="F34" s="119">
        <v>4</v>
      </c>
      <c r="G34" s="136" t="s">
        <v>10</v>
      </c>
      <c r="H34" s="118" t="s">
        <v>24</v>
      </c>
      <c r="I34" s="118"/>
      <c r="J34" s="118">
        <f t="shared" si="9"/>
        <v>1</v>
      </c>
    </row>
    <row r="35" spans="1:10">
      <c r="A35" s="89">
        <v>41619</v>
      </c>
      <c r="B35" s="10">
        <v>0.33680555555555558</v>
      </c>
      <c r="C35" s="118" t="s">
        <v>13</v>
      </c>
      <c r="D35" s="136" t="s">
        <v>10</v>
      </c>
      <c r="E35" s="119">
        <v>3</v>
      </c>
      <c r="F35" s="119">
        <v>5</v>
      </c>
      <c r="G35" s="136" t="s">
        <v>9</v>
      </c>
      <c r="H35" s="118" t="s">
        <v>8</v>
      </c>
      <c r="I35" s="118"/>
      <c r="J35" s="118">
        <f t="shared" si="9"/>
        <v>2</v>
      </c>
    </row>
    <row r="36" spans="1:10">
      <c r="A36" s="89">
        <v>41619</v>
      </c>
      <c r="B36" s="10">
        <v>0.3923611111111111</v>
      </c>
      <c r="C36" s="118" t="s">
        <v>25</v>
      </c>
      <c r="D36" s="136" t="s">
        <v>9</v>
      </c>
      <c r="E36" s="119">
        <v>10</v>
      </c>
      <c r="F36" s="119">
        <v>6</v>
      </c>
      <c r="G36" s="136" t="s">
        <v>10</v>
      </c>
      <c r="H36" s="118" t="s">
        <v>23</v>
      </c>
      <c r="I36" s="118"/>
      <c r="J36" s="118">
        <f t="shared" si="9"/>
        <v>4</v>
      </c>
    </row>
    <row r="37" spans="1:10">
      <c r="A37" s="89">
        <v>41619</v>
      </c>
      <c r="B37" s="10">
        <v>0.44791666666666669</v>
      </c>
      <c r="C37" s="118" t="s">
        <v>12</v>
      </c>
      <c r="D37" s="136" t="s">
        <v>9</v>
      </c>
      <c r="E37" s="119">
        <v>6</v>
      </c>
      <c r="F37" s="119">
        <v>5</v>
      </c>
      <c r="G37" s="136" t="s">
        <v>10</v>
      </c>
      <c r="H37" s="118" t="s">
        <v>26</v>
      </c>
      <c r="I37" s="118"/>
      <c r="J37" s="118">
        <f t="shared" si="9"/>
        <v>1</v>
      </c>
    </row>
    <row r="38" spans="1:10">
      <c r="A38" s="89">
        <v>41626</v>
      </c>
      <c r="B38" s="10">
        <v>0.28125</v>
      </c>
      <c r="C38" s="118" t="s">
        <v>12</v>
      </c>
      <c r="D38" s="136" t="s">
        <v>9</v>
      </c>
      <c r="E38" s="119">
        <v>6</v>
      </c>
      <c r="F38" s="119">
        <v>4</v>
      </c>
      <c r="G38" s="136" t="s">
        <v>10</v>
      </c>
      <c r="H38" s="118" t="s">
        <v>23</v>
      </c>
      <c r="I38" s="118"/>
      <c r="J38" s="118">
        <f t="shared" si="9"/>
        <v>2</v>
      </c>
    </row>
    <row r="39" spans="1:10">
      <c r="A39" s="89">
        <v>41626</v>
      </c>
      <c r="B39" s="10">
        <v>0.33680555555555558</v>
      </c>
      <c r="C39" s="118" t="s">
        <v>11</v>
      </c>
      <c r="D39" s="136" t="s">
        <v>9</v>
      </c>
      <c r="E39" s="119">
        <v>5</v>
      </c>
      <c r="F39" s="119">
        <v>0</v>
      </c>
      <c r="G39" s="136" t="s">
        <v>10</v>
      </c>
      <c r="H39" s="118" t="s">
        <v>25</v>
      </c>
      <c r="I39" s="118"/>
      <c r="J39" s="118">
        <f t="shared" si="9"/>
        <v>5</v>
      </c>
    </row>
    <row r="40" spans="1:10">
      <c r="A40" s="89">
        <v>41626</v>
      </c>
      <c r="B40" s="10">
        <v>0.3923611111111111</v>
      </c>
      <c r="C40" s="118" t="s">
        <v>8</v>
      </c>
      <c r="D40" s="136" t="s">
        <v>9</v>
      </c>
      <c r="E40" s="119">
        <v>7</v>
      </c>
      <c r="F40" s="119">
        <v>2</v>
      </c>
      <c r="G40" s="136" t="s">
        <v>10</v>
      </c>
      <c r="H40" s="118" t="s">
        <v>24</v>
      </c>
      <c r="I40" s="118"/>
      <c r="J40" s="118">
        <f t="shared" si="9"/>
        <v>5</v>
      </c>
    </row>
    <row r="41" spans="1:10">
      <c r="A41" s="89">
        <v>41626</v>
      </c>
      <c r="B41" s="10">
        <v>0.44791666666666669</v>
      </c>
      <c r="C41" s="118" t="s">
        <v>26</v>
      </c>
      <c r="D41" s="136" t="s">
        <v>18</v>
      </c>
      <c r="E41" s="119">
        <v>5</v>
      </c>
      <c r="F41" s="119">
        <v>5</v>
      </c>
      <c r="G41" s="136" t="s">
        <v>9</v>
      </c>
      <c r="H41" s="118" t="s">
        <v>13</v>
      </c>
      <c r="I41" s="118"/>
      <c r="J41" s="118">
        <f t="shared" si="9"/>
        <v>0</v>
      </c>
    </row>
    <row r="42" spans="1:10">
      <c r="A42" s="89">
        <v>41647</v>
      </c>
      <c r="B42" s="10">
        <v>0.28125</v>
      </c>
      <c r="C42" s="118" t="s">
        <v>26</v>
      </c>
      <c r="D42" s="136" t="s">
        <v>9</v>
      </c>
      <c r="E42" s="119">
        <v>8</v>
      </c>
      <c r="F42" s="119">
        <v>4</v>
      </c>
      <c r="G42" s="136" t="s">
        <v>10</v>
      </c>
      <c r="H42" s="118" t="s">
        <v>8</v>
      </c>
      <c r="I42" s="118"/>
      <c r="J42" s="118">
        <f t="shared" si="9"/>
        <v>4</v>
      </c>
    </row>
    <row r="43" spans="1:10">
      <c r="A43" s="89">
        <v>41647</v>
      </c>
      <c r="B43" s="10">
        <v>0.33680555555555558</v>
      </c>
      <c r="C43" s="118" t="s">
        <v>11</v>
      </c>
      <c r="D43" s="136" t="s">
        <v>18</v>
      </c>
      <c r="E43" s="119">
        <v>3</v>
      </c>
      <c r="F43" s="119">
        <v>3</v>
      </c>
      <c r="G43" s="136" t="s">
        <v>9</v>
      </c>
      <c r="H43" s="118" t="s">
        <v>12</v>
      </c>
      <c r="I43" s="118"/>
      <c r="J43" s="118">
        <f t="shared" si="9"/>
        <v>0</v>
      </c>
    </row>
    <row r="44" spans="1:10">
      <c r="A44" s="89">
        <v>41647</v>
      </c>
      <c r="B44" s="10">
        <v>0.3923611111111111</v>
      </c>
      <c r="C44" s="118" t="s">
        <v>13</v>
      </c>
      <c r="D44" s="136" t="s">
        <v>10</v>
      </c>
      <c r="E44" s="119">
        <v>3</v>
      </c>
      <c r="F44" s="119">
        <v>5</v>
      </c>
      <c r="G44" s="136" t="s">
        <v>9</v>
      </c>
      <c r="H44" s="118" t="s">
        <v>23</v>
      </c>
      <c r="I44" s="118"/>
      <c r="J44" s="118">
        <f t="shared" si="9"/>
        <v>2</v>
      </c>
    </row>
    <row r="45" spans="1:10">
      <c r="A45" s="89">
        <v>41647</v>
      </c>
      <c r="B45" s="10">
        <v>0.44791666666666669</v>
      </c>
      <c r="C45" s="118" t="s">
        <v>24</v>
      </c>
      <c r="D45" s="136" t="s">
        <v>9</v>
      </c>
      <c r="E45" s="119">
        <v>5</v>
      </c>
      <c r="F45" s="119">
        <v>0</v>
      </c>
      <c r="G45" s="136" t="s">
        <v>10</v>
      </c>
      <c r="H45" s="118" t="s">
        <v>25</v>
      </c>
      <c r="I45" s="118"/>
      <c r="J45" s="118">
        <f t="shared" si="9"/>
        <v>5</v>
      </c>
    </row>
    <row r="46" spans="1:10">
      <c r="A46" s="154">
        <v>41654</v>
      </c>
      <c r="B46" s="10">
        <v>0.28125</v>
      </c>
      <c r="C46" s="118" t="s">
        <v>25</v>
      </c>
      <c r="D46" s="136" t="s">
        <v>18</v>
      </c>
      <c r="E46" s="119">
        <v>5</v>
      </c>
      <c r="F46" s="119">
        <v>5</v>
      </c>
      <c r="G46" s="136" t="s">
        <v>9</v>
      </c>
      <c r="H46" s="118" t="s">
        <v>8</v>
      </c>
      <c r="I46" s="118"/>
      <c r="J46" s="118">
        <f t="shared" si="9"/>
        <v>0</v>
      </c>
    </row>
    <row r="47" spans="1:10">
      <c r="A47" s="154">
        <v>41654</v>
      </c>
      <c r="B47" s="10">
        <v>0.33680555555555558</v>
      </c>
      <c r="C47" s="118" t="s">
        <v>26</v>
      </c>
      <c r="D47" s="136" t="s">
        <v>9</v>
      </c>
      <c r="E47" s="119">
        <v>7</v>
      </c>
      <c r="F47" s="119">
        <v>5</v>
      </c>
      <c r="G47" s="136" t="s">
        <v>10</v>
      </c>
      <c r="H47" s="118" t="s">
        <v>23</v>
      </c>
      <c r="I47" s="118"/>
      <c r="J47" s="118">
        <f t="shared" si="9"/>
        <v>2</v>
      </c>
    </row>
    <row r="48" spans="1:10">
      <c r="A48" s="154">
        <v>41654</v>
      </c>
      <c r="B48" s="10">
        <v>0.3923611111111111</v>
      </c>
      <c r="C48" s="118" t="s">
        <v>24</v>
      </c>
      <c r="D48" s="136" t="s">
        <v>10</v>
      </c>
      <c r="E48" s="119">
        <v>1</v>
      </c>
      <c r="F48" s="119">
        <v>7</v>
      </c>
      <c r="G48" s="136" t="s">
        <v>9</v>
      </c>
      <c r="H48" s="118" t="s">
        <v>12</v>
      </c>
      <c r="I48" s="118"/>
      <c r="J48" s="118">
        <f t="shared" si="9"/>
        <v>6</v>
      </c>
    </row>
    <row r="49" spans="1:10">
      <c r="A49" s="154">
        <v>41654</v>
      </c>
      <c r="B49" s="10">
        <v>0.44791666666666669</v>
      </c>
      <c r="C49" s="118" t="s">
        <v>11</v>
      </c>
      <c r="D49" s="136" t="s">
        <v>10</v>
      </c>
      <c r="E49" s="119">
        <v>4</v>
      </c>
      <c r="F49" s="119">
        <v>7</v>
      </c>
      <c r="G49" s="136" t="s">
        <v>9</v>
      </c>
      <c r="H49" s="118" t="s">
        <v>13</v>
      </c>
      <c r="I49" s="118"/>
      <c r="J49" s="118">
        <f t="shared" si="9"/>
        <v>3</v>
      </c>
    </row>
    <row r="50" spans="1:10">
      <c r="A50" s="155">
        <v>41661</v>
      </c>
      <c r="B50" s="10">
        <v>0.28125</v>
      </c>
      <c r="C50" s="118" t="s">
        <v>24</v>
      </c>
      <c r="D50" s="136" t="s">
        <v>10</v>
      </c>
      <c r="E50" s="119">
        <v>2</v>
      </c>
      <c r="F50" s="119">
        <v>3</v>
      </c>
      <c r="G50" s="136" t="s">
        <v>9</v>
      </c>
      <c r="H50" s="118" t="s">
        <v>13</v>
      </c>
      <c r="I50" s="118"/>
      <c r="J50" s="118">
        <f t="shared" si="9"/>
        <v>1</v>
      </c>
    </row>
    <row r="51" spans="1:10">
      <c r="A51" s="155">
        <v>41661</v>
      </c>
      <c r="B51" s="10">
        <v>0.33680555555555558</v>
      </c>
      <c r="C51" s="118" t="s">
        <v>12</v>
      </c>
      <c r="D51" s="136" t="s">
        <v>9</v>
      </c>
      <c r="E51" s="119">
        <v>5</v>
      </c>
      <c r="F51" s="119">
        <v>4</v>
      </c>
      <c r="G51" s="136" t="s">
        <v>10</v>
      </c>
      <c r="H51" s="118" t="s">
        <v>25</v>
      </c>
      <c r="I51" s="118"/>
      <c r="J51" s="118">
        <f t="shared" si="9"/>
        <v>1</v>
      </c>
    </row>
    <row r="52" spans="1:10">
      <c r="A52" s="155">
        <v>41661</v>
      </c>
      <c r="B52" s="10">
        <v>0.3923611111111111</v>
      </c>
      <c r="C52" s="118" t="s">
        <v>26</v>
      </c>
      <c r="D52" s="136" t="s">
        <v>10</v>
      </c>
      <c r="E52" s="119">
        <v>2</v>
      </c>
      <c r="F52" s="119">
        <v>4</v>
      </c>
      <c r="G52" s="136" t="s">
        <v>9</v>
      </c>
      <c r="H52" s="118" t="s">
        <v>11</v>
      </c>
      <c r="I52" s="118"/>
      <c r="J52" s="118">
        <f t="shared" si="9"/>
        <v>2</v>
      </c>
    </row>
    <row r="53" spans="1:10">
      <c r="A53" s="155">
        <v>41661</v>
      </c>
      <c r="B53" s="10">
        <v>0.44791666666666669</v>
      </c>
      <c r="C53" s="118" t="s">
        <v>23</v>
      </c>
      <c r="D53" s="136" t="s">
        <v>10</v>
      </c>
      <c r="E53" s="119">
        <v>5</v>
      </c>
      <c r="F53" s="119">
        <v>8</v>
      </c>
      <c r="G53" s="136" t="s">
        <v>9</v>
      </c>
      <c r="H53" s="118" t="s">
        <v>8</v>
      </c>
      <c r="I53" s="118"/>
      <c r="J53" s="118">
        <f t="shared" si="9"/>
        <v>3</v>
      </c>
    </row>
    <row r="54" spans="1:10">
      <c r="A54" s="154">
        <v>41668</v>
      </c>
      <c r="B54" s="10">
        <v>0.28125</v>
      </c>
      <c r="C54" s="118" t="s">
        <v>23</v>
      </c>
      <c r="D54" s="136" t="s">
        <v>9</v>
      </c>
      <c r="E54" s="119">
        <v>1</v>
      </c>
      <c r="F54" s="119">
        <v>1</v>
      </c>
      <c r="G54" s="136" t="s">
        <v>18</v>
      </c>
      <c r="H54" s="118" t="s">
        <v>11</v>
      </c>
      <c r="I54" s="118"/>
      <c r="J54" s="118">
        <f t="shared" si="9"/>
        <v>0</v>
      </c>
    </row>
    <row r="55" spans="1:10">
      <c r="A55" s="154">
        <v>41668</v>
      </c>
      <c r="B55" s="10">
        <v>0.33680555555555558</v>
      </c>
      <c r="C55" s="118" t="s">
        <v>24</v>
      </c>
      <c r="D55" s="136" t="s">
        <v>10</v>
      </c>
      <c r="E55" s="119">
        <v>2</v>
      </c>
      <c r="F55" s="119">
        <v>5</v>
      </c>
      <c r="G55" s="136" t="s">
        <v>9</v>
      </c>
      <c r="H55" s="118" t="s">
        <v>26</v>
      </c>
      <c r="I55" s="118"/>
      <c r="J55" s="118">
        <f t="shared" si="9"/>
        <v>3</v>
      </c>
    </row>
    <row r="56" spans="1:10">
      <c r="A56" s="154">
        <v>41668</v>
      </c>
      <c r="B56" s="10">
        <v>0.3923611111111111</v>
      </c>
      <c r="C56" s="118" t="s">
        <v>8</v>
      </c>
      <c r="D56" s="136" t="s">
        <v>10</v>
      </c>
      <c r="E56" s="119">
        <v>2</v>
      </c>
      <c r="F56" s="119">
        <v>3</v>
      </c>
      <c r="G56" s="136" t="s">
        <v>9</v>
      </c>
      <c r="H56" s="118" t="s">
        <v>12</v>
      </c>
      <c r="I56" s="118"/>
      <c r="J56" s="118">
        <f t="shared" si="9"/>
        <v>1</v>
      </c>
    </row>
    <row r="57" spans="1:10">
      <c r="A57" s="154">
        <v>41668</v>
      </c>
      <c r="B57" s="10">
        <v>0.44791666666666669</v>
      </c>
      <c r="C57" s="118" t="s">
        <v>25</v>
      </c>
      <c r="D57" s="136" t="s">
        <v>10</v>
      </c>
      <c r="E57" s="119">
        <v>4</v>
      </c>
      <c r="F57" s="119">
        <v>6</v>
      </c>
      <c r="G57" s="136" t="s">
        <v>9</v>
      </c>
      <c r="H57" s="118" t="s">
        <v>13</v>
      </c>
      <c r="I57" s="118"/>
      <c r="J57" s="118">
        <f t="shared" si="9"/>
        <v>2</v>
      </c>
    </row>
    <row r="58" spans="1:10">
      <c r="A58" s="155">
        <v>41675</v>
      </c>
      <c r="B58" s="10">
        <v>0.28125</v>
      </c>
      <c r="C58" s="118" t="s">
        <v>23</v>
      </c>
      <c r="D58" s="136" t="s">
        <v>10</v>
      </c>
      <c r="E58" s="119">
        <v>4</v>
      </c>
      <c r="F58" s="119">
        <v>7</v>
      </c>
      <c r="G58" s="136" t="s">
        <v>9</v>
      </c>
      <c r="H58" s="118" t="s">
        <v>24</v>
      </c>
      <c r="I58" s="118"/>
      <c r="J58" s="118">
        <f t="shared" si="9"/>
        <v>3</v>
      </c>
    </row>
    <row r="59" spans="1:10">
      <c r="A59" s="155">
        <v>41675</v>
      </c>
      <c r="B59" s="10">
        <v>0.33680555555555558</v>
      </c>
      <c r="C59" s="118" t="s">
        <v>25</v>
      </c>
      <c r="D59" s="136" t="s">
        <v>10</v>
      </c>
      <c r="E59" s="119">
        <v>2</v>
      </c>
      <c r="F59" s="119">
        <v>6</v>
      </c>
      <c r="G59" s="136" t="s">
        <v>9</v>
      </c>
      <c r="H59" s="118" t="s">
        <v>26</v>
      </c>
      <c r="I59" s="118"/>
      <c r="J59" s="118">
        <f t="shared" si="9"/>
        <v>4</v>
      </c>
    </row>
    <row r="60" spans="1:10">
      <c r="A60" s="155">
        <v>41675</v>
      </c>
      <c r="B60" s="10">
        <v>0.3923611111111111</v>
      </c>
      <c r="C60" s="118" t="s">
        <v>8</v>
      </c>
      <c r="D60" s="136" t="s">
        <v>10</v>
      </c>
      <c r="E60" s="119">
        <v>0</v>
      </c>
      <c r="F60" s="119">
        <v>0</v>
      </c>
      <c r="G60" s="136" t="s">
        <v>9</v>
      </c>
      <c r="H60" s="118" t="s">
        <v>11</v>
      </c>
      <c r="I60" s="118" t="s">
        <v>27</v>
      </c>
      <c r="J60" s="118">
        <f t="shared" si="9"/>
        <v>0</v>
      </c>
    </row>
    <row r="61" spans="1:10">
      <c r="A61" s="155">
        <v>41675</v>
      </c>
      <c r="B61" s="10">
        <v>0.44791666666666669</v>
      </c>
      <c r="C61" s="118" t="s">
        <v>12</v>
      </c>
      <c r="D61" s="136" t="s">
        <v>9</v>
      </c>
      <c r="E61" s="119">
        <v>6</v>
      </c>
      <c r="F61" s="119">
        <v>3</v>
      </c>
      <c r="G61" s="136" t="s">
        <v>10</v>
      </c>
      <c r="H61" s="118" t="s">
        <v>13</v>
      </c>
      <c r="I61" s="118"/>
      <c r="J61" s="118">
        <f t="shared" si="9"/>
        <v>3</v>
      </c>
    </row>
    <row r="62" spans="1:10">
      <c r="A62" s="154">
        <v>41682</v>
      </c>
      <c r="B62" s="10">
        <v>0.28125</v>
      </c>
      <c r="C62" s="118" t="s">
        <v>13</v>
      </c>
      <c r="D62" s="136" t="s">
        <v>10</v>
      </c>
      <c r="E62" s="119">
        <v>4</v>
      </c>
      <c r="F62" s="119">
        <v>6</v>
      </c>
      <c r="G62" s="136" t="s">
        <v>9</v>
      </c>
      <c r="H62" s="118" t="s">
        <v>8</v>
      </c>
      <c r="I62" s="118"/>
      <c r="J62" s="118">
        <f t="shared" si="9"/>
        <v>2</v>
      </c>
    </row>
    <row r="63" spans="1:10">
      <c r="A63" s="154">
        <v>41682</v>
      </c>
      <c r="B63" s="10">
        <v>0.33680555555555558</v>
      </c>
      <c r="C63" s="118" t="s">
        <v>25</v>
      </c>
      <c r="D63" s="136" t="s">
        <v>10</v>
      </c>
      <c r="E63" s="119">
        <v>1</v>
      </c>
      <c r="F63" s="119">
        <v>10</v>
      </c>
      <c r="G63" s="136" t="s">
        <v>9</v>
      </c>
      <c r="H63" s="118" t="s">
        <v>23</v>
      </c>
      <c r="I63" s="118"/>
      <c r="J63" s="118">
        <f t="shared" si="9"/>
        <v>9</v>
      </c>
    </row>
    <row r="64" spans="1:10">
      <c r="A64" s="154">
        <v>41682</v>
      </c>
      <c r="B64" s="10">
        <v>0.3923611111111111</v>
      </c>
      <c r="C64" s="118" t="s">
        <v>12</v>
      </c>
      <c r="D64" s="136" t="s">
        <v>9</v>
      </c>
      <c r="E64" s="119">
        <v>3</v>
      </c>
      <c r="F64" s="119">
        <v>3</v>
      </c>
      <c r="G64" s="136" t="s">
        <v>18</v>
      </c>
      <c r="H64" s="118" t="s">
        <v>26</v>
      </c>
      <c r="I64" s="118"/>
      <c r="J64" s="118">
        <f t="shared" si="9"/>
        <v>0</v>
      </c>
    </row>
    <row r="65" spans="1:10">
      <c r="A65" s="154">
        <v>41682</v>
      </c>
      <c r="B65" s="10">
        <v>0.44791666666666669</v>
      </c>
      <c r="C65" s="118" t="s">
        <v>11</v>
      </c>
      <c r="D65" s="136" t="s">
        <v>10</v>
      </c>
      <c r="E65" s="119">
        <v>7</v>
      </c>
      <c r="F65" s="119">
        <v>8</v>
      </c>
      <c r="G65" s="136" t="s">
        <v>9</v>
      </c>
      <c r="H65" s="118" t="s">
        <v>24</v>
      </c>
      <c r="I65" s="118"/>
      <c r="J65" s="118">
        <f t="shared" si="9"/>
        <v>1</v>
      </c>
    </row>
    <row r="66" spans="1:10">
      <c r="A66" s="155">
        <v>41689</v>
      </c>
      <c r="B66" s="10">
        <v>0.28125</v>
      </c>
      <c r="C66" s="118" t="s">
        <v>11</v>
      </c>
      <c r="D66" s="136" t="s">
        <v>9</v>
      </c>
      <c r="E66" s="119">
        <v>4</v>
      </c>
      <c r="F66" s="119">
        <v>1</v>
      </c>
      <c r="G66" s="136" t="s">
        <v>10</v>
      </c>
      <c r="H66" s="118" t="s">
        <v>25</v>
      </c>
      <c r="I66" s="118"/>
      <c r="J66" s="118">
        <f t="shared" si="9"/>
        <v>3</v>
      </c>
    </row>
    <row r="67" spans="1:10">
      <c r="A67" s="155">
        <v>41689</v>
      </c>
      <c r="B67" s="10">
        <v>0.33680555555555558</v>
      </c>
      <c r="C67" s="118" t="s">
        <v>8</v>
      </c>
      <c r="D67" s="136" t="s">
        <v>9</v>
      </c>
      <c r="E67" s="119">
        <v>7</v>
      </c>
      <c r="F67" s="119">
        <v>5</v>
      </c>
      <c r="G67" s="136" t="s">
        <v>10</v>
      </c>
      <c r="H67" s="118" t="s">
        <v>24</v>
      </c>
      <c r="I67" s="118"/>
      <c r="J67" s="118">
        <f t="shared" si="9"/>
        <v>2</v>
      </c>
    </row>
    <row r="68" spans="1:10">
      <c r="A68" s="155">
        <v>41689</v>
      </c>
      <c r="B68" s="10">
        <v>0.3923611111111111</v>
      </c>
      <c r="C68" s="118" t="s">
        <v>13</v>
      </c>
      <c r="D68" s="136" t="s">
        <v>10</v>
      </c>
      <c r="E68" s="119">
        <v>2</v>
      </c>
      <c r="F68" s="119">
        <v>4</v>
      </c>
      <c r="G68" s="136" t="s">
        <v>9</v>
      </c>
      <c r="H68" s="118" t="s">
        <v>26</v>
      </c>
      <c r="I68" s="118"/>
      <c r="J68" s="118">
        <f t="shared" si="9"/>
        <v>2</v>
      </c>
    </row>
    <row r="69" spans="1:10">
      <c r="A69" s="155">
        <v>41689</v>
      </c>
      <c r="B69" s="10">
        <v>0.44791666666666669</v>
      </c>
      <c r="C69" s="118" t="s">
        <v>12</v>
      </c>
      <c r="D69" s="136" t="s">
        <v>9</v>
      </c>
      <c r="E69" s="119">
        <v>7</v>
      </c>
      <c r="F69" s="119">
        <v>3</v>
      </c>
      <c r="G69" s="136" t="s">
        <v>10</v>
      </c>
      <c r="H69" s="118" t="s">
        <v>23</v>
      </c>
      <c r="I69" s="118"/>
      <c r="J69" s="118">
        <f t="shared" si="9"/>
        <v>4</v>
      </c>
    </row>
    <row r="70" spans="1:10">
      <c r="A70" s="154">
        <v>41696</v>
      </c>
      <c r="B70" s="10">
        <v>0.28125</v>
      </c>
      <c r="C70" s="118" t="s">
        <v>11</v>
      </c>
      <c r="D70" s="136" t="s">
        <v>9</v>
      </c>
      <c r="E70" s="119">
        <v>4</v>
      </c>
      <c r="F70" s="119">
        <v>4</v>
      </c>
      <c r="G70" s="136" t="s">
        <v>18</v>
      </c>
      <c r="H70" s="118" t="s">
        <v>12</v>
      </c>
      <c r="I70" s="118"/>
      <c r="J70" s="118">
        <f t="shared" si="9"/>
        <v>0</v>
      </c>
    </row>
    <row r="71" spans="1:10">
      <c r="A71" s="154">
        <v>41696</v>
      </c>
      <c r="B71" s="10">
        <v>0.33680555555555558</v>
      </c>
      <c r="C71" s="118" t="s">
        <v>13</v>
      </c>
      <c r="D71" s="136" t="s">
        <v>9</v>
      </c>
      <c r="E71" s="119">
        <v>6</v>
      </c>
      <c r="F71" s="119">
        <v>6</v>
      </c>
      <c r="G71" s="136" t="s">
        <v>18</v>
      </c>
      <c r="H71" s="118" t="s">
        <v>23</v>
      </c>
      <c r="I71" s="118"/>
      <c r="J71" s="118">
        <f t="shared" si="9"/>
        <v>0</v>
      </c>
    </row>
    <row r="72" spans="1:10">
      <c r="A72" s="154">
        <v>41696</v>
      </c>
      <c r="B72" s="10">
        <v>0.3923611111111111</v>
      </c>
      <c r="C72" s="118" t="s">
        <v>24</v>
      </c>
      <c r="D72" s="136" t="s">
        <v>10</v>
      </c>
      <c r="E72" s="119">
        <v>5</v>
      </c>
      <c r="F72" s="119">
        <v>7</v>
      </c>
      <c r="G72" s="136" t="s">
        <v>9</v>
      </c>
      <c r="H72" s="118" t="s">
        <v>25</v>
      </c>
      <c r="I72" s="118"/>
      <c r="J72" s="118">
        <f t="shared" si="9"/>
        <v>2</v>
      </c>
    </row>
    <row r="73" spans="1:10">
      <c r="A73" s="154">
        <v>41696</v>
      </c>
      <c r="B73" s="10">
        <v>0.44791666666666669</v>
      </c>
      <c r="C73" s="118" t="s">
        <v>26</v>
      </c>
      <c r="D73" s="136" t="s">
        <v>18</v>
      </c>
      <c r="E73" s="119">
        <v>6</v>
      </c>
      <c r="F73" s="119">
        <v>6</v>
      </c>
      <c r="G73" s="136" t="s">
        <v>9</v>
      </c>
      <c r="H73" s="118" t="s">
        <v>8</v>
      </c>
      <c r="I73" s="118"/>
      <c r="J73" s="118">
        <f t="shared" si="9"/>
        <v>0</v>
      </c>
    </row>
    <row r="74" spans="1:10">
      <c r="A74" s="155">
        <v>41703</v>
      </c>
      <c r="B74" s="10">
        <v>0.28125</v>
      </c>
      <c r="C74" s="118" t="s">
        <v>26</v>
      </c>
      <c r="D74" s="136" t="s">
        <v>9</v>
      </c>
      <c r="E74" s="119">
        <v>4</v>
      </c>
      <c r="F74" s="119">
        <v>4</v>
      </c>
      <c r="G74" s="136" t="s">
        <v>18</v>
      </c>
      <c r="H74" s="118" t="s">
        <v>23</v>
      </c>
      <c r="I74" s="118"/>
      <c r="J74" s="118">
        <f t="shared" si="9"/>
        <v>0</v>
      </c>
    </row>
    <row r="75" spans="1:10">
      <c r="A75" s="155">
        <v>41703</v>
      </c>
      <c r="B75" s="10">
        <v>0.33680555555555558</v>
      </c>
      <c r="C75" s="118" t="s">
        <v>24</v>
      </c>
      <c r="D75" s="136" t="s">
        <v>9</v>
      </c>
      <c r="E75" s="119">
        <v>5</v>
      </c>
      <c r="F75" s="119">
        <v>3</v>
      </c>
      <c r="G75" s="136" t="s">
        <v>10</v>
      </c>
      <c r="H75" s="118" t="s">
        <v>12</v>
      </c>
      <c r="I75" s="118"/>
      <c r="J75" s="118">
        <f t="shared" si="9"/>
        <v>2</v>
      </c>
    </row>
    <row r="76" spans="1:10">
      <c r="A76" s="155">
        <v>41703</v>
      </c>
      <c r="B76" s="10">
        <v>0.3923611111111111</v>
      </c>
      <c r="C76" s="118" t="s">
        <v>13</v>
      </c>
      <c r="D76" s="136" t="s">
        <v>10</v>
      </c>
      <c r="E76" s="119">
        <v>2</v>
      </c>
      <c r="F76" s="119">
        <v>6</v>
      </c>
      <c r="G76" s="136" t="s">
        <v>9</v>
      </c>
      <c r="H76" s="118" t="s">
        <v>11</v>
      </c>
      <c r="I76" s="118"/>
      <c r="J76" s="118">
        <f t="shared" si="9"/>
        <v>4</v>
      </c>
    </row>
    <row r="77" spans="1:10">
      <c r="A77" s="155">
        <v>41703</v>
      </c>
      <c r="B77" s="10">
        <v>0.44791666666666669</v>
      </c>
      <c r="C77" s="118" t="s">
        <v>8</v>
      </c>
      <c r="D77" s="136" t="s">
        <v>10</v>
      </c>
      <c r="E77" s="119">
        <v>3</v>
      </c>
      <c r="F77" s="119">
        <v>5</v>
      </c>
      <c r="G77" s="136" t="s">
        <v>9</v>
      </c>
      <c r="H77" s="118" t="s">
        <v>25</v>
      </c>
      <c r="I77" s="118"/>
      <c r="J77" s="118">
        <f t="shared" si="9"/>
        <v>2</v>
      </c>
    </row>
    <row r="78" spans="1:10">
      <c r="A78" s="154">
        <v>41710</v>
      </c>
      <c r="B78" s="10">
        <v>0.28125</v>
      </c>
      <c r="C78" s="118" t="s">
        <v>25</v>
      </c>
      <c r="D78" s="136" t="s">
        <v>9</v>
      </c>
      <c r="E78" s="119">
        <v>4</v>
      </c>
      <c r="F78" s="119">
        <v>1</v>
      </c>
      <c r="G78" s="136" t="s">
        <v>10</v>
      </c>
      <c r="H78" s="118" t="s">
        <v>12</v>
      </c>
      <c r="I78" s="118"/>
      <c r="J78" s="118">
        <f t="shared" si="9"/>
        <v>3</v>
      </c>
    </row>
    <row r="79" spans="1:10">
      <c r="A79" s="154">
        <v>41710</v>
      </c>
      <c r="B79" s="10">
        <v>0.33680555555555558</v>
      </c>
      <c r="C79" s="118" t="s">
        <v>26</v>
      </c>
      <c r="D79" s="136" t="s">
        <v>9</v>
      </c>
      <c r="E79" s="119">
        <v>3</v>
      </c>
      <c r="F79" s="119">
        <v>1</v>
      </c>
      <c r="G79" s="136" t="s">
        <v>10</v>
      </c>
      <c r="H79" s="118" t="s">
        <v>11</v>
      </c>
      <c r="I79" s="118"/>
      <c r="J79" s="118">
        <f t="shared" si="9"/>
        <v>2</v>
      </c>
    </row>
    <row r="80" spans="1:10">
      <c r="A80" s="154">
        <v>41710</v>
      </c>
      <c r="B80" s="10">
        <v>0.3923611111111111</v>
      </c>
      <c r="C80" s="118" t="s">
        <v>23</v>
      </c>
      <c r="D80" s="136" t="s">
        <v>9</v>
      </c>
      <c r="E80" s="119">
        <v>6</v>
      </c>
      <c r="F80" s="119">
        <v>5</v>
      </c>
      <c r="G80" s="136" t="s">
        <v>10</v>
      </c>
      <c r="H80" s="118" t="s">
        <v>8</v>
      </c>
      <c r="I80" s="118"/>
      <c r="J80" s="118">
        <f t="shared" si="9"/>
        <v>1</v>
      </c>
    </row>
    <row r="81" spans="1:10">
      <c r="A81" s="154">
        <v>41710</v>
      </c>
      <c r="B81" s="10">
        <v>0.44791666666666669</v>
      </c>
      <c r="C81" s="118" t="s">
        <v>24</v>
      </c>
      <c r="D81" s="136" t="s">
        <v>9</v>
      </c>
      <c r="E81" s="119">
        <v>6</v>
      </c>
      <c r="F81" s="119">
        <v>4</v>
      </c>
      <c r="G81" s="136" t="s">
        <v>10</v>
      </c>
      <c r="H81" s="118" t="s">
        <v>13</v>
      </c>
      <c r="I81" s="118"/>
      <c r="J81" s="118">
        <f t="shared" si="9"/>
        <v>2</v>
      </c>
    </row>
    <row r="82" spans="1:10">
      <c r="A82" s="155">
        <v>41717</v>
      </c>
      <c r="B82" s="10">
        <v>0.28125</v>
      </c>
      <c r="C82" s="118" t="s">
        <v>24</v>
      </c>
      <c r="D82" s="136" t="s">
        <v>9</v>
      </c>
      <c r="E82" s="119">
        <v>5</v>
      </c>
      <c r="F82" s="119">
        <v>1</v>
      </c>
      <c r="G82" s="136" t="s">
        <v>10</v>
      </c>
      <c r="H82" s="118" t="s">
        <v>26</v>
      </c>
      <c r="I82" s="118"/>
      <c r="J82" s="118">
        <f t="shared" si="9"/>
        <v>4</v>
      </c>
    </row>
    <row r="83" spans="1:10">
      <c r="A83" s="155">
        <v>41717</v>
      </c>
      <c r="B83" s="10">
        <v>0.33680555555555558</v>
      </c>
      <c r="C83" s="118" t="s">
        <v>8</v>
      </c>
      <c r="D83" s="136" t="s">
        <v>10</v>
      </c>
      <c r="E83" s="119">
        <v>5</v>
      </c>
      <c r="F83" s="119">
        <v>6</v>
      </c>
      <c r="G83" s="136" t="s">
        <v>9</v>
      </c>
      <c r="H83" s="118" t="s">
        <v>12</v>
      </c>
      <c r="I83" s="118"/>
      <c r="J83" s="118">
        <f t="shared" si="9"/>
        <v>1</v>
      </c>
    </row>
    <row r="84" spans="1:10">
      <c r="A84" s="155">
        <v>41717</v>
      </c>
      <c r="B84" s="10">
        <v>0.3923611111111111</v>
      </c>
      <c r="C84" s="118" t="s">
        <v>25</v>
      </c>
      <c r="D84" s="136" t="s">
        <v>10</v>
      </c>
      <c r="E84" s="119">
        <v>3</v>
      </c>
      <c r="F84" s="119">
        <v>7</v>
      </c>
      <c r="G84" s="136" t="s">
        <v>9</v>
      </c>
      <c r="H84" s="118" t="s">
        <v>13</v>
      </c>
      <c r="I84" s="118"/>
      <c r="J84" s="118">
        <f t="shared" si="9"/>
        <v>4</v>
      </c>
    </row>
    <row r="85" spans="1:10">
      <c r="A85" s="155">
        <v>41717</v>
      </c>
      <c r="B85" s="10">
        <v>0.44791666666666669</v>
      </c>
      <c r="C85" s="118" t="s">
        <v>23</v>
      </c>
      <c r="D85" s="136" t="s">
        <v>9</v>
      </c>
      <c r="E85" s="119">
        <v>8</v>
      </c>
      <c r="F85" s="119">
        <v>3</v>
      </c>
      <c r="G85" s="136" t="s">
        <v>10</v>
      </c>
      <c r="H85" s="118" t="s">
        <v>11</v>
      </c>
      <c r="I85" s="118"/>
      <c r="J85" s="118">
        <f t="shared" si="9"/>
        <v>5</v>
      </c>
    </row>
    <row r="86" spans="1:10">
      <c r="A86" s="154">
        <v>41724</v>
      </c>
      <c r="B86" s="10">
        <v>0.28125</v>
      </c>
      <c r="C86" s="118" t="s">
        <v>25</v>
      </c>
      <c r="D86" s="136" t="s">
        <v>10</v>
      </c>
      <c r="E86" s="119">
        <v>3</v>
      </c>
      <c r="F86" s="119">
        <v>4</v>
      </c>
      <c r="G86" s="136" t="s">
        <v>9</v>
      </c>
      <c r="H86" s="118" t="s">
        <v>26</v>
      </c>
      <c r="I86" s="118"/>
      <c r="J86" s="118">
        <f t="shared" si="9"/>
        <v>1</v>
      </c>
    </row>
    <row r="87" spans="1:10">
      <c r="A87" s="154">
        <v>41724</v>
      </c>
      <c r="B87" s="10">
        <v>0.33680555555555558</v>
      </c>
      <c r="C87" s="118" t="s">
        <v>8</v>
      </c>
      <c r="D87" s="136" t="s">
        <v>10</v>
      </c>
      <c r="E87" s="119">
        <v>0</v>
      </c>
      <c r="F87" s="119">
        <v>1</v>
      </c>
      <c r="G87" s="136" t="s">
        <v>9</v>
      </c>
      <c r="H87" s="118" t="s">
        <v>11</v>
      </c>
      <c r="I87" s="118"/>
      <c r="J87" s="118">
        <f t="shared" si="9"/>
        <v>1</v>
      </c>
    </row>
    <row r="88" spans="1:10">
      <c r="A88" s="154">
        <v>41724</v>
      </c>
      <c r="B88" s="10">
        <v>0.3923611111111111</v>
      </c>
      <c r="C88" s="118" t="s">
        <v>12</v>
      </c>
      <c r="D88" s="136" t="s">
        <v>9</v>
      </c>
      <c r="E88" s="119">
        <v>7</v>
      </c>
      <c r="F88" s="119">
        <v>1</v>
      </c>
      <c r="G88" s="136" t="s">
        <v>10</v>
      </c>
      <c r="H88" s="118" t="s">
        <v>13</v>
      </c>
      <c r="I88" s="118"/>
      <c r="J88" s="118">
        <f t="shared" si="9"/>
        <v>6</v>
      </c>
    </row>
    <row r="89" spans="1:10">
      <c r="A89" s="154">
        <v>41724</v>
      </c>
      <c r="B89" s="10">
        <v>0.44791666666666669</v>
      </c>
      <c r="C89" s="118" t="s">
        <v>23</v>
      </c>
      <c r="D89" s="136" t="s">
        <v>9</v>
      </c>
      <c r="E89" s="119">
        <v>4</v>
      </c>
      <c r="F89" s="119">
        <v>4</v>
      </c>
      <c r="G89" s="136" t="s">
        <v>18</v>
      </c>
      <c r="H89" s="118" t="s">
        <v>24</v>
      </c>
      <c r="I89" s="118"/>
      <c r="J89" s="118">
        <f t="shared" si="9"/>
        <v>0</v>
      </c>
    </row>
    <row r="90" spans="1:10">
      <c r="A90" s="155">
        <v>41731</v>
      </c>
      <c r="B90" s="10">
        <v>0.28125</v>
      </c>
      <c r="C90" s="118" t="s">
        <v>23</v>
      </c>
      <c r="D90" s="136" t="s">
        <v>9</v>
      </c>
      <c r="E90" s="119">
        <v>8</v>
      </c>
      <c r="F90" s="119">
        <v>3</v>
      </c>
      <c r="G90" s="136" t="s">
        <v>10</v>
      </c>
      <c r="H90" s="118" t="s">
        <v>25</v>
      </c>
      <c r="I90" s="118"/>
      <c r="J90" s="118">
        <f t="shared" si="9"/>
        <v>5</v>
      </c>
    </row>
    <row r="91" spans="1:10">
      <c r="A91" s="155">
        <v>41731</v>
      </c>
      <c r="B91" s="10">
        <v>0.33680555555555558</v>
      </c>
      <c r="C91" s="118" t="s">
        <v>12</v>
      </c>
      <c r="D91" s="136" t="s">
        <v>9</v>
      </c>
      <c r="E91" s="119">
        <v>5</v>
      </c>
      <c r="F91" s="119">
        <v>5</v>
      </c>
      <c r="G91" s="136" t="s">
        <v>18</v>
      </c>
      <c r="H91" s="118" t="s">
        <v>26</v>
      </c>
      <c r="I91" s="118"/>
      <c r="J91" s="118">
        <f t="shared" si="9"/>
        <v>0</v>
      </c>
    </row>
    <row r="92" spans="1:10">
      <c r="A92" s="155">
        <v>41731</v>
      </c>
      <c r="B92" s="10">
        <v>0.3923611111111111</v>
      </c>
      <c r="C92" s="118" t="s">
        <v>11</v>
      </c>
      <c r="D92" s="136" t="s">
        <v>10</v>
      </c>
      <c r="E92" s="119">
        <v>5</v>
      </c>
      <c r="F92" s="119">
        <v>7</v>
      </c>
      <c r="G92" s="136" t="s">
        <v>9</v>
      </c>
      <c r="H92" s="118" t="s">
        <v>24</v>
      </c>
      <c r="I92" s="118"/>
      <c r="J92" s="118">
        <f t="shared" si="9"/>
        <v>2</v>
      </c>
    </row>
    <row r="93" spans="1:10">
      <c r="A93" s="155">
        <v>41731</v>
      </c>
      <c r="B93" s="10">
        <v>0.44791666666666669</v>
      </c>
      <c r="C93" s="118" t="s">
        <v>13</v>
      </c>
      <c r="D93" s="136" t="s">
        <v>9</v>
      </c>
      <c r="E93" s="119">
        <v>7</v>
      </c>
      <c r="F93" s="119">
        <v>3</v>
      </c>
      <c r="G93" s="136" t="s">
        <v>10</v>
      </c>
      <c r="H93" s="118" t="s">
        <v>8</v>
      </c>
      <c r="I93" s="118"/>
      <c r="J93" s="118">
        <f t="shared" si="9"/>
        <v>4</v>
      </c>
    </row>
    <row r="94" spans="1:10">
      <c r="A94" s="154">
        <v>41738</v>
      </c>
      <c r="B94" s="10">
        <v>0.28125</v>
      </c>
      <c r="C94" s="118" t="s">
        <v>8</v>
      </c>
      <c r="D94" s="136" t="s">
        <v>10</v>
      </c>
      <c r="E94" s="119">
        <v>3</v>
      </c>
      <c r="F94" s="119">
        <v>6</v>
      </c>
      <c r="G94" s="136" t="s">
        <v>9</v>
      </c>
      <c r="H94" s="118" t="s">
        <v>24</v>
      </c>
      <c r="I94" s="118"/>
      <c r="J94" s="118">
        <f t="shared" si="9"/>
        <v>3</v>
      </c>
    </row>
    <row r="95" spans="1:10">
      <c r="A95" s="154">
        <v>41738</v>
      </c>
      <c r="B95" s="10">
        <v>0.33680555555555558</v>
      </c>
      <c r="C95" s="118" t="s">
        <v>13</v>
      </c>
      <c r="D95" s="136" t="s">
        <v>9</v>
      </c>
      <c r="E95" s="119">
        <v>5</v>
      </c>
      <c r="F95" s="119">
        <v>3</v>
      </c>
      <c r="G95" s="136" t="s">
        <v>10</v>
      </c>
      <c r="H95" s="118" t="s">
        <v>26</v>
      </c>
      <c r="I95" s="118"/>
      <c r="J95" s="118">
        <f t="shared" ref="J95:J105" si="10">ABS(E95-F95)</f>
        <v>2</v>
      </c>
    </row>
    <row r="96" spans="1:10">
      <c r="A96" s="154">
        <v>41738</v>
      </c>
      <c r="B96" s="10">
        <v>0.3923611111111111</v>
      </c>
      <c r="C96" s="118" t="s">
        <v>12</v>
      </c>
      <c r="D96" s="136" t="s">
        <v>10</v>
      </c>
      <c r="E96" s="119">
        <v>2</v>
      </c>
      <c r="F96" s="119">
        <v>4</v>
      </c>
      <c r="G96" s="136" t="s">
        <v>9</v>
      </c>
      <c r="H96" s="118" t="s">
        <v>23</v>
      </c>
      <c r="I96" s="118"/>
      <c r="J96" s="118">
        <f t="shared" si="10"/>
        <v>2</v>
      </c>
    </row>
    <row r="97" spans="1:10">
      <c r="A97" s="154">
        <v>41738</v>
      </c>
      <c r="B97" s="10">
        <v>0.44791666666666669</v>
      </c>
      <c r="C97" s="118" t="s">
        <v>25</v>
      </c>
      <c r="D97" s="136" t="s">
        <v>9</v>
      </c>
      <c r="E97" s="119">
        <v>5</v>
      </c>
      <c r="F97" s="119">
        <v>2</v>
      </c>
      <c r="G97" s="136" t="s">
        <v>10</v>
      </c>
      <c r="H97" s="118" t="s">
        <v>11</v>
      </c>
      <c r="I97" s="118"/>
      <c r="J97" s="118">
        <f t="shared" si="10"/>
        <v>3</v>
      </c>
    </row>
    <row r="98" spans="1:10">
      <c r="A98" s="155">
        <v>41745</v>
      </c>
      <c r="B98" s="10">
        <v>0.28125</v>
      </c>
      <c r="C98" s="118" t="s">
        <v>13</v>
      </c>
      <c r="D98" s="136" t="s">
        <v>10</v>
      </c>
      <c r="E98" s="119">
        <v>5</v>
      </c>
      <c r="F98" s="119">
        <v>6</v>
      </c>
      <c r="G98" s="136" t="s">
        <v>9</v>
      </c>
      <c r="H98" s="118" t="s">
        <v>23</v>
      </c>
      <c r="I98" s="118"/>
      <c r="J98" s="118">
        <f t="shared" si="10"/>
        <v>1</v>
      </c>
    </row>
    <row r="99" spans="1:10">
      <c r="A99" s="155">
        <v>41745</v>
      </c>
      <c r="B99" s="10">
        <v>0.33680555555555558</v>
      </c>
      <c r="C99" s="118" t="s">
        <v>24</v>
      </c>
      <c r="D99" s="136" t="s">
        <v>9</v>
      </c>
      <c r="E99" s="119">
        <v>3</v>
      </c>
      <c r="F99" s="119">
        <v>1</v>
      </c>
      <c r="G99" s="136" t="s">
        <v>10</v>
      </c>
      <c r="H99" s="118" t="s">
        <v>25</v>
      </c>
      <c r="I99" s="118"/>
      <c r="J99" s="118">
        <f t="shared" si="10"/>
        <v>2</v>
      </c>
    </row>
    <row r="100" spans="1:10">
      <c r="A100" s="155">
        <v>41745</v>
      </c>
      <c r="B100" s="10">
        <v>0.3923611111111111</v>
      </c>
      <c r="C100" s="118" t="s">
        <v>26</v>
      </c>
      <c r="D100" s="136" t="s">
        <v>10</v>
      </c>
      <c r="E100" s="119">
        <v>2</v>
      </c>
      <c r="F100" s="119">
        <v>5</v>
      </c>
      <c r="G100" s="136" t="s">
        <v>9</v>
      </c>
      <c r="H100" s="118" t="s">
        <v>8</v>
      </c>
      <c r="I100" s="118"/>
      <c r="J100" s="118">
        <f t="shared" si="10"/>
        <v>3</v>
      </c>
    </row>
    <row r="101" spans="1:10">
      <c r="A101" s="155">
        <v>41745</v>
      </c>
      <c r="B101" s="10">
        <v>0.44791666666666669</v>
      </c>
      <c r="C101" s="118" t="s">
        <v>11</v>
      </c>
      <c r="D101" s="136" t="s">
        <v>10</v>
      </c>
      <c r="E101" s="119">
        <v>3</v>
      </c>
      <c r="F101" s="119">
        <v>4</v>
      </c>
      <c r="G101" s="136" t="s">
        <v>9</v>
      </c>
      <c r="H101" s="118" t="s">
        <v>12</v>
      </c>
      <c r="I101" s="118"/>
      <c r="J101" s="118">
        <f t="shared" si="10"/>
        <v>1</v>
      </c>
    </row>
    <row r="102" spans="1:10">
      <c r="A102" s="154">
        <v>41752</v>
      </c>
      <c r="B102" s="10">
        <v>0.28125</v>
      </c>
      <c r="C102" s="118" t="s">
        <v>24</v>
      </c>
      <c r="D102" s="136" t="s">
        <v>10</v>
      </c>
      <c r="E102" s="119">
        <v>3</v>
      </c>
      <c r="F102" s="119">
        <v>7</v>
      </c>
      <c r="G102" s="136" t="s">
        <v>9</v>
      </c>
      <c r="H102" s="118" t="s">
        <v>12</v>
      </c>
      <c r="I102" s="118"/>
      <c r="J102" s="118">
        <f t="shared" si="10"/>
        <v>4</v>
      </c>
    </row>
    <row r="103" spans="1:10">
      <c r="A103" s="154">
        <v>41752</v>
      </c>
      <c r="B103" s="10">
        <v>0.33680555555555558</v>
      </c>
      <c r="C103" s="118" t="s">
        <v>11</v>
      </c>
      <c r="D103" s="136" t="s">
        <v>10</v>
      </c>
      <c r="E103" s="119">
        <v>5</v>
      </c>
      <c r="F103" s="119">
        <v>8</v>
      </c>
      <c r="G103" s="136" t="s">
        <v>9</v>
      </c>
      <c r="H103" s="118" t="s">
        <v>13</v>
      </c>
      <c r="I103" s="118"/>
      <c r="J103" s="118">
        <f t="shared" si="10"/>
        <v>3</v>
      </c>
    </row>
    <row r="104" spans="1:10">
      <c r="A104" s="154">
        <v>41752</v>
      </c>
      <c r="B104" s="10">
        <v>0.3923611111111111</v>
      </c>
      <c r="C104" s="118" t="s">
        <v>8</v>
      </c>
      <c r="D104" s="136" t="s">
        <v>9</v>
      </c>
      <c r="E104" s="119">
        <v>10</v>
      </c>
      <c r="F104" s="119">
        <v>6</v>
      </c>
      <c r="G104" s="136" t="s">
        <v>10</v>
      </c>
      <c r="H104" s="118" t="s">
        <v>25</v>
      </c>
      <c r="I104" s="118"/>
      <c r="J104" s="118">
        <f t="shared" si="10"/>
        <v>4</v>
      </c>
    </row>
    <row r="105" spans="1:10">
      <c r="A105" s="154">
        <v>41752</v>
      </c>
      <c r="B105" s="10">
        <v>0.44791666666666669</v>
      </c>
      <c r="C105" s="118" t="s">
        <v>26</v>
      </c>
      <c r="D105" s="136" t="s">
        <v>10</v>
      </c>
      <c r="E105" s="119">
        <v>3</v>
      </c>
      <c r="F105" s="119">
        <v>4</v>
      </c>
      <c r="G105" s="136" t="s">
        <v>9</v>
      </c>
      <c r="H105" s="118" t="s">
        <v>23</v>
      </c>
      <c r="I105" s="118"/>
      <c r="J105" s="118">
        <f t="shared" si="10"/>
        <v>1</v>
      </c>
    </row>
  </sheetData>
  <sortState ref="L4:T11">
    <sortCondition descending="1" ref="Q4:Q11"/>
    <sortCondition descending="1" ref="N4:N11"/>
    <sortCondition descending="1" ref="R4:R11"/>
    <sortCondition ref="S4:S11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G24"/>
  <sheetViews>
    <sheetView workbookViewId="0">
      <selection sqref="A1:D1"/>
    </sheetView>
  </sheetViews>
  <sheetFormatPr defaultRowHeight="15"/>
  <cols>
    <col min="1" max="1" width="5.28515625" style="42" bestFit="1" customWidth="1"/>
    <col min="2" max="2" width="11.28515625" bestFit="1" customWidth="1"/>
    <col min="3" max="3" width="9.140625" style="45"/>
    <col min="4" max="4" width="11.85546875" style="45" bestFit="1" customWidth="1"/>
    <col min="5" max="5" width="5.5703125" style="73" bestFit="1" customWidth="1"/>
    <col min="6" max="6" width="8.42578125" style="14" bestFit="1" customWidth="1"/>
    <col min="7" max="7" width="7.7109375" bestFit="1" customWidth="1"/>
    <col min="8" max="8" width="4.5703125" style="80" bestFit="1" customWidth="1"/>
    <col min="9" max="9" width="11.28515625" style="61" bestFit="1" customWidth="1"/>
    <col min="10" max="10" width="3.5703125" bestFit="1" customWidth="1"/>
    <col min="11" max="11" width="4" bestFit="1" customWidth="1"/>
    <col min="12" max="12" width="5" style="71" bestFit="1" customWidth="1"/>
    <col min="13" max="13" width="3.42578125" style="71" bestFit="1" customWidth="1"/>
    <col min="14" max="14" width="12" style="61" bestFit="1" customWidth="1"/>
    <col min="15" max="15" width="3.5703125" style="11" bestFit="1" customWidth="1"/>
    <col min="16" max="16" width="4" style="11" bestFit="1" customWidth="1"/>
    <col min="17" max="17" width="5" style="11" bestFit="1" customWidth="1"/>
    <col min="18" max="18" width="3.42578125" style="118" bestFit="1" customWidth="1"/>
    <col min="19" max="19" width="11.28515625" style="61" bestFit="1" customWidth="1"/>
    <col min="20" max="20" width="3.5703125" bestFit="1" customWidth="1"/>
    <col min="21" max="21" width="3.7109375" bestFit="1" customWidth="1"/>
    <col min="22" max="22" width="5" bestFit="1" customWidth="1"/>
    <col min="23" max="23" width="3.42578125" bestFit="1" customWidth="1"/>
    <col min="24" max="24" width="10.42578125" style="61" bestFit="1" customWidth="1"/>
    <col min="25" max="25" width="5.5703125" style="60" bestFit="1" customWidth="1"/>
    <col min="26" max="26" width="5.5703125" style="119" bestFit="1" customWidth="1"/>
    <col min="27" max="27" width="5.5703125" style="91" bestFit="1" customWidth="1"/>
    <col min="28" max="28" width="5.5703125" style="85" bestFit="1" customWidth="1"/>
    <col min="29" max="29" width="10.42578125" bestFit="1" customWidth="1"/>
    <col min="30" max="30" width="5.5703125" style="60" bestFit="1" customWidth="1"/>
    <col min="31" max="31" width="3.7109375" style="119" bestFit="1" customWidth="1"/>
    <col min="32" max="32" width="7.7109375" style="91" bestFit="1" customWidth="1"/>
    <col min="33" max="33" width="3.42578125" style="85" bestFit="1" customWidth="1"/>
  </cols>
  <sheetData>
    <row r="1" spans="1:33">
      <c r="A1" s="176" t="s">
        <v>454</v>
      </c>
      <c r="B1" s="176"/>
      <c r="C1" s="176"/>
      <c r="D1" s="176"/>
      <c r="E1" s="176" t="s">
        <v>341</v>
      </c>
      <c r="F1" s="176"/>
      <c r="G1" s="176"/>
      <c r="H1" s="176"/>
      <c r="I1" s="173" t="s">
        <v>342</v>
      </c>
      <c r="J1" s="174"/>
      <c r="K1" s="174"/>
      <c r="L1" s="174"/>
      <c r="M1" s="175"/>
      <c r="N1" s="173" t="s">
        <v>343</v>
      </c>
      <c r="O1" s="174"/>
      <c r="P1" s="174"/>
      <c r="Q1" s="174"/>
      <c r="R1" s="175"/>
      <c r="S1" s="176" t="s">
        <v>344</v>
      </c>
      <c r="T1" s="176"/>
      <c r="U1" s="176"/>
      <c r="V1" s="176"/>
      <c r="W1" s="176"/>
      <c r="X1" s="176" t="s">
        <v>345</v>
      </c>
      <c r="Y1" s="176"/>
      <c r="Z1" s="176"/>
      <c r="AA1" s="176"/>
      <c r="AB1" s="176"/>
      <c r="AC1" s="176" t="s">
        <v>346</v>
      </c>
      <c r="AD1" s="176"/>
      <c r="AE1" s="176"/>
      <c r="AF1" s="176"/>
      <c r="AG1" s="176"/>
    </row>
    <row r="2" spans="1:33" ht="15.75" thickBot="1">
      <c r="A2" s="96" t="s">
        <v>455</v>
      </c>
      <c r="B2" s="96" t="s">
        <v>29</v>
      </c>
      <c r="C2" s="67" t="s">
        <v>31</v>
      </c>
      <c r="D2" s="67" t="s">
        <v>32</v>
      </c>
      <c r="E2" s="72" t="s">
        <v>15</v>
      </c>
      <c r="F2" s="26" t="s">
        <v>21</v>
      </c>
      <c r="G2" s="96" t="s">
        <v>306</v>
      </c>
      <c r="H2" s="78" t="s">
        <v>307</v>
      </c>
      <c r="I2" s="99" t="s">
        <v>14</v>
      </c>
      <c r="J2" s="96" t="s">
        <v>15</v>
      </c>
      <c r="K2" s="96" t="s">
        <v>21</v>
      </c>
      <c r="L2" s="107" t="s">
        <v>306</v>
      </c>
      <c r="M2" s="107" t="s">
        <v>307</v>
      </c>
      <c r="N2" s="99" t="s">
        <v>14</v>
      </c>
      <c r="O2" s="96" t="s">
        <v>15</v>
      </c>
      <c r="P2" s="96" t="s">
        <v>21</v>
      </c>
      <c r="Q2" s="107" t="s">
        <v>306</v>
      </c>
      <c r="R2" s="107" t="s">
        <v>307</v>
      </c>
      <c r="S2" s="99" t="s">
        <v>14</v>
      </c>
      <c r="T2" s="96" t="s">
        <v>15</v>
      </c>
      <c r="U2" s="96" t="s">
        <v>21</v>
      </c>
      <c r="V2" s="107" t="s">
        <v>306</v>
      </c>
      <c r="W2" s="107" t="s">
        <v>307</v>
      </c>
      <c r="X2" s="99" t="s">
        <v>14</v>
      </c>
      <c r="Y2" s="109" t="s">
        <v>15</v>
      </c>
      <c r="Z2" s="96" t="s">
        <v>21</v>
      </c>
      <c r="AA2" s="107" t="s">
        <v>306</v>
      </c>
      <c r="AB2" s="111" t="s">
        <v>307</v>
      </c>
      <c r="AC2" s="99" t="s">
        <v>14</v>
      </c>
      <c r="AD2" s="109" t="s">
        <v>15</v>
      </c>
      <c r="AE2" s="96" t="s">
        <v>21</v>
      </c>
      <c r="AF2" s="107" t="s">
        <v>306</v>
      </c>
      <c r="AG2" s="111" t="s">
        <v>307</v>
      </c>
    </row>
    <row r="3" spans="1:33">
      <c r="A3" s="119"/>
      <c r="B3" s="119">
        <v>3002</v>
      </c>
      <c r="C3" s="95" t="s">
        <v>71</v>
      </c>
      <c r="D3" s="95" t="s">
        <v>72</v>
      </c>
      <c r="E3" s="73">
        <f t="shared" ref="E3:E23" si="0">J3+O3+T3+Y3+AD3</f>
        <v>69</v>
      </c>
      <c r="F3" s="121">
        <f t="shared" ref="F3:F23" si="1">K3+P3+U3+Z3+AE3</f>
        <v>334</v>
      </c>
      <c r="G3" s="91">
        <f>F3/E3</f>
        <v>4.8405797101449277</v>
      </c>
      <c r="H3" s="79">
        <f>M3+R3+W3+AB3+AG3</f>
        <v>2</v>
      </c>
      <c r="I3" s="97"/>
      <c r="J3" s="118"/>
      <c r="K3" s="118"/>
      <c r="M3" s="121"/>
      <c r="N3" s="97"/>
      <c r="O3" s="119"/>
      <c r="P3" s="119"/>
      <c r="Q3" s="91"/>
      <c r="R3" s="121"/>
      <c r="S3" s="97" t="s">
        <v>352</v>
      </c>
      <c r="T3" s="119">
        <v>20</v>
      </c>
      <c r="U3" s="119">
        <v>118</v>
      </c>
      <c r="V3" s="91">
        <f>U3/T3</f>
        <v>5.9</v>
      </c>
      <c r="W3" s="119">
        <v>1</v>
      </c>
      <c r="X3" s="97" t="s">
        <v>68</v>
      </c>
      <c r="Y3" s="60">
        <v>25</v>
      </c>
      <c r="Z3" s="119">
        <v>121</v>
      </c>
      <c r="AA3" s="91">
        <v>4.84</v>
      </c>
      <c r="AB3" s="85">
        <v>0</v>
      </c>
      <c r="AC3" s="97" t="s">
        <v>68</v>
      </c>
      <c r="AD3" s="60">
        <f>INDEX(Goalies!$I$2:$I$16,MATCH(D3,Goalies!$H$2:$H$16,0))</f>
        <v>24</v>
      </c>
      <c r="AE3" s="119">
        <f>INDEX(Goalies!$J$2:$J$16,MATCH(D3,Goalies!$H$2:$H$16,0))</f>
        <v>95</v>
      </c>
      <c r="AF3" s="91">
        <f t="shared" ref="AF3" si="2">AE3/AD3</f>
        <v>3.9583333333333335</v>
      </c>
      <c r="AG3" s="85">
        <f>INDEX(Goalies!$L$2:$L$16,MATCH(D3,Goalies!$H$2:$H$16,0))</f>
        <v>1</v>
      </c>
    </row>
    <row r="4" spans="1:33" s="11" customFormat="1">
      <c r="A4" s="119"/>
      <c r="B4" s="119">
        <v>2001</v>
      </c>
      <c r="C4" s="95" t="s">
        <v>58</v>
      </c>
      <c r="D4" s="95" t="s">
        <v>95</v>
      </c>
      <c r="E4" s="73">
        <f t="shared" si="0"/>
        <v>110.64912280701755</v>
      </c>
      <c r="F4" s="121">
        <f t="shared" si="1"/>
        <v>401</v>
      </c>
      <c r="G4" s="91">
        <f t="shared" ref="G4:G11" si="3">F4/E4</f>
        <v>3.6240684953226574</v>
      </c>
      <c r="H4" s="79">
        <f t="shared" ref="H4:H23" si="4">M4+R4+W4+AB4+AG4</f>
        <v>3</v>
      </c>
      <c r="I4" s="97"/>
      <c r="J4" s="118"/>
      <c r="K4" s="118"/>
      <c r="L4" s="71"/>
      <c r="M4" s="121"/>
      <c r="N4" s="97" t="s">
        <v>12</v>
      </c>
      <c r="O4" s="119">
        <v>32</v>
      </c>
      <c r="P4" s="119">
        <v>87</v>
      </c>
      <c r="Q4" s="91">
        <f>P4/O4</f>
        <v>2.71875</v>
      </c>
      <c r="R4" s="121">
        <v>1</v>
      </c>
      <c r="S4" s="97" t="s">
        <v>12</v>
      </c>
      <c r="T4" s="119">
        <v>24</v>
      </c>
      <c r="U4" s="119">
        <v>102</v>
      </c>
      <c r="V4" s="91">
        <f>U4/T4</f>
        <v>4.25</v>
      </c>
      <c r="W4" s="119">
        <v>1</v>
      </c>
      <c r="X4" s="97" t="s">
        <v>12</v>
      </c>
      <c r="Y4" s="60">
        <v>29</v>
      </c>
      <c r="Z4" s="119">
        <v>108</v>
      </c>
      <c r="AA4" s="91">
        <v>3.7241379310344827</v>
      </c>
      <c r="AB4" s="85">
        <v>1</v>
      </c>
      <c r="AC4" s="98" t="s">
        <v>12</v>
      </c>
      <c r="AD4" s="60">
        <f>INDEX(Goalies!$I$2:$I$16,MATCH(D4,Goalies!$H$2:$H$16,0))</f>
        <v>25.649122807017545</v>
      </c>
      <c r="AE4" s="119">
        <f>INDEX(Goalies!$J$2:$J$16,MATCH(D4,Goalies!$H$2:$H$16,0))</f>
        <v>104</v>
      </c>
      <c r="AF4" s="91">
        <f t="shared" ref="AF4:AF16" si="5">AE4/AD4</f>
        <v>4.0547195622435019</v>
      </c>
      <c r="AG4" s="85">
        <f>INDEX(Goalies!$L$2:$L$16,MATCH(D4,Goalies!$H$2:$H$16,0))</f>
        <v>0</v>
      </c>
    </row>
    <row r="5" spans="1:33">
      <c r="A5" s="119"/>
      <c r="B5" s="119">
        <v>4016</v>
      </c>
      <c r="C5" s="95" t="s">
        <v>152</v>
      </c>
      <c r="D5" s="95" t="s">
        <v>153</v>
      </c>
      <c r="E5" s="73">
        <f t="shared" si="0"/>
        <v>62</v>
      </c>
      <c r="F5" s="121">
        <f t="shared" si="1"/>
        <v>290</v>
      </c>
      <c r="G5" s="91">
        <f t="shared" si="3"/>
        <v>4.67741935483871</v>
      </c>
      <c r="H5" s="79">
        <f t="shared" si="4"/>
        <v>1</v>
      </c>
      <c r="I5" s="97"/>
      <c r="J5" s="118"/>
      <c r="K5" s="118"/>
      <c r="M5" s="121"/>
      <c r="N5" s="97"/>
      <c r="O5" s="118"/>
      <c r="P5" s="118"/>
      <c r="Q5" s="91"/>
      <c r="R5" s="121"/>
      <c r="S5" s="97"/>
      <c r="T5" s="118"/>
      <c r="U5" s="118"/>
      <c r="V5" s="91"/>
      <c r="W5" s="118"/>
      <c r="X5" s="97" t="s">
        <v>25</v>
      </c>
      <c r="Y5" s="60">
        <v>29</v>
      </c>
      <c r="Z5" s="119">
        <v>149</v>
      </c>
      <c r="AA5" s="91">
        <v>5.1379310344827589</v>
      </c>
      <c r="AB5" s="85">
        <v>0</v>
      </c>
      <c r="AC5" s="97" t="s">
        <v>25</v>
      </c>
      <c r="AD5" s="60">
        <f>INDEX(Goalies!$I$2:$I$16,MATCH(D5,Goalies!$H$2:$H$16,0))</f>
        <v>33</v>
      </c>
      <c r="AE5" s="119">
        <f>INDEX(Goalies!$J$2:$J$16,MATCH(D5,Goalies!$H$2:$H$16,0))</f>
        <v>141</v>
      </c>
      <c r="AF5" s="91">
        <f t="shared" si="5"/>
        <v>4.2727272727272725</v>
      </c>
      <c r="AG5" s="85">
        <f>INDEX(Goalies!$L$2:$L$16,MATCH(D5,Goalies!$H$2:$H$16,0))</f>
        <v>1</v>
      </c>
    </row>
    <row r="6" spans="1:33" s="11" customFormat="1">
      <c r="A6" s="119"/>
      <c r="B6" s="119">
        <v>8013</v>
      </c>
      <c r="C6" s="95" t="s">
        <v>241</v>
      </c>
      <c r="D6" s="95" t="s">
        <v>242</v>
      </c>
      <c r="E6" s="73">
        <f t="shared" si="0"/>
        <v>116.2982456140351</v>
      </c>
      <c r="F6" s="121">
        <f t="shared" si="1"/>
        <v>520</v>
      </c>
      <c r="G6" s="91">
        <f t="shared" si="3"/>
        <v>4.4712626338814294</v>
      </c>
      <c r="H6" s="79">
        <f t="shared" si="4"/>
        <v>0</v>
      </c>
      <c r="I6" s="97" t="s">
        <v>23</v>
      </c>
      <c r="J6" s="118">
        <v>25</v>
      </c>
      <c r="K6" s="118">
        <v>114</v>
      </c>
      <c r="L6" s="71">
        <f>K6/J6</f>
        <v>4.5599999999999996</v>
      </c>
      <c r="M6" s="121">
        <v>0</v>
      </c>
      <c r="N6" s="97" t="s">
        <v>355</v>
      </c>
      <c r="O6" s="119">
        <v>30</v>
      </c>
      <c r="P6" s="119">
        <v>134</v>
      </c>
      <c r="Q6" s="91">
        <f>P6/O6</f>
        <v>4.4666666666666668</v>
      </c>
      <c r="R6" s="121">
        <v>0</v>
      </c>
      <c r="S6" s="97" t="s">
        <v>23</v>
      </c>
      <c r="T6" s="119">
        <v>21</v>
      </c>
      <c r="U6" s="119">
        <v>97</v>
      </c>
      <c r="V6" s="91">
        <f>U6/T6</f>
        <v>4.6190476190476186</v>
      </c>
      <c r="W6" s="119">
        <v>0</v>
      </c>
      <c r="X6" s="97" t="s">
        <v>23</v>
      </c>
      <c r="Y6" s="60">
        <v>20</v>
      </c>
      <c r="Z6" s="119">
        <v>70</v>
      </c>
      <c r="AA6" s="91">
        <v>3.5</v>
      </c>
      <c r="AB6" s="85">
        <v>0</v>
      </c>
      <c r="AC6" s="97" t="s">
        <v>23</v>
      </c>
      <c r="AD6" s="60">
        <f>INDEX(Goalies!$I$2:$I$16,MATCH(D6,Goalies!$H$2:$H$16,0))</f>
        <v>20.298245614035089</v>
      </c>
      <c r="AE6" s="119">
        <f>INDEX(Goalies!$J$2:$J$16,MATCH(D6,Goalies!$H$2:$H$16,0))</f>
        <v>105</v>
      </c>
      <c r="AF6" s="91">
        <f t="shared" si="5"/>
        <v>5.1728608470181499</v>
      </c>
      <c r="AG6" s="85">
        <f>INDEX(Goalies!$L$2:$L$16,MATCH(D6,Goalies!$H$2:$H$16,0))</f>
        <v>0</v>
      </c>
    </row>
    <row r="7" spans="1:33">
      <c r="A7" s="119"/>
      <c r="B7" s="119">
        <v>5020</v>
      </c>
      <c r="C7" s="95" t="s">
        <v>164</v>
      </c>
      <c r="D7" s="95" t="s">
        <v>165</v>
      </c>
      <c r="E7" s="73">
        <f t="shared" si="0"/>
        <v>23</v>
      </c>
      <c r="F7" s="121">
        <f t="shared" si="1"/>
        <v>106</v>
      </c>
      <c r="G7" s="91">
        <f t="shared" si="3"/>
        <v>4.6086956521739131</v>
      </c>
      <c r="H7" s="79">
        <f t="shared" si="4"/>
        <v>1</v>
      </c>
      <c r="I7" s="97"/>
      <c r="J7" s="118"/>
      <c r="K7" s="118"/>
      <c r="M7" s="121"/>
      <c r="N7" s="97"/>
      <c r="O7" s="118"/>
      <c r="P7" s="118"/>
      <c r="Q7" s="118"/>
      <c r="R7" s="8"/>
      <c r="S7" s="97"/>
      <c r="T7" s="118"/>
      <c r="U7" s="118"/>
      <c r="V7" s="118"/>
      <c r="W7" s="118"/>
      <c r="X7" s="97"/>
      <c r="AC7" s="98" t="s">
        <v>24</v>
      </c>
      <c r="AD7" s="60">
        <f>INDEX(Goalies!$I$2:$I$16,MATCH(D7,Goalies!$H$2:$H$16,0))</f>
        <v>23</v>
      </c>
      <c r="AE7" s="119">
        <f>INDEX(Goalies!$J$2:$J$16,MATCH(D7,Goalies!$H$2:$H$16,0))</f>
        <v>106</v>
      </c>
      <c r="AF7" s="91">
        <f t="shared" si="5"/>
        <v>4.6086956521739131</v>
      </c>
      <c r="AG7" s="85">
        <f>INDEX(Goalies!$L$2:$L$16,MATCH(D7,Goalies!$H$2:$H$16,0))</f>
        <v>1</v>
      </c>
    </row>
    <row r="8" spans="1:33">
      <c r="A8" s="119"/>
      <c r="B8" s="119">
        <v>6009</v>
      </c>
      <c r="C8" s="95" t="s">
        <v>190</v>
      </c>
      <c r="D8" s="95" t="s">
        <v>117</v>
      </c>
      <c r="E8" s="73">
        <f t="shared" si="0"/>
        <v>51.421052631578945</v>
      </c>
      <c r="F8" s="121">
        <f t="shared" si="1"/>
        <v>274</v>
      </c>
      <c r="G8" s="91">
        <f t="shared" si="3"/>
        <v>5.3285568065506652</v>
      </c>
      <c r="H8" s="79">
        <f t="shared" si="4"/>
        <v>0</v>
      </c>
      <c r="I8" s="97"/>
      <c r="J8" s="118"/>
      <c r="K8" s="118"/>
      <c r="M8" s="121"/>
      <c r="N8" s="97"/>
      <c r="O8" s="118"/>
      <c r="P8" s="118"/>
      <c r="Q8" s="91"/>
      <c r="R8" s="121"/>
      <c r="S8" s="97"/>
      <c r="T8" s="118"/>
      <c r="U8" s="118"/>
      <c r="V8" s="91"/>
      <c r="W8" s="118"/>
      <c r="X8" s="97" t="s">
        <v>13</v>
      </c>
      <c r="Y8" s="60">
        <v>28.771929824561404</v>
      </c>
      <c r="Z8" s="119">
        <v>167</v>
      </c>
      <c r="AA8" s="91">
        <v>5.8042682926829263</v>
      </c>
      <c r="AB8" s="85">
        <v>0</v>
      </c>
      <c r="AC8" s="112" t="s">
        <v>13</v>
      </c>
      <c r="AD8" s="60">
        <f>INDEX(Goalies!$I$2:$I$16,MATCH(D8,Goalies!$H$2:$H$16,0))</f>
        <v>22.649122807017545</v>
      </c>
      <c r="AE8" s="119">
        <f>INDEX(Goalies!$J$2:$J$16,MATCH(D8,Goalies!$H$2:$H$16,0))</f>
        <v>107</v>
      </c>
      <c r="AF8" s="91">
        <f t="shared" si="5"/>
        <v>4.7242447714949654</v>
      </c>
      <c r="AG8" s="85">
        <f>INDEX(Goalies!$L$2:$L$16,MATCH(D8,Goalies!$H$2:$H$16,0))</f>
        <v>0</v>
      </c>
    </row>
    <row r="9" spans="1:33" s="11" customFormat="1">
      <c r="A9" s="119"/>
      <c r="B9" s="119">
        <v>7008</v>
      </c>
      <c r="C9" s="95" t="s">
        <v>210</v>
      </c>
      <c r="D9" s="95" t="s">
        <v>312</v>
      </c>
      <c r="E9" s="73">
        <f t="shared" si="0"/>
        <v>41</v>
      </c>
      <c r="F9" s="121">
        <f t="shared" si="1"/>
        <v>121</v>
      </c>
      <c r="G9" s="91">
        <f t="shared" si="3"/>
        <v>2.9512195121951219</v>
      </c>
      <c r="H9" s="79">
        <f t="shared" si="4"/>
        <v>5</v>
      </c>
      <c r="I9" s="97"/>
      <c r="J9" s="118"/>
      <c r="K9" s="118"/>
      <c r="L9" s="71"/>
      <c r="M9" s="121"/>
      <c r="N9" s="97"/>
      <c r="O9" s="119"/>
      <c r="P9" s="119"/>
      <c r="Q9" s="91"/>
      <c r="R9" s="121"/>
      <c r="S9" s="97" t="s">
        <v>351</v>
      </c>
      <c r="T9" s="119">
        <v>21</v>
      </c>
      <c r="U9" s="119">
        <v>73</v>
      </c>
      <c r="V9" s="91">
        <f>U9/T9</f>
        <v>3.4761904761904763</v>
      </c>
      <c r="W9" s="119">
        <v>3</v>
      </c>
      <c r="X9" s="97" t="s">
        <v>26</v>
      </c>
      <c r="Y9" s="60">
        <v>19</v>
      </c>
      <c r="Z9" s="119">
        <v>41</v>
      </c>
      <c r="AA9" s="91">
        <v>2.1578947368421053</v>
      </c>
      <c r="AB9" s="85">
        <v>2</v>
      </c>
      <c r="AC9" s="97" t="s">
        <v>26</v>
      </c>
      <c r="AD9" s="60">
        <f>INDEX(Goalies!$I$2:$I$16,MATCH(D9,Goalies!$H$2:$H$16,0))</f>
        <v>1</v>
      </c>
      <c r="AE9" s="119">
        <f>INDEX(Goalies!$J$2:$J$16,MATCH(D9,Goalies!$H$2:$H$16,0))</f>
        <v>7</v>
      </c>
      <c r="AF9" s="91">
        <f t="shared" si="5"/>
        <v>7</v>
      </c>
      <c r="AG9" s="85">
        <f>INDEX(Goalies!$L$2:$L$16,MATCH(D9,Goalies!$H$2:$H$16,0))</f>
        <v>0</v>
      </c>
    </row>
    <row r="10" spans="1:33">
      <c r="A10" s="119"/>
      <c r="B10" s="119">
        <v>7019</v>
      </c>
      <c r="C10" s="95" t="s">
        <v>77</v>
      </c>
      <c r="D10" s="95" t="s">
        <v>208</v>
      </c>
      <c r="E10" s="73">
        <f t="shared" si="0"/>
        <v>4</v>
      </c>
      <c r="F10" s="121">
        <f t="shared" si="1"/>
        <v>6</v>
      </c>
      <c r="G10" s="91">
        <f t="shared" si="3"/>
        <v>1.5</v>
      </c>
      <c r="H10" s="79">
        <f t="shared" si="4"/>
        <v>0</v>
      </c>
      <c r="I10" s="97"/>
      <c r="J10" s="118"/>
      <c r="K10" s="118"/>
      <c r="M10" s="121"/>
      <c r="N10" s="97"/>
      <c r="O10" s="118"/>
      <c r="P10" s="118"/>
      <c r="Q10" s="118"/>
      <c r="R10" s="8"/>
      <c r="S10" s="97"/>
      <c r="T10" s="118"/>
      <c r="U10" s="118"/>
      <c r="V10" s="118"/>
      <c r="W10" s="118"/>
      <c r="X10" s="97"/>
      <c r="AC10" s="98" t="s">
        <v>26</v>
      </c>
      <c r="AD10" s="60">
        <f>INDEX(Goalies!$I$2:$I$16,MATCH(D10,Goalies!$H$2:$H$16,0))</f>
        <v>4</v>
      </c>
      <c r="AE10" s="119">
        <f>INDEX(Goalies!$J$2:$J$16,MATCH(D10,Goalies!$H$2:$H$16,0))</f>
        <v>6</v>
      </c>
      <c r="AF10" s="91">
        <f t="shared" si="5"/>
        <v>1.5</v>
      </c>
      <c r="AG10" s="85">
        <f>INDEX(Goalies!$L$2:$L$16,MATCH(D10,Goalies!$H$2:$H$16,0))</f>
        <v>0</v>
      </c>
    </row>
    <row r="11" spans="1:33" s="11" customFormat="1">
      <c r="A11" s="119"/>
      <c r="B11" s="119">
        <v>1011</v>
      </c>
      <c r="C11" s="95" t="s">
        <v>55</v>
      </c>
      <c r="D11" s="95" t="s">
        <v>309</v>
      </c>
      <c r="E11" s="73">
        <f t="shared" si="0"/>
        <v>30</v>
      </c>
      <c r="F11" s="121">
        <f t="shared" si="1"/>
        <v>120</v>
      </c>
      <c r="G11" s="91">
        <f t="shared" si="3"/>
        <v>4</v>
      </c>
      <c r="H11" s="79">
        <f t="shared" si="4"/>
        <v>1</v>
      </c>
      <c r="I11" s="97"/>
      <c r="J11" s="118"/>
      <c r="K11" s="118"/>
      <c r="L11" s="71"/>
      <c r="M11" s="121"/>
      <c r="N11" s="97"/>
      <c r="O11" s="118"/>
      <c r="P11" s="118"/>
      <c r="Q11" s="91"/>
      <c r="R11" s="121"/>
      <c r="S11" s="97"/>
      <c r="T11" s="118"/>
      <c r="U11" s="118"/>
      <c r="V11" s="91"/>
      <c r="W11" s="118"/>
      <c r="X11" s="97" t="s">
        <v>11</v>
      </c>
      <c r="Y11" s="60">
        <v>21</v>
      </c>
      <c r="Z11" s="119">
        <v>76</v>
      </c>
      <c r="AA11" s="91">
        <v>3.6190476190476191</v>
      </c>
      <c r="AB11" s="85">
        <v>0</v>
      </c>
      <c r="AC11" s="98" t="s">
        <v>11</v>
      </c>
      <c r="AD11" s="60">
        <f>INDEX(Goalies!$I$2:$I$16,MATCH(D11,Goalies!$H$2:$H$16,0))</f>
        <v>9</v>
      </c>
      <c r="AE11" s="119">
        <f>INDEX(Goalies!$J$2:$J$16,MATCH(D11,Goalies!$H$2:$H$16,0))</f>
        <v>44</v>
      </c>
      <c r="AF11" s="91">
        <f t="shared" si="5"/>
        <v>4.8888888888888893</v>
      </c>
      <c r="AG11" s="85">
        <f>INDEX(Goalies!$L$2:$L$16,MATCH(D11,Goalies!$H$2:$H$16,0))</f>
        <v>1</v>
      </c>
    </row>
    <row r="12" spans="1:33">
      <c r="A12" s="119"/>
      <c r="B12" s="119">
        <v>5006</v>
      </c>
      <c r="C12" s="95" t="s">
        <v>125</v>
      </c>
      <c r="D12" s="95" t="s">
        <v>75</v>
      </c>
      <c r="E12" s="73">
        <f t="shared" si="0"/>
        <v>118</v>
      </c>
      <c r="F12" s="121">
        <f t="shared" si="1"/>
        <v>513</v>
      </c>
      <c r="G12" s="91">
        <f t="shared" ref="G12:G23" si="6">F12/E12</f>
        <v>4.3474576271186445</v>
      </c>
      <c r="H12" s="79">
        <f t="shared" si="4"/>
        <v>4</v>
      </c>
      <c r="I12" s="97" t="s">
        <v>24</v>
      </c>
      <c r="J12" s="118">
        <v>29</v>
      </c>
      <c r="K12" s="118">
        <v>120</v>
      </c>
      <c r="L12" s="71">
        <f>K12/J12</f>
        <v>4.1379310344827589</v>
      </c>
      <c r="M12" s="121">
        <v>0</v>
      </c>
      <c r="N12" s="97" t="s">
        <v>354</v>
      </c>
      <c r="O12" s="119">
        <v>32</v>
      </c>
      <c r="P12" s="119">
        <v>156</v>
      </c>
      <c r="Q12" s="91">
        <f>P12/O12</f>
        <v>4.875</v>
      </c>
      <c r="R12" s="121">
        <v>0</v>
      </c>
      <c r="S12" s="97" t="s">
        <v>24</v>
      </c>
      <c r="T12" s="119">
        <v>25</v>
      </c>
      <c r="U12" s="119">
        <v>123</v>
      </c>
      <c r="V12" s="91">
        <f>U12/T12</f>
        <v>4.92</v>
      </c>
      <c r="W12" s="119">
        <v>0</v>
      </c>
      <c r="X12" s="97" t="s">
        <v>24</v>
      </c>
      <c r="Y12" s="60">
        <v>28</v>
      </c>
      <c r="Z12" s="119">
        <v>94</v>
      </c>
      <c r="AA12" s="91">
        <v>3.3571428571428572</v>
      </c>
      <c r="AB12" s="85">
        <v>4</v>
      </c>
      <c r="AC12" s="98" t="s">
        <v>24</v>
      </c>
      <c r="AD12" s="60">
        <f>INDEX(Goalies!$I$2:$I$16,MATCH(D12,Goalies!$H$2:$H$16,0))</f>
        <v>4</v>
      </c>
      <c r="AE12" s="119">
        <f>INDEX(Goalies!$J$2:$J$16,MATCH(D12,Goalies!$H$2:$H$16,0))</f>
        <v>20</v>
      </c>
      <c r="AF12" s="91">
        <f t="shared" si="5"/>
        <v>5</v>
      </c>
      <c r="AG12" s="85">
        <f>INDEX(Goalies!$L$2:$L$16,MATCH(D12,Goalies!$H$2:$H$16,0))</f>
        <v>0</v>
      </c>
    </row>
    <row r="13" spans="1:33" s="11" customFormat="1">
      <c r="A13" s="119" t="s">
        <v>456</v>
      </c>
      <c r="B13" s="119">
        <v>5014</v>
      </c>
      <c r="C13" s="68" t="s">
        <v>89</v>
      </c>
      <c r="D13" s="70" t="s">
        <v>442</v>
      </c>
      <c r="E13" s="73">
        <f t="shared" si="0"/>
        <v>1</v>
      </c>
      <c r="F13" s="121">
        <f t="shared" si="1"/>
        <v>6</v>
      </c>
      <c r="G13" s="91">
        <f t="shared" si="6"/>
        <v>6</v>
      </c>
      <c r="H13" s="79">
        <f t="shared" si="4"/>
        <v>0</v>
      </c>
      <c r="I13" s="97"/>
      <c r="J13" s="118"/>
      <c r="K13" s="118"/>
      <c r="L13" s="71"/>
      <c r="M13" s="121"/>
      <c r="N13" s="97"/>
      <c r="O13" s="118"/>
      <c r="P13" s="118"/>
      <c r="Q13" s="91"/>
      <c r="R13" s="121"/>
      <c r="S13" s="97"/>
      <c r="T13" s="118"/>
      <c r="U13" s="118"/>
      <c r="V13" s="91"/>
      <c r="W13" s="118"/>
      <c r="X13" s="97" t="s">
        <v>24</v>
      </c>
      <c r="Y13" s="60">
        <v>1</v>
      </c>
      <c r="Z13" s="119">
        <v>6</v>
      </c>
      <c r="AA13" s="91">
        <v>6</v>
      </c>
      <c r="AB13" s="85">
        <v>0</v>
      </c>
      <c r="AC13" s="98"/>
      <c r="AD13" s="60"/>
      <c r="AE13" s="119"/>
      <c r="AF13" s="91"/>
      <c r="AG13" s="85"/>
    </row>
    <row r="14" spans="1:33">
      <c r="A14" s="119"/>
      <c r="B14" s="119">
        <v>7006</v>
      </c>
      <c r="C14" s="95" t="s">
        <v>118</v>
      </c>
      <c r="D14" s="95" t="s">
        <v>209</v>
      </c>
      <c r="E14" s="73">
        <f t="shared" si="0"/>
        <v>36</v>
      </c>
      <c r="F14" s="121">
        <f t="shared" si="1"/>
        <v>173</v>
      </c>
      <c r="G14" s="91">
        <f t="shared" si="6"/>
        <v>4.8055555555555554</v>
      </c>
      <c r="H14" s="79">
        <f t="shared" si="4"/>
        <v>1</v>
      </c>
      <c r="I14" s="97" t="s">
        <v>351</v>
      </c>
      <c r="J14" s="118">
        <v>25</v>
      </c>
      <c r="K14" s="118">
        <v>132</v>
      </c>
      <c r="L14" s="71">
        <f>K14/J14</f>
        <v>5.28</v>
      </c>
      <c r="M14" s="121">
        <v>1</v>
      </c>
      <c r="N14" s="97"/>
      <c r="O14" s="118"/>
      <c r="P14" s="118"/>
      <c r="Q14" s="91"/>
      <c r="R14" s="121"/>
      <c r="S14" s="97"/>
      <c r="T14" s="118"/>
      <c r="U14" s="118"/>
      <c r="V14" s="91"/>
      <c r="W14" s="118"/>
      <c r="X14" s="97" t="s">
        <v>26</v>
      </c>
      <c r="Y14" s="60">
        <v>1</v>
      </c>
      <c r="Z14" s="119">
        <v>4</v>
      </c>
      <c r="AA14" s="91">
        <v>4</v>
      </c>
      <c r="AB14" s="85">
        <v>0</v>
      </c>
      <c r="AC14" s="98" t="s">
        <v>26</v>
      </c>
      <c r="AD14" s="60">
        <f>INDEX(Goalies!$I$2:$I$16,MATCH(D14,Goalies!$H$2:$H$16,0))</f>
        <v>10</v>
      </c>
      <c r="AE14" s="119">
        <f>INDEX(Goalies!$J$2:$J$16,MATCH(D14,Goalies!$H$2:$H$16,0))</f>
        <v>37</v>
      </c>
      <c r="AF14" s="91">
        <f t="shared" si="5"/>
        <v>3.7</v>
      </c>
      <c r="AG14" s="85">
        <f>INDEX(Goalies!$L$2:$L$16,MATCH(D14,Goalies!$H$2:$H$16,0))</f>
        <v>0</v>
      </c>
    </row>
    <row r="15" spans="1:33">
      <c r="A15" s="119" t="s">
        <v>456</v>
      </c>
      <c r="B15" s="119">
        <v>8001</v>
      </c>
      <c r="C15" s="95" t="s">
        <v>69</v>
      </c>
      <c r="D15" s="70" t="s">
        <v>222</v>
      </c>
      <c r="E15" s="73">
        <f t="shared" si="0"/>
        <v>13.403508771929825</v>
      </c>
      <c r="F15" s="121">
        <f t="shared" si="1"/>
        <v>67</v>
      </c>
      <c r="G15" s="91">
        <f t="shared" si="6"/>
        <v>4.9986910994764395</v>
      </c>
      <c r="H15" s="79">
        <f t="shared" si="4"/>
        <v>0</v>
      </c>
      <c r="I15" s="97"/>
      <c r="J15" s="118"/>
      <c r="K15" s="118"/>
      <c r="M15" s="121"/>
      <c r="N15" s="97"/>
      <c r="O15" s="118"/>
      <c r="P15" s="118"/>
      <c r="Q15" s="91"/>
      <c r="R15" s="121"/>
      <c r="S15" s="97"/>
      <c r="T15" s="118"/>
      <c r="U15" s="118"/>
      <c r="V15" s="91"/>
      <c r="W15" s="118"/>
      <c r="X15" s="97" t="s">
        <v>23</v>
      </c>
      <c r="Y15" s="60">
        <v>3.7017543859649122</v>
      </c>
      <c r="Z15" s="119">
        <v>23</v>
      </c>
      <c r="AA15" s="91">
        <v>6.2132701421800949</v>
      </c>
      <c r="AB15" s="85">
        <v>0</v>
      </c>
      <c r="AC15" s="151" t="s">
        <v>23</v>
      </c>
      <c r="AD15" s="60">
        <f>INDEX(Goalies!$I$2:$I$16,MATCH(D15,Goalies!$H$2:$H$16,0))</f>
        <v>9.7017543859649127</v>
      </c>
      <c r="AE15" s="119">
        <f>INDEX(Goalies!$J$2:$J$16,MATCH(D15,Goalies!$H$2:$H$16,0))</f>
        <v>44</v>
      </c>
      <c r="AF15" s="91">
        <f t="shared" si="5"/>
        <v>4.5352622061482819</v>
      </c>
      <c r="AG15" s="85">
        <f>INDEX(Goalies!$L$2:$L$16,MATCH(D15,Goalies!$H$2:$H$16,0))</f>
        <v>0</v>
      </c>
    </row>
    <row r="16" spans="1:33" s="11" customFormat="1">
      <c r="A16" s="119" t="s">
        <v>456</v>
      </c>
      <c r="B16" s="77"/>
      <c r="C16" s="95" t="s">
        <v>79</v>
      </c>
      <c r="D16" s="69" t="s">
        <v>310</v>
      </c>
      <c r="E16" s="73">
        <f t="shared" si="0"/>
        <v>24.228070175438596</v>
      </c>
      <c r="F16" s="121">
        <f t="shared" si="1"/>
        <v>99</v>
      </c>
      <c r="G16" s="91">
        <f t="shared" si="6"/>
        <v>4.0861694424330199</v>
      </c>
      <c r="H16" s="79">
        <f t="shared" si="4"/>
        <v>2</v>
      </c>
      <c r="I16" s="97"/>
      <c r="J16" s="118"/>
      <c r="K16" s="118"/>
      <c r="L16" s="71"/>
      <c r="M16" s="121"/>
      <c r="N16" s="97"/>
      <c r="O16" s="118"/>
      <c r="P16" s="118"/>
      <c r="Q16" s="91"/>
      <c r="R16" s="121"/>
      <c r="S16" s="97"/>
      <c r="T16" s="118"/>
      <c r="U16" s="118"/>
      <c r="V16" s="91"/>
      <c r="W16" s="118"/>
      <c r="X16" s="97"/>
      <c r="Y16" s="60">
        <v>14.228070175438596</v>
      </c>
      <c r="Z16" s="119">
        <v>49</v>
      </c>
      <c r="AA16" s="91">
        <v>3.4438964241676944</v>
      </c>
      <c r="AB16" s="85">
        <v>2</v>
      </c>
      <c r="AC16" s="140" t="s">
        <v>457</v>
      </c>
      <c r="AD16" s="60">
        <f>INDEX(Goalies!$I$2:$I$16,MATCH(D16,Goalies!$H$2:$H$16,0))</f>
        <v>10</v>
      </c>
      <c r="AE16" s="119">
        <f>INDEX(Goalies!$J$2:$J$16,MATCH(D16,Goalies!$H$2:$H$16,0))</f>
        <v>50</v>
      </c>
      <c r="AF16" s="91">
        <f t="shared" si="5"/>
        <v>5</v>
      </c>
      <c r="AG16" s="85">
        <f>INDEX(Goalies!$L$2:$L$16,MATCH(D16,Goalies!$H$2:$H$16,0))</f>
        <v>0</v>
      </c>
    </row>
    <row r="17" spans="1:33" s="11" customFormat="1">
      <c r="A17" s="119"/>
      <c r="B17" s="118"/>
      <c r="C17" s="68" t="s">
        <v>362</v>
      </c>
      <c r="D17" s="95" t="s">
        <v>363</v>
      </c>
      <c r="E17" s="73">
        <f t="shared" si="0"/>
        <v>24</v>
      </c>
      <c r="F17" s="121">
        <f t="shared" si="1"/>
        <v>57</v>
      </c>
      <c r="G17" s="91">
        <f t="shared" si="6"/>
        <v>2.375</v>
      </c>
      <c r="H17" s="79">
        <f t="shared" si="4"/>
        <v>4</v>
      </c>
      <c r="I17" s="97" t="s">
        <v>12</v>
      </c>
      <c r="J17" s="118">
        <v>24</v>
      </c>
      <c r="K17" s="118">
        <v>57</v>
      </c>
      <c r="L17" s="71">
        <f>K17/J17</f>
        <v>2.375</v>
      </c>
      <c r="M17" s="121">
        <v>4</v>
      </c>
      <c r="N17" s="97"/>
      <c r="O17" s="118"/>
      <c r="P17" s="118"/>
      <c r="Q17" s="91"/>
      <c r="R17" s="121"/>
      <c r="S17" s="97"/>
      <c r="T17" s="118"/>
      <c r="U17" s="118"/>
      <c r="V17" s="91"/>
      <c r="W17" s="118"/>
      <c r="X17" s="97"/>
      <c r="Y17" s="60"/>
      <c r="Z17" s="119"/>
      <c r="AA17" s="91"/>
      <c r="AB17" s="85"/>
      <c r="AC17" s="140"/>
      <c r="AD17" s="60"/>
      <c r="AE17" s="119"/>
      <c r="AF17" s="91"/>
      <c r="AG17" s="85"/>
    </row>
    <row r="18" spans="1:33" s="11" customFormat="1">
      <c r="A18" s="119"/>
      <c r="B18" s="118"/>
      <c r="C18" s="68" t="s">
        <v>69</v>
      </c>
      <c r="D18" s="95" t="s">
        <v>458</v>
      </c>
      <c r="E18" s="73">
        <f t="shared" si="0"/>
        <v>57</v>
      </c>
      <c r="F18" s="121">
        <f t="shared" si="1"/>
        <v>374</v>
      </c>
      <c r="G18" s="91">
        <f t="shared" si="6"/>
        <v>6.5614035087719298</v>
      </c>
      <c r="H18" s="79">
        <f t="shared" si="4"/>
        <v>0</v>
      </c>
      <c r="I18" s="97" t="s">
        <v>352</v>
      </c>
      <c r="J18" s="118">
        <v>24</v>
      </c>
      <c r="K18" s="118">
        <v>159</v>
      </c>
      <c r="L18" s="71">
        <f>K18/J18</f>
        <v>6.625</v>
      </c>
      <c r="M18" s="121">
        <v>0</v>
      </c>
      <c r="N18" s="97" t="s">
        <v>352</v>
      </c>
      <c r="O18" s="118">
        <v>33</v>
      </c>
      <c r="P18" s="118">
        <v>215</v>
      </c>
      <c r="Q18" s="91">
        <f>P18/O18</f>
        <v>6.5151515151515156</v>
      </c>
      <c r="R18" s="121">
        <v>0</v>
      </c>
      <c r="S18" s="97"/>
      <c r="T18" s="118"/>
      <c r="U18" s="118"/>
      <c r="V18" s="91"/>
      <c r="W18" s="118"/>
      <c r="X18" s="97"/>
      <c r="Y18" s="60"/>
      <c r="Z18" s="119"/>
      <c r="AA18" s="91"/>
      <c r="AB18" s="85"/>
      <c r="AC18" s="140"/>
      <c r="AD18" s="60"/>
      <c r="AE18" s="119"/>
      <c r="AF18" s="91"/>
      <c r="AG18" s="85"/>
    </row>
    <row r="19" spans="1:33" s="11" customFormat="1">
      <c r="A19" s="119"/>
      <c r="B19" s="118"/>
      <c r="C19" s="68" t="s">
        <v>176</v>
      </c>
      <c r="D19" s="95" t="s">
        <v>364</v>
      </c>
      <c r="E19" s="73">
        <f t="shared" si="0"/>
        <v>28</v>
      </c>
      <c r="F19" s="121">
        <f t="shared" si="1"/>
        <v>111</v>
      </c>
      <c r="G19" s="91">
        <f t="shared" si="6"/>
        <v>3.9642857142857144</v>
      </c>
      <c r="H19" s="79">
        <f t="shared" si="4"/>
        <v>0</v>
      </c>
      <c r="I19" s="97" t="s">
        <v>11</v>
      </c>
      <c r="J19" s="118">
        <v>28</v>
      </c>
      <c r="K19" s="118">
        <v>111</v>
      </c>
      <c r="L19" s="71">
        <f>K19/J19</f>
        <v>3.9642857142857144</v>
      </c>
      <c r="M19" s="121">
        <v>0</v>
      </c>
      <c r="N19" s="97"/>
      <c r="O19" s="118"/>
      <c r="P19" s="118"/>
      <c r="Q19" s="91"/>
      <c r="R19" s="121"/>
      <c r="S19" s="97"/>
      <c r="T19" s="118"/>
      <c r="U19" s="118"/>
      <c r="V19" s="91"/>
      <c r="W19" s="118"/>
      <c r="X19" s="97"/>
      <c r="Y19" s="60"/>
      <c r="Z19" s="119"/>
      <c r="AA19" s="91"/>
      <c r="AB19" s="85"/>
      <c r="AC19" s="140"/>
      <c r="AD19" s="60"/>
      <c r="AE19" s="119"/>
      <c r="AF19" s="91"/>
      <c r="AG19" s="85"/>
    </row>
    <row r="20" spans="1:33" s="11" customFormat="1">
      <c r="A20" s="119"/>
      <c r="B20" s="118"/>
      <c r="C20" s="118" t="s">
        <v>459</v>
      </c>
      <c r="D20" s="118" t="s">
        <v>460</v>
      </c>
      <c r="E20" s="73">
        <f t="shared" si="0"/>
        <v>22</v>
      </c>
      <c r="F20" s="121">
        <f t="shared" si="1"/>
        <v>62</v>
      </c>
      <c r="G20" s="91">
        <f t="shared" si="6"/>
        <v>2.8181818181818183</v>
      </c>
      <c r="H20" s="79">
        <f t="shared" si="4"/>
        <v>3</v>
      </c>
      <c r="I20" s="97"/>
      <c r="J20" s="118"/>
      <c r="K20" s="118"/>
      <c r="L20" s="71"/>
      <c r="M20" s="71"/>
      <c r="N20" s="97"/>
      <c r="O20" s="119"/>
      <c r="P20" s="119"/>
      <c r="Q20" s="91"/>
      <c r="R20" s="121"/>
      <c r="S20" s="97" t="s">
        <v>11</v>
      </c>
      <c r="T20" s="119">
        <v>22</v>
      </c>
      <c r="U20" s="119">
        <v>62</v>
      </c>
      <c r="V20" s="91">
        <f>U20/T20</f>
        <v>2.8181818181818183</v>
      </c>
      <c r="W20" s="119">
        <v>3</v>
      </c>
      <c r="X20" s="97"/>
      <c r="Y20" s="60"/>
      <c r="Z20" s="119"/>
      <c r="AA20" s="91"/>
      <c r="AB20" s="85"/>
      <c r="AC20" s="140"/>
      <c r="AD20" s="60"/>
      <c r="AE20" s="119"/>
      <c r="AF20" s="91"/>
      <c r="AG20" s="85"/>
    </row>
    <row r="21" spans="1:33">
      <c r="A21" s="119"/>
      <c r="B21" s="118"/>
      <c r="C21" s="68" t="s">
        <v>93</v>
      </c>
      <c r="D21" s="68" t="s">
        <v>461</v>
      </c>
      <c r="E21" s="73">
        <f t="shared" si="0"/>
        <v>33</v>
      </c>
      <c r="F21" s="121">
        <f t="shared" si="1"/>
        <v>85</v>
      </c>
      <c r="G21" s="91">
        <f t="shared" si="6"/>
        <v>2.5757575757575757</v>
      </c>
      <c r="H21" s="79">
        <f t="shared" si="4"/>
        <v>3</v>
      </c>
      <c r="I21" s="97"/>
      <c r="J21" s="118"/>
      <c r="K21" s="118"/>
      <c r="N21" s="97" t="s">
        <v>351</v>
      </c>
      <c r="O21" s="118">
        <v>33</v>
      </c>
      <c r="P21" s="118">
        <v>85</v>
      </c>
      <c r="Q21" s="91">
        <f>P21/O21</f>
        <v>2.5757575757575757</v>
      </c>
      <c r="R21" s="121">
        <v>3</v>
      </c>
      <c r="S21" s="97"/>
      <c r="T21" s="118"/>
      <c r="U21" s="118"/>
      <c r="V21" s="118"/>
      <c r="W21" s="118"/>
      <c r="X21" s="97"/>
      <c r="AC21" s="140"/>
    </row>
    <row r="22" spans="1:33">
      <c r="A22" s="119"/>
      <c r="B22" s="118"/>
      <c r="C22" s="68" t="s">
        <v>43</v>
      </c>
      <c r="D22" s="68" t="s">
        <v>44</v>
      </c>
      <c r="E22" s="73">
        <f t="shared" si="0"/>
        <v>17</v>
      </c>
      <c r="F22" s="121">
        <f t="shared" si="1"/>
        <v>62</v>
      </c>
      <c r="G22" s="91">
        <f t="shared" si="6"/>
        <v>3.6470588235294117</v>
      </c>
      <c r="H22" s="79">
        <f t="shared" si="4"/>
        <v>0</v>
      </c>
      <c r="I22" s="97"/>
      <c r="J22" s="118"/>
      <c r="K22" s="118"/>
      <c r="N22" s="97" t="s">
        <v>11</v>
      </c>
      <c r="O22" s="118">
        <v>17</v>
      </c>
      <c r="P22" s="118">
        <v>62</v>
      </c>
      <c r="Q22" s="91">
        <f>P22/O22</f>
        <v>3.6470588235294117</v>
      </c>
      <c r="R22" s="121">
        <v>0</v>
      </c>
      <c r="S22" s="97"/>
      <c r="T22" s="118"/>
      <c r="U22" s="118"/>
      <c r="V22" s="118"/>
      <c r="W22" s="118"/>
      <c r="X22" s="97"/>
      <c r="AC22" s="140"/>
    </row>
    <row r="23" spans="1:33">
      <c r="A23" s="119"/>
      <c r="B23" s="118"/>
      <c r="C23" s="95" t="s">
        <v>220</v>
      </c>
      <c r="D23" s="95" t="s">
        <v>462</v>
      </c>
      <c r="E23" s="73">
        <f t="shared" si="0"/>
        <v>10</v>
      </c>
      <c r="F23" s="121">
        <f t="shared" si="1"/>
        <v>47</v>
      </c>
      <c r="G23" s="91">
        <f t="shared" si="6"/>
        <v>4.7</v>
      </c>
      <c r="H23" s="79">
        <f t="shared" si="4"/>
        <v>0</v>
      </c>
      <c r="I23" s="97"/>
      <c r="J23" s="118"/>
      <c r="K23" s="118"/>
      <c r="N23" s="97" t="s">
        <v>11</v>
      </c>
      <c r="O23" s="118">
        <v>10</v>
      </c>
      <c r="P23" s="118">
        <v>47</v>
      </c>
      <c r="Q23" s="91">
        <f>P23/O23</f>
        <v>4.7</v>
      </c>
      <c r="R23" s="121">
        <v>0</v>
      </c>
      <c r="S23" s="97"/>
      <c r="T23" s="118"/>
      <c r="U23" s="118"/>
      <c r="V23" s="118"/>
      <c r="W23" s="118"/>
      <c r="X23" s="97"/>
      <c r="AC23" s="140"/>
    </row>
    <row r="24" spans="1:33">
      <c r="A24" s="119"/>
      <c r="B24" s="118"/>
      <c r="C24" s="95"/>
      <c r="D24" s="95" t="s">
        <v>313</v>
      </c>
      <c r="F24" s="121"/>
      <c r="G24" s="118"/>
      <c r="I24" s="97"/>
      <c r="J24" s="118"/>
      <c r="K24" s="118"/>
      <c r="N24" s="97"/>
      <c r="O24" s="118"/>
      <c r="P24" s="118"/>
      <c r="Q24" s="118"/>
      <c r="S24" s="97"/>
      <c r="T24" s="118"/>
      <c r="U24" s="118"/>
      <c r="V24" s="118"/>
      <c r="W24" s="118"/>
      <c r="X24" s="97"/>
      <c r="AC24" s="140" t="s">
        <v>457</v>
      </c>
      <c r="AD24" s="60">
        <f>INDEX(Goalies!$I$2:$I$16,MATCH(D24,Goalies!$H$2:$H$16,0))</f>
        <v>1</v>
      </c>
      <c r="AE24" s="119">
        <f>INDEX(Goalies!$J$2:$J$16,MATCH(D24,Goalies!$H$2:$H$16,0))</f>
        <v>5</v>
      </c>
      <c r="AF24" s="91">
        <f t="shared" ref="AF24" si="7">AE24/AD24</f>
        <v>5</v>
      </c>
      <c r="AG24" s="85">
        <f>INDEX(Goalies!$L$2:$L$16,MATCH(D24,Goalies!$H$2:$H$16,0))</f>
        <v>0</v>
      </c>
    </row>
  </sheetData>
  <sortState ref="A3:AG23">
    <sortCondition ref="AC3:AC23"/>
    <sortCondition ref="B3:B23"/>
  </sortState>
  <mergeCells count="7">
    <mergeCell ref="AC1:AG1"/>
    <mergeCell ref="A1:D1"/>
    <mergeCell ref="E1:H1"/>
    <mergeCell ref="S1:W1"/>
    <mergeCell ref="X1:AB1"/>
    <mergeCell ref="I1:M1"/>
    <mergeCell ref="N1:R1"/>
  </mergeCells>
  <conditionalFormatting sqref="F2">
    <cfRule type="top10" dxfId="23" priority="47" rank="10"/>
  </conditionalFormatting>
  <conditionalFormatting sqref="H2">
    <cfRule type="top10" dxfId="22" priority="39" rank="10"/>
  </conditionalFormatting>
  <conditionalFormatting sqref="H2">
    <cfRule type="top10" dxfId="21" priority="40" rank="10"/>
  </conditionalFormatting>
  <conditionalFormatting sqref="I1:I2">
    <cfRule type="top10" dxfId="20" priority="2667" rank="10"/>
  </conditionalFormatting>
  <conditionalFormatting sqref="F2:G2 I1:I2">
    <cfRule type="top10" dxfId="19" priority="2668" rank="10"/>
  </conditionalFormatting>
  <conditionalFormatting sqref="S1:S2">
    <cfRule type="top10" dxfId="18" priority="27" rank="10"/>
  </conditionalFormatting>
  <conditionalFormatting sqref="V2:W2">
    <cfRule type="top10" dxfId="17" priority="21" rank="10"/>
  </conditionalFormatting>
  <conditionalFormatting sqref="X1:X2">
    <cfRule type="top10" dxfId="16" priority="19" rank="10"/>
  </conditionalFormatting>
  <conditionalFormatting sqref="AA2:AB2">
    <cfRule type="top10" dxfId="15" priority="13" rank="10"/>
  </conditionalFormatting>
  <conditionalFormatting sqref="E2:E1048576">
    <cfRule type="top10" dxfId="14" priority="12" rank="3"/>
  </conditionalFormatting>
  <conditionalFormatting sqref="G2:G1048576">
    <cfRule type="top10" dxfId="13" priority="11" bottom="1" rank="3"/>
  </conditionalFormatting>
  <conditionalFormatting sqref="H2:H1048576">
    <cfRule type="top10" dxfId="12" priority="10" rank="3"/>
  </conditionalFormatting>
  <conditionalFormatting sqref="N1:N2">
    <cfRule type="top10" dxfId="11" priority="9" rank="10"/>
  </conditionalFormatting>
  <conditionalFormatting sqref="P2:R2">
    <cfRule type="top10" dxfId="10" priority="2669" rank="10"/>
  </conditionalFormatting>
  <conditionalFormatting sqref="Q2:R2">
    <cfRule type="top10" dxfId="9" priority="2671" rank="10"/>
  </conditionalFormatting>
  <conditionalFormatting sqref="L2:M2">
    <cfRule type="top10" dxfId="8" priority="2676" rank="10"/>
  </conditionalFormatting>
  <conditionalFormatting sqref="F1:F1048576">
    <cfRule type="top10" dxfId="7" priority="4" rank="3"/>
  </conditionalFormatting>
  <conditionalFormatting sqref="K2:M2">
    <cfRule type="top10" dxfId="6" priority="3741" rank="10"/>
  </conditionalFormatting>
  <conditionalFormatting sqref="G2">
    <cfRule type="top10" dxfId="5" priority="3742" rank="10"/>
  </conditionalFormatting>
  <conditionalFormatting sqref="U2:W2">
    <cfRule type="top10" dxfId="4" priority="3743" rank="10"/>
  </conditionalFormatting>
  <conditionalFormatting sqref="Z2:AB2">
    <cfRule type="top10" dxfId="3" priority="3744" rank="10"/>
  </conditionalFormatting>
  <conditionalFormatting sqref="AC1:AC2">
    <cfRule type="top10" dxfId="2" priority="2" rank="10"/>
  </conditionalFormatting>
  <conditionalFormatting sqref="AF2:AG2">
    <cfRule type="top10" dxfId="1" priority="1" rank="10"/>
  </conditionalFormatting>
  <conditionalFormatting sqref="AE2:AG2">
    <cfRule type="top10" dxfId="0" priority="3" rank="10"/>
  </conditionalFormatting>
  <pageMargins left="0.7" right="0.7" top="0.75" bottom="0.75" header="0.3" footer="0.3"/>
  <pageSetup orientation="portrait" r:id="rId1"/>
  <ignoredErrors>
    <ignoredError sqref="G3:G2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L138"/>
  <sheetViews>
    <sheetView workbookViewId="0">
      <selection activeCell="B1" sqref="B1:F1048576"/>
    </sheetView>
  </sheetViews>
  <sheetFormatPr defaultRowHeight="15"/>
  <cols>
    <col min="1" max="1" width="6.5703125" style="55" bestFit="1" customWidth="1"/>
    <col min="2" max="2" width="10.42578125" style="1" bestFit="1" customWidth="1"/>
    <col min="3" max="3" width="9.140625" style="4"/>
    <col min="4" max="4" width="9.140625" style="156"/>
    <col min="5" max="5" width="8.42578125" bestFit="1" customWidth="1"/>
    <col min="6" max="6" width="12.140625" bestFit="1" customWidth="1"/>
    <col min="7" max="9" width="9.140625" style="4"/>
    <col min="10" max="10" width="9.140625" style="14"/>
    <col min="11" max="11" width="72.140625" customWidth="1"/>
  </cols>
  <sheetData>
    <row r="1" spans="1:11" s="2" customFormat="1">
      <c r="A1" s="55"/>
      <c r="B1" s="77" t="s">
        <v>14</v>
      </c>
      <c r="C1" s="165" t="s">
        <v>29</v>
      </c>
      <c r="D1" s="157" t="s">
        <v>30</v>
      </c>
      <c r="E1" s="77" t="s">
        <v>31</v>
      </c>
      <c r="F1" s="77" t="s">
        <v>32</v>
      </c>
      <c r="G1" s="165" t="s">
        <v>33</v>
      </c>
      <c r="H1" s="165" t="s">
        <v>34</v>
      </c>
      <c r="I1" s="165" t="s">
        <v>35</v>
      </c>
      <c r="J1" s="120" t="s">
        <v>22</v>
      </c>
      <c r="K1" s="77" t="s">
        <v>36</v>
      </c>
    </row>
    <row r="2" spans="1:11">
      <c r="B2" s="118" t="s">
        <v>11</v>
      </c>
      <c r="C2" s="119">
        <v>1001</v>
      </c>
      <c r="D2" s="115">
        <v>27</v>
      </c>
      <c r="E2" s="118" t="s">
        <v>37</v>
      </c>
      <c r="F2" s="118" t="s">
        <v>38</v>
      </c>
      <c r="G2" s="119">
        <f>COUNTIF(GameStats!E:E,PlayerTable!C2)</f>
        <v>11</v>
      </c>
      <c r="H2" s="119">
        <f>COUNTIF(GameStats!F:G, PlayerTable!C2)</f>
        <v>11</v>
      </c>
      <c r="I2" s="119">
        <f>G2+H2</f>
        <v>22</v>
      </c>
      <c r="J2" s="121" t="str">
        <f>IF(COUNTIF(Penalty!E:E, PlayerTable!C2)=0, "", SUMIF(Penalty!E:E,PlayerTable!C2,Penalty!F:F))</f>
        <v/>
      </c>
      <c r="K2" s="118"/>
    </row>
    <row r="3" spans="1:11">
      <c r="B3" s="118" t="s">
        <v>11</v>
      </c>
      <c r="C3" s="119">
        <v>1002</v>
      </c>
      <c r="D3" s="115">
        <v>66</v>
      </c>
      <c r="E3" s="118" t="s">
        <v>39</v>
      </c>
      <c r="F3" s="118" t="s">
        <v>40</v>
      </c>
      <c r="G3" s="119">
        <f>COUNTIF(GameStats!E:E,PlayerTable!C3)</f>
        <v>1</v>
      </c>
      <c r="H3" s="119">
        <f>COUNTIF(GameStats!F:G, PlayerTable!C3)</f>
        <v>2</v>
      </c>
      <c r="I3" s="119">
        <f t="shared" ref="I3:I66" si="0">G3+H3</f>
        <v>3</v>
      </c>
      <c r="J3" s="121">
        <f>IF(COUNTIF(Penalty!E:E, PlayerTable!C3)=0, "", SUMIF(Penalty!E:E,PlayerTable!C3,Penalty!F:F))</f>
        <v>9</v>
      </c>
      <c r="K3" s="118"/>
    </row>
    <row r="4" spans="1:11">
      <c r="B4" s="118" t="s">
        <v>11</v>
      </c>
      <c r="C4" s="119">
        <v>1003</v>
      </c>
      <c r="D4" s="115">
        <v>41</v>
      </c>
      <c r="E4" s="118" t="s">
        <v>41</v>
      </c>
      <c r="F4" s="118" t="s">
        <v>42</v>
      </c>
      <c r="G4" s="119">
        <f>COUNTIF(GameStats!E:E,PlayerTable!C4)</f>
        <v>4</v>
      </c>
      <c r="H4" s="119">
        <f>COUNTIF(GameStats!F:G, PlayerTable!C4)</f>
        <v>3</v>
      </c>
      <c r="I4" s="119">
        <f t="shared" si="0"/>
        <v>7</v>
      </c>
      <c r="J4" s="121">
        <f>IF(COUNTIF(Penalty!E:E, PlayerTable!C4)=0, "", SUMIF(Penalty!E:E,PlayerTable!C4,Penalty!F:F))</f>
        <v>6</v>
      </c>
      <c r="K4" s="118"/>
    </row>
    <row r="5" spans="1:11">
      <c r="B5" s="118" t="s">
        <v>11</v>
      </c>
      <c r="C5" s="119">
        <v>1004</v>
      </c>
      <c r="D5" s="115">
        <v>22</v>
      </c>
      <c r="E5" s="118" t="s">
        <v>43</v>
      </c>
      <c r="F5" s="118" t="s">
        <v>44</v>
      </c>
      <c r="G5" s="119">
        <f>COUNTIF(GameStats!E:E,PlayerTable!C5)</f>
        <v>6</v>
      </c>
      <c r="H5" s="119">
        <f>COUNTIF(GameStats!F:G, PlayerTable!C5)</f>
        <v>2</v>
      </c>
      <c r="I5" s="119">
        <f t="shared" si="0"/>
        <v>8</v>
      </c>
      <c r="J5" s="121">
        <f>IF(COUNTIF(Penalty!E:E, PlayerTable!C5)=0, "", SUMIF(Penalty!E:E,PlayerTable!C5,Penalty!F:F))</f>
        <v>3</v>
      </c>
      <c r="K5" s="118"/>
    </row>
    <row r="6" spans="1:11">
      <c r="B6" s="118" t="s">
        <v>11</v>
      </c>
      <c r="C6" s="119">
        <v>1005</v>
      </c>
      <c r="D6" s="117" t="s">
        <v>45</v>
      </c>
      <c r="E6" s="118" t="s">
        <v>46</v>
      </c>
      <c r="F6" s="118" t="s">
        <v>47</v>
      </c>
      <c r="G6" s="119">
        <f>COUNTIF(GameStats!E:E,PlayerTable!C6)</f>
        <v>1</v>
      </c>
      <c r="H6" s="119">
        <f>COUNTIF(GameStats!F:G, PlayerTable!C6)</f>
        <v>3</v>
      </c>
      <c r="I6" s="119">
        <f t="shared" si="0"/>
        <v>4</v>
      </c>
      <c r="J6" s="121" t="str">
        <f>IF(COUNTIF(Penalty!E:E, PlayerTable!C6)=0, "", SUMIF(Penalty!E:E,PlayerTable!C6,Penalty!F:F))</f>
        <v/>
      </c>
      <c r="K6" s="118"/>
    </row>
    <row r="7" spans="1:11">
      <c r="B7" s="118" t="s">
        <v>11</v>
      </c>
      <c r="C7" s="119">
        <v>1006</v>
      </c>
      <c r="D7" s="115">
        <v>12</v>
      </c>
      <c r="E7" s="118" t="s">
        <v>48</v>
      </c>
      <c r="F7" s="118" t="s">
        <v>49</v>
      </c>
      <c r="G7" s="119">
        <f>COUNTIF(GameStats!E:E,PlayerTable!C7)</f>
        <v>6</v>
      </c>
      <c r="H7" s="119">
        <f>COUNTIF(GameStats!F:G, PlayerTable!C7)</f>
        <v>3</v>
      </c>
      <c r="I7" s="119">
        <f t="shared" si="0"/>
        <v>9</v>
      </c>
      <c r="J7" s="121" t="str">
        <f>IF(COUNTIF(Penalty!E:E, PlayerTable!C7)=0, "", SUMIF(Penalty!E:E,PlayerTable!C7,Penalty!F:F))</f>
        <v/>
      </c>
      <c r="K7" s="118"/>
    </row>
    <row r="8" spans="1:11">
      <c r="B8" s="118" t="s">
        <v>11</v>
      </c>
      <c r="C8" s="119">
        <v>1007</v>
      </c>
      <c r="D8" s="115">
        <v>11</v>
      </c>
      <c r="E8" s="118" t="s">
        <v>50</v>
      </c>
      <c r="F8" s="118" t="s">
        <v>51</v>
      </c>
      <c r="G8" s="119">
        <f>COUNTIF(GameStats!E:E,PlayerTable!C8)</f>
        <v>0</v>
      </c>
      <c r="H8" s="119">
        <f>COUNTIF(GameStats!F:G, PlayerTable!C8)</f>
        <v>0</v>
      </c>
      <c r="I8" s="119">
        <f t="shared" si="0"/>
        <v>0</v>
      </c>
      <c r="J8" s="121" t="str">
        <f>IF(COUNTIF(Penalty!E:E, PlayerTable!C8)=0, "", SUMIF(Penalty!E:E,PlayerTable!C8,Penalty!F:F))</f>
        <v/>
      </c>
      <c r="K8" s="118"/>
    </row>
    <row r="9" spans="1:11">
      <c r="B9" s="118" t="s">
        <v>11</v>
      </c>
      <c r="C9" s="119">
        <v>1008</v>
      </c>
      <c r="D9" s="115">
        <v>57</v>
      </c>
      <c r="E9" s="118" t="s">
        <v>41</v>
      </c>
      <c r="F9" s="118" t="s">
        <v>51</v>
      </c>
      <c r="G9" s="119">
        <f>COUNTIF(GameStats!E:E,PlayerTable!C9)</f>
        <v>21</v>
      </c>
      <c r="H9" s="119">
        <f>COUNTIF(GameStats!F:G, PlayerTable!C9)</f>
        <v>9</v>
      </c>
      <c r="I9" s="119">
        <f t="shared" si="0"/>
        <v>30</v>
      </c>
      <c r="J9" s="121" t="str">
        <f>IF(COUNTIF(Penalty!E:E, PlayerTable!C9)=0, "", SUMIF(Penalty!E:E,PlayerTable!C9,Penalty!F:F))</f>
        <v/>
      </c>
      <c r="K9" s="118"/>
    </row>
    <row r="10" spans="1:11">
      <c r="B10" s="118" t="s">
        <v>11</v>
      </c>
      <c r="C10" s="119">
        <v>1009</v>
      </c>
      <c r="D10" s="115">
        <v>44</v>
      </c>
      <c r="E10" s="118" t="s">
        <v>41</v>
      </c>
      <c r="F10" s="118" t="s">
        <v>52</v>
      </c>
      <c r="G10" s="119">
        <f>COUNTIF(GameStats!E:E,PlayerTable!C10)</f>
        <v>3</v>
      </c>
      <c r="H10" s="119">
        <f>COUNTIF(GameStats!F:G, PlayerTable!C10)</f>
        <v>3</v>
      </c>
      <c r="I10" s="119">
        <f t="shared" si="0"/>
        <v>6</v>
      </c>
      <c r="J10" s="121" t="str">
        <f>IF(COUNTIF(Penalty!E:E, PlayerTable!C10)=0, "", SUMIF(Penalty!E:E,PlayerTable!C10,Penalty!F:F))</f>
        <v/>
      </c>
      <c r="K10" s="118"/>
    </row>
    <row r="11" spans="1:11">
      <c r="B11" s="118" t="s">
        <v>11</v>
      </c>
      <c r="C11" s="119">
        <v>1010</v>
      </c>
      <c r="D11" s="117">
        <v>47</v>
      </c>
      <c r="E11" s="118" t="s">
        <v>53</v>
      </c>
      <c r="F11" s="118" t="s">
        <v>54</v>
      </c>
      <c r="G11" s="119">
        <f>COUNTIF(GameStats!E:E,PlayerTable!C11)</f>
        <v>2</v>
      </c>
      <c r="H11" s="119">
        <f>COUNTIF(GameStats!F:G, PlayerTable!C11)</f>
        <v>2</v>
      </c>
      <c r="I11" s="119">
        <f t="shared" si="0"/>
        <v>4</v>
      </c>
      <c r="J11" s="121" t="str">
        <f>IF(COUNTIF(Penalty!E:E, PlayerTable!C11)=0, "", SUMIF(Penalty!E:E,PlayerTable!C11,Penalty!F:F))</f>
        <v/>
      </c>
      <c r="K11" s="118"/>
    </row>
    <row r="12" spans="1:11">
      <c r="B12" s="118" t="s">
        <v>11</v>
      </c>
      <c r="C12" s="119">
        <v>1011</v>
      </c>
      <c r="D12" s="117">
        <v>25</v>
      </c>
      <c r="E12" s="118" t="s">
        <v>55</v>
      </c>
      <c r="F12" s="118" t="s">
        <v>56</v>
      </c>
      <c r="G12" s="119">
        <f>COUNTIF(GameStats!E:E,PlayerTable!C12)</f>
        <v>0</v>
      </c>
      <c r="H12" s="119">
        <f>COUNTIF(GameStats!F:G, PlayerTable!C12)</f>
        <v>0</v>
      </c>
      <c r="I12" s="119">
        <f t="shared" si="0"/>
        <v>0</v>
      </c>
      <c r="J12" s="121" t="str">
        <f>IF(COUNTIF(Penalty!E:E, PlayerTable!C12)=0, "", SUMIF(Penalty!E:E,PlayerTable!C12,Penalty!F:F))</f>
        <v/>
      </c>
      <c r="K12" s="118"/>
    </row>
    <row r="13" spans="1:11">
      <c r="B13" s="118" t="s">
        <v>11</v>
      </c>
      <c r="C13" s="119">
        <v>5008</v>
      </c>
      <c r="D13" s="117" t="s">
        <v>57</v>
      </c>
      <c r="E13" s="118" t="s">
        <v>58</v>
      </c>
      <c r="F13" s="118" t="s">
        <v>56</v>
      </c>
      <c r="G13" s="119">
        <f>COUNTIF(GameStats!E:E,PlayerTable!C13)</f>
        <v>3</v>
      </c>
      <c r="H13" s="119">
        <f>COUNTIF(GameStats!F:G, PlayerTable!C13)</f>
        <v>2</v>
      </c>
      <c r="I13" s="119">
        <f t="shared" si="0"/>
        <v>5</v>
      </c>
      <c r="J13" s="121">
        <f>IF(COUNTIF(Penalty!E:E, PlayerTable!C13)=0, "", SUMIF(Penalty!E:E,PlayerTable!C13,Penalty!F:F))</f>
        <v>6</v>
      </c>
      <c r="K13" s="118"/>
    </row>
    <row r="14" spans="1:11">
      <c r="B14" s="118" t="s">
        <v>11</v>
      </c>
      <c r="C14" s="119">
        <v>1012</v>
      </c>
      <c r="D14" s="115">
        <v>2</v>
      </c>
      <c r="E14" s="118" t="s">
        <v>59</v>
      </c>
      <c r="F14" s="118" t="s">
        <v>60</v>
      </c>
      <c r="G14" s="119">
        <f>COUNTIF(GameStats!E:E,PlayerTable!C14)</f>
        <v>2</v>
      </c>
      <c r="H14" s="119">
        <f>COUNTIF(GameStats!F:G, PlayerTable!C14)</f>
        <v>1</v>
      </c>
      <c r="I14" s="119">
        <f t="shared" si="0"/>
        <v>3</v>
      </c>
      <c r="J14" s="121">
        <f>IF(COUNTIF(Penalty!E:E, PlayerTable!C14)=0, "", SUMIF(Penalty!E:E,PlayerTable!C14,Penalty!F:F))</f>
        <v>6</v>
      </c>
      <c r="K14" s="118"/>
    </row>
    <row r="15" spans="1:11">
      <c r="B15" s="118" t="s">
        <v>11</v>
      </c>
      <c r="C15" s="119">
        <v>1013</v>
      </c>
      <c r="D15" s="115">
        <v>91</v>
      </c>
      <c r="E15" s="118" t="s">
        <v>61</v>
      </c>
      <c r="F15" s="118" t="s">
        <v>62</v>
      </c>
      <c r="G15" s="119">
        <f>COUNTIF(GameStats!E:E,PlayerTable!C15)</f>
        <v>16</v>
      </c>
      <c r="H15" s="119">
        <f>COUNTIF(GameStats!F:G, PlayerTable!C15)</f>
        <v>6</v>
      </c>
      <c r="I15" s="119">
        <f t="shared" si="0"/>
        <v>22</v>
      </c>
      <c r="J15" s="121">
        <f>IF(COUNTIF(Penalty!E:E, PlayerTable!C15)=0, "", SUMIF(Penalty!E:E,PlayerTable!C15,Penalty!F:F))</f>
        <v>9</v>
      </c>
      <c r="K15" s="118"/>
    </row>
    <row r="16" spans="1:11">
      <c r="B16" s="118" t="s">
        <v>11</v>
      </c>
      <c r="C16" s="119">
        <v>1014</v>
      </c>
      <c r="D16" s="115">
        <v>20</v>
      </c>
      <c r="E16" s="118" t="s">
        <v>63</v>
      </c>
      <c r="F16" s="118" t="s">
        <v>64</v>
      </c>
      <c r="G16" s="119">
        <f>COUNTIF(GameStats!E:E,PlayerTable!C16)</f>
        <v>6</v>
      </c>
      <c r="H16" s="119">
        <f>COUNTIF(GameStats!F:G, PlayerTable!C16)</f>
        <v>4</v>
      </c>
      <c r="I16" s="119">
        <f t="shared" si="0"/>
        <v>10</v>
      </c>
      <c r="J16" s="121">
        <f>IF(COUNTIF(Penalty!E:E, PlayerTable!C16)=0, "", SUMIF(Penalty!E:E,PlayerTable!C16,Penalty!F:F))</f>
        <v>9</v>
      </c>
      <c r="K16" s="118"/>
    </row>
    <row r="17" spans="1:10">
      <c r="B17" s="118" t="s">
        <v>11</v>
      </c>
      <c r="C17" s="119">
        <v>1015</v>
      </c>
      <c r="D17" s="117">
        <v>40</v>
      </c>
      <c r="E17" s="118" t="s">
        <v>59</v>
      </c>
      <c r="F17" s="118" t="s">
        <v>65</v>
      </c>
      <c r="G17" s="119">
        <f>COUNTIF(GameStats!E:E,PlayerTable!C17)</f>
        <v>1</v>
      </c>
      <c r="H17" s="119">
        <f>COUNTIF(GameStats!F:G, PlayerTable!C17)</f>
        <v>2</v>
      </c>
      <c r="I17" s="119">
        <f t="shared" si="0"/>
        <v>3</v>
      </c>
      <c r="J17" s="121" t="str">
        <f>IF(COUNTIF(Penalty!E:E, PlayerTable!C17)=0, "", SUMIF(Penalty!E:E,PlayerTable!C17,Penalty!F:F))</f>
        <v/>
      </c>
    </row>
    <row r="18" spans="1:10" s="87" customFormat="1">
      <c r="A18" s="55"/>
      <c r="B18" s="118" t="s">
        <v>11</v>
      </c>
      <c r="C18" s="119">
        <v>1016</v>
      </c>
      <c r="D18" s="115">
        <v>6</v>
      </c>
      <c r="E18" s="118" t="s">
        <v>66</v>
      </c>
      <c r="F18" s="118" t="s">
        <v>67</v>
      </c>
      <c r="G18" s="119">
        <f>COUNTIF(GameStats!E:E,PlayerTable!C18)</f>
        <v>4</v>
      </c>
      <c r="H18" s="119">
        <f>COUNTIF(GameStats!F:G, PlayerTable!C18)</f>
        <v>8</v>
      </c>
      <c r="I18" s="119">
        <f t="shared" si="0"/>
        <v>12</v>
      </c>
      <c r="J18" s="121">
        <f>IF(COUNTIF(Penalty!E:E, PlayerTable!C18)=0, "", SUMIF(Penalty!E:E,PlayerTable!C18,Penalty!F:F))</f>
        <v>3</v>
      </c>
    </row>
    <row r="19" spans="1:10">
      <c r="B19" s="118" t="s">
        <v>68</v>
      </c>
      <c r="C19" s="119">
        <v>3018</v>
      </c>
      <c r="D19" s="115">
        <v>22</v>
      </c>
      <c r="E19" s="118" t="s">
        <v>69</v>
      </c>
      <c r="F19" s="118" t="s">
        <v>70</v>
      </c>
      <c r="G19" s="119">
        <f>COUNTIF(GameStats!E:E,PlayerTable!C19)</f>
        <v>5</v>
      </c>
      <c r="H19" s="119">
        <f>COUNTIF(GameStats!F:G, PlayerTable!C19)</f>
        <v>8</v>
      </c>
      <c r="I19" s="119">
        <f t="shared" si="0"/>
        <v>13</v>
      </c>
      <c r="J19" s="121">
        <f>IF(COUNTIF(Penalty!E:E, PlayerTable!C19)=0, "", SUMIF(Penalty!E:E,PlayerTable!C19,Penalty!F:F))</f>
        <v>18</v>
      </c>
    </row>
    <row r="20" spans="1:10">
      <c r="B20" s="118" t="s">
        <v>68</v>
      </c>
      <c r="C20" s="119">
        <v>3002</v>
      </c>
      <c r="D20" s="115">
        <v>1</v>
      </c>
      <c r="E20" s="118" t="s">
        <v>71</v>
      </c>
      <c r="F20" s="118" t="s">
        <v>72</v>
      </c>
      <c r="G20" s="119">
        <f>COUNTIF(GameStats!E:E,PlayerTable!C20)</f>
        <v>0</v>
      </c>
      <c r="H20" s="119">
        <f>COUNTIF(GameStats!F:G, PlayerTable!C20)</f>
        <v>0</v>
      </c>
      <c r="I20" s="119">
        <f t="shared" si="0"/>
        <v>0</v>
      </c>
      <c r="J20" s="121" t="str">
        <f>IF(COUNTIF(Penalty!E:E, PlayerTable!C20)=0, "", SUMIF(Penalty!E:E,PlayerTable!C20,Penalty!F:F))</f>
        <v/>
      </c>
    </row>
    <row r="21" spans="1:10">
      <c r="B21" s="118" t="s">
        <v>68</v>
      </c>
      <c r="C21" s="119">
        <v>3003</v>
      </c>
      <c r="D21" s="115">
        <v>64</v>
      </c>
      <c r="E21" s="118" t="s">
        <v>73</v>
      </c>
      <c r="F21" s="118" t="s">
        <v>74</v>
      </c>
      <c r="G21" s="119">
        <f>COUNTIF(GameStats!E:E,PlayerTable!C21)</f>
        <v>2</v>
      </c>
      <c r="H21" s="119">
        <f>COUNTIF(GameStats!F:G, PlayerTable!C21)</f>
        <v>1</v>
      </c>
      <c r="I21" s="119">
        <f t="shared" si="0"/>
        <v>3</v>
      </c>
      <c r="J21" s="121" t="str">
        <f>IF(COUNTIF(Penalty!E:E, PlayerTable!C21)=0, "", SUMIF(Penalty!E:E,PlayerTable!C21,Penalty!F:F))</f>
        <v/>
      </c>
    </row>
    <row r="22" spans="1:10">
      <c r="B22" s="118" t="s">
        <v>68</v>
      </c>
      <c r="C22" s="119">
        <v>3004</v>
      </c>
      <c r="D22" s="115">
        <v>24</v>
      </c>
      <c r="E22" s="118" t="s">
        <v>63</v>
      </c>
      <c r="F22" s="118" t="s">
        <v>75</v>
      </c>
      <c r="G22" s="119">
        <f>COUNTIF(GameStats!E:E,PlayerTable!C22)</f>
        <v>14</v>
      </c>
      <c r="H22" s="119">
        <f>COUNTIF(GameStats!F:G, PlayerTable!C22)</f>
        <v>6</v>
      </c>
      <c r="I22" s="119">
        <f t="shared" si="0"/>
        <v>20</v>
      </c>
      <c r="J22" s="121">
        <f>IF(COUNTIF(Penalty!E:E, PlayerTable!C22)=0, "", SUMIF(Penalty!E:E,PlayerTable!C22,Penalty!F:F))</f>
        <v>3</v>
      </c>
    </row>
    <row r="23" spans="1:10">
      <c r="B23" s="118" t="s">
        <v>68</v>
      </c>
      <c r="C23" s="119">
        <v>3021</v>
      </c>
      <c r="D23" s="116"/>
      <c r="E23" s="118" t="s">
        <v>39</v>
      </c>
      <c r="F23" s="118" t="s">
        <v>76</v>
      </c>
      <c r="G23" s="119">
        <f>COUNTIF(GameStats!E:E,PlayerTable!C23)</f>
        <v>0</v>
      </c>
      <c r="H23" s="119">
        <f>COUNTIF(GameStats!F:G, PlayerTable!C23)</f>
        <v>0</v>
      </c>
      <c r="I23" s="119">
        <f t="shared" si="0"/>
        <v>0</v>
      </c>
      <c r="J23" s="121" t="str">
        <f>IF(COUNTIF(Penalty!E:E, PlayerTable!C23)=0, "", SUMIF(Penalty!E:E,PlayerTable!C23,Penalty!F:F))</f>
        <v/>
      </c>
    </row>
    <row r="24" spans="1:10">
      <c r="B24" s="118" t="s">
        <v>68</v>
      </c>
      <c r="C24" s="119">
        <v>3005</v>
      </c>
      <c r="D24" s="115">
        <v>15</v>
      </c>
      <c r="E24" s="118" t="s">
        <v>77</v>
      </c>
      <c r="F24" s="118" t="s">
        <v>78</v>
      </c>
      <c r="G24" s="119">
        <f>COUNTIF(GameStats!E:E,PlayerTable!C24)</f>
        <v>1</v>
      </c>
      <c r="H24" s="119">
        <f>COUNTIF(GameStats!F:G, PlayerTable!C24)</f>
        <v>4</v>
      </c>
      <c r="I24" s="119">
        <f t="shared" si="0"/>
        <v>5</v>
      </c>
      <c r="J24" s="121">
        <f>IF(COUNTIF(Penalty!E:E, PlayerTable!C24)=0, "", SUMIF(Penalty!E:E,PlayerTable!C24,Penalty!F:F))</f>
        <v>6</v>
      </c>
    </row>
    <row r="25" spans="1:10">
      <c r="B25" s="118" t="s">
        <v>68</v>
      </c>
      <c r="C25" s="119">
        <v>3006</v>
      </c>
      <c r="D25" s="115">
        <v>43</v>
      </c>
      <c r="E25" s="118" t="s">
        <v>79</v>
      </c>
      <c r="F25" s="118" t="s">
        <v>78</v>
      </c>
      <c r="G25" s="119">
        <f>COUNTIF(GameStats!E:E,PlayerTable!C25)</f>
        <v>4</v>
      </c>
      <c r="H25" s="119">
        <f>COUNTIF(GameStats!F:G, PlayerTable!C25)</f>
        <v>2</v>
      </c>
      <c r="I25" s="119">
        <f t="shared" si="0"/>
        <v>6</v>
      </c>
      <c r="J25" s="121">
        <f>IF(COUNTIF(Penalty!E:E, PlayerTable!C25)=0, "", SUMIF(Penalty!E:E,PlayerTable!C25,Penalty!F:F))</f>
        <v>3</v>
      </c>
    </row>
    <row r="26" spans="1:10">
      <c r="B26" s="118" t="s">
        <v>68</v>
      </c>
      <c r="C26" s="119">
        <v>3019</v>
      </c>
      <c r="D26" s="115">
        <v>32</v>
      </c>
      <c r="E26" s="118" t="s">
        <v>80</v>
      </c>
      <c r="F26" s="118" t="s">
        <v>81</v>
      </c>
      <c r="G26" s="119">
        <f>COUNTIF(GameStats!E:E,PlayerTable!C26)</f>
        <v>33</v>
      </c>
      <c r="H26" s="119">
        <f>COUNTIF(GameStats!F:G, PlayerTable!C26)</f>
        <v>10</v>
      </c>
      <c r="I26" s="119">
        <f t="shared" si="0"/>
        <v>43</v>
      </c>
      <c r="J26" s="121">
        <f>IF(COUNTIF(Penalty!E:E, PlayerTable!C26)=0, "", SUMIF(Penalty!E:E,PlayerTable!C26,Penalty!F:F))</f>
        <v>3</v>
      </c>
    </row>
    <row r="27" spans="1:10">
      <c r="B27" s="118" t="s">
        <v>68</v>
      </c>
      <c r="C27" s="119">
        <v>3007</v>
      </c>
      <c r="D27" s="115">
        <v>17</v>
      </c>
      <c r="E27" s="118" t="s">
        <v>82</v>
      </c>
      <c r="F27" s="118" t="s">
        <v>83</v>
      </c>
      <c r="G27" s="119">
        <f>COUNTIF(GameStats!E:E,PlayerTable!C27)</f>
        <v>4</v>
      </c>
      <c r="H27" s="119">
        <f>COUNTIF(GameStats!F:G, PlayerTable!C27)</f>
        <v>4</v>
      </c>
      <c r="I27" s="119">
        <f t="shared" si="0"/>
        <v>8</v>
      </c>
      <c r="J27" s="121" t="str">
        <f>IF(COUNTIF(Penalty!E:E, PlayerTable!C27)=0, "", SUMIF(Penalty!E:E,PlayerTable!C27,Penalty!F:F))</f>
        <v/>
      </c>
    </row>
    <row r="28" spans="1:10">
      <c r="B28" s="118" t="s">
        <v>68</v>
      </c>
      <c r="C28" s="119">
        <v>3009</v>
      </c>
      <c r="D28" s="115">
        <v>8</v>
      </c>
      <c r="E28" s="118" t="s">
        <v>84</v>
      </c>
      <c r="F28" s="118" t="s">
        <v>85</v>
      </c>
      <c r="G28" s="119">
        <f>COUNTIF(GameStats!E:E,PlayerTable!C28)</f>
        <v>2</v>
      </c>
      <c r="H28" s="119">
        <f>COUNTIF(GameStats!F:G, PlayerTable!C28)</f>
        <v>2</v>
      </c>
      <c r="I28" s="119">
        <f t="shared" si="0"/>
        <v>4</v>
      </c>
      <c r="J28" s="121" t="str">
        <f>IF(COUNTIF(Penalty!E:E, PlayerTable!C28)=0, "", SUMIF(Penalty!E:E,PlayerTable!C28,Penalty!F:F))</f>
        <v/>
      </c>
    </row>
    <row r="29" spans="1:10">
      <c r="B29" s="118" t="s">
        <v>68</v>
      </c>
      <c r="C29" s="119">
        <v>3010</v>
      </c>
      <c r="D29" s="115">
        <v>30</v>
      </c>
      <c r="E29" s="118" t="s">
        <v>77</v>
      </c>
      <c r="F29" s="118" t="s">
        <v>86</v>
      </c>
      <c r="G29" s="119">
        <f>COUNTIF(GameStats!E:E,PlayerTable!C29)</f>
        <v>6</v>
      </c>
      <c r="H29" s="119">
        <f>COUNTIF(GameStats!F:G, PlayerTable!C29)</f>
        <v>5</v>
      </c>
      <c r="I29" s="119">
        <f t="shared" si="0"/>
        <v>11</v>
      </c>
      <c r="J29" s="121" t="str">
        <f>IF(COUNTIF(Penalty!E:E, PlayerTable!C29)=0, "", SUMIF(Penalty!E:E,PlayerTable!C29,Penalty!F:F))</f>
        <v/>
      </c>
    </row>
    <row r="30" spans="1:10">
      <c r="B30" s="118" t="s">
        <v>68</v>
      </c>
      <c r="C30" s="119">
        <v>3011</v>
      </c>
      <c r="D30" s="115">
        <v>69</v>
      </c>
      <c r="E30" s="118" t="s">
        <v>87</v>
      </c>
      <c r="F30" s="118" t="s">
        <v>86</v>
      </c>
      <c r="G30" s="119">
        <f>COUNTIF(GameStats!E:E,PlayerTable!C30)</f>
        <v>28</v>
      </c>
      <c r="H30" s="119">
        <f>COUNTIF(GameStats!F:G, PlayerTable!C30)</f>
        <v>15</v>
      </c>
      <c r="I30" s="119">
        <f t="shared" si="0"/>
        <v>43</v>
      </c>
      <c r="J30" s="121">
        <f>IF(COUNTIF(Penalty!E:E, PlayerTable!C30)=0, "", SUMIF(Penalty!E:E,PlayerTable!C30,Penalty!F:F))</f>
        <v>12</v>
      </c>
    </row>
    <row r="31" spans="1:10">
      <c r="B31" s="118" t="s">
        <v>68</v>
      </c>
      <c r="C31" s="119">
        <v>3013</v>
      </c>
      <c r="D31" s="115">
        <v>11</v>
      </c>
      <c r="E31" s="118" t="s">
        <v>58</v>
      </c>
      <c r="F31" s="118" t="s">
        <v>88</v>
      </c>
      <c r="G31" s="119">
        <f>COUNTIF(GameStats!E:E,PlayerTable!C31)</f>
        <v>13</v>
      </c>
      <c r="H31" s="119">
        <f>COUNTIF(GameStats!F:G, PlayerTable!C31)</f>
        <v>10</v>
      </c>
      <c r="I31" s="119">
        <f t="shared" si="0"/>
        <v>23</v>
      </c>
      <c r="J31" s="121">
        <f>IF(COUNTIF(Penalty!E:E, PlayerTable!C31)=0, "", SUMIF(Penalty!E:E,PlayerTable!C31,Penalty!F:F))</f>
        <v>3</v>
      </c>
    </row>
    <row r="32" spans="1:10">
      <c r="B32" s="118" t="s">
        <v>68</v>
      </c>
      <c r="C32" s="119">
        <v>3014</v>
      </c>
      <c r="D32" s="115">
        <v>5</v>
      </c>
      <c r="E32" s="118" t="s">
        <v>89</v>
      </c>
      <c r="F32" s="118" t="s">
        <v>90</v>
      </c>
      <c r="G32" s="119">
        <f>COUNTIF(GameStats!E:E,PlayerTable!C32)</f>
        <v>10</v>
      </c>
      <c r="H32" s="119">
        <f>COUNTIF(GameStats!F:G, PlayerTable!C32)</f>
        <v>8</v>
      </c>
      <c r="I32" s="119">
        <f t="shared" si="0"/>
        <v>18</v>
      </c>
      <c r="J32" s="121">
        <f>IF(COUNTIF(Penalty!E:E, PlayerTable!C32)=0, "", SUMIF(Penalty!E:E,PlayerTable!C32,Penalty!F:F))</f>
        <v>9</v>
      </c>
    </row>
    <row r="33" spans="1:10">
      <c r="B33" s="118" t="s">
        <v>68</v>
      </c>
      <c r="C33" s="119">
        <v>3020</v>
      </c>
      <c r="D33" s="115">
        <v>23</v>
      </c>
      <c r="E33" s="118" t="s">
        <v>91</v>
      </c>
      <c r="F33" s="118" t="s">
        <v>92</v>
      </c>
      <c r="G33" s="119">
        <f>COUNTIF(GameStats!E:E,PlayerTable!C33)</f>
        <v>17</v>
      </c>
      <c r="H33" s="119">
        <f>COUNTIF(GameStats!F:G, PlayerTable!C33)</f>
        <v>13</v>
      </c>
      <c r="I33" s="119">
        <f t="shared" si="0"/>
        <v>30</v>
      </c>
      <c r="J33" s="121">
        <f>IF(COUNTIF(Penalty!E:E, PlayerTable!C33)=0, "", SUMIF(Penalty!E:E,PlayerTable!C33,Penalty!F:F))</f>
        <v>12</v>
      </c>
    </row>
    <row r="34" spans="1:10">
      <c r="B34" s="118" t="s">
        <v>68</v>
      </c>
      <c r="C34" s="119">
        <v>3016</v>
      </c>
      <c r="D34" s="115">
        <v>33</v>
      </c>
      <c r="E34" s="118" t="s">
        <v>93</v>
      </c>
      <c r="F34" s="118" t="s">
        <v>94</v>
      </c>
      <c r="G34" s="119">
        <f>COUNTIF(GameStats!E:E,PlayerTable!C34)</f>
        <v>0</v>
      </c>
      <c r="H34" s="119">
        <f>COUNTIF(GameStats!F:G, PlayerTable!C34)</f>
        <v>0</v>
      </c>
      <c r="I34" s="119">
        <f t="shared" si="0"/>
        <v>0</v>
      </c>
      <c r="J34" s="121" t="str">
        <f>IF(COUNTIF(Penalty!E:E, PlayerTable!C34)=0, "", SUMIF(Penalty!E:E,PlayerTable!C34,Penalty!F:F))</f>
        <v/>
      </c>
    </row>
    <row r="35" spans="1:10">
      <c r="B35" s="118" t="s">
        <v>12</v>
      </c>
      <c r="C35" s="119">
        <v>2001</v>
      </c>
      <c r="D35" s="156">
        <v>34</v>
      </c>
      <c r="E35" s="118" t="s">
        <v>58</v>
      </c>
      <c r="F35" s="118" t="s">
        <v>95</v>
      </c>
      <c r="G35" s="119">
        <f>COUNTIF(GameStats!E:E,PlayerTable!C35)</f>
        <v>0</v>
      </c>
      <c r="H35" s="119">
        <f>COUNTIF(GameStats!F:G, PlayerTable!C35)</f>
        <v>1</v>
      </c>
      <c r="I35" s="119">
        <f t="shared" si="0"/>
        <v>1</v>
      </c>
      <c r="J35" s="121" t="str">
        <f>IF(COUNTIF(Penalty!E:E, PlayerTable!C35)=0, "", SUMIF(Penalty!E:E,PlayerTable!C35,Penalty!F:F))</f>
        <v/>
      </c>
    </row>
    <row r="36" spans="1:10">
      <c r="B36" s="118" t="s">
        <v>12</v>
      </c>
      <c r="C36" s="119">
        <v>2002</v>
      </c>
      <c r="D36" s="156">
        <v>35</v>
      </c>
      <c r="E36" s="118" t="s">
        <v>96</v>
      </c>
      <c r="F36" s="118" t="s">
        <v>97</v>
      </c>
      <c r="G36" s="119">
        <f>COUNTIF(GameStats!E:E,PlayerTable!C36)</f>
        <v>0</v>
      </c>
      <c r="H36" s="119">
        <f>COUNTIF(GameStats!F:G, PlayerTable!C36)</f>
        <v>0</v>
      </c>
      <c r="I36" s="119">
        <f t="shared" si="0"/>
        <v>0</v>
      </c>
      <c r="J36" s="121" t="str">
        <f>IF(COUNTIF(Penalty!E:E, PlayerTable!C36)=0, "", SUMIF(Penalty!E:E,PlayerTable!C36,Penalty!F:F))</f>
        <v/>
      </c>
    </row>
    <row r="37" spans="1:10">
      <c r="B37" s="118" t="s">
        <v>12</v>
      </c>
      <c r="C37" s="119">
        <v>2003</v>
      </c>
      <c r="D37" s="156">
        <v>3</v>
      </c>
      <c r="E37" s="118" t="s">
        <v>98</v>
      </c>
      <c r="F37" s="118" t="s">
        <v>99</v>
      </c>
      <c r="G37" s="119">
        <f>COUNTIF(GameStats!E:E,PlayerTable!C37)</f>
        <v>5</v>
      </c>
      <c r="H37" s="119">
        <f>COUNTIF(GameStats!F:G, PlayerTable!C37)</f>
        <v>8</v>
      </c>
      <c r="I37" s="119">
        <f t="shared" si="0"/>
        <v>13</v>
      </c>
      <c r="J37" s="121">
        <f>IF(COUNTIF(Penalty!E:E, PlayerTable!C37)=0, "", SUMIF(Penalty!E:E,PlayerTable!C37,Penalty!F:F))</f>
        <v>6</v>
      </c>
    </row>
    <row r="38" spans="1:10">
      <c r="B38" s="118" t="s">
        <v>12</v>
      </c>
      <c r="C38" s="119">
        <v>2005</v>
      </c>
      <c r="D38" s="156" t="s">
        <v>100</v>
      </c>
      <c r="E38" s="118" t="s">
        <v>101</v>
      </c>
      <c r="F38" s="118" t="s">
        <v>102</v>
      </c>
      <c r="G38" s="119">
        <f>COUNTIF(GameStats!E:E,PlayerTable!C38)</f>
        <v>1</v>
      </c>
      <c r="H38" s="119">
        <f>COUNTIF(GameStats!F:G, PlayerTable!C38)</f>
        <v>2</v>
      </c>
      <c r="I38" s="119">
        <f t="shared" si="0"/>
        <v>3</v>
      </c>
      <c r="J38" s="121">
        <f>IF(COUNTIF(Penalty!E:E, PlayerTable!C38)=0, "", SUMIF(Penalty!E:E,PlayerTable!C38,Penalty!F:F))</f>
        <v>16</v>
      </c>
    </row>
    <row r="39" spans="1:10">
      <c r="B39" s="118" t="s">
        <v>12</v>
      </c>
      <c r="C39" s="119">
        <v>2020</v>
      </c>
      <c r="D39" s="156">
        <v>57</v>
      </c>
      <c r="E39" s="118" t="s">
        <v>103</v>
      </c>
      <c r="F39" s="118" t="s">
        <v>104</v>
      </c>
      <c r="G39" s="119">
        <f>COUNTIF(GameStats!E:E,PlayerTable!C39)</f>
        <v>9</v>
      </c>
      <c r="H39" s="119">
        <f>COUNTIF(GameStats!F:G, PlayerTable!C39)</f>
        <v>3</v>
      </c>
      <c r="I39" s="119">
        <f t="shared" si="0"/>
        <v>12</v>
      </c>
      <c r="J39" s="121">
        <f>IF(COUNTIF(Penalty!E:E, PlayerTable!C39)=0, "", SUMIF(Penalty!E:E,PlayerTable!C39,Penalty!F:F))</f>
        <v>12</v>
      </c>
    </row>
    <row r="40" spans="1:10">
      <c r="B40" s="118" t="s">
        <v>12</v>
      </c>
      <c r="C40" s="119">
        <v>2018</v>
      </c>
      <c r="D40" s="156" t="s">
        <v>105</v>
      </c>
      <c r="E40" s="118" t="s">
        <v>41</v>
      </c>
      <c r="F40" s="118" t="s">
        <v>106</v>
      </c>
      <c r="G40" s="119">
        <f>COUNTIF(GameStats!E:E,PlayerTable!C40)</f>
        <v>10</v>
      </c>
      <c r="H40" s="119">
        <f>COUNTIF(GameStats!F:G, PlayerTable!C40)</f>
        <v>4</v>
      </c>
      <c r="I40" s="119">
        <f t="shared" si="0"/>
        <v>14</v>
      </c>
      <c r="J40" s="121">
        <f>IF(COUNTIF(Penalty!E:E, PlayerTable!C40)=0, "", SUMIF(Penalty!E:E,PlayerTable!C40,Penalty!F:F))</f>
        <v>3</v>
      </c>
    </row>
    <row r="41" spans="1:10">
      <c r="B41" s="118" t="s">
        <v>12</v>
      </c>
      <c r="C41" s="119">
        <v>2006</v>
      </c>
      <c r="D41" s="156" t="s">
        <v>107</v>
      </c>
      <c r="E41" s="118" t="s">
        <v>63</v>
      </c>
      <c r="F41" s="118" t="s">
        <v>108</v>
      </c>
      <c r="G41" s="119">
        <f>COUNTIF(GameStats!E:E,PlayerTable!C41)</f>
        <v>3</v>
      </c>
      <c r="H41" s="119">
        <f>COUNTIF(GameStats!F:G, PlayerTable!C41)</f>
        <v>5</v>
      </c>
      <c r="I41" s="119">
        <f t="shared" si="0"/>
        <v>8</v>
      </c>
      <c r="J41" s="121">
        <f>IF(COUNTIF(Penalty!E:E, PlayerTable!C41)=0, "", SUMIF(Penalty!E:E,PlayerTable!C41,Penalty!F:F))</f>
        <v>6</v>
      </c>
    </row>
    <row r="42" spans="1:10">
      <c r="B42" s="118" t="s">
        <v>12</v>
      </c>
      <c r="C42" s="119">
        <v>2007</v>
      </c>
      <c r="D42" s="156">
        <v>79</v>
      </c>
      <c r="E42" s="118" t="s">
        <v>79</v>
      </c>
      <c r="F42" s="118" t="s">
        <v>109</v>
      </c>
      <c r="G42" s="119">
        <f>COUNTIF(GameStats!E:E,PlayerTable!C42)</f>
        <v>9</v>
      </c>
      <c r="H42" s="119">
        <f>COUNTIF(GameStats!F:G, PlayerTable!C42)</f>
        <v>7</v>
      </c>
      <c r="I42" s="119">
        <f t="shared" si="0"/>
        <v>16</v>
      </c>
      <c r="J42" s="121">
        <f>IF(COUNTIF(Penalty!E:E, PlayerTable!C42)=0, "", SUMIF(Penalty!E:E,PlayerTable!C42,Penalty!F:F))</f>
        <v>15</v>
      </c>
    </row>
    <row r="43" spans="1:10">
      <c r="B43" s="118" t="s">
        <v>12</v>
      </c>
      <c r="C43" s="119">
        <v>2008</v>
      </c>
      <c r="D43" s="156">
        <v>86</v>
      </c>
      <c r="E43" s="118" t="s">
        <v>103</v>
      </c>
      <c r="F43" s="118" t="s">
        <v>110</v>
      </c>
      <c r="G43" s="119">
        <f>COUNTIF(GameStats!E:E,PlayerTable!C43)</f>
        <v>3</v>
      </c>
      <c r="H43" s="119">
        <f>COUNTIF(GameStats!F:G, PlayerTable!C43)</f>
        <v>4</v>
      </c>
      <c r="I43" s="119">
        <f t="shared" si="0"/>
        <v>7</v>
      </c>
      <c r="J43" s="121">
        <f>IF(COUNTIF(Penalty!E:E, PlayerTable!C43)=0, "", SUMIF(Penalty!E:E,PlayerTable!C43,Penalty!F:F))</f>
        <v>6</v>
      </c>
    </row>
    <row r="44" spans="1:10">
      <c r="B44" s="118" t="s">
        <v>12</v>
      </c>
      <c r="C44" s="119">
        <v>2009</v>
      </c>
      <c r="D44" s="156">
        <v>55</v>
      </c>
      <c r="E44" s="118" t="s">
        <v>37</v>
      </c>
      <c r="F44" s="118" t="s">
        <v>111</v>
      </c>
      <c r="G44" s="119">
        <f>COUNTIF(GameStats!E:E,PlayerTable!C44)</f>
        <v>3</v>
      </c>
      <c r="H44" s="119">
        <f>COUNTIF(GameStats!F:G, PlayerTable!C44)</f>
        <v>2</v>
      </c>
      <c r="I44" s="119">
        <f t="shared" si="0"/>
        <v>5</v>
      </c>
      <c r="J44" s="121" t="str">
        <f>IF(COUNTIF(Penalty!E:E, PlayerTable!C44)=0, "", SUMIF(Penalty!E:E,PlayerTable!C44,Penalty!F:F))</f>
        <v/>
      </c>
    </row>
    <row r="45" spans="1:10">
      <c r="B45" s="118" t="s">
        <v>12</v>
      </c>
      <c r="C45" s="119">
        <v>2018</v>
      </c>
      <c r="D45" s="156">
        <v>27</v>
      </c>
      <c r="E45" s="118" t="s">
        <v>58</v>
      </c>
      <c r="F45" s="118" t="s">
        <v>112</v>
      </c>
      <c r="G45" s="119">
        <f>COUNTIF(GameStats!E:E,PlayerTable!C45)</f>
        <v>10</v>
      </c>
      <c r="H45" s="119">
        <f>COUNTIF(GameStats!F:G, PlayerTable!C45)</f>
        <v>4</v>
      </c>
      <c r="I45" s="119">
        <f t="shared" si="0"/>
        <v>14</v>
      </c>
      <c r="J45" s="121">
        <f>IF(COUNTIF(Penalty!E:E, PlayerTable!C45)=0, "", SUMIF(Penalty!E:E,PlayerTable!C45,Penalty!F:F))</f>
        <v>3</v>
      </c>
    </row>
    <row r="46" spans="1:10">
      <c r="B46" s="118" t="s">
        <v>12</v>
      </c>
      <c r="C46" s="119">
        <v>2019</v>
      </c>
      <c r="D46" s="156" t="s">
        <v>113</v>
      </c>
      <c r="E46" s="118" t="s">
        <v>114</v>
      </c>
      <c r="F46" s="118" t="s">
        <v>115</v>
      </c>
      <c r="G46" s="119">
        <f>COUNTIF(GameStats!E:E,PlayerTable!C46)</f>
        <v>13</v>
      </c>
      <c r="H46" s="119">
        <f>COUNTIF(GameStats!F:G, PlayerTable!C46)</f>
        <v>9</v>
      </c>
      <c r="I46" s="119">
        <f t="shared" si="0"/>
        <v>22</v>
      </c>
      <c r="J46" s="121" t="str">
        <f>IF(COUNTIF(Penalty!E:E, PlayerTable!C46)=0, "", SUMIF(Penalty!E:E,PlayerTable!C46,Penalty!F:F))</f>
        <v/>
      </c>
    </row>
    <row r="47" spans="1:10">
      <c r="B47" s="118" t="s">
        <v>12</v>
      </c>
      <c r="C47" s="119">
        <v>2017</v>
      </c>
      <c r="D47" s="156" t="s">
        <v>116</v>
      </c>
      <c r="E47" s="118" t="s">
        <v>96</v>
      </c>
      <c r="F47" s="118" t="s">
        <v>115</v>
      </c>
      <c r="G47" s="119">
        <f>COUNTIF(GameStats!E:E,PlayerTable!C47)</f>
        <v>9</v>
      </c>
      <c r="H47" s="119">
        <f>COUNTIF(GameStats!F:G, PlayerTable!C47)</f>
        <v>9</v>
      </c>
      <c r="I47" s="119">
        <f t="shared" si="0"/>
        <v>18</v>
      </c>
      <c r="J47" s="121">
        <f>IF(COUNTIF(Penalty!E:E, PlayerTable!C47)=0, "", SUMIF(Penalty!E:E,PlayerTable!C47,Penalty!F:F))</f>
        <v>6</v>
      </c>
    </row>
    <row r="48" spans="1:10" s="87" customFormat="1">
      <c r="A48" s="55"/>
      <c r="B48" s="118" t="s">
        <v>12</v>
      </c>
      <c r="C48" s="119">
        <v>2011</v>
      </c>
      <c r="D48" s="156">
        <v>0</v>
      </c>
      <c r="E48" s="118" t="s">
        <v>82</v>
      </c>
      <c r="F48" s="118" t="s">
        <v>117</v>
      </c>
      <c r="G48" s="119">
        <f>COUNTIF(GameStats!E:E,PlayerTable!C48)</f>
        <v>1</v>
      </c>
      <c r="H48" s="119">
        <f>COUNTIF(GameStats!F:G, PlayerTable!C48)</f>
        <v>0</v>
      </c>
      <c r="I48" s="119">
        <f t="shared" si="0"/>
        <v>1</v>
      </c>
      <c r="J48" s="121">
        <f>IF(COUNTIF(Penalty!E:E, PlayerTable!C48)=0, "", SUMIF(Penalty!E:E,PlayerTable!C48,Penalty!F:F))</f>
        <v>3</v>
      </c>
    </row>
    <row r="49" spans="1:10" s="87" customFormat="1">
      <c r="A49" s="55"/>
      <c r="B49" s="118" t="s">
        <v>12</v>
      </c>
      <c r="C49" s="119">
        <v>2012</v>
      </c>
      <c r="D49" s="156">
        <v>9</v>
      </c>
      <c r="E49" s="118" t="s">
        <v>118</v>
      </c>
      <c r="F49" s="118" t="s">
        <v>119</v>
      </c>
      <c r="G49" s="119">
        <f>COUNTIF(GameStats!E:E,PlayerTable!C49)</f>
        <v>8</v>
      </c>
      <c r="H49" s="119">
        <f>COUNTIF(GameStats!F:G, PlayerTable!C49)</f>
        <v>6</v>
      </c>
      <c r="I49" s="119">
        <f t="shared" si="0"/>
        <v>14</v>
      </c>
      <c r="J49" s="121">
        <f>IF(COUNTIF(Penalty!E:E, PlayerTable!C49)=0, "", SUMIF(Penalty!E:E,PlayerTable!C49,Penalty!F:F))</f>
        <v>3</v>
      </c>
    </row>
    <row r="50" spans="1:10" s="87" customFormat="1">
      <c r="A50" s="55"/>
      <c r="B50" s="118" t="s">
        <v>12</v>
      </c>
      <c r="C50" s="119">
        <v>2013</v>
      </c>
      <c r="D50" s="156">
        <v>22</v>
      </c>
      <c r="E50" s="118" t="s">
        <v>59</v>
      </c>
      <c r="F50" s="118" t="s">
        <v>120</v>
      </c>
      <c r="G50" s="119">
        <f>COUNTIF(GameStats!E:E,PlayerTable!C50)</f>
        <v>2</v>
      </c>
      <c r="H50" s="119">
        <f>COUNTIF(GameStats!F:G, PlayerTable!C50)</f>
        <v>4</v>
      </c>
      <c r="I50" s="119">
        <f t="shared" si="0"/>
        <v>6</v>
      </c>
      <c r="J50" s="121">
        <f>IF(COUNTIF(Penalty!E:E, PlayerTable!C50)=0, "", SUMIF(Penalty!E:E,PlayerTable!C50,Penalty!F:F))</f>
        <v>6</v>
      </c>
    </row>
    <row r="51" spans="1:10">
      <c r="B51" s="118" t="s">
        <v>12</v>
      </c>
      <c r="C51" s="119">
        <v>2014</v>
      </c>
      <c r="D51" s="156">
        <v>37</v>
      </c>
      <c r="E51" s="118" t="s">
        <v>121</v>
      </c>
      <c r="F51" s="118" t="s">
        <v>122</v>
      </c>
      <c r="G51" s="119">
        <f>COUNTIF(GameStats!E:E,PlayerTable!C51)</f>
        <v>4</v>
      </c>
      <c r="H51" s="119">
        <f>COUNTIF(GameStats!F:G, PlayerTable!C51)</f>
        <v>0</v>
      </c>
      <c r="I51" s="119">
        <f t="shared" si="0"/>
        <v>4</v>
      </c>
      <c r="J51" s="121" t="str">
        <f>IF(COUNTIF(Penalty!E:E, PlayerTable!C51)=0, "", SUMIF(Penalty!E:E,PlayerTable!C51,Penalty!F:F))</f>
        <v/>
      </c>
    </row>
    <row r="52" spans="1:10">
      <c r="B52" s="118" t="s">
        <v>12</v>
      </c>
      <c r="C52" s="119">
        <v>2015</v>
      </c>
      <c r="D52" s="156" t="s">
        <v>123</v>
      </c>
      <c r="E52" s="118" t="s">
        <v>124</v>
      </c>
      <c r="F52" s="118" t="s">
        <v>122</v>
      </c>
      <c r="G52" s="119">
        <f>COUNTIF(GameStats!E:E,PlayerTable!C52)</f>
        <v>5</v>
      </c>
      <c r="H52" s="119">
        <f>COUNTIF(GameStats!F:G, PlayerTable!C52)</f>
        <v>2</v>
      </c>
      <c r="I52" s="119">
        <f t="shared" si="0"/>
        <v>7</v>
      </c>
      <c r="J52" s="121">
        <f>IF(COUNTIF(Penalty!E:E, PlayerTable!C52)=0, "", SUMIF(Penalty!E:E,PlayerTable!C52,Penalty!F:F))</f>
        <v>9</v>
      </c>
    </row>
    <row r="53" spans="1:10">
      <c r="B53" s="118" t="s">
        <v>12</v>
      </c>
      <c r="C53" s="119">
        <v>2016</v>
      </c>
      <c r="D53" s="156">
        <v>44</v>
      </c>
      <c r="E53" s="118" t="s">
        <v>125</v>
      </c>
      <c r="F53" s="118" t="s">
        <v>126</v>
      </c>
      <c r="G53" s="119">
        <f>COUNTIF(GameStats!E:E,PlayerTable!C53)</f>
        <v>13</v>
      </c>
      <c r="H53" s="119">
        <f>COUNTIF(GameStats!F:G, PlayerTable!C53)</f>
        <v>5</v>
      </c>
      <c r="I53" s="119">
        <f t="shared" si="0"/>
        <v>18</v>
      </c>
      <c r="J53" s="121">
        <f>IF(COUNTIF(Penalty!E:E, PlayerTable!C53)=0, "", SUMIF(Penalty!E:E,PlayerTable!C53,Penalty!F:F))</f>
        <v>15</v>
      </c>
    </row>
    <row r="54" spans="1:10">
      <c r="B54" s="118" t="s">
        <v>25</v>
      </c>
      <c r="C54" s="119">
        <v>4001</v>
      </c>
      <c r="D54" s="115">
        <v>33</v>
      </c>
      <c r="E54" s="118" t="s">
        <v>127</v>
      </c>
      <c r="F54" s="118" t="s">
        <v>128</v>
      </c>
      <c r="G54" s="119">
        <f>COUNTIF(GameStats!E:E,PlayerTable!C54)</f>
        <v>1</v>
      </c>
      <c r="H54" s="119">
        <f>COUNTIF(GameStats!F:G, PlayerTable!C54)</f>
        <v>2</v>
      </c>
      <c r="I54" s="119">
        <f t="shared" si="0"/>
        <v>3</v>
      </c>
      <c r="J54" s="121">
        <f>IF(COUNTIF(Penalty!E:E, PlayerTable!C54)=0, "", SUMIF(Penalty!E:E,PlayerTable!C54,Penalty!F:F))</f>
        <v>3</v>
      </c>
    </row>
    <row r="55" spans="1:10">
      <c r="B55" s="118" t="s">
        <v>25</v>
      </c>
      <c r="C55" s="119">
        <v>4002</v>
      </c>
      <c r="D55" s="115">
        <v>21</v>
      </c>
      <c r="E55" s="118" t="s">
        <v>129</v>
      </c>
      <c r="F55" s="118" t="s">
        <v>130</v>
      </c>
      <c r="G55" s="119">
        <f>COUNTIF(GameStats!E:E,PlayerTable!C55)</f>
        <v>6</v>
      </c>
      <c r="H55" s="119">
        <f>COUNTIF(GameStats!F:G, PlayerTable!C55)</f>
        <v>1</v>
      </c>
      <c r="I55" s="119">
        <f t="shared" si="0"/>
        <v>7</v>
      </c>
      <c r="J55" s="121">
        <f>IF(COUNTIF(Penalty!E:E, PlayerTable!C55)=0, "", SUMIF(Penalty!E:E,PlayerTable!C55,Penalty!F:F))</f>
        <v>3</v>
      </c>
    </row>
    <row r="56" spans="1:10">
      <c r="B56" s="118" t="s">
        <v>25</v>
      </c>
      <c r="C56" s="119">
        <v>4003</v>
      </c>
      <c r="D56" s="115">
        <v>51</v>
      </c>
      <c r="E56" s="118" t="s">
        <v>131</v>
      </c>
      <c r="F56" s="118" t="s">
        <v>132</v>
      </c>
      <c r="G56" s="119">
        <f>COUNTIF(GameStats!E:E,PlayerTable!C56)</f>
        <v>4</v>
      </c>
      <c r="H56" s="119">
        <f>COUNTIF(GameStats!F:G, PlayerTable!C56)</f>
        <v>3</v>
      </c>
      <c r="I56" s="119">
        <f t="shared" si="0"/>
        <v>7</v>
      </c>
      <c r="J56" s="121" t="str">
        <f>IF(COUNTIF(Penalty!E:E, PlayerTable!C56)=0, "", SUMIF(Penalty!E:E,PlayerTable!C56,Penalty!F:F))</f>
        <v/>
      </c>
    </row>
    <row r="57" spans="1:10">
      <c r="B57" s="118" t="s">
        <v>25</v>
      </c>
      <c r="C57" s="119">
        <v>4017</v>
      </c>
      <c r="D57" s="115">
        <v>23</v>
      </c>
      <c r="E57" s="118" t="s">
        <v>133</v>
      </c>
      <c r="F57" s="118" t="s">
        <v>134</v>
      </c>
      <c r="G57" s="119">
        <f>COUNTIF(GameStats!E:E,PlayerTable!C57)</f>
        <v>18</v>
      </c>
      <c r="H57" s="119">
        <f>COUNTIF(GameStats!F:G, PlayerTable!C57)</f>
        <v>3</v>
      </c>
      <c r="I57" s="119">
        <f t="shared" si="0"/>
        <v>21</v>
      </c>
      <c r="J57" s="121">
        <f>IF(COUNTIF(Penalty!E:E, PlayerTable!C57)=0, "", SUMIF(Penalty!E:E,PlayerTable!C57,Penalty!F:F))</f>
        <v>18</v>
      </c>
    </row>
    <row r="58" spans="1:10">
      <c r="B58" s="118" t="s">
        <v>25</v>
      </c>
      <c r="C58" s="119">
        <v>4004</v>
      </c>
      <c r="D58" s="115">
        <v>69</v>
      </c>
      <c r="E58" s="118" t="s">
        <v>135</v>
      </c>
      <c r="F58" s="118" t="s">
        <v>136</v>
      </c>
      <c r="G58" s="119">
        <f>COUNTIF(GameStats!E:E,PlayerTable!C58)</f>
        <v>0</v>
      </c>
      <c r="H58" s="119">
        <f>COUNTIF(GameStats!F:G, PlayerTable!C58)</f>
        <v>0</v>
      </c>
      <c r="I58" s="119">
        <f t="shared" si="0"/>
        <v>0</v>
      </c>
      <c r="J58" s="121" t="str">
        <f>IF(COUNTIF(Penalty!E:E, PlayerTable!C58)=0, "", SUMIF(Penalty!E:E,PlayerTable!C58,Penalty!F:F))</f>
        <v/>
      </c>
    </row>
    <row r="59" spans="1:10">
      <c r="B59" s="118" t="s">
        <v>25</v>
      </c>
      <c r="C59" s="119">
        <v>4006</v>
      </c>
      <c r="D59" s="115">
        <v>5</v>
      </c>
      <c r="E59" s="118" t="s">
        <v>137</v>
      </c>
      <c r="F59" s="118" t="s">
        <v>138</v>
      </c>
      <c r="G59" s="119">
        <f>COUNTIF(GameStats!E:E,PlayerTable!C59)</f>
        <v>16</v>
      </c>
      <c r="H59" s="119">
        <f>COUNTIF(GameStats!F:G, PlayerTable!C59)</f>
        <v>8</v>
      </c>
      <c r="I59" s="119">
        <f t="shared" si="0"/>
        <v>24</v>
      </c>
      <c r="J59" s="121">
        <f>IF(COUNTIF(Penalty!E:E, PlayerTable!C59)=0, "", SUMIF(Penalty!E:E,PlayerTable!C59,Penalty!F:F))</f>
        <v>3</v>
      </c>
    </row>
    <row r="60" spans="1:10">
      <c r="B60" s="118" t="s">
        <v>25</v>
      </c>
      <c r="C60" s="119">
        <v>4007</v>
      </c>
      <c r="D60" s="115">
        <v>2</v>
      </c>
      <c r="E60" s="118" t="s">
        <v>139</v>
      </c>
      <c r="F60" s="118" t="s">
        <v>140</v>
      </c>
      <c r="G60" s="119">
        <f>COUNTIF(GameStats!E:E,PlayerTable!C60)</f>
        <v>12</v>
      </c>
      <c r="H60" s="119">
        <f>COUNTIF(GameStats!F:G, PlayerTable!C60)</f>
        <v>3</v>
      </c>
      <c r="I60" s="119">
        <f t="shared" si="0"/>
        <v>15</v>
      </c>
      <c r="J60" s="121">
        <f>IF(COUNTIF(Penalty!E:E, PlayerTable!C60)=0, "", SUMIF(Penalty!E:E,PlayerTable!C60,Penalty!F:F))</f>
        <v>6</v>
      </c>
    </row>
    <row r="61" spans="1:10">
      <c r="B61" s="118" t="s">
        <v>25</v>
      </c>
      <c r="C61" s="119">
        <v>4009</v>
      </c>
      <c r="D61" s="115">
        <v>42</v>
      </c>
      <c r="E61" s="118" t="s">
        <v>101</v>
      </c>
      <c r="F61" s="118" t="s">
        <v>141</v>
      </c>
      <c r="G61" s="119">
        <f>COUNTIF(GameStats!E:E,PlayerTable!C61)</f>
        <v>0</v>
      </c>
      <c r="H61" s="119">
        <f>COUNTIF(GameStats!F:G, PlayerTable!C61)</f>
        <v>1</v>
      </c>
      <c r="I61" s="119">
        <f t="shared" si="0"/>
        <v>1</v>
      </c>
      <c r="J61" s="121" t="str">
        <f>IF(COUNTIF(Penalty!E:E, PlayerTable!C61)=0, "", SUMIF(Penalty!E:E,PlayerTable!C61,Penalty!F:F))</f>
        <v/>
      </c>
    </row>
    <row r="62" spans="1:10">
      <c r="B62" s="118" t="s">
        <v>25</v>
      </c>
      <c r="C62" s="119">
        <v>4010</v>
      </c>
      <c r="D62" s="115">
        <v>8</v>
      </c>
      <c r="E62" s="118" t="s">
        <v>142</v>
      </c>
      <c r="F62" s="118" t="s">
        <v>143</v>
      </c>
      <c r="G62" s="119">
        <f>COUNTIF(GameStats!E:E,PlayerTable!C62)</f>
        <v>1</v>
      </c>
      <c r="H62" s="119">
        <f>COUNTIF(GameStats!F:G, PlayerTable!C62)</f>
        <v>3</v>
      </c>
      <c r="I62" s="119">
        <f t="shared" si="0"/>
        <v>4</v>
      </c>
      <c r="J62" s="121" t="str">
        <f>IF(COUNTIF(Penalty!E:E, PlayerTable!C62)=0, "", SUMIF(Penalty!E:E,PlayerTable!C62,Penalty!F:F))</f>
        <v/>
      </c>
    </row>
    <row r="63" spans="1:10" s="87" customFormat="1">
      <c r="A63" s="55"/>
      <c r="B63" s="118" t="s">
        <v>25</v>
      </c>
      <c r="C63" s="119">
        <v>4018</v>
      </c>
      <c r="D63" s="115">
        <v>4</v>
      </c>
      <c r="E63" s="118" t="s">
        <v>144</v>
      </c>
      <c r="F63" s="118" t="s">
        <v>145</v>
      </c>
      <c r="G63" s="119">
        <f>COUNTIF(GameStats!E:E,PlayerTable!C63)</f>
        <v>11</v>
      </c>
      <c r="H63" s="119">
        <f>COUNTIF(GameStats!F:G, PlayerTable!C63)</f>
        <v>5</v>
      </c>
      <c r="I63" s="119">
        <f t="shared" si="0"/>
        <v>16</v>
      </c>
      <c r="J63" s="121">
        <f>IF(COUNTIF(Penalty!E:E, PlayerTable!C63)=0, "", SUMIF(Penalty!E:E,PlayerTable!C63,Penalty!F:F))</f>
        <v>3</v>
      </c>
    </row>
    <row r="64" spans="1:10" s="87" customFormat="1">
      <c r="A64" s="55"/>
      <c r="B64" s="118" t="s">
        <v>25</v>
      </c>
      <c r="C64" s="119">
        <v>4011</v>
      </c>
      <c r="D64" s="115">
        <v>13</v>
      </c>
      <c r="E64" s="118" t="s">
        <v>114</v>
      </c>
      <c r="F64" s="118" t="s">
        <v>146</v>
      </c>
      <c r="G64" s="119">
        <f>COUNTIF(GameStats!E:E,PlayerTable!C64)</f>
        <v>9</v>
      </c>
      <c r="H64" s="119">
        <f>COUNTIF(GameStats!F:G, PlayerTable!C64)</f>
        <v>3</v>
      </c>
      <c r="I64" s="119">
        <f t="shared" si="0"/>
        <v>12</v>
      </c>
      <c r="J64" s="121">
        <f>IF(COUNTIF(Penalty!E:E, PlayerTable!C64)=0, "", SUMIF(Penalty!E:E,PlayerTable!C64,Penalty!F:F))</f>
        <v>6</v>
      </c>
    </row>
    <row r="65" spans="1:10" s="87" customFormat="1">
      <c r="A65" s="55"/>
      <c r="B65" s="118" t="s">
        <v>25</v>
      </c>
      <c r="C65" s="119">
        <v>4020</v>
      </c>
      <c r="D65" s="116" t="s">
        <v>147</v>
      </c>
      <c r="E65" s="118" t="s">
        <v>118</v>
      </c>
      <c r="F65" s="118" t="s">
        <v>148</v>
      </c>
      <c r="G65" s="119">
        <f>COUNTIF(GameStats!E:E,PlayerTable!C65)</f>
        <v>0</v>
      </c>
      <c r="H65" s="119">
        <f>COUNTIF(GameStats!F:G, PlayerTable!C65)</f>
        <v>2</v>
      </c>
      <c r="I65" s="119">
        <f t="shared" si="0"/>
        <v>2</v>
      </c>
      <c r="J65" s="121" t="str">
        <f>IF(COUNTIF(Penalty!E:E, PlayerTable!C65)=0, "", SUMIF(Penalty!E:E,PlayerTable!C65,Penalty!F:F))</f>
        <v/>
      </c>
    </row>
    <row r="66" spans="1:10">
      <c r="B66" s="118" t="s">
        <v>25</v>
      </c>
      <c r="C66" s="119">
        <v>4013</v>
      </c>
      <c r="D66" s="115">
        <v>86</v>
      </c>
      <c r="E66" s="118" t="s">
        <v>149</v>
      </c>
      <c r="F66" s="118" t="s">
        <v>150</v>
      </c>
      <c r="G66" s="119">
        <f>COUNTIF(GameStats!E:E,PlayerTable!C66)</f>
        <v>6</v>
      </c>
      <c r="H66" s="119">
        <f>COUNTIF(GameStats!F:G, PlayerTable!C66)</f>
        <v>3</v>
      </c>
      <c r="I66" s="119">
        <f t="shared" si="0"/>
        <v>9</v>
      </c>
      <c r="J66" s="121">
        <f>IF(COUNTIF(Penalty!E:E, PlayerTable!C66)=0, "", SUMIF(Penalty!E:E,PlayerTable!C66,Penalty!F:F))</f>
        <v>3</v>
      </c>
    </row>
    <row r="67" spans="1:10">
      <c r="B67" s="118" t="s">
        <v>25</v>
      </c>
      <c r="C67" s="119">
        <v>4014</v>
      </c>
      <c r="D67" s="115">
        <v>3</v>
      </c>
      <c r="E67" s="118" t="s">
        <v>151</v>
      </c>
      <c r="F67" s="118" t="s">
        <v>150</v>
      </c>
      <c r="G67" s="119">
        <f>COUNTIF(GameStats!E:E,PlayerTable!C67)</f>
        <v>1</v>
      </c>
      <c r="H67" s="119">
        <f>COUNTIF(GameStats!F:G, PlayerTable!C67)</f>
        <v>3</v>
      </c>
      <c r="I67" s="119">
        <f t="shared" ref="I67:I130" si="1">G67+H67</f>
        <v>4</v>
      </c>
      <c r="J67" s="121">
        <f>IF(COUNTIF(Penalty!E:E, PlayerTable!C67)=0, "", SUMIF(Penalty!E:E,PlayerTable!C67,Penalty!F:F))</f>
        <v>12</v>
      </c>
    </row>
    <row r="68" spans="1:10">
      <c r="B68" s="118" t="s">
        <v>25</v>
      </c>
      <c r="C68" s="119">
        <v>4015</v>
      </c>
      <c r="D68" s="115">
        <v>14</v>
      </c>
      <c r="E68" s="118" t="s">
        <v>114</v>
      </c>
      <c r="F68" s="118" t="s">
        <v>150</v>
      </c>
      <c r="G68" s="119">
        <f>COUNTIF(GameStats!E:E,PlayerTable!C68)</f>
        <v>0</v>
      </c>
      <c r="H68" s="119">
        <f>COUNTIF(GameStats!F:G, PlayerTable!C68)</f>
        <v>3</v>
      </c>
      <c r="I68" s="119">
        <f t="shared" si="1"/>
        <v>3</v>
      </c>
      <c r="J68" s="121">
        <f>IF(COUNTIF(Penalty!E:E, PlayerTable!C68)=0, "", SUMIF(Penalty!E:E,PlayerTable!C68,Penalty!F:F))</f>
        <v>6</v>
      </c>
    </row>
    <row r="69" spans="1:10">
      <c r="B69" s="118" t="s">
        <v>25</v>
      </c>
      <c r="C69" s="119">
        <v>4016</v>
      </c>
      <c r="D69" s="115">
        <v>32</v>
      </c>
      <c r="E69" s="118" t="s">
        <v>152</v>
      </c>
      <c r="F69" s="118" t="s">
        <v>153</v>
      </c>
      <c r="G69" s="119">
        <f>COUNTIF(GameStats!E:E,PlayerTable!C69)</f>
        <v>0</v>
      </c>
      <c r="H69" s="119">
        <f>COUNTIF(GameStats!F:G, PlayerTable!C69)</f>
        <v>0</v>
      </c>
      <c r="I69" s="119">
        <f t="shared" si="1"/>
        <v>0</v>
      </c>
      <c r="J69" s="121" t="str">
        <f>IF(COUNTIF(Penalty!E:E, PlayerTable!C69)=0, "", SUMIF(Penalty!E:E,PlayerTable!C69,Penalty!F:F))</f>
        <v/>
      </c>
    </row>
    <row r="70" spans="1:10">
      <c r="B70" s="118" t="s">
        <v>25</v>
      </c>
      <c r="C70" s="119">
        <v>4019</v>
      </c>
      <c r="D70" s="115">
        <v>96</v>
      </c>
      <c r="E70" s="118" t="s">
        <v>154</v>
      </c>
      <c r="F70" s="118" t="s">
        <v>155</v>
      </c>
      <c r="G70" s="119">
        <f>COUNTIF(GameStats!E:E,PlayerTable!C70)</f>
        <v>9</v>
      </c>
      <c r="H70" s="119">
        <f>COUNTIF(GameStats!F:G, PlayerTable!C70)</f>
        <v>8</v>
      </c>
      <c r="I70" s="119">
        <f t="shared" si="1"/>
        <v>17</v>
      </c>
      <c r="J70" s="121">
        <f>IF(COUNTIF(Penalty!E:E, PlayerTable!C70)=0, "", SUMIF(Penalty!E:E,PlayerTable!C70,Penalty!F:F))</f>
        <v>15</v>
      </c>
    </row>
    <row r="71" spans="1:10">
      <c r="B71" s="118" t="s">
        <v>24</v>
      </c>
      <c r="C71" s="119">
        <v>5001</v>
      </c>
      <c r="D71" s="115">
        <v>25</v>
      </c>
      <c r="E71" s="118" t="s">
        <v>43</v>
      </c>
      <c r="F71" s="118" t="s">
        <v>156</v>
      </c>
      <c r="G71" s="119">
        <f>COUNTIF(GameStats!E:E,PlayerTable!C71)</f>
        <v>8</v>
      </c>
      <c r="H71" s="119">
        <f>COUNTIF(GameStats!F:G, PlayerTable!C71)</f>
        <v>2</v>
      </c>
      <c r="I71" s="119">
        <f t="shared" si="1"/>
        <v>10</v>
      </c>
      <c r="J71" s="121">
        <f>IF(COUNTIF(Penalty!E:E, PlayerTable!C71)=0, "", SUMIF(Penalty!E:E,PlayerTable!C71,Penalty!F:F))</f>
        <v>3</v>
      </c>
    </row>
    <row r="72" spans="1:10">
      <c r="B72" s="118" t="s">
        <v>24</v>
      </c>
      <c r="C72" s="119">
        <v>5002</v>
      </c>
      <c r="D72" s="115">
        <v>99</v>
      </c>
      <c r="E72" s="118" t="s">
        <v>157</v>
      </c>
      <c r="F72" s="118" t="s">
        <v>158</v>
      </c>
      <c r="G72" s="119">
        <f>COUNTIF(GameStats!E:E,PlayerTable!C72)</f>
        <v>4</v>
      </c>
      <c r="H72" s="119">
        <f>COUNTIF(GameStats!F:G, PlayerTable!C72)</f>
        <v>4</v>
      </c>
      <c r="I72" s="119">
        <f t="shared" si="1"/>
        <v>8</v>
      </c>
      <c r="J72" s="121">
        <f>IF(COUNTIF(Penalty!E:E, PlayerTable!C72)=0, "", SUMIF(Penalty!E:E,PlayerTable!C72,Penalty!F:F))</f>
        <v>12</v>
      </c>
    </row>
    <row r="73" spans="1:10">
      <c r="B73" s="118" t="s">
        <v>24</v>
      </c>
      <c r="C73" s="119">
        <v>5019</v>
      </c>
      <c r="D73" s="115">
        <v>23</v>
      </c>
      <c r="E73" s="118" t="s">
        <v>58</v>
      </c>
      <c r="F73" s="118" t="s">
        <v>159</v>
      </c>
      <c r="G73" s="119">
        <f>COUNTIF(GameStats!E:E,PlayerTable!C73)</f>
        <v>0</v>
      </c>
      <c r="H73" s="119">
        <f>COUNTIF(GameStats!F:G, PlayerTable!C73)</f>
        <v>2</v>
      </c>
      <c r="I73" s="119">
        <f t="shared" si="1"/>
        <v>2</v>
      </c>
      <c r="J73" s="121">
        <f>IF(COUNTIF(Penalty!E:E, PlayerTable!C73)=0, "", SUMIF(Penalty!E:E,PlayerTable!C73,Penalty!F:F))</f>
        <v>3</v>
      </c>
    </row>
    <row r="74" spans="1:10">
      <c r="B74" s="118" t="s">
        <v>24</v>
      </c>
      <c r="C74" s="119">
        <v>5003</v>
      </c>
      <c r="D74" s="115">
        <v>69</v>
      </c>
      <c r="E74" s="118" t="s">
        <v>37</v>
      </c>
      <c r="F74" s="118" t="s">
        <v>160</v>
      </c>
      <c r="G74" s="119">
        <f>COUNTIF(GameStats!E:E,PlayerTable!C74)</f>
        <v>0</v>
      </c>
      <c r="H74" s="119">
        <f>COUNTIF(GameStats!F:G, PlayerTable!C74)</f>
        <v>3</v>
      </c>
      <c r="I74" s="119">
        <f t="shared" si="1"/>
        <v>3</v>
      </c>
      <c r="J74" s="121" t="str">
        <f>IF(COUNTIF(Penalty!E:E, PlayerTable!C74)=0, "", SUMIF(Penalty!E:E,PlayerTable!C74,Penalty!F:F))</f>
        <v/>
      </c>
    </row>
    <row r="75" spans="1:10">
      <c r="B75" s="118" t="s">
        <v>24</v>
      </c>
      <c r="C75" s="119">
        <v>5004</v>
      </c>
      <c r="D75" s="115">
        <v>88</v>
      </c>
      <c r="E75" s="118" t="s">
        <v>154</v>
      </c>
      <c r="F75" s="118" t="s">
        <v>161</v>
      </c>
      <c r="G75" s="119">
        <f>COUNTIF(GameStats!E:E,PlayerTable!C75)</f>
        <v>16</v>
      </c>
      <c r="H75" s="119">
        <f>COUNTIF(GameStats!F:G, PlayerTable!C75)</f>
        <v>11</v>
      </c>
      <c r="I75" s="119">
        <f t="shared" si="1"/>
        <v>27</v>
      </c>
      <c r="J75" s="121">
        <f>IF(COUNTIF(Penalty!E:E, PlayerTable!C75)=0, "", SUMIF(Penalty!E:E,PlayerTable!C75,Penalty!F:F))</f>
        <v>6</v>
      </c>
    </row>
    <row r="76" spans="1:10">
      <c r="B76" s="118" t="s">
        <v>24</v>
      </c>
      <c r="C76" s="119">
        <v>5005</v>
      </c>
      <c r="D76" s="115">
        <v>1</v>
      </c>
      <c r="E76" s="118" t="s">
        <v>162</v>
      </c>
      <c r="F76" s="118" t="s">
        <v>163</v>
      </c>
      <c r="G76" s="119">
        <f>COUNTIF(GameStats!E:E,PlayerTable!C76)</f>
        <v>27</v>
      </c>
      <c r="H76" s="119">
        <f>COUNTIF(GameStats!F:G, PlayerTable!C76)</f>
        <v>12</v>
      </c>
      <c r="I76" s="119">
        <f t="shared" si="1"/>
        <v>39</v>
      </c>
      <c r="J76" s="121">
        <f>IF(COUNTIF(Penalty!E:E, PlayerTable!C76)=0, "", SUMIF(Penalty!E:E,PlayerTable!C76,Penalty!F:F))</f>
        <v>3</v>
      </c>
    </row>
    <row r="77" spans="1:10">
      <c r="B77" s="118" t="s">
        <v>24</v>
      </c>
      <c r="C77" s="119">
        <v>5006</v>
      </c>
      <c r="D77" s="115">
        <v>42</v>
      </c>
      <c r="E77" s="118" t="s">
        <v>125</v>
      </c>
      <c r="F77" s="118" t="s">
        <v>75</v>
      </c>
      <c r="G77" s="119">
        <f>COUNTIF(GameStats!E:E,PlayerTable!C77)</f>
        <v>2</v>
      </c>
      <c r="H77" s="119">
        <f>COUNTIF(GameStats!F:G, PlayerTable!C77)</f>
        <v>1</v>
      </c>
      <c r="I77" s="119">
        <f t="shared" si="1"/>
        <v>3</v>
      </c>
      <c r="J77" s="121" t="str">
        <f>IF(COUNTIF(Penalty!E:E, PlayerTable!C77)=0, "", SUMIF(Penalty!E:E,PlayerTable!C77,Penalty!F:F))</f>
        <v/>
      </c>
    </row>
    <row r="78" spans="1:10">
      <c r="B78" s="118" t="s">
        <v>24</v>
      </c>
      <c r="C78" s="119">
        <v>5020</v>
      </c>
      <c r="D78" s="115"/>
      <c r="E78" s="118" t="s">
        <v>164</v>
      </c>
      <c r="F78" s="118" t="s">
        <v>165</v>
      </c>
      <c r="G78" s="119">
        <f>COUNTIF(GameStats!E:E,PlayerTable!C78)</f>
        <v>0</v>
      </c>
      <c r="H78" s="119">
        <f>COUNTIF(GameStats!F:G, PlayerTable!C78)</f>
        <v>0</v>
      </c>
      <c r="I78" s="119">
        <f t="shared" si="1"/>
        <v>0</v>
      </c>
      <c r="J78" s="121" t="str">
        <f>IF(COUNTIF(Penalty!E:E, PlayerTable!C78)=0, "", SUMIF(Penalty!E:E,PlayerTable!C78,Penalty!F:F))</f>
        <v/>
      </c>
    </row>
    <row r="79" spans="1:10" s="87" customFormat="1">
      <c r="A79" s="55"/>
      <c r="B79" s="118" t="s">
        <v>24</v>
      </c>
      <c r="C79" s="119">
        <v>5009</v>
      </c>
      <c r="D79" s="115">
        <v>9</v>
      </c>
      <c r="E79" s="118" t="s">
        <v>166</v>
      </c>
      <c r="F79" s="118" t="s">
        <v>167</v>
      </c>
      <c r="G79" s="119">
        <f>COUNTIF(GameStats!E:E,PlayerTable!C79)</f>
        <v>2</v>
      </c>
      <c r="H79" s="119">
        <f>COUNTIF(GameStats!F:G, PlayerTable!C79)</f>
        <v>3</v>
      </c>
      <c r="I79" s="119">
        <f t="shared" si="1"/>
        <v>5</v>
      </c>
      <c r="J79" s="121">
        <f>IF(COUNTIF(Penalty!E:E, PlayerTable!C79)=0, "", SUMIF(Penalty!E:E,PlayerTable!C79,Penalty!F:F))</f>
        <v>3</v>
      </c>
    </row>
    <row r="80" spans="1:10" s="87" customFormat="1">
      <c r="A80" s="55"/>
      <c r="B80" s="118" t="s">
        <v>24</v>
      </c>
      <c r="C80" s="119">
        <v>5010</v>
      </c>
      <c r="D80" s="115">
        <v>43</v>
      </c>
      <c r="E80" s="118" t="s">
        <v>82</v>
      </c>
      <c r="F80" s="118" t="s">
        <v>168</v>
      </c>
      <c r="G80" s="119">
        <f>COUNTIF(GameStats!E:E,PlayerTable!C80)</f>
        <v>6</v>
      </c>
      <c r="H80" s="119">
        <f>COUNTIF(GameStats!F:G, PlayerTable!C80)</f>
        <v>3</v>
      </c>
      <c r="I80" s="119">
        <f t="shared" si="1"/>
        <v>9</v>
      </c>
      <c r="J80" s="121" t="str">
        <f>IF(COUNTIF(Penalty!E:E, PlayerTable!C80)=0, "", SUMIF(Penalty!E:E,PlayerTable!C80,Penalty!F:F))</f>
        <v/>
      </c>
    </row>
    <row r="81" spans="1:10" s="87" customFormat="1">
      <c r="A81" s="55"/>
      <c r="B81" s="118" t="s">
        <v>24</v>
      </c>
      <c r="C81" s="119">
        <v>5011</v>
      </c>
      <c r="D81" s="115">
        <v>7</v>
      </c>
      <c r="E81" s="118" t="s">
        <v>50</v>
      </c>
      <c r="F81" s="118" t="s">
        <v>169</v>
      </c>
      <c r="G81" s="119">
        <f>COUNTIF(GameStats!E:E,PlayerTable!C81)</f>
        <v>4</v>
      </c>
      <c r="H81" s="119">
        <f>COUNTIF(GameStats!F:G, PlayerTable!C81)</f>
        <v>1</v>
      </c>
      <c r="I81" s="119">
        <f t="shared" si="1"/>
        <v>5</v>
      </c>
      <c r="J81" s="121">
        <f>IF(COUNTIF(Penalty!E:E, PlayerTable!C81)=0, "", SUMIF(Penalty!E:E,PlayerTable!C81,Penalty!F:F))</f>
        <v>3</v>
      </c>
    </row>
    <row r="82" spans="1:10">
      <c r="B82" s="118" t="s">
        <v>24</v>
      </c>
      <c r="C82" s="119">
        <v>5021</v>
      </c>
      <c r="D82" s="115">
        <v>3</v>
      </c>
      <c r="E82" s="118" t="s">
        <v>63</v>
      </c>
      <c r="F82" s="118" t="s">
        <v>170</v>
      </c>
      <c r="G82" s="119">
        <f>COUNTIF(GameStats!E:E,PlayerTable!C82)</f>
        <v>5</v>
      </c>
      <c r="H82" s="119">
        <f>COUNTIF(GameStats!F:G, PlayerTable!C82)</f>
        <v>4</v>
      </c>
      <c r="I82" s="119">
        <f t="shared" si="1"/>
        <v>9</v>
      </c>
      <c r="J82" s="121">
        <f>IF(COUNTIF(Penalty!E:E, PlayerTable!C82)=0, "", SUMIF(Penalty!E:E,PlayerTable!C82,Penalty!F:F))</f>
        <v>9</v>
      </c>
    </row>
    <row r="83" spans="1:10">
      <c r="B83" s="118" t="s">
        <v>24</v>
      </c>
      <c r="C83" s="119">
        <v>5012</v>
      </c>
      <c r="D83" s="115" t="s">
        <v>171</v>
      </c>
      <c r="E83" s="118" t="s">
        <v>172</v>
      </c>
      <c r="F83" s="118" t="s">
        <v>173</v>
      </c>
      <c r="G83" s="119">
        <f>COUNTIF(GameStats!E:E,PlayerTable!C83)</f>
        <v>19</v>
      </c>
      <c r="H83" s="119">
        <f>COUNTIF(GameStats!F:G, PlayerTable!C83)</f>
        <v>17</v>
      </c>
      <c r="I83" s="119">
        <f t="shared" si="1"/>
        <v>36</v>
      </c>
      <c r="J83" s="121">
        <f>IF(COUNTIF(Penalty!E:E, PlayerTable!C83)=0, "", SUMIF(Penalty!E:E,PlayerTable!C83,Penalty!F:F))</f>
        <v>15</v>
      </c>
    </row>
    <row r="84" spans="1:10">
      <c r="B84" s="118" t="s">
        <v>24</v>
      </c>
      <c r="C84" s="119">
        <v>5013</v>
      </c>
      <c r="D84" s="115">
        <v>8</v>
      </c>
      <c r="E84" s="118" t="s">
        <v>82</v>
      </c>
      <c r="F84" s="118" t="s">
        <v>174</v>
      </c>
      <c r="G84" s="119">
        <f>COUNTIF(GameStats!E:E,PlayerTable!C84)</f>
        <v>6</v>
      </c>
      <c r="H84" s="119">
        <f>COUNTIF(GameStats!F:G, PlayerTable!C84)</f>
        <v>4</v>
      </c>
      <c r="I84" s="119">
        <f t="shared" si="1"/>
        <v>10</v>
      </c>
      <c r="J84" s="121">
        <f>IF(COUNTIF(Penalty!E:E, PlayerTable!C84)=0, "", SUMIF(Penalty!E:E,PlayerTable!C84,Penalty!F:F))</f>
        <v>0</v>
      </c>
    </row>
    <row r="85" spans="1:10">
      <c r="B85" s="118" t="s">
        <v>24</v>
      </c>
      <c r="C85" s="119">
        <v>5017</v>
      </c>
      <c r="D85" s="115">
        <v>44</v>
      </c>
      <c r="E85" s="118" t="s">
        <v>77</v>
      </c>
      <c r="F85" s="118" t="s">
        <v>175</v>
      </c>
      <c r="G85" s="119">
        <f>COUNTIF(GameStats!E:E,PlayerTable!C85)</f>
        <v>12</v>
      </c>
      <c r="H85" s="119">
        <f>COUNTIF(GameStats!F:G, PlayerTable!C85)</f>
        <v>6</v>
      </c>
      <c r="I85" s="119">
        <f t="shared" si="1"/>
        <v>18</v>
      </c>
      <c r="J85" s="121">
        <f>IF(COUNTIF(Penalty!E:E, PlayerTable!C85)=0, "", SUMIF(Penalty!E:E,PlayerTable!C85,Penalty!F:F))</f>
        <v>11</v>
      </c>
    </row>
    <row r="86" spans="1:10">
      <c r="B86" s="118" t="s">
        <v>24</v>
      </c>
      <c r="C86" s="119">
        <v>5018</v>
      </c>
      <c r="D86" s="115">
        <v>15</v>
      </c>
      <c r="E86" s="118" t="s">
        <v>176</v>
      </c>
      <c r="F86" s="118" t="s">
        <v>177</v>
      </c>
      <c r="G86" s="119">
        <f>COUNTIF(GameStats!E:E,PlayerTable!C86)</f>
        <v>2</v>
      </c>
      <c r="H86" s="119">
        <f>COUNTIF(GameStats!F:G, PlayerTable!C86)</f>
        <v>0</v>
      </c>
      <c r="I86" s="119">
        <f t="shared" si="1"/>
        <v>2</v>
      </c>
      <c r="J86" s="121">
        <f>IF(COUNTIF(Penalty!E:E, PlayerTable!C86)=0, "", SUMIF(Penalty!E:E,PlayerTable!C86,Penalty!F:F))</f>
        <v>6</v>
      </c>
    </row>
    <row r="87" spans="1:10">
      <c r="B87" s="118" t="s">
        <v>13</v>
      </c>
      <c r="C87" s="119">
        <v>6022</v>
      </c>
      <c r="D87" s="115">
        <v>14</v>
      </c>
      <c r="E87" s="118" t="s">
        <v>178</v>
      </c>
      <c r="F87" s="118" t="s">
        <v>179</v>
      </c>
      <c r="G87" s="119">
        <f>COUNTIF(GameStats!E:E,PlayerTable!C87)</f>
        <v>19</v>
      </c>
      <c r="H87" s="119">
        <f>COUNTIF(GameStats!F:G, PlayerTable!C87)</f>
        <v>8</v>
      </c>
      <c r="I87" s="119">
        <f t="shared" si="1"/>
        <v>27</v>
      </c>
      <c r="J87" s="121">
        <f>IF(COUNTIF(Penalty!E:E, PlayerTable!C87)=0, "", SUMIF(Penalty!E:E,PlayerTable!C87,Penalty!F:F))</f>
        <v>15</v>
      </c>
    </row>
    <row r="88" spans="1:10">
      <c r="B88" s="118" t="s">
        <v>13</v>
      </c>
      <c r="C88" s="119">
        <v>6001</v>
      </c>
      <c r="D88" s="115">
        <v>13</v>
      </c>
      <c r="E88" s="118" t="s">
        <v>98</v>
      </c>
      <c r="F88" s="118" t="s">
        <v>180</v>
      </c>
      <c r="G88" s="119">
        <f>COUNTIF(GameStats!E:E,PlayerTable!C88)</f>
        <v>10</v>
      </c>
      <c r="H88" s="119">
        <f>COUNTIF(GameStats!F:G, PlayerTable!C88)</f>
        <v>5</v>
      </c>
      <c r="I88" s="119">
        <f t="shared" si="1"/>
        <v>15</v>
      </c>
      <c r="J88" s="121">
        <f>IF(COUNTIF(Penalty!E:E, PlayerTable!C88)=0, "", SUMIF(Penalty!E:E,PlayerTable!C88,Penalty!F:F))</f>
        <v>3</v>
      </c>
    </row>
    <row r="89" spans="1:10">
      <c r="B89" s="118" t="s">
        <v>13</v>
      </c>
      <c r="C89" s="119">
        <v>6017</v>
      </c>
      <c r="D89" s="117">
        <v>10</v>
      </c>
      <c r="E89" s="118" t="s">
        <v>93</v>
      </c>
      <c r="F89" s="118" t="s">
        <v>181</v>
      </c>
      <c r="G89" s="119">
        <f>COUNTIF(GameStats!E:E,PlayerTable!C89)</f>
        <v>14</v>
      </c>
      <c r="H89" s="119">
        <f>COUNTIF(GameStats!F:G, PlayerTable!C89)</f>
        <v>13</v>
      </c>
      <c r="I89" s="119">
        <f t="shared" si="1"/>
        <v>27</v>
      </c>
      <c r="J89" s="121">
        <f>IF(COUNTIF(Penalty!E:E, PlayerTable!C89)=0, "", SUMIF(Penalty!E:E,PlayerTable!C89,Penalty!F:F))</f>
        <v>30</v>
      </c>
    </row>
    <row r="90" spans="1:10">
      <c r="B90" s="118" t="s">
        <v>13</v>
      </c>
      <c r="C90" s="119">
        <v>6004</v>
      </c>
      <c r="D90" s="115">
        <v>6</v>
      </c>
      <c r="E90" s="118" t="s">
        <v>182</v>
      </c>
      <c r="F90" s="118" t="s">
        <v>183</v>
      </c>
      <c r="G90" s="119">
        <f>COUNTIF(GameStats!E:E,PlayerTable!C90)</f>
        <v>3</v>
      </c>
      <c r="H90" s="119">
        <f>COUNTIF(GameStats!F:G, PlayerTable!C90)</f>
        <v>6</v>
      </c>
      <c r="I90" s="119">
        <f t="shared" si="1"/>
        <v>9</v>
      </c>
      <c r="J90" s="121">
        <f>IF(COUNTIF(Penalty!E:E, PlayerTable!C90)=0, "", SUMIF(Penalty!E:E,PlayerTable!C90,Penalty!F:F))</f>
        <v>6</v>
      </c>
    </row>
    <row r="91" spans="1:10">
      <c r="B91" s="118" t="s">
        <v>13</v>
      </c>
      <c r="C91" s="119">
        <v>6006</v>
      </c>
      <c r="D91" s="115">
        <v>4</v>
      </c>
      <c r="E91" s="118" t="s">
        <v>184</v>
      </c>
      <c r="F91" s="118" t="s">
        <v>185</v>
      </c>
      <c r="G91" s="119">
        <f>COUNTIF(GameStats!E:E,PlayerTable!C91)</f>
        <v>0</v>
      </c>
      <c r="H91" s="119">
        <f>COUNTIF(GameStats!F:G, PlayerTable!C91)</f>
        <v>2</v>
      </c>
      <c r="I91" s="119">
        <f t="shared" si="1"/>
        <v>2</v>
      </c>
      <c r="J91" s="121" t="str">
        <f>IF(COUNTIF(Penalty!E:E, PlayerTable!C91)=0, "", SUMIF(Penalty!E:E,PlayerTable!C91,Penalty!F:F))</f>
        <v/>
      </c>
    </row>
    <row r="92" spans="1:10" s="87" customFormat="1">
      <c r="A92" s="55"/>
      <c r="B92" s="118" t="s">
        <v>13</v>
      </c>
      <c r="C92" s="119">
        <v>6007</v>
      </c>
      <c r="D92" s="115">
        <v>9</v>
      </c>
      <c r="E92" s="118" t="s">
        <v>131</v>
      </c>
      <c r="F92" s="118" t="s">
        <v>186</v>
      </c>
      <c r="G92" s="119">
        <f>COUNTIF(GameStats!E:E,PlayerTable!C92)</f>
        <v>1</v>
      </c>
      <c r="H92" s="119">
        <f>COUNTIF(GameStats!F:G, PlayerTable!C92)</f>
        <v>0</v>
      </c>
      <c r="I92" s="119">
        <f t="shared" si="1"/>
        <v>1</v>
      </c>
      <c r="J92" s="121" t="str">
        <f>IF(COUNTIF(Penalty!E:E, PlayerTable!C92)=0, "", SUMIF(Penalty!E:E,PlayerTable!C92,Penalty!F:F))</f>
        <v/>
      </c>
    </row>
    <row r="93" spans="1:10" s="87" customFormat="1">
      <c r="A93" s="55"/>
      <c r="B93" s="118" t="s">
        <v>13</v>
      </c>
      <c r="C93" s="119">
        <v>6008</v>
      </c>
      <c r="D93" s="115">
        <v>2</v>
      </c>
      <c r="E93" s="118" t="s">
        <v>135</v>
      </c>
      <c r="F93" s="118" t="s">
        <v>187</v>
      </c>
      <c r="G93" s="119">
        <f>COUNTIF(GameStats!E:E,PlayerTable!C93)</f>
        <v>0</v>
      </c>
      <c r="H93" s="119">
        <f>COUNTIF(GameStats!F:G, PlayerTable!C93)</f>
        <v>0</v>
      </c>
      <c r="I93" s="119">
        <f t="shared" si="1"/>
        <v>0</v>
      </c>
      <c r="J93" s="121" t="str">
        <f>IF(COUNTIF(Penalty!E:E, PlayerTable!C93)=0, "", SUMIF(Penalty!E:E,PlayerTable!C93,Penalty!F:F))</f>
        <v/>
      </c>
    </row>
    <row r="94" spans="1:10" s="87" customFormat="1">
      <c r="A94" s="55"/>
      <c r="B94" s="118" t="s">
        <v>13</v>
      </c>
      <c r="C94" s="119">
        <v>6018</v>
      </c>
      <c r="D94" s="117">
        <v>19</v>
      </c>
      <c r="E94" s="118" t="s">
        <v>55</v>
      </c>
      <c r="F94" s="118" t="s">
        <v>188</v>
      </c>
      <c r="G94" s="119">
        <f>COUNTIF(GameStats!E:E,PlayerTable!C94)</f>
        <v>7</v>
      </c>
      <c r="H94" s="119">
        <f>COUNTIF(GameStats!F:G, PlayerTable!C94)</f>
        <v>1</v>
      </c>
      <c r="I94" s="119">
        <f t="shared" si="1"/>
        <v>8</v>
      </c>
      <c r="J94" s="121" t="str">
        <f>IF(COUNTIF(Penalty!E:E, PlayerTable!C94)=0, "", SUMIF(Penalty!E:E,PlayerTable!C94,Penalty!F:F))</f>
        <v/>
      </c>
    </row>
    <row r="95" spans="1:10" s="87" customFormat="1">
      <c r="A95" s="55"/>
      <c r="B95" s="118" t="s">
        <v>13</v>
      </c>
      <c r="C95" s="119">
        <v>6019</v>
      </c>
      <c r="D95" s="122">
        <v>7</v>
      </c>
      <c r="E95" s="118" t="s">
        <v>82</v>
      </c>
      <c r="F95" s="118" t="s">
        <v>189</v>
      </c>
      <c r="G95" s="119">
        <f>COUNTIF(GameStats!E:E,PlayerTable!C95)</f>
        <v>5</v>
      </c>
      <c r="H95" s="119">
        <f>COUNTIF(GameStats!F:G, PlayerTable!C95)</f>
        <v>3</v>
      </c>
      <c r="I95" s="119">
        <f t="shared" si="1"/>
        <v>8</v>
      </c>
      <c r="J95" s="121" t="str">
        <f>IF(COUNTIF(Penalty!E:E, PlayerTable!C95)=0, "", SUMIF(Penalty!E:E,PlayerTable!C95,Penalty!F:F))</f>
        <v/>
      </c>
    </row>
    <row r="96" spans="1:10" s="87" customFormat="1">
      <c r="A96" s="55"/>
      <c r="B96" s="118" t="s">
        <v>13</v>
      </c>
      <c r="C96" s="119">
        <v>6009</v>
      </c>
      <c r="D96" s="115">
        <v>12</v>
      </c>
      <c r="E96" s="118" t="s">
        <v>190</v>
      </c>
      <c r="F96" s="118" t="s">
        <v>117</v>
      </c>
      <c r="G96" s="119">
        <f>COUNTIF(GameStats!E:E,PlayerTable!C96)</f>
        <v>0</v>
      </c>
      <c r="H96" s="119">
        <f>COUNTIF(GameStats!F:G, PlayerTable!C96)</f>
        <v>5</v>
      </c>
      <c r="I96" s="119">
        <f t="shared" si="1"/>
        <v>5</v>
      </c>
      <c r="J96" s="121" t="str">
        <f>IF(COUNTIF(Penalty!E:E, PlayerTable!C96)=0, "", SUMIF(Penalty!E:E,PlayerTable!C96,Penalty!F:F))</f>
        <v/>
      </c>
    </row>
    <row r="97" spans="1:10">
      <c r="B97" s="118" t="s">
        <v>13</v>
      </c>
      <c r="C97" s="119">
        <v>6010</v>
      </c>
      <c r="D97" s="115">
        <v>16</v>
      </c>
      <c r="E97" s="118" t="s">
        <v>89</v>
      </c>
      <c r="F97" s="118" t="s">
        <v>191</v>
      </c>
      <c r="G97" s="119">
        <f>COUNTIF(GameStats!E:E,PlayerTable!C97)</f>
        <v>16</v>
      </c>
      <c r="H97" s="119">
        <f>COUNTIF(GameStats!F:G, PlayerTable!C97)</f>
        <v>9</v>
      </c>
      <c r="I97" s="119">
        <f t="shared" si="1"/>
        <v>25</v>
      </c>
      <c r="J97" s="121">
        <f>IF(COUNTIF(Penalty!E:E, PlayerTable!C97)=0, "", SUMIF(Penalty!E:E,PlayerTable!C97,Penalty!F:F))</f>
        <v>9</v>
      </c>
    </row>
    <row r="98" spans="1:10">
      <c r="B98" s="118" t="s">
        <v>13</v>
      </c>
      <c r="C98" s="119">
        <v>6020</v>
      </c>
      <c r="D98" s="117">
        <v>15</v>
      </c>
      <c r="E98" s="118" t="s">
        <v>101</v>
      </c>
      <c r="F98" s="118" t="s">
        <v>192</v>
      </c>
      <c r="G98" s="119">
        <f>COUNTIF(GameStats!E:E,PlayerTable!C98)</f>
        <v>3</v>
      </c>
      <c r="H98" s="119">
        <f>COUNTIF(GameStats!F:G, PlayerTable!C98)</f>
        <v>2</v>
      </c>
      <c r="I98" s="119">
        <f t="shared" si="1"/>
        <v>5</v>
      </c>
      <c r="J98" s="121" t="str">
        <f>IF(COUNTIF(Penalty!E:E, PlayerTable!C98)=0, "", SUMIF(Penalty!E:E,PlayerTable!C98,Penalty!F:F))</f>
        <v/>
      </c>
    </row>
    <row r="99" spans="1:10">
      <c r="B99" s="118" t="s">
        <v>13</v>
      </c>
      <c r="C99" s="119">
        <v>6023</v>
      </c>
      <c r="D99" s="116"/>
      <c r="E99" s="118" t="s">
        <v>193</v>
      </c>
      <c r="F99" s="118" t="s">
        <v>194</v>
      </c>
      <c r="G99" s="119">
        <f>COUNTIF(GameStats!E:E,PlayerTable!C99)</f>
        <v>0</v>
      </c>
      <c r="H99" s="119">
        <f>COUNTIF(GameStats!F:G, PlayerTable!C99)</f>
        <v>0</v>
      </c>
      <c r="I99" s="119">
        <f t="shared" si="1"/>
        <v>0</v>
      </c>
      <c r="J99" s="121">
        <f>IF(COUNTIF(Penalty!E:E, PlayerTable!C99)=0, "", SUMIF(Penalty!E:E,PlayerTable!C99,Penalty!F:F))</f>
        <v>3</v>
      </c>
    </row>
    <row r="100" spans="1:10">
      <c r="B100" s="118" t="s">
        <v>13</v>
      </c>
      <c r="C100" s="119">
        <v>6021</v>
      </c>
      <c r="D100" s="117">
        <v>21</v>
      </c>
      <c r="E100" s="118" t="s">
        <v>114</v>
      </c>
      <c r="F100" s="118" t="s">
        <v>195</v>
      </c>
      <c r="G100" s="119">
        <f>COUNTIF(GameStats!E:E,PlayerTable!C100)</f>
        <v>11</v>
      </c>
      <c r="H100" s="119">
        <f>COUNTIF(GameStats!F:G, PlayerTable!C100)</f>
        <v>5</v>
      </c>
      <c r="I100" s="119">
        <f t="shared" si="1"/>
        <v>16</v>
      </c>
      <c r="J100" s="121" t="str">
        <f>IF(COUNTIF(Penalty!E:E, PlayerTable!C100)=0, "", SUMIF(Penalty!E:E,PlayerTable!C100,Penalty!F:F))</f>
        <v/>
      </c>
    </row>
    <row r="101" spans="1:10">
      <c r="B101" s="118" t="s">
        <v>13</v>
      </c>
      <c r="C101" s="119">
        <v>6014</v>
      </c>
      <c r="D101" s="115">
        <v>27</v>
      </c>
      <c r="E101" s="118" t="s">
        <v>103</v>
      </c>
      <c r="F101" s="118" t="s">
        <v>196</v>
      </c>
      <c r="G101" s="119">
        <f>COUNTIF(GameStats!E:E,PlayerTable!C101)</f>
        <v>5</v>
      </c>
      <c r="H101" s="119">
        <f>COUNTIF(GameStats!F:G, PlayerTable!C101)</f>
        <v>3</v>
      </c>
      <c r="I101" s="119">
        <f t="shared" si="1"/>
        <v>8</v>
      </c>
      <c r="J101" s="121" t="str">
        <f>IF(COUNTIF(Penalty!E:E, PlayerTable!C101)=0, "", SUMIF(Penalty!E:E,PlayerTable!C101,Penalty!F:F))</f>
        <v/>
      </c>
    </row>
    <row r="102" spans="1:10">
      <c r="B102" s="118" t="s">
        <v>13</v>
      </c>
      <c r="C102" s="119">
        <v>6015</v>
      </c>
      <c r="D102" s="115">
        <v>3</v>
      </c>
      <c r="E102" s="118" t="s">
        <v>50</v>
      </c>
      <c r="F102" s="118" t="s">
        <v>197</v>
      </c>
      <c r="G102" s="119">
        <f>COUNTIF(GameStats!E:E,PlayerTable!C102)</f>
        <v>2</v>
      </c>
      <c r="H102" s="119">
        <f>COUNTIF(GameStats!F:G, PlayerTable!C102)</f>
        <v>1</v>
      </c>
      <c r="I102" s="119">
        <f t="shared" si="1"/>
        <v>3</v>
      </c>
      <c r="J102" s="121">
        <f>IF(COUNTIF(Penalty!E:E, PlayerTable!C102)=0, "", SUMIF(Penalty!E:E,PlayerTable!C102,Penalty!F:F))</f>
        <v>9</v>
      </c>
    </row>
    <row r="103" spans="1:10">
      <c r="B103" s="118" t="s">
        <v>13</v>
      </c>
      <c r="C103" s="119">
        <v>6016</v>
      </c>
      <c r="D103" s="115">
        <v>20</v>
      </c>
      <c r="E103" s="118" t="s">
        <v>198</v>
      </c>
      <c r="F103" s="118" t="s">
        <v>177</v>
      </c>
      <c r="G103" s="119">
        <f>COUNTIF(GameStats!E:E,PlayerTable!C103)</f>
        <v>1</v>
      </c>
      <c r="H103" s="119">
        <f>COUNTIF(GameStats!F:G, PlayerTable!C103)</f>
        <v>4</v>
      </c>
      <c r="I103" s="119">
        <f t="shared" si="1"/>
        <v>5</v>
      </c>
      <c r="J103" s="121" t="str">
        <f>IF(COUNTIF(Penalty!E:E, PlayerTable!C103)=0, "", SUMIF(Penalty!E:E,PlayerTable!C103,Penalty!F:F))</f>
        <v/>
      </c>
    </row>
    <row r="104" spans="1:10">
      <c r="B104" s="118" t="s">
        <v>26</v>
      </c>
      <c r="C104" s="119">
        <v>7001</v>
      </c>
      <c r="D104" s="156">
        <v>3</v>
      </c>
      <c r="E104" s="118" t="s">
        <v>41</v>
      </c>
      <c r="F104" s="118" t="s">
        <v>199</v>
      </c>
      <c r="G104" s="119">
        <f>COUNTIF(GameStats!E:E,PlayerTable!C104)</f>
        <v>5</v>
      </c>
      <c r="H104" s="119">
        <f>COUNTIF(GameStats!F:G, PlayerTable!C104)</f>
        <v>2</v>
      </c>
      <c r="I104" s="119">
        <f t="shared" si="1"/>
        <v>7</v>
      </c>
      <c r="J104" s="121">
        <f>IF(COUNTIF(Penalty!E:E, PlayerTable!C104)=0, "", SUMIF(Penalty!E:E,PlayerTable!C104,Penalty!F:F))</f>
        <v>6</v>
      </c>
    </row>
    <row r="105" spans="1:10">
      <c r="B105" s="118" t="s">
        <v>26</v>
      </c>
      <c r="C105" s="119">
        <v>7002</v>
      </c>
      <c r="D105" s="156" t="s">
        <v>200</v>
      </c>
      <c r="E105" s="118" t="s">
        <v>82</v>
      </c>
      <c r="F105" s="118" t="s">
        <v>201</v>
      </c>
      <c r="G105" s="119">
        <f>COUNTIF(GameStats!E:E,PlayerTable!C105)</f>
        <v>4</v>
      </c>
      <c r="H105" s="119">
        <f>COUNTIF(GameStats!F:G, PlayerTable!C105)</f>
        <v>2</v>
      </c>
      <c r="I105" s="119">
        <f t="shared" si="1"/>
        <v>6</v>
      </c>
      <c r="J105" s="121">
        <f>IF(COUNTIF(Penalty!E:E, PlayerTable!C105)=0, "", SUMIF(Penalty!E:E,PlayerTable!C105,Penalty!F:F))</f>
        <v>15</v>
      </c>
    </row>
    <row r="106" spans="1:10">
      <c r="B106" s="118" t="s">
        <v>26</v>
      </c>
      <c r="C106" s="119">
        <v>7003</v>
      </c>
      <c r="D106" s="156">
        <v>2</v>
      </c>
      <c r="E106" s="118" t="s">
        <v>202</v>
      </c>
      <c r="F106" s="118" t="s">
        <v>203</v>
      </c>
      <c r="G106" s="119">
        <f>COUNTIF(GameStats!E:E,PlayerTable!C106)</f>
        <v>1</v>
      </c>
      <c r="H106" s="119">
        <f>COUNTIF(GameStats!F:G, PlayerTable!C106)</f>
        <v>0</v>
      </c>
      <c r="I106" s="119">
        <f t="shared" si="1"/>
        <v>1</v>
      </c>
      <c r="J106" s="121" t="str">
        <f>IF(COUNTIF(Penalty!E:E, PlayerTable!C106)=0, "", SUMIF(Penalty!E:E,PlayerTable!C106,Penalty!F:F))</f>
        <v/>
      </c>
    </row>
    <row r="107" spans="1:10">
      <c r="B107" s="118" t="s">
        <v>26</v>
      </c>
      <c r="C107" s="119">
        <v>7004</v>
      </c>
      <c r="D107" s="156" t="s">
        <v>204</v>
      </c>
      <c r="E107" s="118" t="s">
        <v>82</v>
      </c>
      <c r="F107" s="118" t="s">
        <v>205</v>
      </c>
      <c r="G107" s="119">
        <f>COUNTIF(GameStats!E:E,PlayerTable!C107)</f>
        <v>3</v>
      </c>
      <c r="H107" s="119">
        <f>COUNTIF(GameStats!F:G, PlayerTable!C107)</f>
        <v>3</v>
      </c>
      <c r="I107" s="119">
        <f t="shared" si="1"/>
        <v>6</v>
      </c>
      <c r="J107" s="121" t="str">
        <f>IF(COUNTIF(Penalty!E:E, PlayerTable!C107)=0, "", SUMIF(Penalty!E:E,PlayerTable!C107,Penalty!F:F))</f>
        <v/>
      </c>
    </row>
    <row r="108" spans="1:10">
      <c r="B108" s="118" t="s">
        <v>26</v>
      </c>
      <c r="C108" s="119">
        <v>7005</v>
      </c>
      <c r="D108" s="156">
        <v>6</v>
      </c>
      <c r="E108" s="118" t="s">
        <v>206</v>
      </c>
      <c r="F108" s="118" t="s">
        <v>207</v>
      </c>
      <c r="G108" s="119">
        <f>COUNTIF(GameStats!E:E,PlayerTable!C108)</f>
        <v>11</v>
      </c>
      <c r="H108" s="119">
        <f>COUNTIF(GameStats!F:G, PlayerTable!C108)</f>
        <v>8</v>
      </c>
      <c r="I108" s="119">
        <f t="shared" si="1"/>
        <v>19</v>
      </c>
      <c r="J108" s="121" t="str">
        <f>IF(COUNTIF(Penalty!E:E, PlayerTable!C108)=0, "", SUMIF(Penalty!E:E,PlayerTable!C108,Penalty!F:F))</f>
        <v/>
      </c>
    </row>
    <row r="109" spans="1:10">
      <c r="B109" s="118" t="s">
        <v>26</v>
      </c>
      <c r="C109" s="119">
        <v>7019</v>
      </c>
      <c r="D109" s="158"/>
      <c r="E109" s="118" t="s">
        <v>77</v>
      </c>
      <c r="F109" s="118" t="s">
        <v>208</v>
      </c>
      <c r="G109" s="119">
        <f>COUNTIF(GameStats!E:E,PlayerTable!C109)</f>
        <v>0</v>
      </c>
      <c r="H109" s="119">
        <f>COUNTIF(GameStats!F:G, PlayerTable!C109)</f>
        <v>0</v>
      </c>
      <c r="I109" s="119">
        <f t="shared" si="1"/>
        <v>0</v>
      </c>
      <c r="J109" s="121" t="str">
        <f>IF(COUNTIF(Penalty!E:E, PlayerTable!C109)=0, "", SUMIF(Penalty!E:E,PlayerTable!C109,Penalty!F:F))</f>
        <v/>
      </c>
    </row>
    <row r="110" spans="1:10">
      <c r="B110" s="118" t="s">
        <v>26</v>
      </c>
      <c r="C110" s="119">
        <v>7006</v>
      </c>
      <c r="D110" s="158">
        <v>19</v>
      </c>
      <c r="E110" s="118" t="s">
        <v>118</v>
      </c>
      <c r="F110" s="118" t="s">
        <v>209</v>
      </c>
      <c r="G110" s="119">
        <f>COUNTIF(GameStats!E:E,PlayerTable!C110)</f>
        <v>6</v>
      </c>
      <c r="H110" s="119">
        <f>COUNTIF(GameStats!F:G, PlayerTable!C110)</f>
        <v>3</v>
      </c>
      <c r="I110" s="119">
        <f t="shared" si="1"/>
        <v>9</v>
      </c>
      <c r="J110" s="121">
        <f>IF(COUNTIF(Penalty!E:E, PlayerTable!C110)=0, "", SUMIF(Penalty!E:E,PlayerTable!C110,Penalty!F:F))</f>
        <v>6</v>
      </c>
    </row>
    <row r="111" spans="1:10">
      <c r="B111" s="118" t="s">
        <v>26</v>
      </c>
      <c r="C111" s="119">
        <v>7008</v>
      </c>
      <c r="D111" s="158">
        <v>22</v>
      </c>
      <c r="E111" s="118" t="s">
        <v>210</v>
      </c>
      <c r="F111" s="118" t="s">
        <v>211</v>
      </c>
      <c r="G111" s="119">
        <f>COUNTIF(GameStats!E:E,PlayerTable!C111)</f>
        <v>0</v>
      </c>
      <c r="H111" s="119">
        <f>COUNTIF(GameStats!F:G, PlayerTable!C111)</f>
        <v>0</v>
      </c>
      <c r="I111" s="119">
        <f t="shared" si="1"/>
        <v>0</v>
      </c>
      <c r="J111" s="121" t="str">
        <f>IF(COUNTIF(Penalty!E:E, PlayerTable!C111)=0, "", SUMIF(Penalty!E:E,PlayerTable!C111,Penalty!F:F))</f>
        <v/>
      </c>
    </row>
    <row r="112" spans="1:10" s="87" customFormat="1">
      <c r="A112" s="55"/>
      <c r="B112" s="118" t="s">
        <v>26</v>
      </c>
      <c r="C112" s="119">
        <v>7009</v>
      </c>
      <c r="D112" s="156">
        <v>18</v>
      </c>
      <c r="E112" s="118" t="s">
        <v>193</v>
      </c>
      <c r="F112" s="118" t="s">
        <v>212</v>
      </c>
      <c r="G112" s="119">
        <f>COUNTIF(GameStats!E:E,PlayerTable!C112)</f>
        <v>11</v>
      </c>
      <c r="H112" s="119">
        <f>COUNTIF(GameStats!F:G, PlayerTable!C112)</f>
        <v>7</v>
      </c>
      <c r="I112" s="119">
        <f t="shared" si="1"/>
        <v>18</v>
      </c>
      <c r="J112" s="121" t="str">
        <f>IF(COUNTIF(Penalty!E:E, PlayerTable!C112)=0, "", SUMIF(Penalty!E:E,PlayerTable!C112,Penalty!F:F))</f>
        <v/>
      </c>
    </row>
    <row r="113" spans="1:12" s="87" customFormat="1">
      <c r="A113" s="55"/>
      <c r="B113" s="118" t="s">
        <v>26</v>
      </c>
      <c r="C113" s="119">
        <v>7010</v>
      </c>
      <c r="D113" s="156">
        <v>7</v>
      </c>
      <c r="E113" s="118" t="s">
        <v>59</v>
      </c>
      <c r="F113" s="118" t="s">
        <v>213</v>
      </c>
      <c r="G113" s="119">
        <f>COUNTIF(GameStats!E:E,PlayerTable!C113)</f>
        <v>6</v>
      </c>
      <c r="H113" s="119">
        <f>COUNTIF(GameStats!F:G, PlayerTable!C113)</f>
        <v>3</v>
      </c>
      <c r="I113" s="119">
        <f t="shared" si="1"/>
        <v>9</v>
      </c>
      <c r="J113" s="121">
        <f>IF(COUNTIF(Penalty!E:E, PlayerTable!C113)=0, "", SUMIF(Penalty!E:E,PlayerTable!C113,Penalty!F:F))</f>
        <v>9</v>
      </c>
      <c r="K113" s="118"/>
      <c r="L113" s="118"/>
    </row>
    <row r="114" spans="1:12">
      <c r="B114" s="118" t="s">
        <v>26</v>
      </c>
      <c r="C114" s="119">
        <v>7012</v>
      </c>
      <c r="D114" s="156">
        <v>23</v>
      </c>
      <c r="E114" s="118" t="s">
        <v>214</v>
      </c>
      <c r="F114" s="118" t="s">
        <v>215</v>
      </c>
      <c r="G114" s="119">
        <f>COUNTIF(GameStats!E:E,PlayerTable!C114)</f>
        <v>22</v>
      </c>
      <c r="H114" s="119">
        <f>COUNTIF(GameStats!F:G, PlayerTable!C114)</f>
        <v>9</v>
      </c>
      <c r="I114" s="119">
        <f t="shared" si="1"/>
        <v>31</v>
      </c>
      <c r="J114" s="121" t="str">
        <f>IF(COUNTIF(Penalty!E:E, PlayerTable!C114)=0, "", SUMIF(Penalty!E:E,PlayerTable!C114,Penalty!F:F))</f>
        <v/>
      </c>
      <c r="K114" s="118"/>
      <c r="L114" s="118"/>
    </row>
    <row r="115" spans="1:12">
      <c r="B115" s="118" t="s">
        <v>26</v>
      </c>
      <c r="C115" s="119">
        <v>7013</v>
      </c>
      <c r="D115" s="156">
        <v>25</v>
      </c>
      <c r="E115" s="118" t="s">
        <v>114</v>
      </c>
      <c r="F115" s="118" t="s">
        <v>215</v>
      </c>
      <c r="G115" s="119">
        <f>COUNTIF(GameStats!E:E,PlayerTable!C115)</f>
        <v>0</v>
      </c>
      <c r="H115" s="119">
        <f>COUNTIF(GameStats!F:G, PlayerTable!C115)</f>
        <v>4</v>
      </c>
      <c r="I115" s="119">
        <f t="shared" si="1"/>
        <v>4</v>
      </c>
      <c r="J115" s="121" t="str">
        <f>IF(COUNTIF(Penalty!E:E, PlayerTable!C115)=0, "", SUMIF(Penalty!E:E,PlayerTable!C115,Penalty!F:F))</f>
        <v/>
      </c>
      <c r="K115" s="118"/>
      <c r="L115" s="118"/>
    </row>
    <row r="116" spans="1:12">
      <c r="B116" s="118" t="s">
        <v>26</v>
      </c>
      <c r="C116" s="119">
        <v>7014</v>
      </c>
      <c r="D116" s="156">
        <v>5</v>
      </c>
      <c r="E116" s="118" t="s">
        <v>82</v>
      </c>
      <c r="F116" s="118" t="s">
        <v>216</v>
      </c>
      <c r="G116" s="119">
        <f>COUNTIF(GameStats!E:E,PlayerTable!C116)</f>
        <v>3</v>
      </c>
      <c r="H116" s="119">
        <f>COUNTIF(GameStats!F:G, PlayerTable!C116)</f>
        <v>5</v>
      </c>
      <c r="I116" s="119">
        <f t="shared" si="1"/>
        <v>8</v>
      </c>
      <c r="J116" s="121">
        <f>IF(COUNTIF(Penalty!E:E, PlayerTable!C116)=0, "", SUMIF(Penalty!E:E,PlayerTable!C116,Penalty!F:F))</f>
        <v>3</v>
      </c>
      <c r="K116" s="118"/>
      <c r="L116" s="118"/>
    </row>
    <row r="117" spans="1:12">
      <c r="B117" s="118" t="s">
        <v>26</v>
      </c>
      <c r="C117" s="119">
        <v>7017</v>
      </c>
      <c r="D117" s="158"/>
      <c r="E117" s="118" t="s">
        <v>37</v>
      </c>
      <c r="F117" s="118" t="s">
        <v>217</v>
      </c>
      <c r="G117" s="119">
        <f>COUNTIF(GameStats!E:E,PlayerTable!C117)</f>
        <v>5</v>
      </c>
      <c r="H117" s="119">
        <f>COUNTIF(GameStats!F:G, PlayerTable!C117)</f>
        <v>1</v>
      </c>
      <c r="I117" s="119">
        <f t="shared" si="1"/>
        <v>6</v>
      </c>
      <c r="J117" s="121">
        <f>IF(COUNTIF(Penalty!E:E, PlayerTable!C117)=0, "", SUMIF(Penalty!E:E,PlayerTable!C117,Penalty!F:F))</f>
        <v>6</v>
      </c>
      <c r="K117" s="118"/>
      <c r="L117" s="118"/>
    </row>
    <row r="118" spans="1:12">
      <c r="B118" s="118" t="s">
        <v>26</v>
      </c>
      <c r="C118" s="119">
        <v>7018</v>
      </c>
      <c r="D118" s="156" t="s">
        <v>218</v>
      </c>
      <c r="E118" s="118" t="s">
        <v>206</v>
      </c>
      <c r="F118" s="118" t="s">
        <v>219</v>
      </c>
      <c r="G118" s="119">
        <f>COUNTIF(GameStats!E:E,PlayerTable!C118)</f>
        <v>14</v>
      </c>
      <c r="H118" s="119">
        <f>COUNTIF(GameStats!F:G, PlayerTable!C118)</f>
        <v>3</v>
      </c>
      <c r="I118" s="119">
        <f t="shared" si="1"/>
        <v>17</v>
      </c>
      <c r="J118" s="121">
        <f>IF(COUNTIF(Penalty!E:E, PlayerTable!C118)=0, "", SUMIF(Penalty!E:E,PlayerTable!C118,Penalty!F:F))</f>
        <v>3</v>
      </c>
      <c r="K118" s="118"/>
      <c r="L118" s="118"/>
    </row>
    <row r="119" spans="1:12">
      <c r="B119" s="118" t="s">
        <v>26</v>
      </c>
      <c r="C119" s="119">
        <v>7015</v>
      </c>
      <c r="D119" s="156">
        <v>9</v>
      </c>
      <c r="E119" s="118" t="s">
        <v>46</v>
      </c>
      <c r="F119" s="118" t="s">
        <v>219</v>
      </c>
      <c r="G119" s="119">
        <f>COUNTIF(GameStats!E:E,PlayerTable!C119)</f>
        <v>9</v>
      </c>
      <c r="H119" s="119">
        <f>COUNTIF(GameStats!F:G, PlayerTable!C119)</f>
        <v>5</v>
      </c>
      <c r="I119" s="119">
        <f t="shared" si="1"/>
        <v>14</v>
      </c>
      <c r="J119" s="121">
        <f>IF(COUNTIF(Penalty!E:E, PlayerTable!C119)=0, "", SUMIF(Penalty!E:E,PlayerTable!C119,Penalty!F:F))</f>
        <v>6</v>
      </c>
      <c r="K119" s="118"/>
      <c r="L119" s="118"/>
    </row>
    <row r="120" spans="1:12">
      <c r="B120" s="118" t="s">
        <v>26</v>
      </c>
      <c r="C120" s="119">
        <v>7016</v>
      </c>
      <c r="D120" s="156">
        <v>1</v>
      </c>
      <c r="E120" s="118" t="s">
        <v>220</v>
      </c>
      <c r="F120" s="118" t="s">
        <v>221</v>
      </c>
      <c r="G120" s="119">
        <f>COUNTIF(GameStats!E:E,PlayerTable!C120)</f>
        <v>3</v>
      </c>
      <c r="H120" s="119">
        <f>COUNTIF(GameStats!F:G, PlayerTable!C120)</f>
        <v>4</v>
      </c>
      <c r="I120" s="119">
        <f t="shared" si="1"/>
        <v>7</v>
      </c>
      <c r="J120" s="121" t="str">
        <f>IF(COUNTIF(Penalty!E:E, PlayerTable!C120)=0, "", SUMIF(Penalty!E:E,PlayerTable!C120,Penalty!F:F))</f>
        <v/>
      </c>
      <c r="K120" s="118"/>
      <c r="L120" s="118"/>
    </row>
    <row r="121" spans="1:12">
      <c r="B121" s="118" t="s">
        <v>23</v>
      </c>
      <c r="C121" s="119">
        <v>8001</v>
      </c>
      <c r="D121" s="115">
        <v>44</v>
      </c>
      <c r="E121" s="118" t="s">
        <v>69</v>
      </c>
      <c r="F121" s="118" t="s">
        <v>222</v>
      </c>
      <c r="G121" s="119">
        <f>COUNTIF(GameStats!E:E,PlayerTable!C121)</f>
        <v>2</v>
      </c>
      <c r="H121" s="119">
        <f>COUNTIF(GameStats!F:G, PlayerTable!C121)</f>
        <v>3</v>
      </c>
      <c r="I121" s="119">
        <f t="shared" si="1"/>
        <v>5</v>
      </c>
      <c r="J121" s="121">
        <f>IF(COUNTIF(Penalty!E:E, PlayerTable!C121)=0, "", SUMIF(Penalty!E:E,PlayerTable!C121,Penalty!F:F))</f>
        <v>6</v>
      </c>
      <c r="K121" s="118"/>
      <c r="L121" s="118"/>
    </row>
    <row r="122" spans="1:12">
      <c r="B122" s="118" t="s">
        <v>23</v>
      </c>
      <c r="C122" s="119">
        <v>8021</v>
      </c>
      <c r="D122" s="115">
        <v>91</v>
      </c>
      <c r="E122" s="118" t="s">
        <v>223</v>
      </c>
      <c r="F122" s="118" t="s">
        <v>224</v>
      </c>
      <c r="G122" s="119">
        <f>COUNTIF(GameStats!E:E,PlayerTable!C122)</f>
        <v>5</v>
      </c>
      <c r="H122" s="119">
        <f>COUNTIF(GameStats!F:G, PlayerTable!C122)</f>
        <v>3</v>
      </c>
      <c r="I122" s="119">
        <f t="shared" si="1"/>
        <v>8</v>
      </c>
      <c r="J122" s="121">
        <f>IF(COUNTIF(Penalty!E:E, PlayerTable!C122)=0, "", SUMIF(Penalty!E:E,PlayerTable!C122,Penalty!F:F))</f>
        <v>3</v>
      </c>
      <c r="K122" s="118"/>
      <c r="L122" s="118"/>
    </row>
    <row r="123" spans="1:12">
      <c r="B123" s="118" t="s">
        <v>23</v>
      </c>
      <c r="C123" s="119">
        <v>8002</v>
      </c>
      <c r="D123" s="115">
        <v>4</v>
      </c>
      <c r="E123" s="118" t="s">
        <v>225</v>
      </c>
      <c r="F123" s="118" t="s">
        <v>226</v>
      </c>
      <c r="G123" s="119">
        <f>COUNTIF(GameStats!E:E,PlayerTable!C123)</f>
        <v>2</v>
      </c>
      <c r="H123" s="119">
        <f>COUNTIF(GameStats!F:G, PlayerTable!C123)</f>
        <v>0</v>
      </c>
      <c r="I123" s="119">
        <f t="shared" si="1"/>
        <v>2</v>
      </c>
      <c r="J123" s="121">
        <f>IF(COUNTIF(Penalty!E:E, PlayerTable!C123)=0, "", SUMIF(Penalty!E:E,PlayerTable!C123,Penalty!F:F))</f>
        <v>9</v>
      </c>
      <c r="K123" s="118"/>
      <c r="L123" s="118"/>
    </row>
    <row r="124" spans="1:12">
      <c r="B124" s="118" t="s">
        <v>23</v>
      </c>
      <c r="C124" s="119">
        <v>8003</v>
      </c>
      <c r="D124" s="115">
        <v>7</v>
      </c>
      <c r="E124" s="118" t="s">
        <v>79</v>
      </c>
      <c r="F124" s="118" t="s">
        <v>227</v>
      </c>
      <c r="G124" s="119">
        <f>COUNTIF(GameStats!E:E,PlayerTable!C124)</f>
        <v>2</v>
      </c>
      <c r="H124" s="119">
        <f>COUNTIF(GameStats!F:G, PlayerTable!C124)</f>
        <v>3</v>
      </c>
      <c r="I124" s="119">
        <f t="shared" si="1"/>
        <v>5</v>
      </c>
      <c r="J124" s="121" t="str">
        <f>IF(COUNTIF(Penalty!E:E, PlayerTable!C124)=0, "", SUMIF(Penalty!E:E,PlayerTable!C124,Penalty!F:F))</f>
        <v/>
      </c>
      <c r="K124" s="118"/>
      <c r="L124" s="118"/>
    </row>
    <row r="125" spans="1:12">
      <c r="B125" s="118" t="s">
        <v>23</v>
      </c>
      <c r="C125" s="119">
        <v>8004</v>
      </c>
      <c r="D125" s="115">
        <v>15</v>
      </c>
      <c r="E125" s="118" t="s">
        <v>172</v>
      </c>
      <c r="F125" s="118" t="s">
        <v>228</v>
      </c>
      <c r="G125" s="119">
        <f>COUNTIF(GameStats!E:E,PlayerTable!C125)</f>
        <v>18</v>
      </c>
      <c r="H125" s="119">
        <f>COUNTIF(GameStats!F:G, PlayerTable!C125)</f>
        <v>10</v>
      </c>
      <c r="I125" s="119">
        <f t="shared" si="1"/>
        <v>28</v>
      </c>
      <c r="J125" s="121">
        <f>IF(COUNTIF(Penalty!E:E, PlayerTable!C125)=0, "", SUMIF(Penalty!E:E,PlayerTable!C125,Penalty!F:F))</f>
        <v>15</v>
      </c>
      <c r="K125" s="118"/>
      <c r="L125" s="118"/>
    </row>
    <row r="126" spans="1:12">
      <c r="B126" s="118" t="s">
        <v>23</v>
      </c>
      <c r="C126" s="119">
        <v>8005</v>
      </c>
      <c r="D126" s="115">
        <v>24</v>
      </c>
      <c r="E126" s="118" t="s">
        <v>77</v>
      </c>
      <c r="F126" s="118" t="s">
        <v>229</v>
      </c>
      <c r="G126" s="119">
        <f>COUNTIF(GameStats!E:E,PlayerTable!C126)</f>
        <v>12</v>
      </c>
      <c r="H126" s="119">
        <f>COUNTIF(GameStats!F:G, PlayerTable!C126)</f>
        <v>3</v>
      </c>
      <c r="I126" s="119">
        <f t="shared" si="1"/>
        <v>15</v>
      </c>
      <c r="J126" s="121">
        <f>IF(COUNTIF(Penalty!E:E, PlayerTable!C126)=0, "", SUMIF(Penalty!E:E,PlayerTable!C126,Penalty!F:F))</f>
        <v>21</v>
      </c>
      <c r="K126" s="118"/>
      <c r="L126" s="118"/>
    </row>
    <row r="127" spans="1:12">
      <c r="B127" s="118" t="s">
        <v>23</v>
      </c>
      <c r="C127" s="119">
        <v>8006</v>
      </c>
      <c r="D127" s="156" t="s">
        <v>230</v>
      </c>
      <c r="E127" s="118" t="s">
        <v>77</v>
      </c>
      <c r="F127" s="118" t="s">
        <v>231</v>
      </c>
      <c r="G127" s="119">
        <f>COUNTIF(GameStats!E:E,PlayerTable!C127)</f>
        <v>12</v>
      </c>
      <c r="H127" s="119">
        <f>COUNTIF(GameStats!F:G, PlayerTable!C127)</f>
        <v>5</v>
      </c>
      <c r="I127" s="119">
        <f t="shared" si="1"/>
        <v>17</v>
      </c>
      <c r="J127" s="121">
        <f>IF(COUNTIF(Penalty!E:E, PlayerTable!C127)=0, "", SUMIF(Penalty!E:E,PlayerTable!C127,Penalty!F:F))</f>
        <v>6</v>
      </c>
      <c r="K127" s="118"/>
      <c r="L127" s="118"/>
    </row>
    <row r="128" spans="1:12">
      <c r="B128" s="118" t="s">
        <v>23</v>
      </c>
      <c r="C128" s="119">
        <v>8018</v>
      </c>
      <c r="D128" s="116"/>
      <c r="E128" s="118" t="s">
        <v>131</v>
      </c>
      <c r="F128" s="118" t="s">
        <v>232</v>
      </c>
      <c r="G128" s="119">
        <f>COUNTIF(GameStats!E:E,PlayerTable!C128)</f>
        <v>1</v>
      </c>
      <c r="H128" s="119">
        <f>COUNTIF(GameStats!F:G, PlayerTable!C128)</f>
        <v>2</v>
      </c>
      <c r="I128" s="119">
        <f t="shared" si="1"/>
        <v>3</v>
      </c>
      <c r="J128" s="121" t="str">
        <f>IF(COUNTIF(Penalty!E:E, PlayerTable!C128)=0, "", SUMIF(Penalty!E:E,PlayerTable!C128,Penalty!F:F))</f>
        <v/>
      </c>
      <c r="K128" s="118"/>
      <c r="L128" s="118"/>
    </row>
    <row r="129" spans="2:10">
      <c r="B129" s="118" t="s">
        <v>23</v>
      </c>
      <c r="C129" s="119">
        <v>8008</v>
      </c>
      <c r="D129" s="115">
        <v>5</v>
      </c>
      <c r="E129" s="118" t="s">
        <v>43</v>
      </c>
      <c r="F129" s="118" t="s">
        <v>233</v>
      </c>
      <c r="G129" s="119">
        <f>COUNTIF(GameStats!E:E,PlayerTable!C129)</f>
        <v>8</v>
      </c>
      <c r="H129" s="119">
        <f>COUNTIF(GameStats!F:G, PlayerTable!C129)</f>
        <v>3</v>
      </c>
      <c r="I129" s="119">
        <f t="shared" si="1"/>
        <v>11</v>
      </c>
      <c r="J129" s="121">
        <f>IF(COUNTIF(Penalty!E:E, PlayerTable!C129)=0, "", SUMIF(Penalty!E:E,PlayerTable!C129,Penalty!F:F))</f>
        <v>15</v>
      </c>
    </row>
    <row r="130" spans="2:10">
      <c r="B130" s="118" t="s">
        <v>23</v>
      </c>
      <c r="C130" s="119">
        <v>8019</v>
      </c>
      <c r="D130" s="115">
        <v>7</v>
      </c>
      <c r="E130" s="118" t="s">
        <v>125</v>
      </c>
      <c r="F130" s="118" t="s">
        <v>234</v>
      </c>
      <c r="G130" s="119">
        <f>COUNTIF(GameStats!E:E,PlayerTable!C130)</f>
        <v>5</v>
      </c>
      <c r="H130" s="119">
        <f>COUNTIF(GameStats!F:G, PlayerTable!C130)</f>
        <v>7</v>
      </c>
      <c r="I130" s="119">
        <f t="shared" si="1"/>
        <v>12</v>
      </c>
      <c r="J130" s="121">
        <f>IF(COUNTIF(Penalty!E:E, PlayerTable!C130)=0, "", SUMIF(Penalty!E:E,PlayerTable!C130,Penalty!F:F))</f>
        <v>3</v>
      </c>
    </row>
    <row r="131" spans="2:10">
      <c r="B131" s="118" t="s">
        <v>23</v>
      </c>
      <c r="C131" s="119">
        <v>8009</v>
      </c>
      <c r="D131" s="115">
        <v>14</v>
      </c>
      <c r="E131" s="118" t="s">
        <v>50</v>
      </c>
      <c r="F131" s="118" t="s">
        <v>235</v>
      </c>
      <c r="G131" s="119">
        <f>COUNTIF(GameStats!E:E,PlayerTable!C131)</f>
        <v>1</v>
      </c>
      <c r="H131" s="119">
        <f>COUNTIF(GameStats!F:G, PlayerTable!C131)</f>
        <v>0</v>
      </c>
      <c r="I131" s="119">
        <f t="shared" ref="I131:I138" si="2">G131+H131</f>
        <v>1</v>
      </c>
      <c r="J131" s="121" t="str">
        <f>IF(COUNTIF(Penalty!E:E, PlayerTable!C131)=0, "", SUMIF(Penalty!E:E,PlayerTable!C131,Penalty!F:F))</f>
        <v/>
      </c>
    </row>
    <row r="132" spans="2:10">
      <c r="B132" s="118" t="s">
        <v>23</v>
      </c>
      <c r="C132" s="119">
        <v>8010</v>
      </c>
      <c r="D132" s="115">
        <v>13</v>
      </c>
      <c r="E132" s="118" t="s">
        <v>236</v>
      </c>
      <c r="F132" s="118" t="s">
        <v>237</v>
      </c>
      <c r="G132" s="119">
        <f>COUNTIF(GameStats!E:E,PlayerTable!C132)</f>
        <v>5</v>
      </c>
      <c r="H132" s="119">
        <f>COUNTIF(GameStats!F:G, PlayerTable!C132)</f>
        <v>9</v>
      </c>
      <c r="I132" s="119">
        <f t="shared" si="2"/>
        <v>14</v>
      </c>
      <c r="J132" s="121">
        <f>IF(COUNTIF(Penalty!E:E, PlayerTable!C132)=0, "", SUMIF(Penalty!E:E,PlayerTable!C132,Penalty!F:F))</f>
        <v>6</v>
      </c>
    </row>
    <row r="133" spans="2:10">
      <c r="B133" s="118" t="s">
        <v>23</v>
      </c>
      <c r="C133" s="119">
        <v>8012</v>
      </c>
      <c r="D133" s="115">
        <v>37</v>
      </c>
      <c r="E133" s="118" t="s">
        <v>238</v>
      </c>
      <c r="F133" s="118" t="s">
        <v>239</v>
      </c>
      <c r="G133" s="119">
        <f>COUNTIF(GameStats!E:E,PlayerTable!C133)</f>
        <v>2</v>
      </c>
      <c r="H133" s="119">
        <f>COUNTIF(GameStats!F:G, PlayerTable!C133)</f>
        <v>2</v>
      </c>
      <c r="I133" s="119">
        <f t="shared" si="2"/>
        <v>4</v>
      </c>
      <c r="J133" s="121" t="str">
        <f>IF(COUNTIF(Penalty!E:E, PlayerTable!C133)=0, "", SUMIF(Penalty!E:E,PlayerTable!C133,Penalty!F:F))</f>
        <v/>
      </c>
    </row>
    <row r="134" spans="2:10">
      <c r="B134" s="118" t="s">
        <v>23</v>
      </c>
      <c r="C134" s="119">
        <v>8020</v>
      </c>
      <c r="D134" s="115">
        <v>16</v>
      </c>
      <c r="E134" s="118" t="s">
        <v>240</v>
      </c>
      <c r="F134" s="118" t="s">
        <v>194</v>
      </c>
      <c r="G134" s="119">
        <f>COUNTIF(GameStats!E:E,PlayerTable!C134)</f>
        <v>1</v>
      </c>
      <c r="H134" s="119">
        <f>COUNTIF(GameStats!F:G, PlayerTable!C134)</f>
        <v>3</v>
      </c>
      <c r="I134" s="119">
        <f t="shared" si="2"/>
        <v>4</v>
      </c>
      <c r="J134" s="121" t="str">
        <f>IF(COUNTIF(Penalty!E:E, PlayerTable!C134)=0, "", SUMIF(Penalty!E:E,PlayerTable!C134,Penalty!F:F))</f>
        <v/>
      </c>
    </row>
    <row r="135" spans="2:10">
      <c r="B135" s="118" t="s">
        <v>23</v>
      </c>
      <c r="C135" s="119">
        <v>8013</v>
      </c>
      <c r="D135" s="116">
        <v>20</v>
      </c>
      <c r="E135" s="118" t="s">
        <v>241</v>
      </c>
      <c r="F135" s="118" t="s">
        <v>242</v>
      </c>
      <c r="G135" s="119">
        <f>COUNTIF(GameStats!E:E,PlayerTable!C135)</f>
        <v>0</v>
      </c>
      <c r="H135" s="119">
        <f>COUNTIF(GameStats!F:G, PlayerTable!C135)</f>
        <v>0</v>
      </c>
      <c r="I135" s="119">
        <f t="shared" si="2"/>
        <v>0</v>
      </c>
      <c r="J135" s="121" t="str">
        <f>IF(COUNTIF(Penalty!E:E, PlayerTable!C135)=0, "", SUMIF(Penalty!E:E,PlayerTable!C135,Penalty!F:F))</f>
        <v/>
      </c>
    </row>
    <row r="136" spans="2:10">
      <c r="B136" s="118" t="s">
        <v>23</v>
      </c>
      <c r="C136" s="119">
        <v>8014</v>
      </c>
      <c r="D136" s="115">
        <v>8</v>
      </c>
      <c r="E136" s="118" t="s">
        <v>243</v>
      </c>
      <c r="F136" s="118" t="s">
        <v>244</v>
      </c>
      <c r="G136" s="119">
        <f>COUNTIF(GameStats!E:E,PlayerTable!C136)</f>
        <v>17</v>
      </c>
      <c r="H136" s="119">
        <f>COUNTIF(GameStats!F:G, PlayerTable!C136)</f>
        <v>5</v>
      </c>
      <c r="I136" s="119">
        <f t="shared" si="2"/>
        <v>22</v>
      </c>
      <c r="J136" s="121">
        <f>IF(COUNTIF(Penalty!E:E, PlayerTable!C136)=0, "", SUMIF(Penalty!E:E,PlayerTable!C136,Penalty!F:F))</f>
        <v>3</v>
      </c>
    </row>
    <row r="137" spans="2:10">
      <c r="B137" s="118" t="s">
        <v>23</v>
      </c>
      <c r="C137" s="119">
        <v>8016</v>
      </c>
      <c r="D137" s="115">
        <v>6</v>
      </c>
      <c r="E137" s="118" t="s">
        <v>103</v>
      </c>
      <c r="F137" s="118" t="s">
        <v>245</v>
      </c>
      <c r="G137" s="119">
        <f>COUNTIF(GameStats!E:E,PlayerTable!C137)</f>
        <v>2</v>
      </c>
      <c r="H137" s="119">
        <f>COUNTIF(GameStats!F:G, PlayerTable!C137)</f>
        <v>3</v>
      </c>
      <c r="I137" s="119">
        <f t="shared" si="2"/>
        <v>5</v>
      </c>
      <c r="J137" s="121" t="str">
        <f>IF(COUNTIF(Penalty!E:E, PlayerTable!C137)=0, "", SUMIF(Penalty!E:E,PlayerTable!C137,Penalty!F:F))</f>
        <v/>
      </c>
    </row>
    <row r="138" spans="2:10">
      <c r="B138" s="118" t="s">
        <v>23</v>
      </c>
      <c r="C138" s="119">
        <v>8017</v>
      </c>
      <c r="D138" s="115">
        <v>9</v>
      </c>
      <c r="E138" s="118" t="s">
        <v>89</v>
      </c>
      <c r="F138" s="118" t="s">
        <v>246</v>
      </c>
      <c r="G138" s="119">
        <f>COUNTIF(GameStats!E:E,PlayerTable!C138)</f>
        <v>13</v>
      </c>
      <c r="H138" s="119">
        <f>COUNTIF(GameStats!F:G, PlayerTable!C138)</f>
        <v>7</v>
      </c>
      <c r="I138" s="119">
        <f t="shared" si="2"/>
        <v>20</v>
      </c>
      <c r="J138" s="121">
        <f>IF(COUNTIF(Penalty!E:E, PlayerTable!C138)=0, "", SUMIF(Penalty!E:E,PlayerTable!C138,Penalty!F:F))</f>
        <v>12</v>
      </c>
    </row>
  </sheetData>
  <autoFilter ref="A1:K138">
    <sortState ref="A52:K132">
      <sortCondition ref="C1:C132"/>
    </sortState>
  </autoFilter>
  <sortState ref="B2:K138">
    <sortCondition ref="B2:B138"/>
    <sortCondition ref="F2:F138"/>
    <sortCondition ref="E2:E138"/>
  </sortState>
  <conditionalFormatting sqref="C131:C132">
    <cfRule type="duplicateValues" dxfId="1414" priority="3"/>
  </conditionalFormatting>
  <conditionalFormatting sqref="C131:C132">
    <cfRule type="duplicateValues" dxfId="1413" priority="2"/>
  </conditionalFormatting>
  <conditionalFormatting sqref="E1:G1 E139:G1048576 E2:F138">
    <cfRule type="cellIs" priority="1" operator="notBetween">
      <formula>MIN($C:$C)</formula>
      <formula>MAX($C:$C)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889"/>
  <sheetViews>
    <sheetView workbookViewId="0"/>
  </sheetViews>
  <sheetFormatPr defaultRowHeight="15"/>
  <cols>
    <col min="1" max="1" width="13.42578125" style="8" customWidth="1"/>
    <col min="2" max="2" width="9.140625" style="119"/>
    <col min="3" max="3" width="10.7109375" style="15" bestFit="1" customWidth="1"/>
    <col min="4" max="4" width="10.42578125" bestFit="1" customWidth="1"/>
    <col min="5" max="5" width="11.5703125" style="119" bestFit="1" customWidth="1"/>
    <col min="6" max="6" width="12.140625" style="119" bestFit="1" customWidth="1"/>
    <col min="7" max="7" width="10.7109375" style="119" bestFit="1" customWidth="1"/>
    <col min="8" max="8" width="76" style="95" customWidth="1"/>
  </cols>
  <sheetData>
    <row r="1" spans="1:9">
      <c r="A1" s="120" t="s">
        <v>247</v>
      </c>
      <c r="B1" s="120" t="s">
        <v>248</v>
      </c>
      <c r="C1" s="3" t="s">
        <v>249</v>
      </c>
      <c r="D1" s="77" t="s">
        <v>14</v>
      </c>
      <c r="E1" s="152" t="s">
        <v>250</v>
      </c>
      <c r="F1" s="152" t="s">
        <v>251</v>
      </c>
      <c r="G1" s="152" t="s">
        <v>252</v>
      </c>
      <c r="H1" s="124" t="s">
        <v>36</v>
      </c>
      <c r="I1" s="118"/>
    </row>
    <row r="2" spans="1:9" ht="15" customHeight="1">
      <c r="A2" s="121">
        <v>11</v>
      </c>
      <c r="B2" s="121">
        <v>1</v>
      </c>
      <c r="C2" s="146">
        <v>0.43402777777777773</v>
      </c>
      <c r="D2" s="118" t="s">
        <v>8</v>
      </c>
      <c r="E2" s="119">
        <v>3018</v>
      </c>
      <c r="I2" s="16"/>
    </row>
    <row r="3" spans="1:9" ht="15" customHeight="1">
      <c r="A3" s="121">
        <v>11</v>
      </c>
      <c r="B3" s="121">
        <v>1</v>
      </c>
      <c r="C3" s="146">
        <v>0.23819444444444446</v>
      </c>
      <c r="D3" s="118" t="s">
        <v>8</v>
      </c>
      <c r="E3" s="119">
        <v>3019</v>
      </c>
      <c r="F3" s="119">
        <v>3020</v>
      </c>
      <c r="I3" s="16"/>
    </row>
    <row r="4" spans="1:9" ht="15" customHeight="1">
      <c r="A4" s="121">
        <v>11</v>
      </c>
      <c r="B4" s="121">
        <v>1</v>
      </c>
      <c r="C4" s="146">
        <v>0.18055555555555555</v>
      </c>
      <c r="D4" s="118" t="s">
        <v>8</v>
      </c>
      <c r="E4" s="119">
        <v>3020</v>
      </c>
      <c r="F4" s="119">
        <v>3019</v>
      </c>
      <c r="I4" s="16"/>
    </row>
    <row r="5" spans="1:9" ht="15" customHeight="1">
      <c r="A5" s="121">
        <v>11</v>
      </c>
      <c r="B5" s="121">
        <v>1</v>
      </c>
      <c r="C5" s="146">
        <v>4.1666666666666666E-3</v>
      </c>
      <c r="D5" s="118" t="s">
        <v>8</v>
      </c>
      <c r="E5" s="119">
        <v>3011</v>
      </c>
      <c r="F5" s="119">
        <v>3018</v>
      </c>
      <c r="I5" s="16"/>
    </row>
    <row r="6" spans="1:9" ht="15" customHeight="1">
      <c r="A6" s="121">
        <v>11</v>
      </c>
      <c r="B6" s="121">
        <v>2</v>
      </c>
      <c r="C6" s="146">
        <v>0.71180555555555547</v>
      </c>
      <c r="D6" s="118" t="s">
        <v>8</v>
      </c>
      <c r="E6" s="119">
        <v>3004</v>
      </c>
      <c r="F6" s="119">
        <v>3020</v>
      </c>
      <c r="I6" s="16"/>
    </row>
    <row r="7" spans="1:9" ht="15" customHeight="1">
      <c r="A7" s="121">
        <v>11</v>
      </c>
      <c r="B7" s="121">
        <v>2</v>
      </c>
      <c r="C7" s="146">
        <v>0.6430555555555556</v>
      </c>
      <c r="D7" s="118" t="s">
        <v>8</v>
      </c>
      <c r="E7" s="119">
        <v>3020</v>
      </c>
      <c r="I7" s="16"/>
    </row>
    <row r="8" spans="1:9" ht="15" customHeight="1">
      <c r="A8" s="121">
        <v>11</v>
      </c>
      <c r="B8" s="121">
        <v>2</v>
      </c>
      <c r="C8" s="146">
        <v>0.6166666666666667</v>
      </c>
      <c r="D8" s="118" t="s">
        <v>8</v>
      </c>
      <c r="E8" s="119">
        <v>3019</v>
      </c>
      <c r="F8" s="119">
        <v>3005</v>
      </c>
      <c r="I8" s="16"/>
    </row>
    <row r="9" spans="1:9">
      <c r="A9" s="121">
        <v>11</v>
      </c>
      <c r="B9" s="121">
        <v>2</v>
      </c>
      <c r="C9" s="146">
        <v>0.42222222222222222</v>
      </c>
      <c r="D9" s="118" t="s">
        <v>8</v>
      </c>
      <c r="E9" s="119">
        <v>3013</v>
      </c>
      <c r="I9" s="16"/>
    </row>
    <row r="10" spans="1:9">
      <c r="A10" s="121">
        <v>11</v>
      </c>
      <c r="B10" s="121">
        <v>2</v>
      </c>
      <c r="C10" s="146">
        <v>0.32777777777777778</v>
      </c>
      <c r="D10" s="118" t="s">
        <v>8</v>
      </c>
      <c r="E10" s="119">
        <v>3010</v>
      </c>
      <c r="F10" s="119">
        <v>3019</v>
      </c>
      <c r="I10" s="16"/>
    </row>
    <row r="11" spans="1:9" ht="15" customHeight="1">
      <c r="A11" s="121">
        <v>11</v>
      </c>
      <c r="B11" s="121">
        <v>2</v>
      </c>
      <c r="C11" s="146">
        <v>0.13680555555555554</v>
      </c>
      <c r="D11" s="118" t="s">
        <v>8</v>
      </c>
      <c r="E11" s="119">
        <v>3011</v>
      </c>
      <c r="F11" s="119">
        <v>3018</v>
      </c>
      <c r="I11" s="16"/>
    </row>
    <row r="12" spans="1:9" ht="15" customHeight="1">
      <c r="A12" s="121">
        <v>11</v>
      </c>
      <c r="B12" s="121">
        <v>3</v>
      </c>
      <c r="C12" s="146">
        <v>0.48055555555555557</v>
      </c>
      <c r="D12" s="118" t="s">
        <v>11</v>
      </c>
      <c r="E12" s="119">
        <v>1016</v>
      </c>
      <c r="F12" s="119">
        <v>1004</v>
      </c>
      <c r="I12" s="16"/>
    </row>
    <row r="13" spans="1:9">
      <c r="A13" s="121">
        <v>11</v>
      </c>
      <c r="B13" s="121">
        <v>3</v>
      </c>
      <c r="C13" s="146">
        <v>0.22013888888888888</v>
      </c>
      <c r="D13" s="118" t="s">
        <v>8</v>
      </c>
      <c r="E13" s="119">
        <v>3019</v>
      </c>
      <c r="F13" s="119">
        <v>3007</v>
      </c>
      <c r="I13" s="16"/>
    </row>
    <row r="14" spans="1:9" ht="15" customHeight="1">
      <c r="A14" s="5">
        <v>12</v>
      </c>
      <c r="B14" s="121">
        <v>1</v>
      </c>
      <c r="C14" s="10">
        <v>7.6388888888888895E-2</v>
      </c>
      <c r="D14" s="118" t="s">
        <v>12</v>
      </c>
      <c r="E14" s="119">
        <v>2006</v>
      </c>
      <c r="I14" s="118"/>
    </row>
    <row r="15" spans="1:9">
      <c r="A15" s="5">
        <v>12</v>
      </c>
      <c r="B15" s="121">
        <v>2</v>
      </c>
      <c r="C15" s="10">
        <v>0.78472222222222221</v>
      </c>
      <c r="D15" s="118" t="s">
        <v>13</v>
      </c>
      <c r="E15" s="119">
        <v>6014</v>
      </c>
      <c r="I15" s="118"/>
    </row>
    <row r="16" spans="1:9">
      <c r="A16" s="5">
        <v>12</v>
      </c>
      <c r="B16" s="121">
        <v>2</v>
      </c>
      <c r="C16" s="10">
        <v>0.74305555555555547</v>
      </c>
      <c r="D16" s="118" t="s">
        <v>13</v>
      </c>
      <c r="E16" s="119">
        <v>14</v>
      </c>
      <c r="I16" s="118"/>
    </row>
    <row r="17" spans="1:7">
      <c r="A17" s="5">
        <v>12</v>
      </c>
      <c r="B17" s="121">
        <v>2</v>
      </c>
      <c r="C17" s="10">
        <v>0.43541666666666662</v>
      </c>
      <c r="D17" s="118" t="s">
        <v>12</v>
      </c>
      <c r="E17" s="119">
        <v>2010</v>
      </c>
    </row>
    <row r="18" spans="1:7" ht="15" customHeight="1">
      <c r="A18" s="5">
        <v>12</v>
      </c>
      <c r="B18" s="121">
        <v>2</v>
      </c>
      <c r="C18" s="10">
        <v>0.25</v>
      </c>
      <c r="D18" s="118" t="s">
        <v>13</v>
      </c>
      <c r="E18" s="119">
        <v>6018</v>
      </c>
      <c r="F18" s="119">
        <v>6020</v>
      </c>
    </row>
    <row r="19" spans="1:7" ht="15" customHeight="1">
      <c r="A19" s="5">
        <v>12</v>
      </c>
      <c r="B19" s="121">
        <v>2</v>
      </c>
      <c r="C19" s="10">
        <v>8.6805555555555566E-2</v>
      </c>
      <c r="D19" s="118" t="s">
        <v>13</v>
      </c>
      <c r="E19" s="119">
        <v>6019</v>
      </c>
      <c r="F19" s="119">
        <v>11</v>
      </c>
      <c r="G19" s="119">
        <v>6001</v>
      </c>
    </row>
    <row r="20" spans="1:7" ht="15" customHeight="1">
      <c r="A20" s="5">
        <v>12</v>
      </c>
      <c r="B20" s="121">
        <v>2</v>
      </c>
      <c r="C20" s="10">
        <v>4.5138888888888888E-2</v>
      </c>
      <c r="D20" s="118" t="s">
        <v>13</v>
      </c>
      <c r="E20" s="119">
        <v>6017</v>
      </c>
    </row>
    <row r="21" spans="1:7" ht="15" customHeight="1">
      <c r="A21" s="5">
        <v>12</v>
      </c>
      <c r="B21" s="121">
        <v>3</v>
      </c>
      <c r="C21" s="10">
        <v>0.54513888888888895</v>
      </c>
      <c r="D21" s="118" t="s">
        <v>13</v>
      </c>
      <c r="E21" s="119">
        <v>6018</v>
      </c>
      <c r="F21" s="119">
        <v>6004</v>
      </c>
    </row>
    <row r="22" spans="1:7" ht="15" customHeight="1">
      <c r="A22" s="5">
        <v>12</v>
      </c>
      <c r="B22" s="121">
        <v>3</v>
      </c>
      <c r="C22" s="10">
        <v>0.41597222222222219</v>
      </c>
      <c r="D22" s="118" t="s">
        <v>12</v>
      </c>
      <c r="E22" s="119">
        <v>2009</v>
      </c>
      <c r="F22" s="119">
        <v>2010</v>
      </c>
    </row>
    <row r="23" spans="1:7" ht="15" customHeight="1">
      <c r="A23" s="5">
        <v>12</v>
      </c>
      <c r="B23" s="121">
        <v>3</v>
      </c>
      <c r="C23" s="10">
        <v>9.0972222222222218E-2</v>
      </c>
      <c r="D23" s="118" t="s">
        <v>13</v>
      </c>
      <c r="E23" s="119">
        <v>6004</v>
      </c>
      <c r="F23" s="119">
        <v>6001</v>
      </c>
    </row>
    <row r="24" spans="1:7" ht="15" customHeight="1">
      <c r="A24" s="5">
        <v>12</v>
      </c>
      <c r="B24" s="121">
        <v>3</v>
      </c>
      <c r="C24" s="10">
        <v>5.9027777777777783E-2</v>
      </c>
      <c r="D24" s="118" t="s">
        <v>12</v>
      </c>
      <c r="E24" s="119">
        <v>2007</v>
      </c>
    </row>
    <row r="25" spans="1:7" ht="15" customHeight="1">
      <c r="A25" s="6">
        <v>13</v>
      </c>
      <c r="B25" s="121">
        <v>1</v>
      </c>
      <c r="C25" s="10">
        <v>0.45555555555555555</v>
      </c>
      <c r="D25" s="118" t="s">
        <v>23</v>
      </c>
      <c r="E25" s="119">
        <v>8001</v>
      </c>
      <c r="F25" s="119">
        <v>8006</v>
      </c>
    </row>
    <row r="26" spans="1:7" ht="15" customHeight="1">
      <c r="A26" s="6">
        <v>13</v>
      </c>
      <c r="B26" s="121">
        <v>1</v>
      </c>
      <c r="C26" s="10">
        <v>0.23055555555555554</v>
      </c>
      <c r="D26" s="118" t="s">
        <v>23</v>
      </c>
      <c r="E26" s="119">
        <v>8017</v>
      </c>
      <c r="F26" s="119">
        <v>8004</v>
      </c>
    </row>
    <row r="27" spans="1:7" ht="15" customHeight="1">
      <c r="A27" s="6">
        <v>13</v>
      </c>
      <c r="B27" s="121">
        <v>1</v>
      </c>
      <c r="C27" s="10">
        <v>6.7361111111111108E-2</v>
      </c>
      <c r="D27" s="118" t="s">
        <v>24</v>
      </c>
      <c r="E27" s="119">
        <v>5001</v>
      </c>
      <c r="F27" s="119">
        <v>5012</v>
      </c>
    </row>
    <row r="28" spans="1:7" ht="15" customHeight="1">
      <c r="A28" s="6">
        <v>13</v>
      </c>
      <c r="B28" s="121">
        <v>2</v>
      </c>
      <c r="C28" s="10">
        <v>0.55208333333333337</v>
      </c>
      <c r="D28" s="118" t="s">
        <v>24</v>
      </c>
      <c r="E28" s="119">
        <v>5012</v>
      </c>
      <c r="F28" s="119">
        <v>5017</v>
      </c>
    </row>
    <row r="29" spans="1:7" ht="15" customHeight="1">
      <c r="A29" s="6">
        <v>13</v>
      </c>
      <c r="B29" s="121">
        <v>2</v>
      </c>
      <c r="C29" s="10">
        <v>0.14444444444444446</v>
      </c>
      <c r="D29" s="118" t="s">
        <v>23</v>
      </c>
      <c r="E29" s="119">
        <v>8008</v>
      </c>
    </row>
    <row r="30" spans="1:7" ht="15" customHeight="1">
      <c r="A30" s="6">
        <v>13</v>
      </c>
      <c r="B30" s="121">
        <v>3</v>
      </c>
      <c r="C30" s="10">
        <v>0.40625</v>
      </c>
      <c r="D30" s="118" t="s">
        <v>24</v>
      </c>
      <c r="E30" s="119">
        <v>5002</v>
      </c>
      <c r="F30" s="119">
        <v>5005</v>
      </c>
    </row>
    <row r="31" spans="1:7" ht="15" customHeight="1">
      <c r="A31" s="6">
        <v>13</v>
      </c>
      <c r="B31" s="121">
        <v>3</v>
      </c>
      <c r="C31" s="10">
        <v>0.30972222222222223</v>
      </c>
      <c r="D31" s="118" t="s">
        <v>23</v>
      </c>
      <c r="E31" s="119">
        <v>8006</v>
      </c>
      <c r="F31" s="119">
        <v>8008</v>
      </c>
    </row>
    <row r="32" spans="1:7" ht="15" customHeight="1">
      <c r="A32" s="6">
        <v>13</v>
      </c>
      <c r="B32" s="121">
        <v>3</v>
      </c>
      <c r="C32" s="10">
        <v>0.17430555555555557</v>
      </c>
      <c r="D32" s="118" t="s">
        <v>24</v>
      </c>
      <c r="E32" s="119">
        <v>5005</v>
      </c>
      <c r="F32" s="119">
        <v>5017</v>
      </c>
      <c r="G32" s="119">
        <v>5003</v>
      </c>
    </row>
    <row r="33" spans="1:8" ht="15" customHeight="1">
      <c r="A33" s="6">
        <v>13</v>
      </c>
      <c r="B33" s="121">
        <v>3</v>
      </c>
      <c r="C33" s="10">
        <v>0.11805555555555557</v>
      </c>
      <c r="D33" s="118" t="s">
        <v>24</v>
      </c>
      <c r="E33" s="119">
        <v>5017</v>
      </c>
      <c r="F33" s="119">
        <v>5012</v>
      </c>
    </row>
    <row r="34" spans="1:8" ht="15" customHeight="1">
      <c r="A34" s="7">
        <v>14</v>
      </c>
      <c r="B34" s="121">
        <v>1</v>
      </c>
      <c r="C34" s="146">
        <v>0.5625</v>
      </c>
      <c r="D34" s="118" t="s">
        <v>25</v>
      </c>
      <c r="E34" s="119">
        <v>4011</v>
      </c>
    </row>
    <row r="35" spans="1:8" ht="15" customHeight="1">
      <c r="A35" s="7">
        <v>14</v>
      </c>
      <c r="B35" s="121">
        <v>1</v>
      </c>
      <c r="C35" s="146">
        <v>0.45833333333333331</v>
      </c>
      <c r="D35" s="118" t="s">
        <v>25</v>
      </c>
      <c r="E35" s="119">
        <v>4007</v>
      </c>
    </row>
    <row r="36" spans="1:8" ht="15" customHeight="1">
      <c r="A36" s="7">
        <v>14</v>
      </c>
      <c r="B36" s="121">
        <v>1</v>
      </c>
      <c r="C36" s="146">
        <v>6.1111111111111116E-2</v>
      </c>
      <c r="D36" s="118" t="s">
        <v>26</v>
      </c>
      <c r="E36" s="119">
        <v>7010</v>
      </c>
      <c r="F36" s="119">
        <v>7014</v>
      </c>
    </row>
    <row r="37" spans="1:8" ht="15" customHeight="1">
      <c r="A37" s="7">
        <v>14</v>
      </c>
      <c r="B37" s="121">
        <v>2</v>
      </c>
      <c r="C37" s="146">
        <v>0.76388888888888884</v>
      </c>
      <c r="D37" s="118" t="s">
        <v>26</v>
      </c>
      <c r="E37" s="119">
        <v>7010</v>
      </c>
      <c r="F37" s="119">
        <v>7005</v>
      </c>
    </row>
    <row r="38" spans="1:8" ht="15" customHeight="1">
      <c r="A38" s="7">
        <v>14</v>
      </c>
      <c r="B38" s="121">
        <v>2</v>
      </c>
      <c r="C38" s="146">
        <v>0.56874999999999998</v>
      </c>
      <c r="D38" s="118" t="s">
        <v>25</v>
      </c>
      <c r="E38" s="119">
        <v>4007</v>
      </c>
      <c r="F38" s="119">
        <v>4018</v>
      </c>
    </row>
    <row r="39" spans="1:8" ht="15" customHeight="1">
      <c r="A39" s="7">
        <v>14</v>
      </c>
      <c r="B39" s="121">
        <v>2</v>
      </c>
      <c r="C39" s="146">
        <v>0.36805555555555558</v>
      </c>
      <c r="D39" s="118" t="s">
        <v>25</v>
      </c>
      <c r="E39" s="119">
        <v>4002</v>
      </c>
      <c r="F39" s="119">
        <v>4003</v>
      </c>
    </row>
    <row r="40" spans="1:8" ht="15" customHeight="1">
      <c r="A40" s="7">
        <v>14</v>
      </c>
      <c r="B40" s="121">
        <v>3</v>
      </c>
      <c r="C40" s="146">
        <v>0.5</v>
      </c>
      <c r="D40" s="118" t="s">
        <v>25</v>
      </c>
      <c r="E40" s="119">
        <v>4007</v>
      </c>
      <c r="F40" s="119">
        <v>4006</v>
      </c>
      <c r="H40" s="95" t="s">
        <v>253</v>
      </c>
    </row>
    <row r="41" spans="1:8" ht="15" customHeight="1">
      <c r="A41" s="121">
        <v>21</v>
      </c>
      <c r="B41" s="121">
        <v>1</v>
      </c>
      <c r="C41" s="10">
        <v>0.4513888888888889</v>
      </c>
      <c r="D41" s="118" t="s">
        <v>12</v>
      </c>
      <c r="E41" s="119">
        <v>66</v>
      </c>
      <c r="H41" s="95" t="s">
        <v>253</v>
      </c>
    </row>
    <row r="42" spans="1:8">
      <c r="A42" s="121">
        <v>21</v>
      </c>
      <c r="B42" s="121">
        <v>2</v>
      </c>
      <c r="C42" s="10">
        <v>2.7083333333333334E-2</v>
      </c>
      <c r="D42" s="118" t="s">
        <v>12</v>
      </c>
      <c r="E42" s="119">
        <v>2012</v>
      </c>
    </row>
    <row r="43" spans="1:8" ht="15" customHeight="1">
      <c r="A43" s="121">
        <v>21</v>
      </c>
      <c r="B43" s="121">
        <v>3</v>
      </c>
      <c r="C43" s="10">
        <v>0.4236111111111111</v>
      </c>
      <c r="D43" s="118" t="s">
        <v>12</v>
      </c>
      <c r="E43" s="119">
        <v>57</v>
      </c>
      <c r="F43" s="119">
        <v>99</v>
      </c>
    </row>
    <row r="44" spans="1:8" ht="15" customHeight="1">
      <c r="A44" s="121">
        <v>21</v>
      </c>
      <c r="B44" s="121">
        <v>1</v>
      </c>
      <c r="C44" s="10">
        <v>0.41666666666666669</v>
      </c>
      <c r="D44" s="118" t="s">
        <v>26</v>
      </c>
      <c r="E44" s="119">
        <v>7005</v>
      </c>
      <c r="F44" s="119">
        <v>7009</v>
      </c>
    </row>
    <row r="45" spans="1:8" ht="15" customHeight="1">
      <c r="A45" s="121">
        <v>21</v>
      </c>
      <c r="B45" s="121">
        <v>3</v>
      </c>
      <c r="C45" s="10">
        <v>0.125</v>
      </c>
      <c r="D45" s="118" t="s">
        <v>26</v>
      </c>
      <c r="E45" s="119">
        <v>7009</v>
      </c>
      <c r="F45" s="119">
        <v>7014</v>
      </c>
    </row>
    <row r="46" spans="1:8" ht="15" customHeight="1">
      <c r="A46" s="121">
        <v>21</v>
      </c>
      <c r="B46" s="121">
        <v>3</v>
      </c>
      <c r="C46" s="10">
        <v>1.3888888888888888E-2</v>
      </c>
      <c r="D46" s="118" t="s">
        <v>26</v>
      </c>
      <c r="E46" s="119">
        <v>7012</v>
      </c>
    </row>
    <row r="47" spans="1:8" ht="15" customHeight="1">
      <c r="A47" s="5">
        <v>22</v>
      </c>
      <c r="B47" s="121">
        <v>1</v>
      </c>
      <c r="C47" s="146">
        <v>0.3347222222222222</v>
      </c>
      <c r="D47" s="118" t="s">
        <v>11</v>
      </c>
      <c r="E47" s="119">
        <v>1013</v>
      </c>
      <c r="F47" s="119">
        <v>1008</v>
      </c>
      <c r="H47" s="95" t="s">
        <v>253</v>
      </c>
    </row>
    <row r="48" spans="1:8" ht="15" customHeight="1">
      <c r="A48" s="5">
        <v>22</v>
      </c>
      <c r="B48" s="121">
        <v>1</v>
      </c>
      <c r="C48" s="146">
        <v>7.4305555555555555E-2</v>
      </c>
      <c r="D48" s="118" t="s">
        <v>11</v>
      </c>
      <c r="E48" s="119">
        <v>1004</v>
      </c>
      <c r="F48" s="119">
        <v>1016</v>
      </c>
    </row>
    <row r="49" spans="1:6" ht="15" customHeight="1">
      <c r="A49" s="5">
        <v>22</v>
      </c>
      <c r="B49" s="121">
        <v>2</v>
      </c>
      <c r="C49" s="146">
        <v>1.3888888888888888E-2</v>
      </c>
      <c r="D49" s="118" t="s">
        <v>11</v>
      </c>
      <c r="E49" s="119">
        <v>1008</v>
      </c>
      <c r="F49" s="119">
        <v>1005</v>
      </c>
    </row>
    <row r="50" spans="1:6" ht="15" customHeight="1">
      <c r="A50" s="5">
        <v>22</v>
      </c>
      <c r="B50" s="121">
        <v>1</v>
      </c>
      <c r="C50" s="146">
        <v>0.15694444444444444</v>
      </c>
      <c r="D50" s="118" t="s">
        <v>24</v>
      </c>
      <c r="E50" s="119">
        <v>5009</v>
      </c>
    </row>
    <row r="51" spans="1:6" ht="15" customHeight="1">
      <c r="A51" s="5">
        <v>22</v>
      </c>
      <c r="B51" s="121">
        <v>1</v>
      </c>
      <c r="C51" s="146">
        <v>9.6527777777777768E-2</v>
      </c>
      <c r="D51" s="118" t="s">
        <v>24</v>
      </c>
      <c r="E51" s="119">
        <v>5001</v>
      </c>
      <c r="F51" s="119">
        <v>5009</v>
      </c>
    </row>
    <row r="52" spans="1:6" ht="15" customHeight="1">
      <c r="A52" s="5">
        <v>22</v>
      </c>
      <c r="B52" s="121">
        <v>2</v>
      </c>
      <c r="C52" s="146">
        <v>0.71319444444444446</v>
      </c>
      <c r="D52" s="118" t="s">
        <v>24</v>
      </c>
      <c r="E52" s="119">
        <v>5012</v>
      </c>
    </row>
    <row r="53" spans="1:6" ht="15" customHeight="1">
      <c r="A53" s="5">
        <v>22</v>
      </c>
      <c r="B53" s="121">
        <v>2</v>
      </c>
      <c r="C53" s="146">
        <v>0.50208333333333333</v>
      </c>
      <c r="D53" s="118" t="s">
        <v>24</v>
      </c>
      <c r="E53" s="119">
        <v>5004</v>
      </c>
    </row>
    <row r="54" spans="1:6" ht="15" customHeight="1">
      <c r="A54" s="5">
        <v>22</v>
      </c>
      <c r="B54" s="121">
        <v>2</v>
      </c>
      <c r="C54" s="146">
        <v>0.47013888888888888</v>
      </c>
      <c r="D54" s="118" t="s">
        <v>24</v>
      </c>
      <c r="E54" s="119">
        <v>5012</v>
      </c>
    </row>
    <row r="55" spans="1:6" ht="15" customHeight="1">
      <c r="A55" s="5">
        <v>22</v>
      </c>
      <c r="B55" s="121">
        <v>2</v>
      </c>
      <c r="C55" s="146">
        <v>0.11805555555555557</v>
      </c>
      <c r="D55" s="118" t="s">
        <v>24</v>
      </c>
      <c r="E55" s="119">
        <v>5005</v>
      </c>
    </row>
    <row r="56" spans="1:6" ht="15" customHeight="1">
      <c r="A56" s="5">
        <v>22</v>
      </c>
      <c r="B56" s="121">
        <v>2</v>
      </c>
      <c r="C56" s="146">
        <v>6.9444444444444441E-3</v>
      </c>
      <c r="D56" s="118" t="s">
        <v>24</v>
      </c>
      <c r="E56" s="119">
        <v>5012</v>
      </c>
    </row>
    <row r="57" spans="1:6" ht="15" customHeight="1">
      <c r="A57" s="5">
        <v>22</v>
      </c>
      <c r="B57" s="121">
        <v>3</v>
      </c>
      <c r="C57" s="146">
        <v>0.60763888888888895</v>
      </c>
      <c r="D57" s="118" t="s">
        <v>24</v>
      </c>
      <c r="E57" s="119">
        <v>5005</v>
      </c>
    </row>
    <row r="58" spans="1:6" ht="15" customHeight="1">
      <c r="A58" s="6">
        <v>23</v>
      </c>
      <c r="B58" s="121">
        <v>2</v>
      </c>
      <c r="C58" s="10">
        <v>0.19791666666666666</v>
      </c>
      <c r="D58" s="118" t="s">
        <v>13</v>
      </c>
      <c r="E58" s="119">
        <v>6017</v>
      </c>
    </row>
    <row r="59" spans="1:6" ht="15" customHeight="1">
      <c r="A59" s="6">
        <v>23</v>
      </c>
      <c r="B59" s="121">
        <v>1</v>
      </c>
      <c r="C59" s="10">
        <v>0.64236111111111105</v>
      </c>
      <c r="D59" s="118" t="s">
        <v>8</v>
      </c>
      <c r="E59" s="119">
        <v>3019</v>
      </c>
      <c r="F59" s="119">
        <v>3013</v>
      </c>
    </row>
    <row r="60" spans="1:6" ht="15" customHeight="1">
      <c r="A60" s="6">
        <v>23</v>
      </c>
      <c r="B60" s="121">
        <v>1</v>
      </c>
      <c r="C60" s="10">
        <v>0.16666666666666666</v>
      </c>
      <c r="D60" s="118" t="s">
        <v>8</v>
      </c>
      <c r="E60" s="119">
        <v>3014</v>
      </c>
      <c r="F60" s="119">
        <v>3013</v>
      </c>
    </row>
    <row r="61" spans="1:6" ht="15" customHeight="1">
      <c r="A61" s="6">
        <v>23</v>
      </c>
      <c r="B61" s="121">
        <v>2</v>
      </c>
      <c r="C61" s="10">
        <v>0.74444444444444446</v>
      </c>
      <c r="D61" s="118" t="s">
        <v>8</v>
      </c>
      <c r="E61" s="119">
        <v>3011</v>
      </c>
      <c r="F61" s="119">
        <v>3014</v>
      </c>
    </row>
    <row r="62" spans="1:6" ht="15" customHeight="1">
      <c r="A62" s="6">
        <v>23</v>
      </c>
      <c r="B62" s="121">
        <v>2</v>
      </c>
      <c r="C62" s="10">
        <v>0.50416666666666665</v>
      </c>
      <c r="D62" s="118" t="s">
        <v>8</v>
      </c>
      <c r="E62" s="119">
        <v>3020</v>
      </c>
    </row>
    <row r="63" spans="1:6" ht="15" customHeight="1">
      <c r="A63" s="6">
        <v>23</v>
      </c>
      <c r="B63" s="121">
        <v>2</v>
      </c>
      <c r="C63" s="10">
        <v>0.25486111111111109</v>
      </c>
      <c r="D63" s="118" t="s">
        <v>8</v>
      </c>
      <c r="E63" s="119">
        <v>3011</v>
      </c>
    </row>
    <row r="64" spans="1:6" ht="15" customHeight="1">
      <c r="A64" s="6">
        <v>23</v>
      </c>
      <c r="B64" s="121">
        <v>2</v>
      </c>
      <c r="C64" s="10">
        <v>2.7777777777777776E-2</v>
      </c>
      <c r="D64" s="118" t="s">
        <v>8</v>
      </c>
      <c r="E64" s="119">
        <v>3006</v>
      </c>
      <c r="F64" s="119">
        <v>3013</v>
      </c>
    </row>
    <row r="65" spans="1:8" ht="15" customHeight="1">
      <c r="A65" s="6">
        <v>23</v>
      </c>
      <c r="B65" s="121">
        <v>3</v>
      </c>
      <c r="C65" s="10">
        <v>0.56944444444444442</v>
      </c>
      <c r="D65" s="118" t="s">
        <v>8</v>
      </c>
      <c r="E65" s="119">
        <v>3019</v>
      </c>
    </row>
    <row r="66" spans="1:8" ht="15" customHeight="1">
      <c r="A66" s="6">
        <v>23</v>
      </c>
      <c r="B66" s="121">
        <v>3</v>
      </c>
      <c r="C66" s="10">
        <v>6.9444444444444441E-3</v>
      </c>
      <c r="D66" s="118" t="s">
        <v>8</v>
      </c>
      <c r="E66" s="119">
        <v>3020</v>
      </c>
      <c r="F66" s="119">
        <v>3014</v>
      </c>
    </row>
    <row r="67" spans="1:8" ht="15" customHeight="1">
      <c r="A67" s="7">
        <v>24</v>
      </c>
      <c r="B67" s="121">
        <v>1</v>
      </c>
      <c r="C67" s="146">
        <v>0.38194444444444442</v>
      </c>
      <c r="D67" s="118" t="s">
        <v>23</v>
      </c>
      <c r="E67" s="119">
        <v>8009</v>
      </c>
    </row>
    <row r="68" spans="1:8" ht="15" customHeight="1">
      <c r="A68" s="7">
        <v>24</v>
      </c>
      <c r="B68" s="121">
        <v>1</v>
      </c>
      <c r="C68" s="146">
        <v>0.32430555555555557</v>
      </c>
      <c r="D68" s="118" t="s">
        <v>23</v>
      </c>
      <c r="E68" s="119">
        <v>8017</v>
      </c>
      <c r="F68" s="119">
        <v>8004</v>
      </c>
    </row>
    <row r="69" spans="1:8" ht="15" customHeight="1">
      <c r="A69" s="7">
        <v>24</v>
      </c>
      <c r="B69" s="121">
        <v>1</v>
      </c>
      <c r="C69" s="146">
        <v>3.0555555555555555E-2</v>
      </c>
      <c r="D69" s="118" t="s">
        <v>23</v>
      </c>
      <c r="E69" s="119">
        <v>8008</v>
      </c>
      <c r="F69" s="119">
        <v>8004</v>
      </c>
    </row>
    <row r="70" spans="1:8" ht="15" customHeight="1">
      <c r="A70" s="7">
        <v>24</v>
      </c>
      <c r="B70" s="121">
        <v>2</v>
      </c>
      <c r="C70" s="146">
        <v>0.79027777777777775</v>
      </c>
      <c r="D70" s="118" t="s">
        <v>23</v>
      </c>
      <c r="E70" s="119">
        <v>8004</v>
      </c>
      <c r="F70" s="119">
        <v>8006</v>
      </c>
    </row>
    <row r="71" spans="1:8" ht="15" customHeight="1">
      <c r="A71" s="7">
        <v>24</v>
      </c>
      <c r="B71" s="121">
        <v>2</v>
      </c>
      <c r="C71" s="146">
        <v>3.3333333333333333E-2</v>
      </c>
      <c r="D71" s="118" t="s">
        <v>23</v>
      </c>
      <c r="E71" s="119">
        <v>8017</v>
      </c>
    </row>
    <row r="72" spans="1:8" ht="15" customHeight="1">
      <c r="A72" s="7">
        <v>24</v>
      </c>
      <c r="B72" s="121">
        <v>3</v>
      </c>
      <c r="C72" s="146">
        <v>0.10069444444444443</v>
      </c>
      <c r="D72" s="118" t="s">
        <v>23</v>
      </c>
      <c r="E72" s="119">
        <v>8010</v>
      </c>
    </row>
    <row r="73" spans="1:8" ht="15" customHeight="1">
      <c r="A73" s="7">
        <v>24</v>
      </c>
      <c r="B73" s="121">
        <v>3</v>
      </c>
      <c r="C73" s="146">
        <v>4.1666666666666664E-2</v>
      </c>
      <c r="D73" s="118" t="s">
        <v>23</v>
      </c>
      <c r="E73" s="119">
        <v>8017</v>
      </c>
    </row>
    <row r="74" spans="1:8" ht="15" customHeight="1">
      <c r="A74" s="7">
        <v>24</v>
      </c>
      <c r="B74" s="121">
        <v>1</v>
      </c>
      <c r="C74" s="146">
        <v>0.375</v>
      </c>
      <c r="D74" s="118" t="s">
        <v>25</v>
      </c>
      <c r="E74" s="119">
        <v>4007</v>
      </c>
      <c r="F74" s="119">
        <v>4006</v>
      </c>
      <c r="H74" s="95" t="s">
        <v>253</v>
      </c>
    </row>
    <row r="75" spans="1:8" ht="15" customHeight="1">
      <c r="A75" s="7">
        <v>24</v>
      </c>
      <c r="B75" s="121">
        <v>2</v>
      </c>
      <c r="C75" s="146">
        <v>0.66527777777777775</v>
      </c>
      <c r="D75" s="118" t="s">
        <v>25</v>
      </c>
      <c r="E75" s="119">
        <v>4002</v>
      </c>
    </row>
    <row r="76" spans="1:8" ht="15" customHeight="1">
      <c r="A76" s="7">
        <v>24</v>
      </c>
      <c r="B76" s="121">
        <v>2</v>
      </c>
      <c r="C76" s="146">
        <v>0.1875</v>
      </c>
      <c r="D76" s="118" t="s">
        <v>25</v>
      </c>
      <c r="E76" s="119">
        <v>4018</v>
      </c>
    </row>
    <row r="77" spans="1:8" ht="15" customHeight="1">
      <c r="A77" s="7">
        <v>24</v>
      </c>
      <c r="B77" s="121">
        <v>3</v>
      </c>
      <c r="C77" s="146">
        <v>0.49861111111111112</v>
      </c>
      <c r="D77" s="118" t="s">
        <v>25</v>
      </c>
      <c r="E77" s="119">
        <v>4006</v>
      </c>
      <c r="F77" s="119">
        <v>4019</v>
      </c>
    </row>
    <row r="78" spans="1:8" ht="15" customHeight="1">
      <c r="A78" s="7">
        <v>24</v>
      </c>
      <c r="B78" s="121">
        <v>3</v>
      </c>
      <c r="C78" s="146">
        <v>0.3</v>
      </c>
      <c r="D78" s="118" t="s">
        <v>25</v>
      </c>
      <c r="E78" s="119">
        <v>4013</v>
      </c>
      <c r="H78" s="95" t="s">
        <v>253</v>
      </c>
    </row>
    <row r="79" spans="1:8">
      <c r="A79" s="121">
        <v>31</v>
      </c>
      <c r="B79" s="119">
        <v>2</v>
      </c>
      <c r="C79" s="90">
        <v>0.42430555555555555</v>
      </c>
      <c r="D79" s="118" t="s">
        <v>13</v>
      </c>
      <c r="E79" s="119">
        <v>6018</v>
      </c>
      <c r="F79" s="119">
        <v>6017</v>
      </c>
    </row>
    <row r="80" spans="1:8">
      <c r="A80" s="121">
        <v>31</v>
      </c>
      <c r="B80" s="119">
        <v>3</v>
      </c>
      <c r="C80" s="90">
        <v>0.22916666666666666</v>
      </c>
      <c r="D80" s="118" t="s">
        <v>13</v>
      </c>
      <c r="E80" s="119">
        <v>6010</v>
      </c>
      <c r="F80" s="119">
        <v>6019</v>
      </c>
    </row>
    <row r="81" spans="1:6">
      <c r="A81" s="121">
        <v>31</v>
      </c>
      <c r="B81" s="119">
        <v>1</v>
      </c>
      <c r="C81" s="90">
        <v>0.2951388888888889</v>
      </c>
      <c r="D81" s="118" t="s">
        <v>26</v>
      </c>
      <c r="E81" s="119">
        <v>7001</v>
      </c>
      <c r="F81" s="119">
        <v>7005</v>
      </c>
    </row>
    <row r="82" spans="1:6">
      <c r="A82" s="121">
        <v>31</v>
      </c>
      <c r="B82" s="119">
        <v>2</v>
      </c>
      <c r="C82" s="90">
        <v>0.57638888888888895</v>
      </c>
      <c r="D82" s="118" t="s">
        <v>26</v>
      </c>
      <c r="E82" s="119">
        <v>7002</v>
      </c>
    </row>
    <row r="83" spans="1:6">
      <c r="A83" s="121">
        <v>31</v>
      </c>
      <c r="B83" s="119">
        <v>3</v>
      </c>
      <c r="C83" s="90">
        <v>0.71875</v>
      </c>
      <c r="D83" s="118" t="s">
        <v>26</v>
      </c>
      <c r="E83" s="119">
        <v>7001</v>
      </c>
      <c r="F83" s="119">
        <v>7015</v>
      </c>
    </row>
    <row r="84" spans="1:6">
      <c r="A84" s="121">
        <v>31</v>
      </c>
      <c r="B84" s="119">
        <v>3</v>
      </c>
      <c r="C84" s="90">
        <v>9.7222222222222224E-2</v>
      </c>
      <c r="D84" s="118" t="s">
        <v>26</v>
      </c>
      <c r="E84" s="119">
        <v>7001</v>
      </c>
    </row>
    <row r="85" spans="1:6">
      <c r="A85" s="121">
        <v>31</v>
      </c>
      <c r="B85" s="119">
        <v>3</v>
      </c>
      <c r="C85" s="90">
        <v>6.9444444444444447E-4</v>
      </c>
      <c r="D85" s="118" t="s">
        <v>26</v>
      </c>
      <c r="E85" s="119">
        <v>7015</v>
      </c>
    </row>
    <row r="86" spans="1:6">
      <c r="A86" s="5">
        <v>32</v>
      </c>
      <c r="B86" s="119">
        <v>3</v>
      </c>
      <c r="C86" s="90">
        <v>0.48125000000000001</v>
      </c>
      <c r="D86" s="118" t="s">
        <v>23</v>
      </c>
      <c r="E86" s="119">
        <v>8014</v>
      </c>
      <c r="F86" s="119">
        <v>8004</v>
      </c>
    </row>
    <row r="87" spans="1:6">
      <c r="A87" s="5">
        <v>32</v>
      </c>
      <c r="B87" s="119">
        <v>3</v>
      </c>
      <c r="C87" s="90">
        <v>0.35000000000000003</v>
      </c>
      <c r="D87" s="118" t="s">
        <v>23</v>
      </c>
      <c r="E87" s="119">
        <v>73</v>
      </c>
    </row>
    <row r="88" spans="1:6">
      <c r="A88" s="5">
        <v>32</v>
      </c>
      <c r="B88" s="119">
        <v>3</v>
      </c>
      <c r="C88" s="90">
        <v>2.013888888888889E-2</v>
      </c>
      <c r="D88" s="118" t="s">
        <v>23</v>
      </c>
      <c r="E88" s="119">
        <v>8014</v>
      </c>
    </row>
    <row r="89" spans="1:6">
      <c r="A89" s="5">
        <v>32</v>
      </c>
      <c r="B89" s="119">
        <v>1</v>
      </c>
      <c r="C89" s="90">
        <v>0.4861111111111111</v>
      </c>
      <c r="D89" s="118" t="s">
        <v>12</v>
      </c>
      <c r="E89" s="119">
        <v>2007</v>
      </c>
      <c r="F89" s="119">
        <v>2018</v>
      </c>
    </row>
    <row r="90" spans="1:6">
      <c r="A90" s="5">
        <v>32</v>
      </c>
      <c r="B90" s="119">
        <v>2</v>
      </c>
      <c r="C90" s="90">
        <v>0.58402777777777781</v>
      </c>
      <c r="D90" s="118" t="s">
        <v>12</v>
      </c>
      <c r="E90" s="119">
        <v>2018</v>
      </c>
    </row>
    <row r="91" spans="1:6">
      <c r="A91" s="5">
        <v>32</v>
      </c>
      <c r="B91" s="119">
        <v>2</v>
      </c>
      <c r="C91" s="90">
        <v>0.24166666666666667</v>
      </c>
      <c r="D91" s="118" t="s">
        <v>12</v>
      </c>
      <c r="E91" s="119">
        <v>2010</v>
      </c>
    </row>
    <row r="92" spans="1:6">
      <c r="A92" s="5">
        <v>32</v>
      </c>
      <c r="B92" s="119">
        <v>3</v>
      </c>
      <c r="C92" s="90">
        <v>4.1666666666666664E-2</v>
      </c>
      <c r="D92" s="118" t="s">
        <v>12</v>
      </c>
      <c r="E92" s="119">
        <v>2003</v>
      </c>
    </row>
    <row r="93" spans="1:6">
      <c r="A93" s="6">
        <v>33</v>
      </c>
      <c r="B93" s="119">
        <v>1</v>
      </c>
      <c r="C93" s="90">
        <v>0.67569444444444438</v>
      </c>
      <c r="D93" s="118" t="s">
        <v>11</v>
      </c>
      <c r="E93" s="119">
        <v>1013</v>
      </c>
      <c r="F93" s="119">
        <v>1001</v>
      </c>
    </row>
    <row r="94" spans="1:6">
      <c r="A94" s="6">
        <v>33</v>
      </c>
      <c r="B94" s="119">
        <v>1</v>
      </c>
      <c r="C94" s="90">
        <v>4.3055555555555562E-2</v>
      </c>
      <c r="D94" s="118" t="s">
        <v>11</v>
      </c>
      <c r="E94" s="119">
        <v>1008</v>
      </c>
    </row>
    <row r="95" spans="1:6">
      <c r="A95" s="6">
        <v>33</v>
      </c>
      <c r="B95" s="119">
        <v>2</v>
      </c>
      <c r="C95" s="90">
        <v>0.73611111111111116</v>
      </c>
      <c r="D95" s="118" t="s">
        <v>11</v>
      </c>
      <c r="E95" s="119">
        <v>1013</v>
      </c>
      <c r="F95" s="119">
        <v>1005</v>
      </c>
    </row>
    <row r="96" spans="1:6">
      <c r="A96" s="6">
        <v>33</v>
      </c>
      <c r="B96" s="119">
        <v>3</v>
      </c>
      <c r="C96" s="90">
        <v>0.16874999999999998</v>
      </c>
      <c r="D96" s="118" t="s">
        <v>11</v>
      </c>
      <c r="E96" s="119">
        <v>1013</v>
      </c>
    </row>
    <row r="97" spans="1:6">
      <c r="A97" s="6">
        <v>33</v>
      </c>
      <c r="B97" s="119">
        <v>3</v>
      </c>
      <c r="C97" s="90">
        <v>4.5138888888888888E-2</v>
      </c>
      <c r="D97" s="118" t="s">
        <v>11</v>
      </c>
      <c r="E97" s="119">
        <v>1001</v>
      </c>
      <c r="F97" s="119">
        <v>1014</v>
      </c>
    </row>
    <row r="98" spans="1:6">
      <c r="A98" s="6">
        <v>33</v>
      </c>
      <c r="B98" s="119">
        <v>1</v>
      </c>
      <c r="C98" s="90">
        <v>0.5756944444444444</v>
      </c>
      <c r="D98" s="118" t="s">
        <v>25</v>
      </c>
      <c r="E98" s="119">
        <v>4011</v>
      </c>
    </row>
    <row r="99" spans="1:6">
      <c r="A99" s="6">
        <v>33</v>
      </c>
      <c r="B99" s="119">
        <v>3</v>
      </c>
      <c r="C99" s="90">
        <v>0.41180555555555554</v>
      </c>
      <c r="D99" s="118" t="s">
        <v>25</v>
      </c>
      <c r="E99" s="119">
        <v>4006</v>
      </c>
    </row>
    <row r="100" spans="1:6">
      <c r="A100" s="7">
        <v>34</v>
      </c>
      <c r="B100" s="119">
        <v>1</v>
      </c>
      <c r="C100" s="90">
        <v>0.36319444444444443</v>
      </c>
      <c r="D100" s="118" t="s">
        <v>8</v>
      </c>
      <c r="E100" s="119">
        <v>3019</v>
      </c>
      <c r="F100" s="119">
        <v>3011</v>
      </c>
    </row>
    <row r="101" spans="1:6">
      <c r="A101" s="7">
        <v>34</v>
      </c>
      <c r="B101" s="119">
        <v>2</v>
      </c>
      <c r="C101" s="90">
        <v>0.79722222222222217</v>
      </c>
      <c r="D101" s="118" t="s">
        <v>8</v>
      </c>
      <c r="E101" s="119">
        <v>3011</v>
      </c>
      <c r="F101" s="119">
        <v>3004</v>
      </c>
    </row>
    <row r="102" spans="1:6">
      <c r="A102" s="7">
        <v>34</v>
      </c>
      <c r="B102" s="119">
        <v>2</v>
      </c>
      <c r="C102" s="90">
        <v>0.65416666666666667</v>
      </c>
      <c r="D102" s="118" t="s">
        <v>8</v>
      </c>
      <c r="E102" s="119">
        <v>3019</v>
      </c>
      <c r="F102" s="119">
        <v>3018</v>
      </c>
    </row>
    <row r="103" spans="1:6">
      <c r="A103" s="7">
        <v>34</v>
      </c>
      <c r="B103" s="119">
        <v>2</v>
      </c>
      <c r="C103" s="90">
        <v>4.9305555555555554E-2</v>
      </c>
      <c r="D103" s="118" t="s">
        <v>8</v>
      </c>
      <c r="E103" s="119">
        <v>3019</v>
      </c>
      <c r="F103" s="119">
        <v>3003</v>
      </c>
    </row>
    <row r="104" spans="1:6">
      <c r="A104" s="7">
        <v>34</v>
      </c>
      <c r="B104" s="119">
        <v>3</v>
      </c>
      <c r="C104" s="90">
        <v>0.41666666666666669</v>
      </c>
      <c r="D104" s="118" t="s">
        <v>8</v>
      </c>
      <c r="E104" s="119">
        <v>3004</v>
      </c>
      <c r="F104" s="119">
        <v>3019</v>
      </c>
    </row>
    <row r="105" spans="1:6">
      <c r="A105" s="7">
        <v>34</v>
      </c>
      <c r="B105" s="119">
        <v>3</v>
      </c>
      <c r="C105" s="90">
        <v>0.3840277777777778</v>
      </c>
      <c r="D105" s="118" t="s">
        <v>8</v>
      </c>
      <c r="E105" s="119">
        <v>3004</v>
      </c>
      <c r="F105" s="119">
        <v>3019</v>
      </c>
    </row>
    <row r="106" spans="1:6">
      <c r="A106" s="7">
        <v>34</v>
      </c>
      <c r="B106" s="119">
        <v>3</v>
      </c>
      <c r="C106" s="90">
        <v>0.14375000000000002</v>
      </c>
      <c r="D106" s="118" t="s">
        <v>8</v>
      </c>
      <c r="E106" s="119">
        <v>3014</v>
      </c>
    </row>
    <row r="107" spans="1:6">
      <c r="A107" s="7">
        <v>34</v>
      </c>
      <c r="B107" s="119">
        <v>3</v>
      </c>
      <c r="C107" s="90">
        <v>7.0833333333333331E-2</v>
      </c>
      <c r="D107" s="118" t="s">
        <v>8</v>
      </c>
      <c r="E107" s="119">
        <v>3020</v>
      </c>
    </row>
    <row r="108" spans="1:6">
      <c r="A108" s="7">
        <v>34</v>
      </c>
      <c r="B108" s="119">
        <v>3</v>
      </c>
      <c r="C108" s="90">
        <v>4.1666666666666664E-2</v>
      </c>
      <c r="D108" s="118" t="s">
        <v>8</v>
      </c>
      <c r="E108" s="119">
        <v>3020</v>
      </c>
    </row>
    <row r="109" spans="1:6">
      <c r="A109" s="121">
        <v>41</v>
      </c>
      <c r="B109" s="119">
        <v>2</v>
      </c>
      <c r="C109" s="90">
        <v>0.79166666666666663</v>
      </c>
      <c r="D109" s="118" t="s">
        <v>24</v>
      </c>
      <c r="E109" s="119">
        <v>5012</v>
      </c>
    </row>
    <row r="110" spans="1:6">
      <c r="A110" s="121">
        <v>41</v>
      </c>
      <c r="B110" s="119">
        <v>2</v>
      </c>
      <c r="C110" s="90">
        <v>0.79166666666666663</v>
      </c>
      <c r="D110" s="118" t="s">
        <v>24</v>
      </c>
      <c r="E110" s="119">
        <v>5021</v>
      </c>
      <c r="F110" s="119">
        <v>5021</v>
      </c>
    </row>
    <row r="111" spans="1:6">
      <c r="A111" s="121">
        <v>41</v>
      </c>
      <c r="B111" s="119">
        <v>3</v>
      </c>
      <c r="C111" s="90">
        <v>0.55763888888888891</v>
      </c>
      <c r="D111" s="118" t="s">
        <v>24</v>
      </c>
      <c r="E111" s="119">
        <v>5017</v>
      </c>
      <c r="F111" s="119">
        <v>5005</v>
      </c>
    </row>
    <row r="112" spans="1:6">
      <c r="A112" s="121">
        <v>41</v>
      </c>
      <c r="B112" s="119">
        <v>3</v>
      </c>
      <c r="C112" s="90">
        <v>0.17986111111111111</v>
      </c>
      <c r="D112" s="118" t="s">
        <v>24</v>
      </c>
      <c r="E112" s="119">
        <v>5012</v>
      </c>
      <c r="F112" s="119">
        <v>5019</v>
      </c>
    </row>
    <row r="113" spans="1:7">
      <c r="A113" s="121">
        <v>41</v>
      </c>
      <c r="B113" s="119">
        <v>1</v>
      </c>
      <c r="C113" s="90">
        <v>0.57222222222222219</v>
      </c>
      <c r="D113" s="118" t="s">
        <v>25</v>
      </c>
      <c r="E113" s="119">
        <v>4002</v>
      </c>
    </row>
    <row r="114" spans="1:7">
      <c r="A114" s="121">
        <v>41</v>
      </c>
      <c r="B114" s="119">
        <v>1</v>
      </c>
      <c r="C114" s="90">
        <v>0.1388888888888889</v>
      </c>
      <c r="D114" s="118" t="s">
        <v>25</v>
      </c>
      <c r="E114" s="119">
        <v>4007</v>
      </c>
      <c r="F114" s="119">
        <v>4019</v>
      </c>
      <c r="G114" s="119">
        <v>4020</v>
      </c>
    </row>
    <row r="115" spans="1:7">
      <c r="A115" s="121">
        <v>41</v>
      </c>
      <c r="B115" s="119">
        <v>3</v>
      </c>
      <c r="C115" s="90">
        <v>0.40625</v>
      </c>
      <c r="D115" s="118" t="s">
        <v>25</v>
      </c>
      <c r="E115" s="119">
        <v>4007</v>
      </c>
      <c r="F115" s="119">
        <v>4015</v>
      </c>
    </row>
    <row r="116" spans="1:7">
      <c r="A116" s="121">
        <v>41</v>
      </c>
      <c r="B116" s="119">
        <v>3</v>
      </c>
      <c r="C116" s="90">
        <v>1.9444444444444445E-2</v>
      </c>
      <c r="D116" s="118" t="s">
        <v>25</v>
      </c>
      <c r="E116" s="119">
        <v>4019</v>
      </c>
    </row>
    <row r="117" spans="1:7">
      <c r="A117" s="5">
        <v>42</v>
      </c>
      <c r="B117" s="119">
        <v>1</v>
      </c>
      <c r="C117" s="90">
        <v>0.65972222222222221</v>
      </c>
      <c r="D117" s="118" t="s">
        <v>26</v>
      </c>
      <c r="E117" s="119">
        <v>7009</v>
      </c>
      <c r="F117" s="119">
        <v>7018</v>
      </c>
    </row>
    <row r="118" spans="1:7">
      <c r="A118" s="5">
        <v>42</v>
      </c>
      <c r="B118" s="119">
        <v>1</v>
      </c>
      <c r="C118" s="90">
        <v>0.44722222222222219</v>
      </c>
      <c r="D118" s="118" t="s">
        <v>26</v>
      </c>
      <c r="E118" s="119">
        <v>7005</v>
      </c>
    </row>
    <row r="119" spans="1:7">
      <c r="A119" s="5">
        <v>42</v>
      </c>
      <c r="B119" s="119">
        <v>3</v>
      </c>
      <c r="C119" s="90">
        <v>1.2499999999999999E-2</v>
      </c>
      <c r="D119" s="118" t="s">
        <v>26</v>
      </c>
      <c r="E119" s="119">
        <v>7005</v>
      </c>
    </row>
    <row r="120" spans="1:7">
      <c r="A120" s="5">
        <v>42</v>
      </c>
      <c r="B120" s="119">
        <v>2</v>
      </c>
      <c r="C120" s="90">
        <v>0.7006944444444444</v>
      </c>
      <c r="D120" s="118" t="s">
        <v>8</v>
      </c>
      <c r="E120" s="119">
        <v>3010</v>
      </c>
    </row>
    <row r="121" spans="1:7">
      <c r="A121" s="5">
        <v>42</v>
      </c>
      <c r="B121" s="119">
        <v>2</v>
      </c>
      <c r="C121" s="90">
        <v>0.52777777777777779</v>
      </c>
      <c r="D121" s="118" t="s">
        <v>8</v>
      </c>
      <c r="E121" s="119">
        <v>3014</v>
      </c>
    </row>
    <row r="122" spans="1:7">
      <c r="A122" s="5">
        <v>42</v>
      </c>
      <c r="B122" s="119">
        <v>2</v>
      </c>
      <c r="C122" s="90">
        <v>0.44444444444444442</v>
      </c>
      <c r="D122" s="118" t="s">
        <v>8</v>
      </c>
      <c r="E122" s="119">
        <v>3004</v>
      </c>
      <c r="F122" s="119">
        <v>3005</v>
      </c>
    </row>
    <row r="123" spans="1:7">
      <c r="A123" s="5">
        <v>42</v>
      </c>
      <c r="B123" s="119">
        <v>2</v>
      </c>
      <c r="C123" s="90">
        <v>0.1173611111111111</v>
      </c>
      <c r="D123" s="118" t="s">
        <v>8</v>
      </c>
      <c r="E123" s="119">
        <v>3004</v>
      </c>
      <c r="F123" s="119">
        <v>3010</v>
      </c>
    </row>
    <row r="124" spans="1:7">
      <c r="A124" s="5">
        <v>42</v>
      </c>
      <c r="B124" s="119">
        <v>3</v>
      </c>
      <c r="C124" s="90">
        <v>0.45833333333333331</v>
      </c>
      <c r="D124" s="118" t="s">
        <v>8</v>
      </c>
      <c r="E124" s="119">
        <v>3019</v>
      </c>
      <c r="F124" s="119">
        <v>3005</v>
      </c>
    </row>
    <row r="125" spans="1:7">
      <c r="A125" s="5">
        <v>42</v>
      </c>
      <c r="B125" s="119">
        <v>3</v>
      </c>
      <c r="C125" s="90">
        <v>0.22916666666666666</v>
      </c>
      <c r="D125" s="118" t="s">
        <v>8</v>
      </c>
      <c r="E125" s="119">
        <v>3019</v>
      </c>
      <c r="F125" s="119">
        <v>3005</v>
      </c>
    </row>
    <row r="126" spans="1:7">
      <c r="A126" s="5">
        <v>42</v>
      </c>
      <c r="B126" s="119">
        <v>3</v>
      </c>
      <c r="C126" s="90">
        <v>0.14861111111111111</v>
      </c>
      <c r="D126" s="118" t="s">
        <v>8</v>
      </c>
      <c r="E126" s="119">
        <v>3020</v>
      </c>
    </row>
    <row r="127" spans="1:7">
      <c r="A127" s="6">
        <v>43</v>
      </c>
      <c r="B127" s="119">
        <v>1</v>
      </c>
      <c r="C127" s="90">
        <v>0.33263888888888887</v>
      </c>
      <c r="D127" s="118" t="s">
        <v>11</v>
      </c>
      <c r="E127" s="119">
        <v>5008</v>
      </c>
      <c r="F127" s="119">
        <v>1016</v>
      </c>
    </row>
    <row r="128" spans="1:7">
      <c r="A128" s="6">
        <v>43</v>
      </c>
      <c r="B128" s="119">
        <v>1</v>
      </c>
      <c r="C128" s="90">
        <v>0.11805555555555557</v>
      </c>
      <c r="D128" s="118" t="s">
        <v>11</v>
      </c>
      <c r="E128" s="119">
        <v>1004</v>
      </c>
    </row>
    <row r="129" spans="1:6">
      <c r="A129" s="6">
        <v>43</v>
      </c>
      <c r="B129" s="119">
        <v>3</v>
      </c>
      <c r="C129" s="90">
        <v>0.76180555555555562</v>
      </c>
      <c r="D129" s="118" t="s">
        <v>11</v>
      </c>
      <c r="E129" s="119">
        <v>1004</v>
      </c>
    </row>
    <row r="130" spans="1:6">
      <c r="A130" s="6">
        <v>43</v>
      </c>
      <c r="B130" s="119">
        <v>3</v>
      </c>
      <c r="C130" s="90">
        <v>0.69374999999999998</v>
      </c>
      <c r="D130" s="118" t="s">
        <v>11</v>
      </c>
      <c r="E130" s="119">
        <v>1013</v>
      </c>
      <c r="F130" s="119">
        <v>1003</v>
      </c>
    </row>
    <row r="131" spans="1:6">
      <c r="A131" s="6">
        <v>43</v>
      </c>
      <c r="B131" s="119">
        <v>3</v>
      </c>
      <c r="C131" s="90">
        <v>0.53472222222222221</v>
      </c>
      <c r="D131" s="118" t="s">
        <v>11</v>
      </c>
      <c r="E131" s="119">
        <v>1006</v>
      </c>
      <c r="F131" s="119">
        <v>1004</v>
      </c>
    </row>
    <row r="132" spans="1:6">
      <c r="A132" s="6">
        <v>43</v>
      </c>
      <c r="B132" s="119">
        <v>3</v>
      </c>
      <c r="C132" s="90">
        <v>0.16597222222222222</v>
      </c>
      <c r="D132" s="118" t="s">
        <v>11</v>
      </c>
      <c r="E132" s="119">
        <v>1004</v>
      </c>
      <c r="F132" s="119">
        <v>1002</v>
      </c>
    </row>
    <row r="133" spans="1:6">
      <c r="A133" s="6">
        <v>43</v>
      </c>
      <c r="B133" s="119">
        <v>1</v>
      </c>
      <c r="C133" s="90">
        <v>2.0833333333333332E-2</v>
      </c>
      <c r="D133" s="118" t="s">
        <v>12</v>
      </c>
      <c r="E133" s="119">
        <v>2003</v>
      </c>
    </row>
    <row r="134" spans="1:6">
      <c r="A134" s="6">
        <v>43</v>
      </c>
      <c r="B134" s="119">
        <v>3</v>
      </c>
      <c r="C134" s="90">
        <v>0.61458333333333337</v>
      </c>
      <c r="D134" s="118" t="s">
        <v>12</v>
      </c>
      <c r="E134" s="119">
        <v>2003</v>
      </c>
    </row>
    <row r="135" spans="1:6">
      <c r="A135" s="6">
        <v>43</v>
      </c>
      <c r="B135" s="119">
        <v>3</v>
      </c>
      <c r="C135" s="90">
        <v>0.57638888888888895</v>
      </c>
      <c r="D135" s="118" t="s">
        <v>12</v>
      </c>
      <c r="E135" s="119">
        <v>2018</v>
      </c>
    </row>
    <row r="136" spans="1:6">
      <c r="A136" s="6">
        <v>43</v>
      </c>
      <c r="B136" s="119">
        <v>3</v>
      </c>
      <c r="C136" s="90">
        <v>0.26666666666666666</v>
      </c>
      <c r="D136" s="118" t="s">
        <v>12</v>
      </c>
      <c r="E136" s="119">
        <v>2007</v>
      </c>
    </row>
    <row r="137" spans="1:6">
      <c r="A137" s="6">
        <v>43</v>
      </c>
      <c r="B137" s="119">
        <v>3</v>
      </c>
      <c r="C137" s="90">
        <v>2.1527777777777781E-2</v>
      </c>
      <c r="D137" s="118" t="s">
        <v>12</v>
      </c>
      <c r="E137" s="119">
        <v>2016</v>
      </c>
    </row>
    <row r="138" spans="1:6">
      <c r="A138" s="121">
        <v>51</v>
      </c>
      <c r="B138" s="119">
        <v>3</v>
      </c>
      <c r="C138" s="90">
        <v>0.54861111111111105</v>
      </c>
      <c r="D138" s="118" t="s">
        <v>13</v>
      </c>
      <c r="E138" s="119">
        <v>6015</v>
      </c>
      <c r="F138" s="119">
        <v>6017</v>
      </c>
    </row>
    <row r="139" spans="1:6">
      <c r="A139" s="121">
        <v>51</v>
      </c>
      <c r="B139" s="119">
        <v>3</v>
      </c>
      <c r="C139" s="90">
        <v>6.9444444444444441E-3</v>
      </c>
      <c r="D139" s="118" t="s">
        <v>13</v>
      </c>
      <c r="E139" s="119">
        <v>6017</v>
      </c>
      <c r="F139" s="119">
        <v>6015</v>
      </c>
    </row>
    <row r="140" spans="1:6">
      <c r="A140" s="121">
        <v>51</v>
      </c>
      <c r="B140" s="119">
        <v>1</v>
      </c>
      <c r="C140" s="90">
        <v>0.61111111111111105</v>
      </c>
      <c r="D140" s="118" t="s">
        <v>11</v>
      </c>
      <c r="E140" s="119">
        <v>1010</v>
      </c>
      <c r="F140" s="119">
        <v>1012</v>
      </c>
    </row>
    <row r="141" spans="1:6">
      <c r="A141" s="121">
        <v>51</v>
      </c>
      <c r="B141" s="119">
        <v>1</v>
      </c>
      <c r="C141" s="90">
        <v>0.52430555555555558</v>
      </c>
      <c r="D141" s="118" t="s">
        <v>11</v>
      </c>
      <c r="E141" s="119">
        <v>1009</v>
      </c>
      <c r="F141" s="119">
        <v>1016</v>
      </c>
    </row>
    <row r="142" spans="1:6">
      <c r="A142" s="121">
        <v>51</v>
      </c>
      <c r="B142" s="119">
        <v>1</v>
      </c>
      <c r="C142" s="90">
        <v>0.42222222222222222</v>
      </c>
      <c r="D142" s="118" t="s">
        <v>11</v>
      </c>
      <c r="E142" s="119">
        <v>1013</v>
      </c>
      <c r="F142" s="119">
        <v>1001</v>
      </c>
    </row>
    <row r="143" spans="1:6">
      <c r="A143" s="121">
        <v>51</v>
      </c>
      <c r="B143" s="119">
        <v>1</v>
      </c>
      <c r="C143" s="90">
        <v>0.15625</v>
      </c>
      <c r="D143" s="118" t="s">
        <v>11</v>
      </c>
      <c r="E143" s="119">
        <v>1013</v>
      </c>
      <c r="F143" s="119">
        <v>1003</v>
      </c>
    </row>
    <row r="144" spans="1:6">
      <c r="A144" s="121">
        <v>51</v>
      </c>
      <c r="B144" s="119">
        <v>2</v>
      </c>
      <c r="C144" s="90">
        <v>0.35416666666666669</v>
      </c>
      <c r="D144" s="118" t="s">
        <v>11</v>
      </c>
      <c r="E144" s="119">
        <v>1008</v>
      </c>
      <c r="F144" s="119">
        <v>1009</v>
      </c>
    </row>
    <row r="145" spans="1:8">
      <c r="A145" s="121">
        <v>51</v>
      </c>
      <c r="B145" s="119">
        <v>3</v>
      </c>
      <c r="C145" s="90">
        <v>0.69513888888888886</v>
      </c>
      <c r="D145" s="118" t="s">
        <v>11</v>
      </c>
      <c r="E145" s="119">
        <v>1008</v>
      </c>
    </row>
    <row r="146" spans="1:8">
      <c r="A146" s="121">
        <v>51</v>
      </c>
      <c r="B146" s="119">
        <v>3</v>
      </c>
      <c r="C146" s="90">
        <v>0.12638888888888888</v>
      </c>
      <c r="D146" s="118" t="s">
        <v>11</v>
      </c>
      <c r="E146" s="119">
        <v>1012</v>
      </c>
      <c r="F146" s="119">
        <v>1015</v>
      </c>
    </row>
    <row r="147" spans="1:8">
      <c r="A147" s="5">
        <v>52</v>
      </c>
      <c r="B147" s="119">
        <v>1</v>
      </c>
      <c r="C147" s="90">
        <v>0.4861111111111111</v>
      </c>
      <c r="D147" s="118" t="s">
        <v>8</v>
      </c>
      <c r="E147" s="119">
        <v>3011</v>
      </c>
      <c r="F147" s="119">
        <v>3013</v>
      </c>
    </row>
    <row r="148" spans="1:8">
      <c r="A148" s="5">
        <v>52</v>
      </c>
      <c r="B148" s="119">
        <v>1</v>
      </c>
      <c r="C148" s="90">
        <v>0.17847222222222223</v>
      </c>
      <c r="D148" s="118" t="s">
        <v>8</v>
      </c>
      <c r="E148" s="119">
        <v>3014</v>
      </c>
      <c r="F148" s="119">
        <v>3020</v>
      </c>
    </row>
    <row r="149" spans="1:8">
      <c r="A149" s="5">
        <v>52</v>
      </c>
      <c r="B149" s="119">
        <v>2</v>
      </c>
      <c r="C149" s="90">
        <v>0.31458333333333333</v>
      </c>
      <c r="D149" s="118" t="s">
        <v>8</v>
      </c>
      <c r="E149" s="119">
        <v>3019</v>
      </c>
      <c r="F149" s="119">
        <v>3007</v>
      </c>
    </row>
    <row r="150" spans="1:8">
      <c r="A150" s="5">
        <v>52</v>
      </c>
      <c r="B150" s="119">
        <v>2</v>
      </c>
      <c r="C150" s="90">
        <v>2.2222222222222223E-2</v>
      </c>
      <c r="D150" s="118" t="s">
        <v>8</v>
      </c>
      <c r="E150" s="119">
        <v>3014</v>
      </c>
      <c r="F150" s="119">
        <v>3006</v>
      </c>
    </row>
    <row r="151" spans="1:8">
      <c r="A151" s="5">
        <v>52</v>
      </c>
      <c r="B151" s="119">
        <v>3</v>
      </c>
      <c r="C151" s="90">
        <v>0.43541666666666662</v>
      </c>
      <c r="D151" s="118" t="s">
        <v>8</v>
      </c>
      <c r="E151" s="119">
        <v>3019</v>
      </c>
      <c r="F151" s="119">
        <v>3004</v>
      </c>
    </row>
    <row r="152" spans="1:8">
      <c r="A152" s="5">
        <v>52</v>
      </c>
      <c r="B152" s="119">
        <v>2</v>
      </c>
      <c r="C152" s="90">
        <v>0.14375000000000002</v>
      </c>
      <c r="D152" s="118" t="s">
        <v>25</v>
      </c>
      <c r="E152" s="119">
        <v>4017</v>
      </c>
      <c r="F152" s="119">
        <v>4019</v>
      </c>
    </row>
    <row r="153" spans="1:8">
      <c r="A153" s="5">
        <v>52</v>
      </c>
      <c r="B153" s="119">
        <v>3</v>
      </c>
      <c r="C153" s="90">
        <v>0.69444444444444453</v>
      </c>
      <c r="D153" s="118" t="s">
        <v>25</v>
      </c>
      <c r="E153" s="119">
        <v>4006</v>
      </c>
      <c r="F153" s="119">
        <v>4007</v>
      </c>
    </row>
    <row r="154" spans="1:8">
      <c r="A154" s="5">
        <v>52</v>
      </c>
      <c r="B154" s="119">
        <v>3</v>
      </c>
      <c r="C154" s="90">
        <v>0.65277777777777779</v>
      </c>
      <c r="D154" s="118" t="s">
        <v>25</v>
      </c>
      <c r="E154" s="119">
        <v>4007</v>
      </c>
    </row>
    <row r="155" spans="1:8">
      <c r="A155" s="5">
        <v>52</v>
      </c>
      <c r="B155" s="119">
        <v>3</v>
      </c>
      <c r="C155" s="90">
        <v>0.17708333333333334</v>
      </c>
      <c r="D155" s="118" t="s">
        <v>25</v>
      </c>
      <c r="E155" s="119">
        <v>4006</v>
      </c>
    </row>
    <row r="156" spans="1:8">
      <c r="A156" s="5">
        <v>52</v>
      </c>
      <c r="B156" s="119">
        <v>3</v>
      </c>
      <c r="C156" s="90">
        <v>0.13333333333333333</v>
      </c>
      <c r="D156" s="118" t="s">
        <v>25</v>
      </c>
      <c r="E156" s="119">
        <v>4006</v>
      </c>
      <c r="F156" s="119">
        <v>4007</v>
      </c>
    </row>
    <row r="157" spans="1:8">
      <c r="A157" s="6">
        <v>53</v>
      </c>
      <c r="B157" s="119">
        <v>1</v>
      </c>
      <c r="C157" s="90">
        <v>9.5833333333333326E-2</v>
      </c>
      <c r="D157" s="118" t="s">
        <v>26</v>
      </c>
      <c r="E157" s="119">
        <v>7009</v>
      </c>
      <c r="F157" s="119">
        <v>7001</v>
      </c>
      <c r="H157" s="95" t="s">
        <v>253</v>
      </c>
    </row>
    <row r="158" spans="1:8">
      <c r="A158" s="6">
        <v>53</v>
      </c>
      <c r="B158" s="119">
        <v>1</v>
      </c>
      <c r="C158" s="90">
        <v>5.5555555555555558E-3</v>
      </c>
      <c r="D158" s="118" t="s">
        <v>26</v>
      </c>
      <c r="E158" s="119">
        <v>7012</v>
      </c>
    </row>
    <row r="159" spans="1:8">
      <c r="A159" s="6">
        <v>53</v>
      </c>
      <c r="B159" s="119">
        <v>2</v>
      </c>
      <c r="C159" s="90">
        <v>5.2083333333333336E-2</v>
      </c>
      <c r="D159" s="118" t="s">
        <v>26</v>
      </c>
      <c r="E159" s="119">
        <v>7009</v>
      </c>
      <c r="F159" s="119">
        <v>7006</v>
      </c>
    </row>
    <row r="160" spans="1:8">
      <c r="A160" s="6">
        <v>53</v>
      </c>
      <c r="B160" s="119">
        <v>1</v>
      </c>
      <c r="C160" s="90">
        <v>0.4861111111111111</v>
      </c>
      <c r="D160" s="118" t="s">
        <v>23</v>
      </c>
      <c r="E160" s="119">
        <v>8014</v>
      </c>
    </row>
    <row r="161" spans="1:6">
      <c r="A161" s="6">
        <v>53</v>
      </c>
      <c r="B161" s="119">
        <v>2</v>
      </c>
      <c r="C161" s="90">
        <v>0.75138888888888899</v>
      </c>
      <c r="D161" s="118" t="s">
        <v>23</v>
      </c>
      <c r="E161" s="119">
        <v>8019</v>
      </c>
      <c r="F161" s="119">
        <v>8003</v>
      </c>
    </row>
    <row r="162" spans="1:6">
      <c r="A162" s="6">
        <v>53</v>
      </c>
      <c r="B162" s="119">
        <v>2</v>
      </c>
      <c r="C162" s="90">
        <v>3.3333333333333333E-2</v>
      </c>
      <c r="D162" s="118" t="s">
        <v>23</v>
      </c>
      <c r="E162" s="119">
        <v>8017</v>
      </c>
      <c r="F162" s="119">
        <v>8003</v>
      </c>
    </row>
    <row r="163" spans="1:6">
      <c r="A163" s="6">
        <v>53</v>
      </c>
      <c r="B163" s="119">
        <v>3</v>
      </c>
      <c r="C163" s="90">
        <v>0.52569444444444446</v>
      </c>
      <c r="D163" s="118" t="s">
        <v>23</v>
      </c>
      <c r="E163" s="119">
        <v>8014</v>
      </c>
    </row>
    <row r="164" spans="1:6">
      <c r="A164" s="6">
        <v>53</v>
      </c>
      <c r="B164" s="119">
        <v>3</v>
      </c>
      <c r="C164" s="90">
        <v>0.11597222222222221</v>
      </c>
      <c r="D164" s="118" t="s">
        <v>23</v>
      </c>
      <c r="E164" s="119">
        <v>8014</v>
      </c>
    </row>
    <row r="165" spans="1:6">
      <c r="A165" s="7">
        <v>54</v>
      </c>
      <c r="B165" s="119">
        <v>1</v>
      </c>
      <c r="C165" s="90">
        <v>0.6118055555555556</v>
      </c>
      <c r="D165" s="118" t="s">
        <v>24</v>
      </c>
      <c r="E165" s="119">
        <v>5005</v>
      </c>
      <c r="F165" s="119">
        <v>5012</v>
      </c>
    </row>
    <row r="166" spans="1:6">
      <c r="A166" s="7">
        <v>54</v>
      </c>
      <c r="B166" s="119">
        <v>1</v>
      </c>
      <c r="C166" s="90">
        <v>0.27638888888888885</v>
      </c>
      <c r="D166" s="118" t="s">
        <v>24</v>
      </c>
      <c r="E166" s="119">
        <v>5013</v>
      </c>
    </row>
    <row r="167" spans="1:6">
      <c r="A167" s="7">
        <v>54</v>
      </c>
      <c r="B167" s="119">
        <v>2</v>
      </c>
      <c r="C167" s="90">
        <v>0.49513888888888885</v>
      </c>
      <c r="D167" s="118" t="s">
        <v>24</v>
      </c>
      <c r="E167" s="119">
        <v>5012</v>
      </c>
    </row>
    <row r="168" spans="1:6">
      <c r="A168" s="7">
        <v>54</v>
      </c>
      <c r="B168" s="119">
        <v>2</v>
      </c>
      <c r="C168" s="90">
        <v>7.3611111111111113E-2</v>
      </c>
      <c r="D168" s="118" t="s">
        <v>24</v>
      </c>
      <c r="E168" s="119">
        <v>5004</v>
      </c>
    </row>
    <row r="169" spans="1:6">
      <c r="A169" s="7">
        <v>54</v>
      </c>
      <c r="B169" s="119">
        <v>3</v>
      </c>
      <c r="C169" s="90">
        <v>0.40763888888888888</v>
      </c>
      <c r="D169" s="118" t="s">
        <v>24</v>
      </c>
      <c r="E169" s="119">
        <v>5004</v>
      </c>
      <c r="F169" s="119">
        <v>5017</v>
      </c>
    </row>
    <row r="170" spans="1:6">
      <c r="A170" s="7">
        <v>54</v>
      </c>
      <c r="B170" s="119">
        <v>3</v>
      </c>
      <c r="C170" s="90">
        <v>0.31666666666666665</v>
      </c>
      <c r="D170" s="118" t="s">
        <v>24</v>
      </c>
      <c r="E170" s="119">
        <v>5010</v>
      </c>
    </row>
    <row r="171" spans="1:6">
      <c r="A171" s="7">
        <v>54</v>
      </c>
      <c r="B171" s="119">
        <v>3</v>
      </c>
      <c r="C171" s="90">
        <v>0.22847222222222222</v>
      </c>
      <c r="D171" s="118" t="s">
        <v>24</v>
      </c>
      <c r="E171" s="119">
        <v>5017</v>
      </c>
      <c r="F171" s="119">
        <v>5010</v>
      </c>
    </row>
    <row r="172" spans="1:6">
      <c r="A172" s="7">
        <v>54</v>
      </c>
      <c r="B172" s="119">
        <v>1</v>
      </c>
      <c r="C172" s="90">
        <v>0.69236111111111109</v>
      </c>
      <c r="D172" s="118" t="s">
        <v>12</v>
      </c>
      <c r="E172" s="119">
        <v>2010</v>
      </c>
    </row>
    <row r="173" spans="1:6">
      <c r="A173" s="7">
        <v>54</v>
      </c>
      <c r="B173" s="119">
        <v>1</v>
      </c>
      <c r="C173" s="90">
        <v>0.22083333333333333</v>
      </c>
      <c r="D173" s="118" t="s">
        <v>12</v>
      </c>
      <c r="E173" s="119">
        <v>2012</v>
      </c>
    </row>
    <row r="174" spans="1:6">
      <c r="A174" s="7">
        <v>54</v>
      </c>
      <c r="B174" s="119">
        <v>2</v>
      </c>
      <c r="C174" s="90">
        <v>0.5444444444444444</v>
      </c>
      <c r="D174" s="118" t="s">
        <v>12</v>
      </c>
      <c r="E174" s="119">
        <v>2012</v>
      </c>
      <c r="F174" s="119">
        <v>2006</v>
      </c>
    </row>
    <row r="175" spans="1:6">
      <c r="A175" s="7">
        <v>54</v>
      </c>
      <c r="B175" s="119">
        <v>2</v>
      </c>
      <c r="C175" s="90">
        <v>0.19236111111111112</v>
      </c>
      <c r="D175" s="118" t="s">
        <v>12</v>
      </c>
      <c r="E175" s="119">
        <v>2003</v>
      </c>
    </row>
    <row r="176" spans="1:6">
      <c r="A176" s="7">
        <v>54</v>
      </c>
      <c r="B176" s="119">
        <v>3</v>
      </c>
      <c r="C176" s="90">
        <v>0.65138888888888891</v>
      </c>
      <c r="D176" s="118" t="s">
        <v>12</v>
      </c>
      <c r="E176" s="119">
        <v>2010</v>
      </c>
    </row>
    <row r="177" spans="1:8">
      <c r="A177" s="7">
        <v>54</v>
      </c>
      <c r="B177" s="119">
        <v>3</v>
      </c>
      <c r="C177" s="90">
        <v>0.37291666666666662</v>
      </c>
      <c r="D177" s="118" t="s">
        <v>12</v>
      </c>
      <c r="E177" s="119">
        <v>2012</v>
      </c>
      <c r="F177" s="119">
        <v>2007</v>
      </c>
    </row>
    <row r="178" spans="1:8">
      <c r="A178" s="7">
        <v>54</v>
      </c>
      <c r="B178" s="119">
        <v>3</v>
      </c>
      <c r="C178" s="90">
        <v>0.16458333333333333</v>
      </c>
      <c r="D178" s="118" t="s">
        <v>12</v>
      </c>
      <c r="E178" s="119">
        <v>2016</v>
      </c>
    </row>
    <row r="179" spans="1:8">
      <c r="A179" s="121">
        <v>61</v>
      </c>
      <c r="B179" s="119">
        <v>2</v>
      </c>
      <c r="C179" s="90">
        <v>0.78680555555555554</v>
      </c>
      <c r="D179" s="118" t="s">
        <v>23</v>
      </c>
      <c r="E179" s="119">
        <v>8004</v>
      </c>
    </row>
    <row r="180" spans="1:8">
      <c r="A180" s="121">
        <v>61</v>
      </c>
      <c r="B180" s="119">
        <v>3</v>
      </c>
      <c r="C180" s="90">
        <v>0.60902777777777783</v>
      </c>
      <c r="D180" s="118" t="s">
        <v>23</v>
      </c>
      <c r="E180" s="119">
        <v>8017</v>
      </c>
    </row>
    <row r="181" spans="1:8">
      <c r="A181" s="121">
        <v>61</v>
      </c>
      <c r="B181" s="119">
        <v>1</v>
      </c>
      <c r="C181" s="90">
        <v>0.62013888888888891</v>
      </c>
      <c r="D181" s="118" t="s">
        <v>8</v>
      </c>
      <c r="E181" s="119">
        <v>3019</v>
      </c>
      <c r="F181" s="119">
        <v>3020</v>
      </c>
    </row>
    <row r="182" spans="1:8">
      <c r="A182" s="121">
        <v>61</v>
      </c>
      <c r="B182" s="119">
        <v>1</v>
      </c>
      <c r="C182" s="90">
        <v>0.19930555555555554</v>
      </c>
      <c r="D182" s="118" t="s">
        <v>8</v>
      </c>
      <c r="E182" s="119">
        <v>3013</v>
      </c>
    </row>
    <row r="183" spans="1:8">
      <c r="A183" s="121">
        <v>61</v>
      </c>
      <c r="B183" s="119">
        <v>2</v>
      </c>
      <c r="C183" s="90">
        <v>0.18263888888888891</v>
      </c>
      <c r="D183" s="118" t="s">
        <v>8</v>
      </c>
      <c r="E183" s="119">
        <v>3014</v>
      </c>
    </row>
    <row r="184" spans="1:8">
      <c r="A184" s="121">
        <v>61</v>
      </c>
      <c r="B184" s="119">
        <v>3</v>
      </c>
      <c r="C184" s="90">
        <v>0.15277777777777776</v>
      </c>
      <c r="D184" s="118" t="s">
        <v>8</v>
      </c>
      <c r="E184" s="119">
        <v>3013</v>
      </c>
      <c r="F184" s="119">
        <v>3004</v>
      </c>
      <c r="H184" s="95" t="s">
        <v>253</v>
      </c>
    </row>
    <row r="185" spans="1:8">
      <c r="A185" s="121">
        <v>61</v>
      </c>
      <c r="B185" s="119">
        <v>3</v>
      </c>
      <c r="C185" s="90">
        <v>3.125E-2</v>
      </c>
      <c r="D185" s="118" t="s">
        <v>8</v>
      </c>
      <c r="E185" s="119">
        <v>3003</v>
      </c>
      <c r="F185" s="119">
        <v>3018</v>
      </c>
    </row>
    <row r="186" spans="1:8">
      <c r="A186" s="5">
        <v>62</v>
      </c>
      <c r="B186" s="119">
        <v>3</v>
      </c>
      <c r="C186" s="90">
        <v>0.25625000000000003</v>
      </c>
      <c r="D186" s="118" t="s">
        <v>24</v>
      </c>
      <c r="E186" s="119">
        <v>5005</v>
      </c>
      <c r="F186" s="119">
        <v>5013</v>
      </c>
    </row>
    <row r="187" spans="1:8">
      <c r="A187" s="5">
        <v>62</v>
      </c>
      <c r="B187" s="119">
        <v>2</v>
      </c>
      <c r="C187" s="90">
        <v>0.56597222222222221</v>
      </c>
      <c r="D187" s="118" t="s">
        <v>13</v>
      </c>
      <c r="E187" s="119">
        <v>6019</v>
      </c>
      <c r="F187" s="119">
        <v>6010</v>
      </c>
    </row>
    <row r="188" spans="1:8">
      <c r="A188" s="5">
        <v>62</v>
      </c>
      <c r="B188" s="119">
        <v>2</v>
      </c>
      <c r="C188" s="90">
        <v>0.35625000000000001</v>
      </c>
      <c r="D188" s="118" t="s">
        <v>13</v>
      </c>
      <c r="E188" s="119">
        <v>6022</v>
      </c>
      <c r="H188" s="95" t="s">
        <v>254</v>
      </c>
    </row>
    <row r="189" spans="1:8">
      <c r="A189" s="5">
        <v>62</v>
      </c>
      <c r="B189" s="119">
        <v>3</v>
      </c>
      <c r="C189" s="90">
        <v>0.10416666666666667</v>
      </c>
      <c r="D189" s="118" t="s">
        <v>13</v>
      </c>
      <c r="E189" s="119">
        <v>6010</v>
      </c>
    </row>
    <row r="190" spans="1:8">
      <c r="A190" s="5">
        <v>62</v>
      </c>
      <c r="B190" s="119">
        <v>3</v>
      </c>
      <c r="C190" s="90">
        <v>1.3888888888888888E-2</v>
      </c>
      <c r="D190" s="118" t="s">
        <v>13</v>
      </c>
      <c r="E190" s="119">
        <v>6010</v>
      </c>
    </row>
    <row r="191" spans="1:8">
      <c r="A191" s="6">
        <v>63</v>
      </c>
      <c r="B191" s="119">
        <v>1</v>
      </c>
      <c r="C191" s="90">
        <v>0.4548611111111111</v>
      </c>
      <c r="D191" s="118" t="s">
        <v>25</v>
      </c>
      <c r="E191" s="119">
        <v>4007</v>
      </c>
      <c r="F191" s="119">
        <v>4006</v>
      </c>
      <c r="H191" s="95" t="s">
        <v>253</v>
      </c>
    </row>
    <row r="192" spans="1:8">
      <c r="A192" s="6">
        <v>63</v>
      </c>
      <c r="B192" s="119">
        <v>1</v>
      </c>
      <c r="C192" s="90">
        <v>7.2916666666666671E-2</v>
      </c>
      <c r="D192" s="118" t="s">
        <v>25</v>
      </c>
      <c r="E192" s="119">
        <v>4018</v>
      </c>
      <c r="F192" s="119">
        <v>4002</v>
      </c>
    </row>
    <row r="193" spans="1:8">
      <c r="A193" s="6">
        <v>63</v>
      </c>
      <c r="B193" s="119">
        <v>1</v>
      </c>
      <c r="C193" s="90">
        <v>6.9444444444444447E-4</v>
      </c>
      <c r="D193" s="118" t="s">
        <v>25</v>
      </c>
      <c r="E193" s="119">
        <v>4013</v>
      </c>
    </row>
    <row r="194" spans="1:8">
      <c r="A194" s="6">
        <v>63</v>
      </c>
      <c r="B194" s="119">
        <v>3</v>
      </c>
      <c r="C194" s="90">
        <v>0.8041666666666667</v>
      </c>
      <c r="D194" s="118" t="s">
        <v>25</v>
      </c>
      <c r="E194" s="119">
        <v>4007</v>
      </c>
    </row>
    <row r="195" spans="1:8">
      <c r="A195" s="6">
        <v>63</v>
      </c>
      <c r="B195" s="119">
        <v>2</v>
      </c>
      <c r="C195" s="90">
        <v>0.62083333333333335</v>
      </c>
      <c r="D195" s="118" t="s">
        <v>12</v>
      </c>
      <c r="E195" s="119">
        <v>2018</v>
      </c>
      <c r="F195" s="119">
        <v>2016</v>
      </c>
    </row>
    <row r="196" spans="1:8">
      <c r="A196" s="6">
        <v>63</v>
      </c>
      <c r="B196" s="119">
        <v>2</v>
      </c>
      <c r="C196" s="90">
        <v>9.5138888888888884E-2</v>
      </c>
      <c r="D196" s="118" t="s">
        <v>12</v>
      </c>
      <c r="E196" s="119">
        <v>2007</v>
      </c>
    </row>
    <row r="197" spans="1:8">
      <c r="A197" s="7">
        <v>64</v>
      </c>
      <c r="B197" s="119">
        <v>1</v>
      </c>
      <c r="C197" s="90">
        <v>0.42708333333333331</v>
      </c>
      <c r="D197" s="118" t="s">
        <v>26</v>
      </c>
      <c r="E197" s="119">
        <v>7012</v>
      </c>
    </row>
    <row r="198" spans="1:8">
      <c r="A198" s="7">
        <v>64</v>
      </c>
      <c r="B198" s="119">
        <v>2</v>
      </c>
      <c r="C198" s="90">
        <v>0.35486111111111113</v>
      </c>
      <c r="D198" s="118" t="s">
        <v>26</v>
      </c>
      <c r="E198" s="119">
        <v>7012</v>
      </c>
      <c r="F198" s="119">
        <v>7018</v>
      </c>
    </row>
    <row r="199" spans="1:8">
      <c r="A199" s="7">
        <v>64</v>
      </c>
      <c r="B199" s="119">
        <v>3</v>
      </c>
      <c r="C199" s="90">
        <v>0.49513888888888885</v>
      </c>
      <c r="D199" s="118" t="s">
        <v>26</v>
      </c>
      <c r="E199" s="119">
        <v>7012</v>
      </c>
    </row>
    <row r="200" spans="1:8">
      <c r="A200" s="7">
        <v>64</v>
      </c>
      <c r="B200" s="119">
        <v>2</v>
      </c>
      <c r="C200" s="90">
        <v>0.49652777777777773</v>
      </c>
      <c r="D200" s="118" t="s">
        <v>11</v>
      </c>
      <c r="E200" s="119">
        <v>1001</v>
      </c>
      <c r="F200" s="119">
        <v>1008</v>
      </c>
    </row>
    <row r="201" spans="1:8">
      <c r="A201" s="7">
        <v>64</v>
      </c>
      <c r="B201" s="119">
        <v>2</v>
      </c>
      <c r="C201" s="90">
        <v>0.39999999999999997</v>
      </c>
      <c r="D201" s="118" t="s">
        <v>11</v>
      </c>
      <c r="E201" s="119">
        <v>1014</v>
      </c>
      <c r="F201" s="119">
        <v>1008</v>
      </c>
    </row>
    <row r="202" spans="1:8" s="118" customFormat="1">
      <c r="A202" s="121">
        <v>71</v>
      </c>
      <c r="B202" s="119"/>
      <c r="C202" s="90"/>
      <c r="D202" s="118" t="s">
        <v>25</v>
      </c>
      <c r="E202" s="119">
        <v>4019</v>
      </c>
      <c r="F202" s="119">
        <v>4011</v>
      </c>
      <c r="G202" s="119"/>
      <c r="H202" s="95"/>
    </row>
    <row r="203" spans="1:8" s="118" customFormat="1">
      <c r="A203" s="121">
        <v>71</v>
      </c>
      <c r="B203" s="119"/>
      <c r="C203" s="90"/>
      <c r="D203" s="118" t="s">
        <v>25</v>
      </c>
      <c r="E203" s="119">
        <v>4007</v>
      </c>
      <c r="F203" s="119">
        <v>4014</v>
      </c>
      <c r="G203" s="119"/>
      <c r="H203" s="95"/>
    </row>
    <row r="204" spans="1:8">
      <c r="A204" s="5">
        <v>72</v>
      </c>
      <c r="C204" s="119"/>
      <c r="D204" s="118"/>
    </row>
    <row r="205" spans="1:8" s="118" customFormat="1">
      <c r="A205" s="6">
        <v>73</v>
      </c>
      <c r="B205" s="119"/>
      <c r="C205" s="119"/>
      <c r="D205" s="118" t="s">
        <v>24</v>
      </c>
      <c r="E205" s="119">
        <v>5004</v>
      </c>
      <c r="F205" s="119">
        <v>5012</v>
      </c>
      <c r="G205" s="119"/>
      <c r="H205" s="95"/>
    </row>
    <row r="206" spans="1:8">
      <c r="A206" s="7">
        <v>74</v>
      </c>
      <c r="C206" s="119"/>
      <c r="D206" s="118" t="s">
        <v>8</v>
      </c>
      <c r="E206" s="119">
        <v>3010</v>
      </c>
      <c r="F206" s="119">
        <v>3011</v>
      </c>
    </row>
    <row r="207" spans="1:8">
      <c r="A207" s="7">
        <v>74</v>
      </c>
      <c r="C207" s="119"/>
      <c r="D207" s="118" t="s">
        <v>8</v>
      </c>
      <c r="E207" s="119">
        <v>3010</v>
      </c>
    </row>
    <row r="208" spans="1:8">
      <c r="A208" s="7">
        <v>74</v>
      </c>
      <c r="C208" s="119"/>
      <c r="D208" s="118" t="s">
        <v>8</v>
      </c>
      <c r="E208" s="119">
        <v>3011</v>
      </c>
      <c r="F208" s="119">
        <v>3010</v>
      </c>
    </row>
    <row r="209" spans="1:8">
      <c r="A209" s="7">
        <v>74</v>
      </c>
      <c r="C209" s="119"/>
      <c r="D209" s="118" t="s">
        <v>8</v>
      </c>
      <c r="F209" s="119">
        <v>3010</v>
      </c>
    </row>
    <row r="210" spans="1:8">
      <c r="A210" s="7">
        <v>74</v>
      </c>
      <c r="C210" s="119"/>
      <c r="D210" s="118" t="s">
        <v>12</v>
      </c>
      <c r="E210" s="119">
        <v>2011</v>
      </c>
      <c r="F210" s="119">
        <v>2017</v>
      </c>
    </row>
    <row r="211" spans="1:8">
      <c r="A211" s="7">
        <v>74</v>
      </c>
      <c r="C211" s="119"/>
      <c r="D211" s="118" t="s">
        <v>12</v>
      </c>
      <c r="E211" s="119">
        <v>2017</v>
      </c>
      <c r="F211" s="119">
        <v>2019</v>
      </c>
    </row>
    <row r="212" spans="1:8">
      <c r="A212" s="7">
        <v>74</v>
      </c>
      <c r="C212" s="119"/>
      <c r="D212" s="118" t="s">
        <v>12</v>
      </c>
      <c r="E212" s="119">
        <v>2019</v>
      </c>
      <c r="F212" s="119">
        <v>2017</v>
      </c>
    </row>
    <row r="213" spans="1:8">
      <c r="A213" s="7">
        <v>74</v>
      </c>
      <c r="C213" s="119"/>
      <c r="D213" s="118" t="s">
        <v>12</v>
      </c>
      <c r="E213" s="119">
        <v>2007</v>
      </c>
      <c r="F213" s="119">
        <v>2019</v>
      </c>
      <c r="G213" s="119">
        <v>2005</v>
      </c>
    </row>
    <row r="214" spans="1:8">
      <c r="A214" s="7">
        <v>74</v>
      </c>
      <c r="C214" s="119"/>
      <c r="D214" s="118" t="s">
        <v>12</v>
      </c>
      <c r="E214" s="119">
        <v>2017</v>
      </c>
      <c r="F214" s="119">
        <v>2019</v>
      </c>
    </row>
    <row r="215" spans="1:8">
      <c r="A215" s="121">
        <v>81</v>
      </c>
      <c r="B215" s="119">
        <v>1</v>
      </c>
      <c r="C215" s="90">
        <v>0.51736111111111105</v>
      </c>
      <c r="D215" s="118" t="s">
        <v>12</v>
      </c>
      <c r="E215" s="119">
        <v>2017</v>
      </c>
      <c r="F215" s="119">
        <v>2019</v>
      </c>
    </row>
    <row r="216" spans="1:8">
      <c r="A216" s="121">
        <v>81</v>
      </c>
      <c r="B216" s="119">
        <v>1</v>
      </c>
      <c r="C216" s="90">
        <v>0.1361111111111111</v>
      </c>
      <c r="D216" s="118" t="s">
        <v>12</v>
      </c>
      <c r="E216" s="119">
        <v>2015</v>
      </c>
    </row>
    <row r="217" spans="1:8">
      <c r="A217" s="121">
        <v>81</v>
      </c>
      <c r="B217" s="119">
        <v>2</v>
      </c>
      <c r="C217" s="90">
        <v>0.60069444444444442</v>
      </c>
      <c r="D217" s="118" t="s">
        <v>12</v>
      </c>
      <c r="E217" s="119">
        <v>2010</v>
      </c>
      <c r="F217" s="119">
        <v>2019</v>
      </c>
    </row>
    <row r="218" spans="1:8">
      <c r="A218" s="121">
        <v>81</v>
      </c>
      <c r="B218" s="119">
        <v>2</v>
      </c>
      <c r="C218" s="90">
        <v>1.1805555555555555E-2</v>
      </c>
      <c r="D218" s="118" t="s">
        <v>12</v>
      </c>
      <c r="E218" s="119">
        <v>2018</v>
      </c>
      <c r="F218" s="119">
        <v>2016</v>
      </c>
    </row>
    <row r="219" spans="1:8">
      <c r="A219" s="121">
        <v>81</v>
      </c>
      <c r="B219" s="119">
        <v>1</v>
      </c>
      <c r="C219" s="90">
        <v>0.35555555555555557</v>
      </c>
      <c r="D219" s="118" t="s">
        <v>13</v>
      </c>
      <c r="E219" s="119">
        <v>6017</v>
      </c>
    </row>
    <row r="220" spans="1:8">
      <c r="A220" s="121">
        <v>81</v>
      </c>
      <c r="B220" s="119">
        <v>2</v>
      </c>
      <c r="C220" s="90">
        <v>0.75208333333333333</v>
      </c>
      <c r="D220" s="118" t="s">
        <v>13</v>
      </c>
      <c r="E220" s="119">
        <v>6010</v>
      </c>
      <c r="F220" s="119">
        <v>6017</v>
      </c>
    </row>
    <row r="221" spans="1:8">
      <c r="A221" s="121">
        <v>81</v>
      </c>
      <c r="B221" s="119">
        <v>2</v>
      </c>
      <c r="C221" s="90">
        <v>0.125</v>
      </c>
      <c r="D221" s="118" t="s">
        <v>13</v>
      </c>
      <c r="E221" s="119">
        <v>6018</v>
      </c>
      <c r="F221" s="119">
        <v>6017</v>
      </c>
      <c r="H221" s="95" t="s">
        <v>253</v>
      </c>
    </row>
    <row r="222" spans="1:8">
      <c r="A222" s="121">
        <v>81</v>
      </c>
      <c r="B222" s="119">
        <v>2</v>
      </c>
      <c r="C222" s="90">
        <v>3.2638888888888891E-2</v>
      </c>
      <c r="D222" s="118" t="s">
        <v>13</v>
      </c>
      <c r="E222" s="119">
        <v>6001</v>
      </c>
      <c r="F222" s="119">
        <v>6010</v>
      </c>
    </row>
    <row r="223" spans="1:8">
      <c r="A223" s="5">
        <v>82</v>
      </c>
      <c r="B223" s="119">
        <v>1</v>
      </c>
      <c r="C223" s="90">
        <v>0.57638888888888895</v>
      </c>
      <c r="D223" s="118" t="s">
        <v>23</v>
      </c>
      <c r="E223" s="119">
        <v>8002</v>
      </c>
    </row>
    <row r="224" spans="1:8">
      <c r="A224" s="5">
        <v>82</v>
      </c>
      <c r="B224" s="119">
        <v>1</v>
      </c>
      <c r="C224" s="90">
        <v>0.4826388888888889</v>
      </c>
      <c r="D224" s="118" t="s">
        <v>23</v>
      </c>
      <c r="E224" s="119">
        <v>8001</v>
      </c>
    </row>
    <row r="225" spans="1:8">
      <c r="A225" s="5">
        <v>82</v>
      </c>
      <c r="B225" s="119">
        <v>2</v>
      </c>
      <c r="C225" s="90">
        <v>0.79305555555555562</v>
      </c>
      <c r="D225" s="118" t="s">
        <v>23</v>
      </c>
      <c r="E225" s="119">
        <v>8003</v>
      </c>
      <c r="F225" s="119">
        <v>99</v>
      </c>
      <c r="H225" s="95" t="s">
        <v>253</v>
      </c>
    </row>
    <row r="226" spans="1:8">
      <c r="A226" s="5">
        <v>82</v>
      </c>
      <c r="B226" s="119">
        <v>3</v>
      </c>
      <c r="C226" s="90">
        <v>0.18263888888888891</v>
      </c>
      <c r="D226" s="118" t="s">
        <v>23</v>
      </c>
      <c r="E226" s="119">
        <v>8017</v>
      </c>
      <c r="H226" s="95" t="s">
        <v>253</v>
      </c>
    </row>
    <row r="227" spans="1:8">
      <c r="A227" s="5">
        <v>82</v>
      </c>
      <c r="B227" s="119">
        <v>2</v>
      </c>
      <c r="C227" s="90">
        <v>0.35000000000000003</v>
      </c>
      <c r="D227" s="118" t="s">
        <v>24</v>
      </c>
      <c r="E227" s="119">
        <v>5005</v>
      </c>
    </row>
    <row r="228" spans="1:8">
      <c r="A228" s="5">
        <v>82</v>
      </c>
      <c r="B228" s="119">
        <v>3</v>
      </c>
      <c r="C228" s="90">
        <v>0.79375000000000007</v>
      </c>
      <c r="D228" s="118" t="s">
        <v>24</v>
      </c>
      <c r="E228" s="119">
        <v>5002</v>
      </c>
    </row>
    <row r="229" spans="1:8">
      <c r="A229" s="5">
        <v>82</v>
      </c>
      <c r="B229" s="119">
        <v>3</v>
      </c>
      <c r="C229" s="90">
        <v>0.77083333333333337</v>
      </c>
      <c r="D229" s="118" t="s">
        <v>24</v>
      </c>
      <c r="E229" s="119">
        <v>5018</v>
      </c>
      <c r="F229" s="119">
        <v>5005</v>
      </c>
    </row>
    <row r="230" spans="1:8">
      <c r="A230" s="5">
        <v>82</v>
      </c>
      <c r="B230" s="119">
        <v>3</v>
      </c>
      <c r="C230" s="90">
        <v>0.54861111111111105</v>
      </c>
      <c r="D230" s="118" t="s">
        <v>24</v>
      </c>
      <c r="E230" s="119">
        <v>5018</v>
      </c>
      <c r="F230" s="119">
        <v>5004</v>
      </c>
    </row>
    <row r="231" spans="1:8">
      <c r="A231" s="5">
        <v>82</v>
      </c>
      <c r="B231" s="119">
        <v>3</v>
      </c>
      <c r="C231" s="90">
        <v>0.49791666666666662</v>
      </c>
      <c r="D231" s="118" t="s">
        <v>24</v>
      </c>
      <c r="E231" s="119">
        <v>5006</v>
      </c>
      <c r="F231" s="119">
        <v>5005</v>
      </c>
    </row>
    <row r="232" spans="1:8">
      <c r="A232" s="5">
        <v>82</v>
      </c>
      <c r="B232" s="119">
        <v>3</v>
      </c>
      <c r="C232" s="90">
        <v>0.3888888888888889</v>
      </c>
      <c r="D232" s="118" t="s">
        <v>24</v>
      </c>
      <c r="E232" s="119">
        <v>5021</v>
      </c>
    </row>
    <row r="233" spans="1:8">
      <c r="A233" s="5">
        <v>82</v>
      </c>
      <c r="B233" s="119">
        <v>3</v>
      </c>
      <c r="C233" s="90">
        <v>0.14375000000000002</v>
      </c>
      <c r="D233" s="118" t="s">
        <v>24</v>
      </c>
      <c r="E233" s="119">
        <v>5012</v>
      </c>
    </row>
    <row r="234" spans="1:8">
      <c r="A234" s="6">
        <v>83</v>
      </c>
      <c r="B234" s="119">
        <v>1</v>
      </c>
      <c r="C234" s="90">
        <v>0.51180555555555551</v>
      </c>
      <c r="D234" s="118" t="s">
        <v>25</v>
      </c>
      <c r="E234" s="119">
        <v>4003</v>
      </c>
      <c r="F234" s="119">
        <v>4018</v>
      </c>
    </row>
    <row r="235" spans="1:8">
      <c r="A235" s="6">
        <v>83</v>
      </c>
      <c r="B235" s="119">
        <v>2</v>
      </c>
      <c r="C235" s="90">
        <v>0.76111111111111107</v>
      </c>
      <c r="D235" s="118" t="s">
        <v>25</v>
      </c>
      <c r="E235" s="119">
        <v>4006</v>
      </c>
      <c r="F235" s="119">
        <v>4014</v>
      </c>
    </row>
    <row r="236" spans="1:8">
      <c r="A236" s="6">
        <v>83</v>
      </c>
      <c r="B236" s="119">
        <v>2</v>
      </c>
      <c r="C236" s="90">
        <v>0.20486111111111113</v>
      </c>
      <c r="D236" s="118" t="s">
        <v>25</v>
      </c>
      <c r="E236" s="119">
        <v>4007</v>
      </c>
    </row>
    <row r="237" spans="1:8">
      <c r="A237" s="6">
        <v>83</v>
      </c>
      <c r="B237" s="119">
        <v>1</v>
      </c>
      <c r="C237" s="90">
        <v>0.12708333333333333</v>
      </c>
      <c r="D237" s="118" t="s">
        <v>26</v>
      </c>
      <c r="E237" s="119">
        <v>7005</v>
      </c>
    </row>
    <row r="238" spans="1:8">
      <c r="A238" s="6">
        <v>83</v>
      </c>
      <c r="B238" s="119">
        <v>1</v>
      </c>
      <c r="C238" s="90">
        <v>4.6527777777777779E-2</v>
      </c>
      <c r="D238" s="118" t="s">
        <v>26</v>
      </c>
      <c r="E238" s="119">
        <v>7003</v>
      </c>
    </row>
    <row r="239" spans="1:8">
      <c r="A239" s="6">
        <v>83</v>
      </c>
      <c r="B239" s="119">
        <v>2</v>
      </c>
      <c r="C239" s="90">
        <v>0.52986111111111112</v>
      </c>
      <c r="D239" s="118" t="s">
        <v>26</v>
      </c>
      <c r="E239" s="119">
        <v>7015</v>
      </c>
      <c r="F239" s="119">
        <v>7010</v>
      </c>
      <c r="H239" s="95" t="s">
        <v>253</v>
      </c>
    </row>
    <row r="240" spans="1:8">
      <c r="A240" s="6">
        <v>83</v>
      </c>
      <c r="B240" s="119">
        <v>2</v>
      </c>
      <c r="C240" s="90">
        <v>0.37152777777777773</v>
      </c>
      <c r="D240" s="118" t="s">
        <v>26</v>
      </c>
      <c r="E240" s="119">
        <v>7018</v>
      </c>
      <c r="F240" s="119">
        <v>7005</v>
      </c>
    </row>
    <row r="241" spans="1:6">
      <c r="A241" s="6">
        <v>83</v>
      </c>
      <c r="B241" s="119">
        <v>3</v>
      </c>
      <c r="C241" s="90">
        <v>0.81041666666666667</v>
      </c>
      <c r="D241" s="118" t="s">
        <v>26</v>
      </c>
      <c r="E241" s="119">
        <v>7018</v>
      </c>
    </row>
    <row r="242" spans="1:6">
      <c r="A242" s="6">
        <v>83</v>
      </c>
      <c r="B242" s="119">
        <v>3</v>
      </c>
      <c r="C242" s="90">
        <v>0.59375</v>
      </c>
      <c r="D242" s="118" t="s">
        <v>26</v>
      </c>
      <c r="E242" s="119">
        <v>7015</v>
      </c>
    </row>
    <row r="243" spans="1:6">
      <c r="A243" s="6">
        <v>83</v>
      </c>
      <c r="B243" s="119">
        <v>3</v>
      </c>
      <c r="C243" s="90">
        <v>0.25277777777777777</v>
      </c>
      <c r="D243" s="118" t="s">
        <v>26</v>
      </c>
      <c r="E243" s="119">
        <v>7002</v>
      </c>
    </row>
    <row r="244" spans="1:6">
      <c r="A244" s="6">
        <v>83</v>
      </c>
      <c r="B244" s="119">
        <v>3</v>
      </c>
      <c r="C244" s="90">
        <v>0.15347222222222223</v>
      </c>
      <c r="D244" s="118" t="s">
        <v>26</v>
      </c>
      <c r="E244" s="119">
        <v>7002</v>
      </c>
      <c r="F244" s="119">
        <v>7012</v>
      </c>
    </row>
    <row r="245" spans="1:6">
      <c r="A245" s="7">
        <v>84</v>
      </c>
      <c r="B245" s="119">
        <v>1</v>
      </c>
      <c r="C245" s="90">
        <v>0.23055555555555554</v>
      </c>
      <c r="D245" s="118" t="s">
        <v>8</v>
      </c>
      <c r="E245" s="119">
        <v>3019</v>
      </c>
      <c r="F245" s="119">
        <v>3011</v>
      </c>
    </row>
    <row r="246" spans="1:6">
      <c r="A246" s="7">
        <v>84</v>
      </c>
      <c r="B246" s="119">
        <v>1</v>
      </c>
      <c r="C246" s="90">
        <v>2.4999999999999998E-2</v>
      </c>
      <c r="D246" s="118" t="s">
        <v>8</v>
      </c>
      <c r="E246" s="119">
        <v>3019</v>
      </c>
    </row>
    <row r="247" spans="1:6">
      <c r="A247" s="7">
        <v>84</v>
      </c>
      <c r="B247" s="119">
        <v>2</v>
      </c>
      <c r="C247" s="90">
        <v>0.70486111111111116</v>
      </c>
      <c r="D247" s="118" t="s">
        <v>8</v>
      </c>
      <c r="E247" s="119">
        <v>3014</v>
      </c>
    </row>
    <row r="248" spans="1:6">
      <c r="A248" s="7">
        <v>84</v>
      </c>
      <c r="B248" s="119">
        <v>2</v>
      </c>
      <c r="C248" s="90">
        <v>0.64027777777777783</v>
      </c>
      <c r="D248" s="118" t="s">
        <v>8</v>
      </c>
      <c r="E248" s="119">
        <v>3011</v>
      </c>
      <c r="F248" s="119">
        <v>3018</v>
      </c>
    </row>
    <row r="249" spans="1:6">
      <c r="A249" s="7">
        <v>84</v>
      </c>
      <c r="B249" s="119">
        <v>2</v>
      </c>
      <c r="C249" s="90">
        <v>0.56388888888888888</v>
      </c>
      <c r="D249" s="118" t="s">
        <v>8</v>
      </c>
      <c r="E249" s="119">
        <v>3014</v>
      </c>
      <c r="F249" s="119">
        <v>3018</v>
      </c>
    </row>
    <row r="250" spans="1:6">
      <c r="A250" s="7">
        <v>84</v>
      </c>
      <c r="B250" s="119">
        <v>3</v>
      </c>
      <c r="C250" s="90">
        <v>0.4513888888888889</v>
      </c>
      <c r="D250" s="118" t="s">
        <v>8</v>
      </c>
      <c r="E250" s="119">
        <v>3010</v>
      </c>
    </row>
    <row r="251" spans="1:6">
      <c r="A251" s="7">
        <v>84</v>
      </c>
      <c r="B251" s="119">
        <v>3</v>
      </c>
      <c r="C251" s="90">
        <v>0.13055555555555556</v>
      </c>
      <c r="D251" s="118" t="s">
        <v>8</v>
      </c>
      <c r="E251" s="119">
        <v>3011</v>
      </c>
    </row>
    <row r="252" spans="1:6">
      <c r="A252" s="7">
        <v>84</v>
      </c>
      <c r="B252" s="119">
        <v>2</v>
      </c>
      <c r="C252" s="90">
        <v>0.7993055555555556</v>
      </c>
      <c r="D252" s="118" t="s">
        <v>11</v>
      </c>
      <c r="E252" s="119">
        <v>1008</v>
      </c>
    </row>
    <row r="253" spans="1:6">
      <c r="A253" s="7">
        <v>84</v>
      </c>
      <c r="B253" s="119">
        <v>2</v>
      </c>
      <c r="C253" s="90">
        <v>0.50763888888888886</v>
      </c>
      <c r="D253" s="118" t="s">
        <v>11</v>
      </c>
      <c r="E253" s="119">
        <v>1010</v>
      </c>
      <c r="F253" s="119">
        <v>1008</v>
      </c>
    </row>
    <row r="254" spans="1:6">
      <c r="A254" s="7">
        <v>84</v>
      </c>
      <c r="B254" s="119">
        <v>2</v>
      </c>
      <c r="C254" s="90">
        <v>0.11180555555555556</v>
      </c>
      <c r="D254" s="118" t="s">
        <v>11</v>
      </c>
      <c r="E254" s="119">
        <v>1008</v>
      </c>
      <c r="F254" s="119">
        <v>1016</v>
      </c>
    </row>
    <row r="255" spans="1:6">
      <c r="A255" s="7">
        <v>84</v>
      </c>
      <c r="B255" s="119">
        <v>3</v>
      </c>
      <c r="C255" s="90">
        <v>8.3333333333333329E-2</v>
      </c>
      <c r="D255" s="118" t="s">
        <v>11</v>
      </c>
      <c r="E255" s="119">
        <v>1002</v>
      </c>
    </row>
    <row r="256" spans="1:6">
      <c r="A256" s="7">
        <v>84</v>
      </c>
      <c r="B256" s="119">
        <v>3</v>
      </c>
      <c r="C256" s="90">
        <v>4.1666666666666664E-2</v>
      </c>
      <c r="D256" s="118" t="s">
        <v>11</v>
      </c>
      <c r="E256" s="119">
        <v>1008</v>
      </c>
      <c r="F256" s="119">
        <v>1001</v>
      </c>
    </row>
    <row r="257" spans="1:8">
      <c r="A257" s="121">
        <v>91</v>
      </c>
      <c r="B257" s="119">
        <v>1</v>
      </c>
      <c r="C257" s="119"/>
      <c r="D257" s="118" t="s">
        <v>24</v>
      </c>
      <c r="E257" s="119">
        <v>5001</v>
      </c>
    </row>
    <row r="258" spans="1:8">
      <c r="A258" s="121">
        <v>91</v>
      </c>
      <c r="B258" s="119">
        <v>1</v>
      </c>
      <c r="C258" s="119"/>
      <c r="D258" s="118" t="s">
        <v>11</v>
      </c>
      <c r="E258" s="119">
        <v>1008</v>
      </c>
    </row>
    <row r="259" spans="1:8">
      <c r="A259" s="121">
        <v>91</v>
      </c>
      <c r="B259" s="119">
        <v>2</v>
      </c>
      <c r="C259" s="119"/>
      <c r="D259" s="118" t="s">
        <v>24</v>
      </c>
      <c r="E259" s="119">
        <v>5004</v>
      </c>
      <c r="F259" s="119">
        <v>5013</v>
      </c>
    </row>
    <row r="260" spans="1:8">
      <c r="A260" s="121">
        <v>91</v>
      </c>
      <c r="B260" s="119">
        <v>2</v>
      </c>
      <c r="C260" s="119"/>
      <c r="D260" s="118" t="s">
        <v>11</v>
      </c>
      <c r="E260" s="119">
        <v>1008</v>
      </c>
      <c r="F260" s="119">
        <v>1001</v>
      </c>
    </row>
    <row r="261" spans="1:8">
      <c r="A261" s="121">
        <v>91</v>
      </c>
      <c r="B261" s="119">
        <v>2</v>
      </c>
      <c r="C261" s="119"/>
      <c r="D261" s="118" t="s">
        <v>11</v>
      </c>
      <c r="E261" s="119">
        <v>1013</v>
      </c>
    </row>
    <row r="262" spans="1:8">
      <c r="A262" s="121">
        <v>91</v>
      </c>
      <c r="B262" s="119">
        <v>3</v>
      </c>
      <c r="C262" s="119"/>
      <c r="D262" s="118" t="s">
        <v>24</v>
      </c>
      <c r="E262" s="119">
        <v>5005</v>
      </c>
    </row>
    <row r="263" spans="1:8">
      <c r="A263" s="121">
        <v>91</v>
      </c>
      <c r="B263" s="119">
        <v>3</v>
      </c>
      <c r="C263" s="119"/>
      <c r="D263" s="118" t="s">
        <v>24</v>
      </c>
      <c r="E263" s="119">
        <v>5001</v>
      </c>
      <c r="F263" s="119">
        <v>5012</v>
      </c>
    </row>
    <row r="264" spans="1:8">
      <c r="A264" s="121">
        <v>91</v>
      </c>
      <c r="B264" s="119">
        <v>3</v>
      </c>
      <c r="C264" s="119"/>
      <c r="D264" s="118" t="s">
        <v>11</v>
      </c>
      <c r="E264" s="119">
        <v>1013</v>
      </c>
    </row>
    <row r="265" spans="1:8">
      <c r="A265" s="121">
        <v>91</v>
      </c>
      <c r="B265" s="119">
        <v>3</v>
      </c>
      <c r="C265" s="119"/>
      <c r="D265" s="118" t="s">
        <v>11</v>
      </c>
      <c r="E265" s="119">
        <v>1014</v>
      </c>
    </row>
    <row r="266" spans="1:8">
      <c r="A266" s="5">
        <v>92</v>
      </c>
      <c r="B266" s="119">
        <v>1</v>
      </c>
      <c r="C266" s="90">
        <v>0.66180555555555554</v>
      </c>
      <c r="D266" s="118" t="s">
        <v>8</v>
      </c>
      <c r="E266" s="119">
        <v>3020</v>
      </c>
    </row>
    <row r="267" spans="1:8">
      <c r="A267" s="5">
        <v>92</v>
      </c>
      <c r="B267" s="119">
        <v>1</v>
      </c>
      <c r="C267" s="90">
        <v>9.375E-2</v>
      </c>
      <c r="D267" s="118" t="s">
        <v>13</v>
      </c>
      <c r="E267" s="119">
        <v>6017</v>
      </c>
      <c r="F267" s="119">
        <v>6022</v>
      </c>
      <c r="H267" s="95" t="s">
        <v>254</v>
      </c>
    </row>
    <row r="268" spans="1:8">
      <c r="A268" s="5">
        <v>92</v>
      </c>
      <c r="B268" s="119">
        <v>2</v>
      </c>
      <c r="C268" s="90">
        <v>0.18472222222222223</v>
      </c>
      <c r="D268" s="118" t="s">
        <v>8</v>
      </c>
      <c r="E268" s="119">
        <v>3019</v>
      </c>
      <c r="F268" s="119">
        <v>3014</v>
      </c>
    </row>
    <row r="269" spans="1:8">
      <c r="A269" s="5">
        <v>92</v>
      </c>
      <c r="B269" s="119">
        <v>2</v>
      </c>
      <c r="C269" s="90">
        <v>0.3125</v>
      </c>
      <c r="D269" s="118" t="s">
        <v>13</v>
      </c>
      <c r="E269" s="119">
        <v>6010</v>
      </c>
      <c r="F269" s="119">
        <v>6019</v>
      </c>
    </row>
    <row r="270" spans="1:8">
      <c r="A270" s="5">
        <v>92</v>
      </c>
      <c r="B270" s="119">
        <v>3</v>
      </c>
      <c r="C270" s="90">
        <v>0.63055555555555554</v>
      </c>
      <c r="D270" s="118" t="s">
        <v>8</v>
      </c>
      <c r="E270" s="119">
        <v>3013</v>
      </c>
      <c r="H270" s="95" t="s">
        <v>254</v>
      </c>
    </row>
    <row r="271" spans="1:8">
      <c r="A271" s="5">
        <v>92</v>
      </c>
      <c r="B271" s="119">
        <v>3</v>
      </c>
      <c r="C271" s="90">
        <v>0.38055555555555554</v>
      </c>
      <c r="D271" s="118" t="s">
        <v>8</v>
      </c>
      <c r="E271" s="119">
        <v>3006</v>
      </c>
      <c r="F271" s="119">
        <v>3013</v>
      </c>
    </row>
    <row r="272" spans="1:8">
      <c r="A272" s="5">
        <v>92</v>
      </c>
      <c r="B272" s="119">
        <v>3</v>
      </c>
      <c r="C272" s="90">
        <v>0.25625000000000003</v>
      </c>
      <c r="D272" s="118" t="s">
        <v>8</v>
      </c>
      <c r="E272" s="119">
        <v>3019</v>
      </c>
    </row>
    <row r="273" spans="1:6">
      <c r="A273" s="5">
        <v>92</v>
      </c>
      <c r="B273" s="119">
        <v>3</v>
      </c>
      <c r="C273" s="119"/>
      <c r="D273" s="118" t="s">
        <v>13</v>
      </c>
      <c r="E273" s="119">
        <v>6022</v>
      </c>
    </row>
    <row r="274" spans="1:6">
      <c r="A274" s="6">
        <v>93</v>
      </c>
      <c r="B274" s="119">
        <v>1</v>
      </c>
      <c r="C274" s="119"/>
      <c r="D274" s="118" t="s">
        <v>25</v>
      </c>
      <c r="E274" s="119">
        <v>4003</v>
      </c>
      <c r="F274" s="119">
        <v>4007</v>
      </c>
    </row>
    <row r="275" spans="1:6">
      <c r="A275" s="6">
        <v>93</v>
      </c>
      <c r="B275" s="119">
        <v>1</v>
      </c>
      <c r="C275" s="119"/>
      <c r="D275" s="118" t="s">
        <v>25</v>
      </c>
      <c r="E275" s="119">
        <v>4017</v>
      </c>
      <c r="F275" s="119">
        <v>4006</v>
      </c>
    </row>
    <row r="276" spans="1:6">
      <c r="A276" s="6">
        <v>93</v>
      </c>
      <c r="B276" s="119">
        <v>1</v>
      </c>
      <c r="C276" s="119"/>
      <c r="D276" s="118" t="s">
        <v>25</v>
      </c>
      <c r="E276" s="119">
        <v>4018</v>
      </c>
    </row>
    <row r="277" spans="1:6">
      <c r="A277" s="6">
        <v>93</v>
      </c>
      <c r="B277" s="119">
        <v>1</v>
      </c>
      <c r="C277" s="119"/>
      <c r="D277" s="118" t="s">
        <v>23</v>
      </c>
      <c r="E277" s="119">
        <v>8008</v>
      </c>
    </row>
    <row r="278" spans="1:6">
      <c r="A278" s="6">
        <v>93</v>
      </c>
      <c r="B278" s="119">
        <v>1</v>
      </c>
      <c r="C278" s="119"/>
      <c r="D278" s="118" t="s">
        <v>23</v>
      </c>
      <c r="E278" s="119">
        <v>8003</v>
      </c>
      <c r="F278" s="119">
        <v>8016</v>
      </c>
    </row>
    <row r="279" spans="1:6">
      <c r="A279" s="6">
        <v>93</v>
      </c>
      <c r="B279" s="119">
        <v>1</v>
      </c>
      <c r="C279" s="119"/>
      <c r="D279" s="118" t="s">
        <v>23</v>
      </c>
      <c r="E279" s="119">
        <v>8006</v>
      </c>
      <c r="F279" s="119">
        <v>8001</v>
      </c>
    </row>
    <row r="280" spans="1:6">
      <c r="A280" s="6">
        <v>93</v>
      </c>
      <c r="B280" s="119">
        <v>2</v>
      </c>
      <c r="C280" s="119"/>
      <c r="D280" s="118" t="s">
        <v>25</v>
      </c>
      <c r="E280" s="119">
        <v>4017</v>
      </c>
    </row>
    <row r="281" spans="1:6">
      <c r="A281" s="6">
        <v>93</v>
      </c>
      <c r="B281" s="119">
        <v>2</v>
      </c>
      <c r="C281" s="119"/>
      <c r="D281" s="118" t="s">
        <v>25</v>
      </c>
      <c r="E281" s="119">
        <v>4007</v>
      </c>
    </row>
    <row r="282" spans="1:6">
      <c r="A282" s="6">
        <v>93</v>
      </c>
      <c r="B282" s="119">
        <v>2</v>
      </c>
      <c r="C282" s="119"/>
      <c r="D282" s="118" t="s">
        <v>25</v>
      </c>
      <c r="E282" s="119">
        <v>4002</v>
      </c>
      <c r="F282" s="119">
        <v>4009</v>
      </c>
    </row>
    <row r="283" spans="1:6">
      <c r="A283" s="6">
        <v>93</v>
      </c>
      <c r="B283" s="119">
        <v>2</v>
      </c>
      <c r="C283" s="119"/>
      <c r="D283" s="118" t="s">
        <v>25</v>
      </c>
      <c r="E283" s="119">
        <v>4006</v>
      </c>
      <c r="F283" s="119">
        <v>4019</v>
      </c>
    </row>
    <row r="284" spans="1:6">
      <c r="A284" s="6">
        <v>93</v>
      </c>
      <c r="B284" s="119">
        <v>2</v>
      </c>
      <c r="C284" s="119"/>
      <c r="D284" s="118" t="s">
        <v>25</v>
      </c>
      <c r="E284" s="119">
        <v>4002</v>
      </c>
      <c r="F284" s="119">
        <v>4017</v>
      </c>
    </row>
    <row r="285" spans="1:6">
      <c r="A285" s="6">
        <v>93</v>
      </c>
      <c r="B285" s="119">
        <v>2</v>
      </c>
      <c r="C285" s="119"/>
      <c r="D285" s="118" t="s">
        <v>23</v>
      </c>
      <c r="E285" s="119">
        <v>8014</v>
      </c>
      <c r="F285" s="119">
        <v>8019</v>
      </c>
    </row>
    <row r="286" spans="1:6">
      <c r="A286" s="6">
        <v>93</v>
      </c>
      <c r="B286" s="119">
        <v>2</v>
      </c>
      <c r="C286" s="119"/>
      <c r="D286" s="118" t="s">
        <v>23</v>
      </c>
      <c r="E286" s="119">
        <v>8019</v>
      </c>
    </row>
    <row r="287" spans="1:6">
      <c r="A287" s="6">
        <v>93</v>
      </c>
      <c r="B287" s="119">
        <v>3</v>
      </c>
      <c r="C287" s="119"/>
      <c r="D287" s="118" t="s">
        <v>23</v>
      </c>
      <c r="E287" s="119">
        <v>8017</v>
      </c>
    </row>
    <row r="288" spans="1:6">
      <c r="A288" s="6">
        <v>93</v>
      </c>
      <c r="B288" s="119">
        <v>3</v>
      </c>
      <c r="C288" s="119"/>
      <c r="D288" s="118" t="s">
        <v>25</v>
      </c>
      <c r="E288" s="119">
        <v>4018</v>
      </c>
      <c r="F288" s="119">
        <v>4013</v>
      </c>
    </row>
    <row r="289" spans="1:7">
      <c r="A289" s="6">
        <v>93</v>
      </c>
      <c r="B289" s="119">
        <v>3</v>
      </c>
      <c r="C289" s="119"/>
      <c r="D289" s="118" t="s">
        <v>25</v>
      </c>
      <c r="E289" s="119">
        <v>4006</v>
      </c>
      <c r="F289" s="119">
        <v>4018</v>
      </c>
    </row>
    <row r="290" spans="1:7">
      <c r="A290" s="7">
        <v>94</v>
      </c>
      <c r="B290" s="119">
        <v>1</v>
      </c>
      <c r="C290" s="119"/>
      <c r="D290" s="118" t="s">
        <v>26</v>
      </c>
      <c r="E290" s="119">
        <v>7012</v>
      </c>
    </row>
    <row r="291" spans="1:7">
      <c r="A291" s="7">
        <v>94</v>
      </c>
      <c r="B291" s="119">
        <v>1</v>
      </c>
      <c r="C291" s="119"/>
      <c r="D291" s="118" t="s">
        <v>26</v>
      </c>
      <c r="E291" s="119">
        <v>7006</v>
      </c>
    </row>
    <row r="292" spans="1:7">
      <c r="A292" s="7">
        <v>94</v>
      </c>
      <c r="B292" s="119">
        <v>2</v>
      </c>
      <c r="C292" s="119"/>
      <c r="D292" s="118" t="s">
        <v>12</v>
      </c>
      <c r="E292" s="119">
        <v>2016</v>
      </c>
      <c r="F292" s="119">
        <v>2012</v>
      </c>
      <c r="G292" s="119">
        <v>2009</v>
      </c>
    </row>
    <row r="293" spans="1:7">
      <c r="A293" s="7">
        <v>94</v>
      </c>
      <c r="B293" s="119">
        <v>2</v>
      </c>
      <c r="C293" s="119"/>
      <c r="D293" s="118" t="s">
        <v>12</v>
      </c>
      <c r="E293" s="119">
        <v>2019</v>
      </c>
    </row>
    <row r="294" spans="1:7">
      <c r="A294" s="7">
        <v>94</v>
      </c>
      <c r="B294" s="119">
        <v>2</v>
      </c>
      <c r="C294" s="119"/>
      <c r="D294" s="118" t="s">
        <v>12</v>
      </c>
      <c r="E294" s="119">
        <v>2016</v>
      </c>
    </row>
    <row r="295" spans="1:7">
      <c r="A295" s="7">
        <v>94</v>
      </c>
      <c r="B295" s="119">
        <v>2</v>
      </c>
      <c r="C295" s="119"/>
      <c r="D295" s="118" t="s">
        <v>12</v>
      </c>
      <c r="E295" s="119">
        <v>2009</v>
      </c>
      <c r="F295" s="119">
        <v>2012</v>
      </c>
      <c r="G295" s="119">
        <v>2016</v>
      </c>
    </row>
    <row r="296" spans="1:7">
      <c r="A296" s="7">
        <v>94</v>
      </c>
      <c r="B296" s="119">
        <v>2</v>
      </c>
      <c r="C296" s="119"/>
      <c r="D296" s="118" t="s">
        <v>26</v>
      </c>
      <c r="E296" s="119">
        <v>7017</v>
      </c>
    </row>
    <row r="297" spans="1:7">
      <c r="A297" s="7">
        <v>94</v>
      </c>
      <c r="B297" s="119">
        <v>3</v>
      </c>
      <c r="C297" s="119"/>
      <c r="D297" s="118" t="s">
        <v>12</v>
      </c>
      <c r="E297" s="119">
        <v>2016</v>
      </c>
    </row>
    <row r="298" spans="1:7">
      <c r="A298" s="7">
        <v>94</v>
      </c>
      <c r="B298" s="119">
        <v>3</v>
      </c>
      <c r="C298" s="119"/>
      <c r="D298" s="118" t="s">
        <v>26</v>
      </c>
      <c r="E298" s="119">
        <v>7012</v>
      </c>
      <c r="F298" s="119">
        <v>7017</v>
      </c>
      <c r="G298" s="119">
        <v>7004</v>
      </c>
    </row>
    <row r="299" spans="1:7">
      <c r="A299" s="7">
        <v>94</v>
      </c>
      <c r="B299" s="119">
        <v>3</v>
      </c>
      <c r="C299" s="119"/>
      <c r="D299" s="118" t="s">
        <v>26</v>
      </c>
      <c r="E299" s="119">
        <v>7005</v>
      </c>
    </row>
    <row r="300" spans="1:7">
      <c r="A300" s="7">
        <v>94</v>
      </c>
      <c r="B300" s="119">
        <v>3</v>
      </c>
      <c r="C300" s="119"/>
      <c r="D300" s="118" t="s">
        <v>12</v>
      </c>
      <c r="E300" s="119">
        <v>66</v>
      </c>
      <c r="F300" s="119">
        <v>2019</v>
      </c>
      <c r="G300" s="119">
        <v>2017</v>
      </c>
    </row>
    <row r="301" spans="1:7">
      <c r="A301" s="121">
        <v>101</v>
      </c>
      <c r="B301" s="119">
        <v>2</v>
      </c>
      <c r="C301" s="90">
        <v>0.78125</v>
      </c>
      <c r="D301" s="118" t="s">
        <v>12</v>
      </c>
      <c r="E301" s="119">
        <v>2020</v>
      </c>
      <c r="F301" s="119">
        <v>2003</v>
      </c>
    </row>
    <row r="302" spans="1:7">
      <c r="A302" s="121">
        <v>101</v>
      </c>
      <c r="B302" s="119">
        <v>2</v>
      </c>
      <c r="C302" s="90">
        <v>0.64374999999999993</v>
      </c>
      <c r="D302" s="118" t="s">
        <v>12</v>
      </c>
      <c r="E302" s="119">
        <v>2017</v>
      </c>
      <c r="F302" s="119">
        <v>2010</v>
      </c>
    </row>
    <row r="303" spans="1:7">
      <c r="A303" s="121">
        <v>101</v>
      </c>
      <c r="B303" s="119">
        <v>2</v>
      </c>
      <c r="C303" s="90">
        <v>0.38055555555555554</v>
      </c>
      <c r="D303" s="118" t="s">
        <v>12</v>
      </c>
      <c r="E303" s="119">
        <v>2020</v>
      </c>
      <c r="F303" s="119">
        <v>2001</v>
      </c>
    </row>
    <row r="304" spans="1:7">
      <c r="A304" s="121">
        <v>101</v>
      </c>
      <c r="B304" s="119">
        <v>3</v>
      </c>
      <c r="C304" s="90">
        <v>0.68680555555555556</v>
      </c>
      <c r="D304" s="118" t="s">
        <v>12</v>
      </c>
      <c r="E304" s="119">
        <v>2020</v>
      </c>
      <c r="F304" s="119">
        <v>24</v>
      </c>
    </row>
    <row r="305" spans="1:8">
      <c r="A305" s="121">
        <v>101</v>
      </c>
      <c r="B305" s="119">
        <v>3</v>
      </c>
      <c r="C305" s="90">
        <v>0.42083333333333334</v>
      </c>
      <c r="D305" s="118" t="s">
        <v>12</v>
      </c>
      <c r="E305" s="119">
        <v>2013</v>
      </c>
      <c r="F305" s="119">
        <v>2020</v>
      </c>
    </row>
    <row r="306" spans="1:8">
      <c r="A306" s="121">
        <v>101</v>
      </c>
      <c r="B306" s="119">
        <v>3</v>
      </c>
      <c r="C306" s="90">
        <v>0.23680555555555557</v>
      </c>
      <c r="D306" s="118" t="s">
        <v>12</v>
      </c>
      <c r="E306" s="119">
        <v>2017</v>
      </c>
      <c r="F306" s="119">
        <v>2013</v>
      </c>
    </row>
    <row r="307" spans="1:8">
      <c r="A307" s="121">
        <v>101</v>
      </c>
      <c r="B307" s="119">
        <v>3</v>
      </c>
      <c r="C307" s="90">
        <v>0.77916666666666667</v>
      </c>
      <c r="D307" s="118" t="s">
        <v>23</v>
      </c>
      <c r="E307" s="119">
        <v>8021</v>
      </c>
      <c r="F307" s="119">
        <v>8014</v>
      </c>
    </row>
    <row r="308" spans="1:8">
      <c r="A308" s="121">
        <v>101</v>
      </c>
      <c r="B308" s="119">
        <v>3</v>
      </c>
      <c r="C308" s="90">
        <v>0.17361111111111113</v>
      </c>
      <c r="D308" s="118" t="s">
        <v>23</v>
      </c>
      <c r="E308" s="119">
        <v>8004</v>
      </c>
      <c r="F308" s="119">
        <v>8017</v>
      </c>
    </row>
    <row r="309" spans="1:8">
      <c r="A309" s="121">
        <v>101</v>
      </c>
      <c r="B309" s="119">
        <v>3</v>
      </c>
      <c r="C309" s="90">
        <v>6.25E-2</v>
      </c>
      <c r="D309" s="118" t="s">
        <v>23</v>
      </c>
      <c r="E309" s="119">
        <v>8014</v>
      </c>
      <c r="F309" s="119">
        <v>8020</v>
      </c>
    </row>
    <row r="310" spans="1:8">
      <c r="A310" s="121">
        <v>101</v>
      </c>
      <c r="B310" s="119">
        <v>3</v>
      </c>
      <c r="C310" s="90">
        <v>3.125E-2</v>
      </c>
      <c r="D310" s="118" t="s">
        <v>23</v>
      </c>
      <c r="E310" s="119">
        <v>8014</v>
      </c>
    </row>
    <row r="311" spans="1:8">
      <c r="A311" s="5">
        <v>102</v>
      </c>
      <c r="B311" s="119">
        <v>1</v>
      </c>
      <c r="C311" s="90">
        <v>0.10069444444444443</v>
      </c>
      <c r="D311" s="118" t="s">
        <v>11</v>
      </c>
      <c r="E311" s="119">
        <v>1014</v>
      </c>
    </row>
    <row r="312" spans="1:8">
      <c r="A312" s="5">
        <v>102</v>
      </c>
      <c r="B312" s="119">
        <v>2</v>
      </c>
      <c r="C312" s="90">
        <v>0.70972222222222225</v>
      </c>
      <c r="D312" s="118" t="s">
        <v>11</v>
      </c>
      <c r="E312" s="119">
        <v>1006</v>
      </c>
      <c r="F312" s="119">
        <v>1014</v>
      </c>
      <c r="G312" s="119">
        <v>1016</v>
      </c>
    </row>
    <row r="313" spans="1:8">
      <c r="A313" s="5">
        <v>102</v>
      </c>
      <c r="B313" s="119">
        <v>2</v>
      </c>
      <c r="C313" s="90">
        <v>0.27152777777777776</v>
      </c>
      <c r="D313" s="118" t="s">
        <v>11</v>
      </c>
      <c r="E313" s="119">
        <v>1013</v>
      </c>
      <c r="F313" s="119">
        <v>1009</v>
      </c>
      <c r="G313" s="119">
        <v>1016</v>
      </c>
    </row>
    <row r="314" spans="1:8">
      <c r="A314" s="5">
        <v>102</v>
      </c>
      <c r="B314" s="119">
        <v>2</v>
      </c>
      <c r="C314" s="90">
        <v>4.3055555555555562E-2</v>
      </c>
      <c r="D314" s="118" t="s">
        <v>11</v>
      </c>
      <c r="E314" s="119">
        <v>1001</v>
      </c>
      <c r="F314" s="119">
        <v>1016</v>
      </c>
    </row>
    <row r="315" spans="1:8">
      <c r="A315" s="5">
        <v>102</v>
      </c>
      <c r="B315" s="119">
        <v>3</v>
      </c>
      <c r="C315" s="90">
        <v>0.10347222222222223</v>
      </c>
      <c r="D315" s="118" t="s">
        <v>11</v>
      </c>
      <c r="E315" s="119">
        <v>1013</v>
      </c>
    </row>
    <row r="316" spans="1:8">
      <c r="A316" s="6">
        <v>103</v>
      </c>
      <c r="B316" s="119">
        <v>1</v>
      </c>
      <c r="C316" s="90">
        <v>0.59027777777777779</v>
      </c>
      <c r="D316" s="118" t="s">
        <v>8</v>
      </c>
      <c r="E316" s="119">
        <v>3020</v>
      </c>
      <c r="F316" s="119">
        <v>3009</v>
      </c>
    </row>
    <row r="317" spans="1:8">
      <c r="A317" s="6">
        <v>103</v>
      </c>
      <c r="B317" s="119">
        <v>2</v>
      </c>
      <c r="C317" s="90">
        <v>0.82638888888888884</v>
      </c>
      <c r="D317" s="118" t="s">
        <v>8</v>
      </c>
      <c r="E317" s="119">
        <v>3011</v>
      </c>
      <c r="F317" s="119">
        <v>3020</v>
      </c>
    </row>
    <row r="318" spans="1:8">
      <c r="A318" s="6">
        <v>103</v>
      </c>
      <c r="B318" s="119">
        <v>2</v>
      </c>
      <c r="C318" s="90">
        <v>0.8125</v>
      </c>
      <c r="D318" s="118" t="s">
        <v>8</v>
      </c>
      <c r="E318" s="119">
        <v>3009</v>
      </c>
      <c r="F318" s="119">
        <v>3011</v>
      </c>
    </row>
    <row r="319" spans="1:8">
      <c r="A319" s="6">
        <v>103</v>
      </c>
      <c r="B319" s="119">
        <v>2</v>
      </c>
      <c r="C319" s="90">
        <v>0.72916666666666663</v>
      </c>
      <c r="D319" s="118" t="s">
        <v>8</v>
      </c>
      <c r="E319" s="119">
        <v>3014</v>
      </c>
      <c r="F319" s="119">
        <v>3011</v>
      </c>
    </row>
    <row r="320" spans="1:8">
      <c r="A320" s="6">
        <v>103</v>
      </c>
      <c r="B320" s="119">
        <v>2</v>
      </c>
      <c r="C320" s="90">
        <v>0.41944444444444445</v>
      </c>
      <c r="D320" s="118" t="s">
        <v>8</v>
      </c>
      <c r="E320" s="119">
        <v>3013</v>
      </c>
      <c r="H320" s="95" t="s">
        <v>253</v>
      </c>
    </row>
    <row r="321" spans="1:8">
      <c r="A321" s="6">
        <v>103</v>
      </c>
      <c r="B321" s="119">
        <v>2</v>
      </c>
      <c r="C321" s="90">
        <v>0.18263888888888891</v>
      </c>
      <c r="D321" s="118" t="s">
        <v>8</v>
      </c>
      <c r="E321" s="119">
        <v>3004</v>
      </c>
    </row>
    <row r="322" spans="1:8">
      <c r="A322" s="6">
        <v>103</v>
      </c>
      <c r="B322" s="119">
        <v>3</v>
      </c>
      <c r="C322" s="90">
        <v>0.25</v>
      </c>
      <c r="D322" s="118" t="s">
        <v>8</v>
      </c>
      <c r="E322" s="119">
        <v>3004</v>
      </c>
      <c r="H322" s="95" t="s">
        <v>253</v>
      </c>
    </row>
    <row r="323" spans="1:8">
      <c r="A323" s="6">
        <v>103</v>
      </c>
      <c r="B323" s="119">
        <v>2</v>
      </c>
      <c r="C323" s="90">
        <v>0.32083333333333336</v>
      </c>
      <c r="D323" s="118" t="s">
        <v>24</v>
      </c>
      <c r="E323" s="119">
        <v>5017</v>
      </c>
      <c r="F323" s="119">
        <v>5005</v>
      </c>
    </row>
    <row r="324" spans="1:8">
      <c r="A324" s="6">
        <v>103</v>
      </c>
      <c r="B324" s="119">
        <v>2</v>
      </c>
      <c r="C324" s="90">
        <v>9.5138888888888884E-2</v>
      </c>
      <c r="D324" s="118" t="s">
        <v>24</v>
      </c>
      <c r="E324" s="119">
        <v>5005</v>
      </c>
      <c r="F324" s="119">
        <v>5005</v>
      </c>
    </row>
    <row r="325" spans="1:8">
      <c r="A325" s="7">
        <v>104</v>
      </c>
      <c r="B325" s="119">
        <v>1</v>
      </c>
      <c r="C325" s="90">
        <v>0.62222222222222223</v>
      </c>
      <c r="D325" s="118" t="s">
        <v>26</v>
      </c>
      <c r="E325" s="119">
        <v>7005</v>
      </c>
      <c r="F325" s="119">
        <v>7016</v>
      </c>
    </row>
    <row r="326" spans="1:8">
      <c r="A326" s="7">
        <v>104</v>
      </c>
      <c r="B326" s="119">
        <v>2</v>
      </c>
      <c r="C326" s="90">
        <v>0.78472222222222221</v>
      </c>
      <c r="D326" s="118" t="s">
        <v>26</v>
      </c>
      <c r="E326" s="119">
        <v>7009</v>
      </c>
      <c r="F326" s="119">
        <v>7004</v>
      </c>
    </row>
    <row r="327" spans="1:8">
      <c r="A327" s="7">
        <v>104</v>
      </c>
      <c r="B327" s="119">
        <v>2</v>
      </c>
      <c r="C327" s="90">
        <v>0.3659722222222222</v>
      </c>
      <c r="D327" s="118" t="s">
        <v>26</v>
      </c>
      <c r="E327" s="119">
        <v>7005</v>
      </c>
    </row>
    <row r="328" spans="1:8">
      <c r="A328" s="7">
        <v>104</v>
      </c>
      <c r="B328" s="119">
        <v>3</v>
      </c>
      <c r="C328" s="90">
        <v>0.61319444444444449</v>
      </c>
      <c r="D328" s="118" t="s">
        <v>26</v>
      </c>
      <c r="E328" s="119">
        <v>7015</v>
      </c>
      <c r="F328" s="119" t="s">
        <v>255</v>
      </c>
    </row>
    <row r="329" spans="1:8">
      <c r="A329" s="7">
        <v>104</v>
      </c>
      <c r="B329" s="119">
        <v>3</v>
      </c>
      <c r="C329" s="90">
        <v>0.25</v>
      </c>
      <c r="D329" s="118" t="s">
        <v>26</v>
      </c>
      <c r="E329" s="119">
        <v>7009</v>
      </c>
      <c r="H329" s="95" t="s">
        <v>256</v>
      </c>
    </row>
    <row r="330" spans="1:8">
      <c r="A330" s="7">
        <v>104</v>
      </c>
      <c r="B330" s="119">
        <v>1</v>
      </c>
      <c r="C330" s="90">
        <v>0.10416666666666667</v>
      </c>
      <c r="D330" s="118" t="s">
        <v>13</v>
      </c>
      <c r="E330" s="119">
        <v>6021</v>
      </c>
      <c r="F330" s="119">
        <v>6022</v>
      </c>
    </row>
    <row r="331" spans="1:8">
      <c r="A331" s="7">
        <v>104</v>
      </c>
      <c r="B331" s="119">
        <v>3</v>
      </c>
      <c r="C331" s="90">
        <v>0.67986111111111114</v>
      </c>
      <c r="D331" s="118" t="s">
        <v>13</v>
      </c>
      <c r="E331" s="119">
        <v>6022</v>
      </c>
      <c r="F331" s="119">
        <v>6017</v>
      </c>
      <c r="G331" s="119">
        <v>6010</v>
      </c>
    </row>
    <row r="332" spans="1:8">
      <c r="A332" s="7">
        <v>104</v>
      </c>
      <c r="B332" s="119">
        <v>3</v>
      </c>
      <c r="C332" s="90">
        <v>0.42083333333333334</v>
      </c>
      <c r="D332" s="118" t="s">
        <v>13</v>
      </c>
      <c r="E332" s="119">
        <v>6001</v>
      </c>
      <c r="F332" s="119">
        <v>6010</v>
      </c>
      <c r="G332" s="119">
        <v>6017</v>
      </c>
    </row>
    <row r="333" spans="1:8">
      <c r="A333" s="7">
        <v>104</v>
      </c>
      <c r="B333" s="119">
        <v>3</v>
      </c>
      <c r="C333" s="90">
        <v>0.18402777777777779</v>
      </c>
      <c r="D333" s="118" t="s">
        <v>13</v>
      </c>
      <c r="E333" s="119">
        <v>6014</v>
      </c>
      <c r="F333" s="119">
        <v>6010</v>
      </c>
    </row>
    <row r="334" spans="1:8">
      <c r="A334" s="7">
        <v>104</v>
      </c>
      <c r="B334" s="119">
        <v>3</v>
      </c>
      <c r="C334" s="90">
        <v>1.1111111111111112E-2</v>
      </c>
      <c r="D334" s="118" t="s">
        <v>13</v>
      </c>
      <c r="E334" s="119">
        <v>6010</v>
      </c>
      <c r="F334" s="119">
        <v>6009</v>
      </c>
    </row>
    <row r="335" spans="1:8">
      <c r="A335" s="121">
        <v>111</v>
      </c>
      <c r="B335" s="119">
        <v>1</v>
      </c>
      <c r="C335" s="90">
        <v>0.43472222222222223</v>
      </c>
      <c r="D335" s="118" t="s">
        <v>26</v>
      </c>
      <c r="E335" s="119">
        <v>7009</v>
      </c>
    </row>
    <row r="336" spans="1:8">
      <c r="A336" s="121">
        <v>111</v>
      </c>
      <c r="B336" s="119">
        <v>1</v>
      </c>
      <c r="C336" s="90">
        <v>9.7222222222222224E-3</v>
      </c>
      <c r="D336" s="118" t="s">
        <v>26</v>
      </c>
      <c r="E336" s="119">
        <v>7012</v>
      </c>
    </row>
    <row r="337" spans="1:6">
      <c r="A337" s="121">
        <v>111</v>
      </c>
      <c r="B337" s="119">
        <v>2</v>
      </c>
      <c r="C337" s="90">
        <v>0.63263888888888886</v>
      </c>
      <c r="D337" s="118" t="s">
        <v>26</v>
      </c>
      <c r="E337" s="119">
        <v>7005</v>
      </c>
      <c r="F337" s="119">
        <v>7010</v>
      </c>
    </row>
    <row r="338" spans="1:6">
      <c r="A338" s="121">
        <v>111</v>
      </c>
      <c r="B338" s="119">
        <v>2</v>
      </c>
      <c r="C338" s="90">
        <v>0.53263888888888888</v>
      </c>
      <c r="D338" s="118" t="s">
        <v>26</v>
      </c>
      <c r="E338" s="119">
        <v>7010</v>
      </c>
      <c r="F338" s="119">
        <v>7015</v>
      </c>
    </row>
    <row r="339" spans="1:6">
      <c r="A339" s="121">
        <v>111</v>
      </c>
      <c r="B339" s="119">
        <v>2</v>
      </c>
      <c r="C339" s="90">
        <v>0.46527777777777773</v>
      </c>
      <c r="D339" s="118" t="s">
        <v>26</v>
      </c>
      <c r="E339" s="119">
        <v>7012</v>
      </c>
      <c r="F339" s="119" t="s">
        <v>255</v>
      </c>
    </row>
    <row r="340" spans="1:6">
      <c r="A340" s="121">
        <v>111</v>
      </c>
      <c r="B340" s="119">
        <v>3</v>
      </c>
      <c r="C340" s="90">
        <v>0.43263888888888885</v>
      </c>
      <c r="D340" s="118" t="s">
        <v>26</v>
      </c>
      <c r="E340" s="119">
        <v>7012</v>
      </c>
      <c r="F340" s="119" t="s">
        <v>255</v>
      </c>
    </row>
    <row r="341" spans="1:6">
      <c r="A341" s="121">
        <v>111</v>
      </c>
      <c r="B341" s="119">
        <v>3</v>
      </c>
      <c r="C341" s="90">
        <v>0.35486111111111113</v>
      </c>
      <c r="D341" s="118" t="s">
        <v>26</v>
      </c>
      <c r="E341" s="119">
        <v>7004</v>
      </c>
      <c r="F341" s="119">
        <v>7015</v>
      </c>
    </row>
    <row r="342" spans="1:6">
      <c r="A342" s="121">
        <v>111</v>
      </c>
      <c r="B342" s="119">
        <v>3</v>
      </c>
      <c r="C342" s="90">
        <v>0.18680555555555556</v>
      </c>
      <c r="D342" s="118" t="s">
        <v>26</v>
      </c>
      <c r="E342" s="119">
        <v>7009</v>
      </c>
      <c r="F342" s="119">
        <v>7016</v>
      </c>
    </row>
    <row r="343" spans="1:6">
      <c r="A343" s="121">
        <v>111</v>
      </c>
      <c r="B343" s="119">
        <v>1</v>
      </c>
      <c r="C343" s="90">
        <v>0.67499999999999993</v>
      </c>
      <c r="D343" s="118" t="s">
        <v>8</v>
      </c>
      <c r="E343" s="119">
        <v>3014</v>
      </c>
    </row>
    <row r="344" spans="1:6">
      <c r="A344" s="121">
        <v>111</v>
      </c>
      <c r="B344" s="119">
        <v>1</v>
      </c>
      <c r="C344" s="90">
        <v>0.12638888888888888</v>
      </c>
      <c r="D344" s="118" t="s">
        <v>8</v>
      </c>
      <c r="E344" s="119">
        <v>3020</v>
      </c>
    </row>
    <row r="345" spans="1:6">
      <c r="A345" s="121">
        <v>111</v>
      </c>
      <c r="B345" s="119">
        <v>3</v>
      </c>
      <c r="C345" s="90">
        <v>0.76597222222222217</v>
      </c>
      <c r="D345" s="118" t="s">
        <v>8</v>
      </c>
      <c r="E345" s="119">
        <v>3020</v>
      </c>
      <c r="F345" s="119">
        <v>3019</v>
      </c>
    </row>
    <row r="346" spans="1:6">
      <c r="A346" s="121">
        <v>111</v>
      </c>
      <c r="B346" s="119">
        <v>3</v>
      </c>
      <c r="C346" s="90">
        <v>1.0416666666666666E-2</v>
      </c>
      <c r="D346" s="118" t="s">
        <v>8</v>
      </c>
      <c r="E346" s="119">
        <v>3005</v>
      </c>
      <c r="F346" s="119">
        <v>3020</v>
      </c>
    </row>
    <row r="347" spans="1:6">
      <c r="A347" s="5">
        <v>112</v>
      </c>
      <c r="B347" s="119">
        <v>1</v>
      </c>
      <c r="C347" s="90">
        <v>1.3888888888888889E-3</v>
      </c>
      <c r="D347" s="118" t="s">
        <v>11</v>
      </c>
      <c r="E347" s="119">
        <v>1008</v>
      </c>
      <c r="F347" s="119">
        <v>1014</v>
      </c>
    </row>
    <row r="348" spans="1:6">
      <c r="A348" s="5">
        <v>112</v>
      </c>
      <c r="B348" s="119">
        <v>2</v>
      </c>
      <c r="C348" s="90">
        <v>0.52916666666666667</v>
      </c>
      <c r="D348" s="118" t="s">
        <v>11</v>
      </c>
      <c r="E348" s="119">
        <v>1006</v>
      </c>
      <c r="F348" s="119">
        <v>1003</v>
      </c>
    </row>
    <row r="349" spans="1:6">
      <c r="A349" s="5">
        <v>112</v>
      </c>
      <c r="B349" s="119">
        <v>2</v>
      </c>
      <c r="C349" s="90">
        <v>0.46319444444444446</v>
      </c>
      <c r="D349" s="118" t="s">
        <v>11</v>
      </c>
      <c r="E349" s="119">
        <v>1008</v>
      </c>
      <c r="F349" s="119">
        <v>1013</v>
      </c>
    </row>
    <row r="350" spans="1:6">
      <c r="A350" s="5">
        <v>112</v>
      </c>
      <c r="B350" s="119">
        <v>1</v>
      </c>
      <c r="C350" s="90">
        <v>0.13055555555555556</v>
      </c>
      <c r="D350" s="118" t="s">
        <v>12</v>
      </c>
      <c r="E350" s="119">
        <v>2016</v>
      </c>
      <c r="F350" s="119">
        <v>2008</v>
      </c>
    </row>
    <row r="351" spans="1:6">
      <c r="A351" s="5">
        <v>112</v>
      </c>
      <c r="B351" s="119">
        <v>2</v>
      </c>
      <c r="C351" s="90">
        <v>0.7416666666666667</v>
      </c>
      <c r="D351" s="118" t="s">
        <v>12</v>
      </c>
      <c r="E351" s="119">
        <v>2020</v>
      </c>
    </row>
    <row r="352" spans="1:6">
      <c r="A352" s="5">
        <v>112</v>
      </c>
      <c r="B352" s="119">
        <v>2</v>
      </c>
      <c r="C352" s="90">
        <v>4.7222222222222221E-2</v>
      </c>
      <c r="D352" s="118" t="s">
        <v>12</v>
      </c>
      <c r="E352" s="119">
        <v>2006</v>
      </c>
      <c r="F352" s="119">
        <v>2007</v>
      </c>
    </row>
    <row r="353" spans="1:6">
      <c r="A353" s="6">
        <v>113</v>
      </c>
      <c r="B353" s="119">
        <v>1</v>
      </c>
      <c r="C353" s="90">
        <v>0.625</v>
      </c>
      <c r="D353" s="118" t="s">
        <v>13</v>
      </c>
      <c r="E353" s="119">
        <v>6001</v>
      </c>
      <c r="F353" s="119">
        <v>6004</v>
      </c>
    </row>
    <row r="354" spans="1:6">
      <c r="A354" s="6">
        <v>113</v>
      </c>
      <c r="B354" s="119">
        <v>3</v>
      </c>
      <c r="C354" s="90">
        <v>0.80555555555555547</v>
      </c>
      <c r="D354" s="118" t="s">
        <v>13</v>
      </c>
      <c r="E354" s="119">
        <v>6021</v>
      </c>
      <c r="F354" s="119">
        <v>6014</v>
      </c>
    </row>
    <row r="355" spans="1:6">
      <c r="A355" s="6">
        <v>113</v>
      </c>
      <c r="B355" s="119">
        <v>3</v>
      </c>
      <c r="C355" s="90">
        <v>0.27569444444444446</v>
      </c>
      <c r="D355" s="118" t="s">
        <v>13</v>
      </c>
      <c r="E355" s="119">
        <v>6015</v>
      </c>
      <c r="F355" s="119">
        <v>6004</v>
      </c>
    </row>
    <row r="356" spans="1:6">
      <c r="A356" s="6">
        <v>113</v>
      </c>
      <c r="B356" s="119">
        <v>1</v>
      </c>
      <c r="C356" s="90">
        <v>0.57916666666666672</v>
      </c>
      <c r="D356" s="118" t="s">
        <v>23</v>
      </c>
      <c r="E356" s="119">
        <v>8005</v>
      </c>
      <c r="F356" s="119">
        <v>8004</v>
      </c>
    </row>
    <row r="357" spans="1:6">
      <c r="A357" s="6">
        <v>113</v>
      </c>
      <c r="B357" s="119">
        <v>1</v>
      </c>
      <c r="C357" s="90">
        <v>0.22361111111111109</v>
      </c>
      <c r="D357" s="118" t="s">
        <v>23</v>
      </c>
      <c r="E357" s="119">
        <v>8006</v>
      </c>
      <c r="F357" s="119">
        <v>8001</v>
      </c>
    </row>
    <row r="358" spans="1:6">
      <c r="A358" s="6">
        <v>113</v>
      </c>
      <c r="B358" s="119">
        <v>1</v>
      </c>
      <c r="C358" s="90">
        <v>9.9999999999999992E-2</v>
      </c>
      <c r="D358" s="118" t="s">
        <v>23</v>
      </c>
      <c r="E358" s="119">
        <v>8004</v>
      </c>
    </row>
    <row r="359" spans="1:6">
      <c r="A359" s="6">
        <v>113</v>
      </c>
      <c r="B359" s="119">
        <v>3</v>
      </c>
      <c r="C359" s="90">
        <v>0.73888888888888893</v>
      </c>
      <c r="D359" s="118" t="s">
        <v>23</v>
      </c>
      <c r="E359" s="119">
        <v>8006</v>
      </c>
      <c r="F359" s="119">
        <v>8019</v>
      </c>
    </row>
    <row r="360" spans="1:6">
      <c r="A360" s="6">
        <v>113</v>
      </c>
      <c r="B360" s="119">
        <v>3</v>
      </c>
      <c r="C360" s="90">
        <v>0.33680555555555558</v>
      </c>
      <c r="D360" s="118" t="s">
        <v>23</v>
      </c>
      <c r="E360" s="119">
        <v>8004</v>
      </c>
      <c r="F360" s="119">
        <v>8017</v>
      </c>
    </row>
    <row r="361" spans="1:6">
      <c r="A361" s="7">
        <v>114</v>
      </c>
      <c r="B361" s="119">
        <v>2</v>
      </c>
      <c r="C361" s="90">
        <v>0.67013888888888884</v>
      </c>
      <c r="D361" s="118" t="s">
        <v>24</v>
      </c>
      <c r="E361" s="119">
        <v>5005</v>
      </c>
      <c r="F361" s="119">
        <v>5012</v>
      </c>
    </row>
    <row r="362" spans="1:6">
      <c r="A362" s="7">
        <v>114</v>
      </c>
      <c r="B362" s="119">
        <v>2</v>
      </c>
      <c r="C362" s="90">
        <v>8.4027777777777771E-2</v>
      </c>
      <c r="D362" s="118" t="s">
        <v>24</v>
      </c>
      <c r="E362" s="119">
        <v>5002</v>
      </c>
      <c r="F362" s="119">
        <v>5013</v>
      </c>
    </row>
    <row r="363" spans="1:6">
      <c r="A363" s="7">
        <v>114</v>
      </c>
      <c r="B363" s="119">
        <v>3</v>
      </c>
      <c r="C363" s="90">
        <v>0.48749999999999999</v>
      </c>
      <c r="D363" s="118" t="s">
        <v>24</v>
      </c>
      <c r="E363" s="119">
        <v>5006</v>
      </c>
      <c r="F363" s="119">
        <v>5004</v>
      </c>
    </row>
    <row r="364" spans="1:6">
      <c r="A364" s="7">
        <v>114</v>
      </c>
      <c r="B364" s="119">
        <v>3</v>
      </c>
      <c r="C364" s="90">
        <v>0.3833333333333333</v>
      </c>
      <c r="D364" s="118" t="s">
        <v>24</v>
      </c>
      <c r="E364" s="119">
        <v>5017</v>
      </c>
      <c r="F364" s="119">
        <v>5012</v>
      </c>
    </row>
    <row r="365" spans="1:6">
      <c r="A365" s="7">
        <v>114</v>
      </c>
      <c r="B365" s="119">
        <v>3</v>
      </c>
      <c r="C365" s="90">
        <v>6.25E-2</v>
      </c>
      <c r="D365" s="118" t="s">
        <v>24</v>
      </c>
      <c r="E365" s="119">
        <v>5004</v>
      </c>
      <c r="F365" s="119">
        <v>5009</v>
      </c>
    </row>
    <row r="366" spans="1:6">
      <c r="A366" s="121">
        <v>121</v>
      </c>
      <c r="B366" s="119">
        <v>1</v>
      </c>
      <c r="C366" s="90">
        <v>0.55694444444444446</v>
      </c>
      <c r="D366" s="118" t="s">
        <v>25</v>
      </c>
      <c r="E366" s="119">
        <v>4003</v>
      </c>
      <c r="F366" s="119">
        <v>4006</v>
      </c>
    </row>
    <row r="367" spans="1:6">
      <c r="A367" s="121">
        <v>121</v>
      </c>
      <c r="B367" s="119">
        <v>1</v>
      </c>
      <c r="C367" s="90">
        <v>0.51944444444444449</v>
      </c>
      <c r="D367" s="118" t="s">
        <v>25</v>
      </c>
      <c r="E367" s="119">
        <v>4018</v>
      </c>
      <c r="F367" s="119">
        <v>4019</v>
      </c>
    </row>
    <row r="368" spans="1:6">
      <c r="A368" s="121">
        <v>121</v>
      </c>
      <c r="B368" s="119">
        <v>2</v>
      </c>
      <c r="C368" s="90">
        <v>0.65763888888888888</v>
      </c>
      <c r="D368" s="118" t="s">
        <v>25</v>
      </c>
      <c r="E368" s="119">
        <v>4017</v>
      </c>
    </row>
    <row r="369" spans="1:6">
      <c r="A369" s="121">
        <v>121</v>
      </c>
      <c r="B369" s="119">
        <v>2</v>
      </c>
      <c r="C369" s="90">
        <v>0.26458333333333334</v>
      </c>
      <c r="D369" s="118" t="s">
        <v>25</v>
      </c>
      <c r="E369" s="119">
        <v>4006</v>
      </c>
      <c r="F369" s="119">
        <v>4011</v>
      </c>
    </row>
    <row r="370" spans="1:6">
      <c r="A370" s="121">
        <v>121</v>
      </c>
      <c r="B370" s="119">
        <v>3</v>
      </c>
      <c r="C370" s="90">
        <v>0.26666666666666666</v>
      </c>
      <c r="D370" s="118" t="s">
        <v>25</v>
      </c>
      <c r="E370" s="119">
        <v>4006</v>
      </c>
    </row>
    <row r="371" spans="1:6">
      <c r="A371" s="121">
        <v>121</v>
      </c>
      <c r="B371" s="119">
        <v>2</v>
      </c>
      <c r="C371" s="90">
        <v>0.79027777777777775</v>
      </c>
      <c r="D371" s="118" t="s">
        <v>8</v>
      </c>
      <c r="E371" s="119">
        <v>3011</v>
      </c>
    </row>
    <row r="372" spans="1:6">
      <c r="A372" s="121">
        <v>121</v>
      </c>
      <c r="B372" s="119">
        <v>2</v>
      </c>
      <c r="C372" s="90">
        <v>0.72291666666666676</v>
      </c>
      <c r="D372" s="118" t="s">
        <v>8</v>
      </c>
      <c r="E372" s="119">
        <v>3010</v>
      </c>
    </row>
    <row r="373" spans="1:6">
      <c r="A373" s="121">
        <v>121</v>
      </c>
      <c r="B373" s="119">
        <v>2</v>
      </c>
      <c r="C373" s="90">
        <v>0.52152777777777781</v>
      </c>
      <c r="D373" s="118" t="s">
        <v>8</v>
      </c>
      <c r="E373" s="119">
        <v>3013</v>
      </c>
    </row>
    <row r="374" spans="1:6">
      <c r="A374" s="121">
        <v>121</v>
      </c>
      <c r="B374" s="119">
        <v>2</v>
      </c>
      <c r="C374" s="90">
        <v>0.47083333333333338</v>
      </c>
      <c r="D374" s="118" t="s">
        <v>8</v>
      </c>
      <c r="E374" s="119">
        <v>3013</v>
      </c>
      <c r="F374" s="119">
        <v>3004</v>
      </c>
    </row>
    <row r="375" spans="1:6">
      <c r="A375" s="121">
        <v>121</v>
      </c>
      <c r="B375" s="119">
        <v>3</v>
      </c>
      <c r="C375" s="90">
        <v>0.15555555555555556</v>
      </c>
      <c r="D375" s="118" t="s">
        <v>8</v>
      </c>
      <c r="E375" s="119">
        <v>3013</v>
      </c>
    </row>
    <row r="376" spans="1:6">
      <c r="A376" s="5">
        <v>122</v>
      </c>
      <c r="B376" s="119">
        <v>1</v>
      </c>
      <c r="C376" s="90">
        <v>0.2638888888888889</v>
      </c>
      <c r="D376" s="118" t="s">
        <v>26</v>
      </c>
      <c r="E376" s="119">
        <v>7005</v>
      </c>
    </row>
    <row r="377" spans="1:6">
      <c r="A377" s="5">
        <v>122</v>
      </c>
      <c r="B377" s="119">
        <v>1</v>
      </c>
      <c r="C377" s="90">
        <v>0.1423611111111111</v>
      </c>
      <c r="D377" s="118" t="s">
        <v>26</v>
      </c>
      <c r="E377" s="119">
        <v>7010</v>
      </c>
      <c r="F377" s="119">
        <v>7012</v>
      </c>
    </row>
    <row r="378" spans="1:6">
      <c r="A378" s="5">
        <v>122</v>
      </c>
      <c r="B378" s="119">
        <v>1</v>
      </c>
      <c r="C378" s="90">
        <v>5.347222222222222E-2</v>
      </c>
      <c r="D378" s="118" t="s">
        <v>26</v>
      </c>
      <c r="E378" s="119">
        <v>7018</v>
      </c>
      <c r="F378" s="119">
        <v>7013</v>
      </c>
    </row>
    <row r="379" spans="1:6">
      <c r="A379" s="5">
        <v>122</v>
      </c>
      <c r="B379" s="119">
        <v>3</v>
      </c>
      <c r="C379" s="90">
        <v>0.69930555555555562</v>
      </c>
      <c r="D379" s="118" t="s">
        <v>26</v>
      </c>
      <c r="E379" s="119">
        <v>7006</v>
      </c>
    </row>
    <row r="380" spans="1:6">
      <c r="A380" s="5">
        <v>122</v>
      </c>
      <c r="B380" s="119">
        <v>3</v>
      </c>
      <c r="C380" s="90">
        <v>0.46111111111111108</v>
      </c>
      <c r="D380" s="118" t="s">
        <v>26</v>
      </c>
      <c r="E380" s="119">
        <v>7012</v>
      </c>
    </row>
    <row r="381" spans="1:6">
      <c r="A381" s="5">
        <v>122</v>
      </c>
      <c r="B381" s="119">
        <v>3</v>
      </c>
      <c r="C381" s="90">
        <v>0.17569444444444446</v>
      </c>
      <c r="D381" s="118" t="s">
        <v>26</v>
      </c>
      <c r="E381" s="119">
        <v>7016</v>
      </c>
      <c r="F381" s="119">
        <v>7014</v>
      </c>
    </row>
    <row r="382" spans="1:6">
      <c r="A382" s="5">
        <v>122</v>
      </c>
      <c r="B382" s="119">
        <v>3</v>
      </c>
      <c r="C382" s="90">
        <v>0.13749999999999998</v>
      </c>
      <c r="D382" s="118" t="s">
        <v>26</v>
      </c>
      <c r="E382" s="119">
        <v>7012</v>
      </c>
    </row>
    <row r="383" spans="1:6">
      <c r="A383" s="5">
        <v>122</v>
      </c>
      <c r="B383" s="119">
        <v>1</v>
      </c>
      <c r="C383" s="90">
        <v>0.61597222222222225</v>
      </c>
      <c r="D383" s="118" t="s">
        <v>23</v>
      </c>
      <c r="E383" s="119">
        <v>8021</v>
      </c>
      <c r="F383" s="119">
        <v>8005</v>
      </c>
    </row>
    <row r="384" spans="1:6">
      <c r="A384" s="5">
        <v>122</v>
      </c>
      <c r="B384" s="119">
        <v>1</v>
      </c>
      <c r="C384" s="90">
        <v>0.21388888888888891</v>
      </c>
      <c r="D384" s="118" t="s">
        <v>23</v>
      </c>
      <c r="E384" s="119">
        <v>8014</v>
      </c>
    </row>
    <row r="385" spans="1:6">
      <c r="A385" s="5">
        <v>122</v>
      </c>
      <c r="B385" s="119">
        <v>2</v>
      </c>
      <c r="C385" s="90">
        <v>0.79305555555555562</v>
      </c>
      <c r="D385" s="118" t="s">
        <v>23</v>
      </c>
      <c r="E385" s="119">
        <v>8012</v>
      </c>
      <c r="F385" s="119">
        <v>8004</v>
      </c>
    </row>
    <row r="386" spans="1:6">
      <c r="A386" s="5">
        <v>122</v>
      </c>
      <c r="B386" s="119">
        <v>2</v>
      </c>
      <c r="C386" s="90">
        <v>0.36458333333333331</v>
      </c>
      <c r="D386" s="118" t="s">
        <v>23</v>
      </c>
      <c r="E386" s="119">
        <v>8014</v>
      </c>
      <c r="F386" s="119">
        <v>8019</v>
      </c>
    </row>
    <row r="387" spans="1:6">
      <c r="A387" s="5">
        <v>122</v>
      </c>
      <c r="B387" s="119">
        <v>2</v>
      </c>
      <c r="C387" s="90">
        <v>1.0416666666666666E-2</v>
      </c>
      <c r="D387" s="118" t="s">
        <v>23</v>
      </c>
      <c r="E387" s="119">
        <v>8014</v>
      </c>
    </row>
    <row r="388" spans="1:6">
      <c r="A388" s="6">
        <v>123</v>
      </c>
      <c r="B388" s="119">
        <v>2</v>
      </c>
      <c r="C388" s="90">
        <v>0.32708333333333334</v>
      </c>
      <c r="D388" s="118" t="s">
        <v>24</v>
      </c>
      <c r="E388" s="119">
        <v>5013</v>
      </c>
    </row>
    <row r="389" spans="1:6">
      <c r="A389" s="6">
        <v>123</v>
      </c>
      <c r="B389" s="119">
        <v>1</v>
      </c>
      <c r="C389" s="90">
        <v>0.20416666666666669</v>
      </c>
      <c r="D389" s="118" t="s">
        <v>12</v>
      </c>
      <c r="E389" s="119">
        <v>2007</v>
      </c>
      <c r="F389" s="119">
        <v>2005</v>
      </c>
    </row>
    <row r="390" spans="1:6">
      <c r="A390" s="6">
        <v>123</v>
      </c>
      <c r="B390" s="119">
        <v>1</v>
      </c>
      <c r="C390" s="90">
        <v>2.8472222222222222E-2</v>
      </c>
      <c r="D390" s="118" t="s">
        <v>12</v>
      </c>
      <c r="E390" s="119">
        <v>2012</v>
      </c>
      <c r="F390" s="119">
        <v>2003</v>
      </c>
    </row>
    <row r="391" spans="1:6">
      <c r="A391" s="6">
        <v>123</v>
      </c>
      <c r="B391" s="119">
        <v>2</v>
      </c>
      <c r="C391" s="90">
        <v>0.7895833333333333</v>
      </c>
      <c r="D391" s="118" t="s">
        <v>12</v>
      </c>
      <c r="E391" s="119">
        <v>2016</v>
      </c>
      <c r="F391" s="119">
        <v>2007</v>
      </c>
    </row>
    <row r="392" spans="1:6">
      <c r="A392" s="6">
        <v>123</v>
      </c>
      <c r="B392" s="119">
        <v>2</v>
      </c>
      <c r="C392" s="90">
        <v>0.70694444444444438</v>
      </c>
      <c r="D392" s="118" t="s">
        <v>12</v>
      </c>
      <c r="E392" s="119">
        <v>2018</v>
      </c>
      <c r="F392" s="119">
        <v>2003</v>
      </c>
    </row>
    <row r="393" spans="1:6">
      <c r="A393" s="6">
        <v>123</v>
      </c>
      <c r="B393" s="119">
        <v>2</v>
      </c>
      <c r="C393" s="90">
        <v>8.8888888888888892E-2</v>
      </c>
      <c r="D393" s="118" t="s">
        <v>12</v>
      </c>
      <c r="E393" s="119">
        <v>2016</v>
      </c>
      <c r="F393" s="119">
        <v>2019</v>
      </c>
    </row>
    <row r="394" spans="1:6">
      <c r="A394" s="6">
        <v>123</v>
      </c>
      <c r="B394" s="119">
        <v>2</v>
      </c>
      <c r="C394" s="90">
        <v>3.6805555555555557E-2</v>
      </c>
      <c r="D394" s="118" t="s">
        <v>12</v>
      </c>
      <c r="E394" s="119">
        <v>2019</v>
      </c>
    </row>
    <row r="395" spans="1:6">
      <c r="A395" s="6">
        <v>123</v>
      </c>
      <c r="B395" s="119">
        <v>3</v>
      </c>
      <c r="C395" s="90">
        <v>0.42569444444444443</v>
      </c>
      <c r="D395" s="118" t="s">
        <v>12</v>
      </c>
      <c r="E395" s="119">
        <v>2019</v>
      </c>
      <c r="F395" s="119">
        <v>2012</v>
      </c>
    </row>
    <row r="396" spans="1:6">
      <c r="A396" s="7">
        <v>124</v>
      </c>
      <c r="B396" s="119">
        <v>1</v>
      </c>
      <c r="C396" s="90">
        <v>0.6777777777777777</v>
      </c>
      <c r="D396" s="118" t="s">
        <v>11</v>
      </c>
      <c r="E396" s="119">
        <v>1014</v>
      </c>
    </row>
    <row r="397" spans="1:6">
      <c r="A397" s="7">
        <v>124</v>
      </c>
      <c r="B397" s="119">
        <v>2</v>
      </c>
      <c r="C397" s="90">
        <v>0.22847222222222222</v>
      </c>
      <c r="D397" s="118" t="s">
        <v>11</v>
      </c>
      <c r="E397" s="119">
        <v>5008</v>
      </c>
      <c r="F397" s="119">
        <v>1005</v>
      </c>
    </row>
    <row r="398" spans="1:6">
      <c r="A398" s="7">
        <v>124</v>
      </c>
      <c r="B398" s="119">
        <v>2</v>
      </c>
      <c r="C398" s="90">
        <v>0.11597222222222221</v>
      </c>
      <c r="D398" s="118" t="s">
        <v>11</v>
      </c>
      <c r="E398" s="119">
        <v>1008</v>
      </c>
      <c r="F398" s="119">
        <v>1002</v>
      </c>
    </row>
    <row r="399" spans="1:6">
      <c r="A399" s="7">
        <v>124</v>
      </c>
      <c r="B399" s="119">
        <v>3</v>
      </c>
      <c r="C399" s="90">
        <v>0.58680555555555558</v>
      </c>
      <c r="D399" s="118" t="s">
        <v>11</v>
      </c>
      <c r="E399" s="119">
        <v>1014</v>
      </c>
      <c r="F399" s="119">
        <v>1010</v>
      </c>
    </row>
    <row r="400" spans="1:6">
      <c r="A400" s="7">
        <v>124</v>
      </c>
      <c r="B400" s="119">
        <v>1</v>
      </c>
      <c r="C400" s="90">
        <v>0.59652777777777777</v>
      </c>
      <c r="D400" s="118" t="s">
        <v>13</v>
      </c>
      <c r="E400" s="119">
        <v>6017</v>
      </c>
      <c r="F400" s="119">
        <v>6020</v>
      </c>
    </row>
    <row r="401" spans="1:8">
      <c r="A401" s="7">
        <v>124</v>
      </c>
      <c r="B401" s="119">
        <v>1</v>
      </c>
      <c r="C401" s="90">
        <v>0.40486111111111112</v>
      </c>
      <c r="D401" s="118" t="s">
        <v>13</v>
      </c>
      <c r="E401" s="119">
        <v>6021</v>
      </c>
      <c r="F401" s="119">
        <v>6017</v>
      </c>
    </row>
    <row r="402" spans="1:8">
      <c r="A402" s="7">
        <v>124</v>
      </c>
      <c r="B402" s="119">
        <v>1</v>
      </c>
      <c r="C402" s="90">
        <v>0.12361111111111112</v>
      </c>
      <c r="D402" s="118" t="s">
        <v>13</v>
      </c>
      <c r="E402" s="119">
        <v>6001</v>
      </c>
      <c r="F402" s="119">
        <v>6017</v>
      </c>
    </row>
    <row r="403" spans="1:8">
      <c r="A403" s="7">
        <v>124</v>
      </c>
      <c r="B403" s="119">
        <v>2</v>
      </c>
      <c r="C403" s="90">
        <v>0.6</v>
      </c>
      <c r="D403" s="118" t="s">
        <v>13</v>
      </c>
      <c r="E403" s="119">
        <v>6022</v>
      </c>
    </row>
    <row r="404" spans="1:8">
      <c r="A404" s="7">
        <v>124</v>
      </c>
      <c r="B404" s="119">
        <v>2</v>
      </c>
      <c r="C404" s="90">
        <v>0.26041666666666669</v>
      </c>
      <c r="D404" s="118" t="s">
        <v>13</v>
      </c>
      <c r="E404" s="119">
        <v>6001</v>
      </c>
      <c r="F404" s="119">
        <v>6021</v>
      </c>
    </row>
    <row r="405" spans="1:8">
      <c r="A405" s="7">
        <v>124</v>
      </c>
      <c r="B405" s="119">
        <v>3</v>
      </c>
      <c r="C405" s="90">
        <v>0.1076388888888889</v>
      </c>
      <c r="D405" s="118" t="s">
        <v>13</v>
      </c>
      <c r="E405" s="119">
        <v>6022</v>
      </c>
      <c r="F405" s="119">
        <v>6021</v>
      </c>
    </row>
    <row r="406" spans="1:8">
      <c r="A406" s="7">
        <v>124</v>
      </c>
      <c r="B406" s="119">
        <v>3</v>
      </c>
      <c r="C406" s="90">
        <v>2.4305555555555556E-2</v>
      </c>
      <c r="D406" s="118" t="s">
        <v>13</v>
      </c>
      <c r="E406" s="119">
        <v>6017</v>
      </c>
    </row>
    <row r="407" spans="1:8">
      <c r="A407" s="121">
        <v>131</v>
      </c>
      <c r="B407" s="119">
        <v>1</v>
      </c>
      <c r="C407" s="90">
        <v>0.69305555555555554</v>
      </c>
      <c r="D407" s="118" t="s">
        <v>24</v>
      </c>
      <c r="E407" s="119">
        <v>5004</v>
      </c>
      <c r="F407" s="119">
        <v>5012</v>
      </c>
    </row>
    <row r="408" spans="1:8">
      <c r="A408" s="121">
        <v>131</v>
      </c>
      <c r="B408" s="119">
        <v>1</v>
      </c>
      <c r="C408" s="90">
        <v>0.37986111111111115</v>
      </c>
      <c r="D408" s="118" t="s">
        <v>24</v>
      </c>
      <c r="E408" s="119">
        <v>5017</v>
      </c>
      <c r="F408" s="119">
        <v>5001</v>
      </c>
    </row>
    <row r="409" spans="1:8">
      <c r="A409" s="121">
        <v>131</v>
      </c>
      <c r="B409" s="119">
        <v>2</v>
      </c>
      <c r="C409" s="90">
        <v>0.45555555555555555</v>
      </c>
      <c r="D409" s="118" t="s">
        <v>13</v>
      </c>
      <c r="E409" s="119">
        <v>6022</v>
      </c>
    </row>
    <row r="410" spans="1:8">
      <c r="A410" s="121">
        <v>131</v>
      </c>
      <c r="B410" s="119">
        <v>3</v>
      </c>
      <c r="C410" s="90">
        <v>0.30555555555555552</v>
      </c>
      <c r="D410" s="118" t="s">
        <v>13</v>
      </c>
      <c r="E410" s="119">
        <v>6007</v>
      </c>
      <c r="F410" s="119">
        <v>6017</v>
      </c>
    </row>
    <row r="411" spans="1:8">
      <c r="A411" s="121">
        <v>131</v>
      </c>
      <c r="B411" s="119">
        <v>3</v>
      </c>
      <c r="C411" s="90">
        <v>0.25833333333333336</v>
      </c>
      <c r="D411" s="118" t="s">
        <v>13</v>
      </c>
      <c r="E411" s="119">
        <v>6022</v>
      </c>
    </row>
    <row r="412" spans="1:8">
      <c r="A412" s="5">
        <v>132</v>
      </c>
      <c r="B412" s="119">
        <v>1</v>
      </c>
      <c r="C412" s="90">
        <v>0.24305555555555555</v>
      </c>
      <c r="D412" s="118" t="s">
        <v>12</v>
      </c>
      <c r="E412" s="119">
        <v>2018</v>
      </c>
      <c r="F412" s="119">
        <v>2008</v>
      </c>
    </row>
    <row r="413" spans="1:8">
      <c r="A413" s="5">
        <v>132</v>
      </c>
      <c r="B413" s="119">
        <v>2</v>
      </c>
      <c r="C413" s="90">
        <v>0.75694444444444453</v>
      </c>
      <c r="D413" s="118" t="s">
        <v>12</v>
      </c>
      <c r="E413" s="119">
        <v>2010</v>
      </c>
      <c r="F413" s="119">
        <v>2015</v>
      </c>
    </row>
    <row r="414" spans="1:8">
      <c r="A414" s="5">
        <v>132</v>
      </c>
      <c r="B414" s="119">
        <v>2</v>
      </c>
      <c r="C414" s="90">
        <v>0.38472222222222219</v>
      </c>
      <c r="D414" s="118" t="s">
        <v>12</v>
      </c>
      <c r="E414" s="119">
        <v>2020</v>
      </c>
      <c r="F414" s="119">
        <v>2010</v>
      </c>
    </row>
    <row r="415" spans="1:8">
      <c r="A415" s="5">
        <v>132</v>
      </c>
      <c r="B415" s="119">
        <v>2</v>
      </c>
      <c r="C415" s="90">
        <v>0.16250000000000001</v>
      </c>
      <c r="D415" s="118" t="s">
        <v>12</v>
      </c>
      <c r="E415" s="119">
        <v>2017</v>
      </c>
      <c r="F415" s="119">
        <v>2019</v>
      </c>
    </row>
    <row r="416" spans="1:8">
      <c r="A416" s="5">
        <v>132</v>
      </c>
      <c r="B416" s="119">
        <v>3</v>
      </c>
      <c r="C416" s="90">
        <v>0.59097222222222223</v>
      </c>
      <c r="D416" s="118" t="s">
        <v>12</v>
      </c>
      <c r="E416" s="119">
        <v>2009</v>
      </c>
      <c r="F416" s="119">
        <v>2013</v>
      </c>
      <c r="H416" s="95" t="s">
        <v>253</v>
      </c>
    </row>
    <row r="417" spans="1:8">
      <c r="A417" s="5">
        <v>132</v>
      </c>
      <c r="B417" s="119">
        <v>1</v>
      </c>
      <c r="C417" s="90">
        <v>0.39930555555555558</v>
      </c>
      <c r="D417" s="118" t="s">
        <v>25</v>
      </c>
      <c r="E417" s="119">
        <v>4006</v>
      </c>
    </row>
    <row r="418" spans="1:8">
      <c r="A418" s="5">
        <v>132</v>
      </c>
      <c r="B418" s="119">
        <v>2</v>
      </c>
      <c r="C418" s="90">
        <v>0.70486111111111116</v>
      </c>
      <c r="D418" s="118" t="s">
        <v>25</v>
      </c>
      <c r="E418" s="119">
        <v>4011</v>
      </c>
    </row>
    <row r="419" spans="1:8">
      <c r="A419" s="5">
        <v>132</v>
      </c>
      <c r="B419" s="119">
        <v>3</v>
      </c>
      <c r="C419" s="90">
        <v>0.5083333333333333</v>
      </c>
      <c r="D419" s="118" t="s">
        <v>25</v>
      </c>
      <c r="E419" s="119">
        <v>4006</v>
      </c>
      <c r="F419" s="119">
        <v>4011</v>
      </c>
    </row>
    <row r="420" spans="1:8">
      <c r="A420" s="5">
        <v>132</v>
      </c>
      <c r="B420" s="119">
        <v>3</v>
      </c>
      <c r="C420" s="90">
        <v>0.10486111111111111</v>
      </c>
      <c r="D420" s="118" t="s">
        <v>25</v>
      </c>
      <c r="E420" s="119">
        <v>4011</v>
      </c>
    </row>
    <row r="421" spans="1:8">
      <c r="A421" s="6">
        <v>133</v>
      </c>
      <c r="B421" s="119">
        <v>1</v>
      </c>
      <c r="C421" s="90">
        <v>0.4604166666666667</v>
      </c>
      <c r="D421" s="118" t="s">
        <v>26</v>
      </c>
      <c r="E421" s="119">
        <v>7014</v>
      </c>
      <c r="F421" s="119">
        <v>7012</v>
      </c>
    </row>
    <row r="422" spans="1:8">
      <c r="A422" s="6">
        <v>133</v>
      </c>
      <c r="B422" s="119">
        <v>2</v>
      </c>
      <c r="C422" s="90">
        <v>1.2499999999999999E-2</v>
      </c>
      <c r="D422" s="118" t="s">
        <v>26</v>
      </c>
      <c r="E422" s="119">
        <v>7017</v>
      </c>
    </row>
    <row r="423" spans="1:8">
      <c r="A423" s="6">
        <v>133</v>
      </c>
      <c r="B423" s="119">
        <v>1</v>
      </c>
      <c r="C423" s="90">
        <v>0.59236111111111112</v>
      </c>
      <c r="D423" s="118" t="s">
        <v>11</v>
      </c>
      <c r="E423" s="119">
        <v>1003</v>
      </c>
      <c r="F423" s="119">
        <v>1008</v>
      </c>
    </row>
    <row r="424" spans="1:8">
      <c r="A424" s="6">
        <v>133</v>
      </c>
      <c r="B424" s="119">
        <v>1</v>
      </c>
      <c r="C424" s="90">
        <v>0.56458333333333333</v>
      </c>
      <c r="D424" s="118" t="s">
        <v>11</v>
      </c>
      <c r="E424" s="119">
        <v>1013</v>
      </c>
    </row>
    <row r="425" spans="1:8">
      <c r="A425" s="6">
        <v>133</v>
      </c>
      <c r="B425" s="119">
        <v>1</v>
      </c>
      <c r="C425" s="90">
        <v>0.2590277777777778</v>
      </c>
      <c r="D425" s="118" t="s">
        <v>11</v>
      </c>
      <c r="E425" s="119">
        <v>1008</v>
      </c>
    </row>
    <row r="426" spans="1:8">
      <c r="A426" s="6">
        <v>133</v>
      </c>
      <c r="B426" s="119">
        <v>2</v>
      </c>
      <c r="C426" s="90">
        <v>0.51944444444444449</v>
      </c>
      <c r="D426" s="118" t="s">
        <v>11</v>
      </c>
      <c r="E426" s="119">
        <v>1008</v>
      </c>
      <c r="F426" s="119">
        <v>5008</v>
      </c>
      <c r="H426" s="95" t="s">
        <v>254</v>
      </c>
    </row>
    <row r="427" spans="1:8">
      <c r="A427" s="7">
        <v>134</v>
      </c>
      <c r="B427" s="119">
        <v>2</v>
      </c>
      <c r="C427" s="90">
        <v>0.66249999999999998</v>
      </c>
      <c r="D427" s="118" t="s">
        <v>23</v>
      </c>
      <c r="E427" s="119" t="s">
        <v>257</v>
      </c>
    </row>
    <row r="428" spans="1:8">
      <c r="A428" s="7">
        <v>134</v>
      </c>
      <c r="B428" s="119">
        <v>2</v>
      </c>
      <c r="C428" s="90">
        <v>0.61527777777777781</v>
      </c>
      <c r="D428" s="118" t="s">
        <v>23</v>
      </c>
      <c r="E428" s="119">
        <v>8017</v>
      </c>
      <c r="F428" s="119">
        <v>8016</v>
      </c>
    </row>
    <row r="429" spans="1:8">
      <c r="A429" s="7">
        <v>134</v>
      </c>
      <c r="B429" s="119">
        <v>3</v>
      </c>
      <c r="C429" s="90">
        <v>0.76874999999999993</v>
      </c>
      <c r="D429" s="118" t="s">
        <v>23</v>
      </c>
      <c r="E429" s="119">
        <v>8017</v>
      </c>
    </row>
    <row r="430" spans="1:8">
      <c r="A430" s="7">
        <v>134</v>
      </c>
      <c r="B430" s="119">
        <v>3</v>
      </c>
      <c r="C430" s="90">
        <v>0.63680555555555551</v>
      </c>
      <c r="D430" s="118" t="s">
        <v>23</v>
      </c>
      <c r="E430" s="119" t="s">
        <v>257</v>
      </c>
      <c r="F430" s="119">
        <v>8005</v>
      </c>
    </row>
    <row r="431" spans="1:8">
      <c r="A431" s="7">
        <v>134</v>
      </c>
      <c r="B431" s="119">
        <v>3</v>
      </c>
      <c r="C431" s="90">
        <v>0.16666666666666666</v>
      </c>
      <c r="D431" s="118" t="s">
        <v>23</v>
      </c>
      <c r="E431" s="119">
        <v>8010</v>
      </c>
    </row>
    <row r="432" spans="1:8">
      <c r="A432" s="7">
        <v>134</v>
      </c>
      <c r="B432" s="119">
        <v>1</v>
      </c>
      <c r="C432" s="90">
        <v>0.6020833333333333</v>
      </c>
      <c r="D432" s="118" t="s">
        <v>8</v>
      </c>
      <c r="E432" s="119">
        <v>3011</v>
      </c>
    </row>
    <row r="433" spans="1:6">
      <c r="A433" s="7">
        <v>134</v>
      </c>
      <c r="B433" s="119">
        <v>1</v>
      </c>
      <c r="C433" s="90">
        <v>0.34930555555555554</v>
      </c>
      <c r="D433" s="118" t="s">
        <v>8</v>
      </c>
      <c r="E433" s="119">
        <v>3007</v>
      </c>
      <c r="F433" s="119">
        <v>3011</v>
      </c>
    </row>
    <row r="434" spans="1:6">
      <c r="A434" s="7">
        <v>134</v>
      </c>
      <c r="B434" s="119">
        <v>1</v>
      </c>
      <c r="C434" s="90">
        <v>0.22222222222222221</v>
      </c>
      <c r="D434" s="118" t="s">
        <v>8</v>
      </c>
      <c r="E434" s="119">
        <v>3007</v>
      </c>
    </row>
    <row r="435" spans="1:6">
      <c r="A435" s="7">
        <v>134</v>
      </c>
      <c r="B435" s="119">
        <v>1</v>
      </c>
      <c r="C435" s="90">
        <v>9.5833333333333326E-2</v>
      </c>
      <c r="D435" s="118" t="s">
        <v>8</v>
      </c>
      <c r="E435" s="119">
        <v>3007</v>
      </c>
      <c r="F435" s="119">
        <v>3010</v>
      </c>
    </row>
    <row r="436" spans="1:6">
      <c r="A436" s="7">
        <v>134</v>
      </c>
      <c r="B436" s="119">
        <v>2</v>
      </c>
      <c r="C436" s="90">
        <v>0.72083333333333333</v>
      </c>
      <c r="D436" s="118" t="s">
        <v>8</v>
      </c>
      <c r="E436" s="119">
        <v>3011</v>
      </c>
    </row>
    <row r="437" spans="1:6">
      <c r="A437" s="7">
        <v>134</v>
      </c>
      <c r="B437" s="119">
        <v>2</v>
      </c>
      <c r="C437" s="90">
        <v>0.41944444444444445</v>
      </c>
      <c r="D437" s="118" t="s">
        <v>8</v>
      </c>
      <c r="E437" s="119">
        <v>3011</v>
      </c>
      <c r="F437" s="119">
        <v>3014</v>
      </c>
    </row>
    <row r="438" spans="1:6">
      <c r="A438" s="7">
        <v>134</v>
      </c>
      <c r="B438" s="119">
        <v>2</v>
      </c>
      <c r="C438" s="90">
        <v>0.35972222222222222</v>
      </c>
      <c r="D438" s="118" t="s">
        <v>8</v>
      </c>
      <c r="E438" s="119">
        <v>3004</v>
      </c>
      <c r="F438" s="119">
        <v>3013</v>
      </c>
    </row>
    <row r="439" spans="1:6">
      <c r="A439" s="7">
        <v>134</v>
      </c>
      <c r="B439" s="119">
        <v>3</v>
      </c>
      <c r="C439" s="90">
        <v>0.47430555555555554</v>
      </c>
      <c r="D439" s="118" t="s">
        <v>8</v>
      </c>
      <c r="E439" s="119">
        <v>3004</v>
      </c>
      <c r="F439" s="119">
        <v>3011</v>
      </c>
    </row>
    <row r="440" spans="1:6">
      <c r="A440" s="121">
        <v>141</v>
      </c>
      <c r="B440" s="119">
        <v>2</v>
      </c>
      <c r="C440" s="90">
        <v>0.60069444444444442</v>
      </c>
      <c r="D440" s="118" t="s">
        <v>23</v>
      </c>
      <c r="E440" s="119">
        <v>8004</v>
      </c>
      <c r="F440" s="119">
        <v>8018</v>
      </c>
    </row>
    <row r="441" spans="1:6">
      <c r="A441" s="121">
        <v>141</v>
      </c>
      <c r="B441" s="119">
        <v>3</v>
      </c>
      <c r="C441" s="90">
        <v>0.78194444444444444</v>
      </c>
      <c r="D441" s="118" t="s">
        <v>11</v>
      </c>
      <c r="E441" s="119">
        <v>1008</v>
      </c>
    </row>
    <row r="442" spans="1:6">
      <c r="A442" s="5">
        <v>142</v>
      </c>
      <c r="B442" s="119">
        <v>1</v>
      </c>
      <c r="C442" s="90">
        <v>0.11805555555555557</v>
      </c>
      <c r="D442" s="118" t="s">
        <v>24</v>
      </c>
      <c r="E442" s="119">
        <v>5001</v>
      </c>
      <c r="F442" s="119">
        <v>5004</v>
      </c>
    </row>
    <row r="443" spans="1:6">
      <c r="A443" s="5">
        <v>142</v>
      </c>
      <c r="B443" s="119">
        <v>1</v>
      </c>
      <c r="C443" s="90">
        <v>1.3888888888888888E-2</v>
      </c>
      <c r="D443" s="118" t="s">
        <v>24</v>
      </c>
      <c r="E443" s="119">
        <v>5013</v>
      </c>
      <c r="F443" s="119">
        <v>5011</v>
      </c>
    </row>
    <row r="444" spans="1:6">
      <c r="A444" s="5">
        <v>142</v>
      </c>
      <c r="B444" s="119">
        <v>1</v>
      </c>
      <c r="C444" s="90">
        <v>0.3263888888888889</v>
      </c>
      <c r="D444" s="118" t="s">
        <v>26</v>
      </c>
      <c r="E444" s="119">
        <v>7018</v>
      </c>
      <c r="F444" s="119">
        <v>7005</v>
      </c>
    </row>
    <row r="445" spans="1:6">
      <c r="A445" s="5">
        <v>142</v>
      </c>
      <c r="B445" s="119">
        <v>2</v>
      </c>
      <c r="C445" s="90">
        <v>9.375E-2</v>
      </c>
      <c r="D445" s="118" t="s">
        <v>26</v>
      </c>
      <c r="E445" s="119">
        <v>7012</v>
      </c>
      <c r="F445" s="119">
        <v>7014</v>
      </c>
    </row>
    <row r="446" spans="1:6">
      <c r="A446" s="5">
        <v>142</v>
      </c>
      <c r="B446" s="119">
        <v>2</v>
      </c>
      <c r="C446" s="90">
        <v>2.0833333333333332E-2</v>
      </c>
      <c r="D446" s="118" t="s">
        <v>26</v>
      </c>
      <c r="E446" s="119">
        <v>7001</v>
      </c>
      <c r="F446" s="119">
        <v>7006</v>
      </c>
    </row>
    <row r="447" spans="1:6">
      <c r="A447" s="5">
        <v>142</v>
      </c>
      <c r="B447" s="119">
        <v>3</v>
      </c>
      <c r="C447" s="90">
        <v>9.3055555555555558E-2</v>
      </c>
      <c r="D447" s="118" t="s">
        <v>26</v>
      </c>
      <c r="E447" s="119">
        <v>7005</v>
      </c>
    </row>
    <row r="448" spans="1:6">
      <c r="A448" s="5">
        <v>142</v>
      </c>
      <c r="B448" s="119">
        <v>3</v>
      </c>
      <c r="C448" s="90">
        <v>5.7638888888888885E-2</v>
      </c>
      <c r="D448" s="118" t="s">
        <v>26</v>
      </c>
      <c r="E448" s="119">
        <v>7018</v>
      </c>
      <c r="F448" s="119">
        <v>7015</v>
      </c>
    </row>
    <row r="449" spans="1:8">
      <c r="A449" s="6">
        <v>143</v>
      </c>
      <c r="B449" s="119">
        <v>2</v>
      </c>
      <c r="C449" s="90">
        <v>0.58958333333333335</v>
      </c>
      <c r="D449" s="118" t="s">
        <v>8</v>
      </c>
      <c r="E449" s="119">
        <v>3003</v>
      </c>
      <c r="F449" s="119">
        <v>3020</v>
      </c>
      <c r="G449" s="119">
        <v>3011</v>
      </c>
    </row>
    <row r="450" spans="1:8">
      <c r="A450" s="6">
        <v>143</v>
      </c>
      <c r="B450" s="119">
        <v>2</v>
      </c>
      <c r="C450" s="90">
        <v>0.33958333333333335</v>
      </c>
      <c r="D450" s="118" t="s">
        <v>8</v>
      </c>
      <c r="E450" s="119">
        <v>3011</v>
      </c>
    </row>
    <row r="451" spans="1:8">
      <c r="A451" s="6">
        <v>143</v>
      </c>
      <c r="B451" s="119">
        <v>2</v>
      </c>
      <c r="C451" s="90">
        <v>9.5138888888888884E-2</v>
      </c>
      <c r="D451" s="118" t="s">
        <v>12</v>
      </c>
      <c r="E451" s="119">
        <v>2010</v>
      </c>
      <c r="F451" s="119">
        <v>2012</v>
      </c>
    </row>
    <row r="452" spans="1:8">
      <c r="A452" s="6">
        <v>143</v>
      </c>
      <c r="B452" s="119">
        <v>3</v>
      </c>
      <c r="C452" s="90">
        <v>0.64374999999999993</v>
      </c>
      <c r="D452" s="118" t="s">
        <v>12</v>
      </c>
      <c r="E452" s="119">
        <v>2007</v>
      </c>
      <c r="F452" s="119">
        <v>2015</v>
      </c>
    </row>
    <row r="453" spans="1:8">
      <c r="A453" s="6">
        <v>143</v>
      </c>
      <c r="B453" s="119">
        <v>3</v>
      </c>
      <c r="C453" s="90">
        <v>0.40069444444444446</v>
      </c>
      <c r="D453" s="118" t="s">
        <v>12</v>
      </c>
      <c r="E453" s="119">
        <v>2017</v>
      </c>
      <c r="H453" s="95" t="s">
        <v>253</v>
      </c>
    </row>
    <row r="454" spans="1:8">
      <c r="A454" s="7">
        <v>144</v>
      </c>
      <c r="B454" s="119">
        <v>1</v>
      </c>
      <c r="C454" s="90">
        <v>0.42708333333333331</v>
      </c>
      <c r="D454" s="118" t="s">
        <v>25</v>
      </c>
      <c r="E454" s="119">
        <v>4018</v>
      </c>
    </row>
    <row r="455" spans="1:8">
      <c r="A455" s="7">
        <v>144</v>
      </c>
      <c r="B455" s="119">
        <v>1</v>
      </c>
      <c r="C455" s="90">
        <v>0.17777777777777778</v>
      </c>
      <c r="D455" s="118" t="s">
        <v>25</v>
      </c>
      <c r="E455" s="119">
        <v>4010</v>
      </c>
      <c r="F455" s="119">
        <v>4017</v>
      </c>
    </row>
    <row r="456" spans="1:8">
      <c r="A456" s="7">
        <v>144</v>
      </c>
      <c r="B456" s="119">
        <v>2</v>
      </c>
      <c r="C456" s="90">
        <v>0.56041666666666667</v>
      </c>
      <c r="D456" s="118" t="s">
        <v>25</v>
      </c>
      <c r="E456" s="119">
        <v>4017</v>
      </c>
      <c r="F456" s="119">
        <v>4010</v>
      </c>
    </row>
    <row r="457" spans="1:8">
      <c r="A457" s="7">
        <v>144</v>
      </c>
      <c r="B457" s="119">
        <v>3</v>
      </c>
      <c r="C457" s="90">
        <v>1.1111111111111112E-2</v>
      </c>
      <c r="D457" s="118" t="s">
        <v>25</v>
      </c>
      <c r="E457" s="119">
        <v>4017</v>
      </c>
    </row>
    <row r="458" spans="1:8">
      <c r="A458" s="7">
        <v>144</v>
      </c>
      <c r="B458" s="119">
        <v>1</v>
      </c>
      <c r="C458" s="90">
        <v>0.58333333333333337</v>
      </c>
      <c r="D458" s="118" t="s">
        <v>13</v>
      </c>
      <c r="E458" s="119">
        <v>6010</v>
      </c>
    </row>
    <row r="459" spans="1:8">
      <c r="A459" s="7">
        <v>144</v>
      </c>
      <c r="B459" s="119">
        <v>1</v>
      </c>
      <c r="C459" s="90">
        <v>0.55486111111111114</v>
      </c>
      <c r="D459" s="118" t="s">
        <v>13</v>
      </c>
      <c r="E459" s="119">
        <v>6001</v>
      </c>
      <c r="F459" s="119">
        <v>6022</v>
      </c>
    </row>
    <row r="460" spans="1:8">
      <c r="A460" s="7">
        <v>144</v>
      </c>
      <c r="B460" s="119">
        <v>2</v>
      </c>
      <c r="C460" s="90">
        <v>0.1986111111111111</v>
      </c>
      <c r="D460" s="118" t="s">
        <v>13</v>
      </c>
      <c r="E460" s="119">
        <v>6021</v>
      </c>
      <c r="F460" s="119">
        <v>6022</v>
      </c>
    </row>
    <row r="461" spans="1:8">
      <c r="A461" s="7">
        <v>144</v>
      </c>
      <c r="B461" s="119">
        <v>2</v>
      </c>
      <c r="C461" s="90">
        <v>0.16527777777777777</v>
      </c>
      <c r="D461" s="118" t="s">
        <v>13</v>
      </c>
      <c r="E461" s="119">
        <v>6010</v>
      </c>
    </row>
    <row r="462" spans="1:8">
      <c r="A462" s="7">
        <v>144</v>
      </c>
      <c r="B462" s="119">
        <v>3</v>
      </c>
      <c r="C462" s="90">
        <v>0.30208333333333331</v>
      </c>
      <c r="D462" s="118" t="s">
        <v>13</v>
      </c>
      <c r="E462" s="119">
        <v>6022</v>
      </c>
      <c r="F462" s="119">
        <v>6004</v>
      </c>
    </row>
    <row r="463" spans="1:8">
      <c r="A463" s="7">
        <v>144</v>
      </c>
      <c r="B463" s="119">
        <v>3</v>
      </c>
      <c r="C463" s="90">
        <v>6.0416666666666667E-2</v>
      </c>
      <c r="D463" s="118" t="s">
        <v>13</v>
      </c>
      <c r="E463" s="119">
        <v>6004</v>
      </c>
    </row>
    <row r="464" spans="1:8">
      <c r="A464" s="121">
        <v>151</v>
      </c>
      <c r="B464" s="119">
        <v>1</v>
      </c>
      <c r="C464" s="90">
        <v>4.2361111111111106E-2</v>
      </c>
      <c r="D464" s="118" t="s">
        <v>23</v>
      </c>
      <c r="E464" s="119">
        <v>8018</v>
      </c>
      <c r="F464" s="119">
        <v>8020</v>
      </c>
    </row>
    <row r="465" spans="1:6">
      <c r="A465" s="121">
        <v>151</v>
      </c>
      <c r="B465" s="119">
        <v>2</v>
      </c>
      <c r="C465" s="90">
        <v>0.12569444444444444</v>
      </c>
      <c r="D465" s="118" t="s">
        <v>23</v>
      </c>
      <c r="E465" s="119">
        <v>8017</v>
      </c>
      <c r="F465" s="119">
        <v>8010</v>
      </c>
    </row>
    <row r="466" spans="1:6">
      <c r="A466" s="121">
        <v>151</v>
      </c>
      <c r="B466" s="119">
        <v>3</v>
      </c>
      <c r="C466" s="90">
        <v>0.64374999999999993</v>
      </c>
      <c r="D466" s="118" t="s">
        <v>23</v>
      </c>
      <c r="E466" s="119">
        <v>73</v>
      </c>
      <c r="F466" s="119">
        <v>8014</v>
      </c>
    </row>
    <row r="467" spans="1:6">
      <c r="A467" s="121">
        <v>151</v>
      </c>
      <c r="B467" s="119">
        <v>3</v>
      </c>
      <c r="C467" s="90">
        <v>9.9999999999999992E-2</v>
      </c>
      <c r="D467" s="118" t="s">
        <v>23</v>
      </c>
      <c r="E467" s="119">
        <v>8005</v>
      </c>
      <c r="F467" s="119">
        <v>8004</v>
      </c>
    </row>
    <row r="468" spans="1:6">
      <c r="A468" s="121">
        <v>151</v>
      </c>
      <c r="B468" s="119">
        <v>2</v>
      </c>
      <c r="C468" s="90">
        <v>0.61249999999999993</v>
      </c>
      <c r="D468" s="118" t="s">
        <v>24</v>
      </c>
      <c r="E468" s="119">
        <v>5005</v>
      </c>
      <c r="F468" s="119">
        <v>5001</v>
      </c>
    </row>
    <row r="469" spans="1:6">
      <c r="A469" s="121">
        <v>151</v>
      </c>
      <c r="B469" s="119">
        <v>2</v>
      </c>
      <c r="C469" s="90">
        <v>0.38263888888888892</v>
      </c>
      <c r="D469" s="118" t="s">
        <v>24</v>
      </c>
      <c r="E469" s="119">
        <v>5017</v>
      </c>
      <c r="F469" s="119">
        <v>5004</v>
      </c>
    </row>
    <row r="470" spans="1:6">
      <c r="A470" s="121">
        <v>151</v>
      </c>
      <c r="B470" s="119">
        <v>2</v>
      </c>
      <c r="C470" s="90">
        <v>0.31180555555555556</v>
      </c>
      <c r="D470" s="118" t="s">
        <v>24</v>
      </c>
      <c r="E470" s="119">
        <v>5012</v>
      </c>
    </row>
    <row r="471" spans="1:6">
      <c r="A471" s="121">
        <v>151</v>
      </c>
      <c r="B471" s="119">
        <v>2</v>
      </c>
      <c r="C471" s="90">
        <v>0.21597222222222223</v>
      </c>
      <c r="D471" s="118" t="s">
        <v>24</v>
      </c>
      <c r="E471" s="119">
        <v>5012</v>
      </c>
    </row>
    <row r="472" spans="1:6">
      <c r="A472" s="121">
        <v>151</v>
      </c>
      <c r="B472" s="119">
        <v>3</v>
      </c>
      <c r="C472" s="90">
        <v>0.12638888888888888</v>
      </c>
      <c r="D472" s="118" t="s">
        <v>24</v>
      </c>
      <c r="E472" s="119">
        <v>5005</v>
      </c>
    </row>
    <row r="473" spans="1:6">
      <c r="A473" s="121">
        <v>151</v>
      </c>
      <c r="B473" s="119">
        <v>3</v>
      </c>
      <c r="C473" s="90">
        <v>4.8611111111111112E-2</v>
      </c>
      <c r="D473" s="118" t="s">
        <v>24</v>
      </c>
      <c r="E473" s="119">
        <v>5004</v>
      </c>
      <c r="F473" s="119">
        <v>5019</v>
      </c>
    </row>
    <row r="474" spans="1:6">
      <c r="A474" s="121">
        <v>151</v>
      </c>
      <c r="B474" s="119">
        <v>3</v>
      </c>
      <c r="C474" s="90">
        <v>6.9444444444444441E-3</v>
      </c>
      <c r="D474" s="118" t="s">
        <v>24</v>
      </c>
      <c r="E474" s="119">
        <v>5001</v>
      </c>
      <c r="F474" s="119">
        <v>5005</v>
      </c>
    </row>
    <row r="475" spans="1:6">
      <c r="A475" s="5">
        <v>152</v>
      </c>
      <c r="B475" s="119">
        <v>1</v>
      </c>
      <c r="C475" s="90">
        <v>0.26458333333333334</v>
      </c>
      <c r="D475" s="118" t="s">
        <v>25</v>
      </c>
      <c r="E475" s="119">
        <v>4013</v>
      </c>
      <c r="F475" s="119">
        <v>4006</v>
      </c>
    </row>
    <row r="476" spans="1:6">
      <c r="A476" s="5">
        <v>152</v>
      </c>
      <c r="B476" s="119">
        <v>3</v>
      </c>
      <c r="C476" s="90">
        <v>7.9861111111111105E-2</v>
      </c>
      <c r="D476" s="118" t="s">
        <v>25</v>
      </c>
      <c r="E476" s="119">
        <v>4018</v>
      </c>
      <c r="F476" s="119">
        <v>4019</v>
      </c>
    </row>
    <row r="477" spans="1:6">
      <c r="A477" s="5">
        <v>152</v>
      </c>
      <c r="B477" s="119">
        <v>1</v>
      </c>
      <c r="C477" s="90">
        <v>0.50347222222222221</v>
      </c>
      <c r="D477" s="118" t="s">
        <v>26</v>
      </c>
      <c r="E477" s="119">
        <v>7012</v>
      </c>
      <c r="F477" s="119">
        <v>7005</v>
      </c>
    </row>
    <row r="478" spans="1:6">
      <c r="A478" s="5">
        <v>152</v>
      </c>
      <c r="B478" s="119">
        <v>1</v>
      </c>
      <c r="C478" s="90">
        <v>0.23819444444444446</v>
      </c>
      <c r="D478" s="118" t="s">
        <v>26</v>
      </c>
      <c r="E478" s="119">
        <v>7018</v>
      </c>
      <c r="F478" s="119">
        <v>7002</v>
      </c>
    </row>
    <row r="479" spans="1:6">
      <c r="A479" s="5">
        <v>152</v>
      </c>
      <c r="B479" s="119">
        <v>1</v>
      </c>
      <c r="C479" s="90">
        <v>1.3194444444444444E-2</v>
      </c>
      <c r="D479" s="118" t="s">
        <v>26</v>
      </c>
      <c r="E479" s="119">
        <v>7004</v>
      </c>
      <c r="F479" s="119">
        <v>7016</v>
      </c>
    </row>
    <row r="480" spans="1:6">
      <c r="A480" s="5">
        <v>152</v>
      </c>
      <c r="B480" s="119">
        <v>2</v>
      </c>
      <c r="C480" s="90">
        <v>0.10486111111111111</v>
      </c>
      <c r="D480" s="118" t="s">
        <v>26</v>
      </c>
      <c r="E480" s="119">
        <v>7012</v>
      </c>
    </row>
    <row r="481" spans="1:8">
      <c r="A481" s="5">
        <v>152</v>
      </c>
      <c r="B481" s="119">
        <v>2</v>
      </c>
      <c r="C481" s="90">
        <v>6.5277777777777782E-2</v>
      </c>
      <c r="D481" s="118" t="s">
        <v>26</v>
      </c>
      <c r="E481" s="119">
        <v>7017</v>
      </c>
      <c r="F481" s="119">
        <v>7012</v>
      </c>
    </row>
    <row r="482" spans="1:8">
      <c r="A482" s="5">
        <v>152</v>
      </c>
      <c r="B482" s="119">
        <v>3</v>
      </c>
      <c r="C482" s="90">
        <v>0.6777777777777777</v>
      </c>
      <c r="D482" s="118" t="s">
        <v>26</v>
      </c>
      <c r="E482" s="119">
        <v>7012</v>
      </c>
      <c r="F482" s="119">
        <v>7009</v>
      </c>
      <c r="H482" s="95" t="s">
        <v>253</v>
      </c>
    </row>
    <row r="483" spans="1:8">
      <c r="A483" s="6">
        <v>153</v>
      </c>
      <c r="B483" s="119">
        <v>2</v>
      </c>
      <c r="C483" s="90">
        <v>0.18402777777777779</v>
      </c>
      <c r="D483" s="118" t="s">
        <v>8</v>
      </c>
      <c r="E483" s="119" t="s">
        <v>258</v>
      </c>
      <c r="F483" s="119" t="s">
        <v>259</v>
      </c>
    </row>
    <row r="484" spans="1:8">
      <c r="A484" s="6">
        <v>153</v>
      </c>
      <c r="B484" s="119">
        <v>2</v>
      </c>
      <c r="C484" s="90">
        <v>7.013888888888889E-2</v>
      </c>
      <c r="D484" s="118" t="s">
        <v>8</v>
      </c>
      <c r="E484" s="119" t="s">
        <v>258</v>
      </c>
      <c r="F484" s="119" t="s">
        <v>260</v>
      </c>
    </row>
    <row r="485" spans="1:8">
      <c r="A485" s="6">
        <v>153</v>
      </c>
      <c r="B485" s="119">
        <v>3</v>
      </c>
      <c r="C485" s="90">
        <v>0.36805555555555558</v>
      </c>
      <c r="D485" s="118" t="s">
        <v>8</v>
      </c>
      <c r="E485" s="119" t="s">
        <v>261</v>
      </c>
      <c r="F485" s="119" t="s">
        <v>262</v>
      </c>
    </row>
    <row r="486" spans="1:8">
      <c r="A486" s="6">
        <v>153</v>
      </c>
      <c r="B486" s="119">
        <v>3</v>
      </c>
      <c r="C486" s="90">
        <v>3.4722222222222224E-2</v>
      </c>
      <c r="D486" s="118" t="s">
        <v>8</v>
      </c>
      <c r="E486" s="119" t="s">
        <v>263</v>
      </c>
      <c r="F486" s="119" t="s">
        <v>264</v>
      </c>
    </row>
    <row r="487" spans="1:8">
      <c r="A487" s="6">
        <v>153</v>
      </c>
      <c r="B487" s="119">
        <v>2</v>
      </c>
      <c r="C487" s="90">
        <v>0.22569444444444445</v>
      </c>
      <c r="D487" s="118" t="s">
        <v>11</v>
      </c>
      <c r="E487" s="119" t="s">
        <v>265</v>
      </c>
      <c r="F487" s="119" t="s">
        <v>266</v>
      </c>
    </row>
    <row r="488" spans="1:8">
      <c r="A488" s="6">
        <v>153</v>
      </c>
      <c r="B488" s="119">
        <v>3</v>
      </c>
      <c r="C488" s="90">
        <v>0.41666666666666669</v>
      </c>
      <c r="D488" s="118" t="s">
        <v>11</v>
      </c>
      <c r="E488" s="119" t="s">
        <v>267</v>
      </c>
      <c r="F488" s="119" t="s">
        <v>268</v>
      </c>
    </row>
    <row r="489" spans="1:8">
      <c r="A489" s="6">
        <v>153</v>
      </c>
      <c r="B489" s="119">
        <v>3</v>
      </c>
      <c r="C489" s="90">
        <v>0.23263888888888887</v>
      </c>
      <c r="D489" s="118" t="s">
        <v>11</v>
      </c>
      <c r="E489" s="119" t="s">
        <v>266</v>
      </c>
      <c r="F489" s="119" t="s">
        <v>267</v>
      </c>
    </row>
    <row r="490" spans="1:8">
      <c r="A490" s="7">
        <v>154</v>
      </c>
      <c r="B490" s="119">
        <v>1</v>
      </c>
      <c r="C490" s="90">
        <v>4.8611111111111112E-2</v>
      </c>
      <c r="D490" s="118" t="s">
        <v>12</v>
      </c>
      <c r="E490" s="119">
        <v>2010</v>
      </c>
      <c r="F490" s="119">
        <v>2003</v>
      </c>
    </row>
    <row r="491" spans="1:8">
      <c r="A491" s="7">
        <v>154</v>
      </c>
      <c r="B491" s="119">
        <v>2</v>
      </c>
      <c r="C491" s="90">
        <v>0.72569444444444453</v>
      </c>
      <c r="D491" s="118" t="s">
        <v>12</v>
      </c>
      <c r="E491" s="119">
        <v>2016</v>
      </c>
      <c r="F491" s="119" t="s">
        <v>269</v>
      </c>
    </row>
    <row r="492" spans="1:8">
      <c r="A492" s="7">
        <v>154</v>
      </c>
      <c r="B492" s="119">
        <v>2</v>
      </c>
      <c r="C492" s="90">
        <v>0.41666666666666669</v>
      </c>
      <c r="D492" s="118" t="s">
        <v>12</v>
      </c>
      <c r="E492" s="119">
        <v>2013</v>
      </c>
      <c r="F492" s="119">
        <v>2017</v>
      </c>
    </row>
    <row r="493" spans="1:8">
      <c r="A493" s="7">
        <v>154</v>
      </c>
      <c r="B493" s="119">
        <v>2</v>
      </c>
      <c r="C493" s="90">
        <v>2.2222222222222223E-2</v>
      </c>
      <c r="D493" s="118" t="s">
        <v>12</v>
      </c>
      <c r="E493" s="119">
        <v>2019</v>
      </c>
      <c r="F493" s="119">
        <v>2007</v>
      </c>
    </row>
    <row r="494" spans="1:8">
      <c r="A494" s="7">
        <v>154</v>
      </c>
      <c r="B494" s="119">
        <v>3</v>
      </c>
      <c r="C494" s="90">
        <v>0.48055555555555557</v>
      </c>
      <c r="D494" s="118" t="s">
        <v>12</v>
      </c>
      <c r="E494" s="119" t="s">
        <v>269</v>
      </c>
      <c r="F494" s="119">
        <v>2018</v>
      </c>
    </row>
    <row r="495" spans="1:8">
      <c r="A495" s="7">
        <v>154</v>
      </c>
      <c r="B495" s="119">
        <v>3</v>
      </c>
      <c r="C495" s="90">
        <v>4.5833333333333337E-2</v>
      </c>
      <c r="D495" s="118" t="s">
        <v>12</v>
      </c>
      <c r="E495" s="119">
        <v>2019</v>
      </c>
      <c r="F495" s="119">
        <v>2017</v>
      </c>
    </row>
    <row r="496" spans="1:8">
      <c r="A496" s="7">
        <v>154</v>
      </c>
      <c r="B496" s="119">
        <v>1</v>
      </c>
      <c r="C496" s="90">
        <v>0.22569444444444445</v>
      </c>
      <c r="D496" s="118" t="s">
        <v>13</v>
      </c>
      <c r="E496" s="119">
        <v>6014</v>
      </c>
      <c r="F496" s="119">
        <v>6009</v>
      </c>
    </row>
    <row r="497" spans="1:6">
      <c r="A497" s="7">
        <v>154</v>
      </c>
      <c r="B497" s="119">
        <v>2</v>
      </c>
      <c r="C497" s="90">
        <v>0.55486111111111114</v>
      </c>
      <c r="D497" s="118" t="s">
        <v>13</v>
      </c>
      <c r="E497" s="119">
        <v>6014</v>
      </c>
      <c r="F497" s="119">
        <v>6016</v>
      </c>
    </row>
    <row r="498" spans="1:6">
      <c r="A498" s="7">
        <v>154</v>
      </c>
      <c r="B498" s="119">
        <v>2</v>
      </c>
      <c r="C498" s="90">
        <v>0.23611111111111113</v>
      </c>
      <c r="D498" s="118" t="s">
        <v>13</v>
      </c>
      <c r="E498" s="119">
        <v>6019</v>
      </c>
      <c r="F498" s="119">
        <v>6001</v>
      </c>
    </row>
    <row r="499" spans="1:6">
      <c r="A499" s="121">
        <v>161</v>
      </c>
      <c r="B499" s="119">
        <v>2</v>
      </c>
      <c r="C499" s="90">
        <v>0.73541666666666661</v>
      </c>
      <c r="D499" s="118" t="s">
        <v>13</v>
      </c>
      <c r="E499" s="119">
        <v>6017</v>
      </c>
    </row>
    <row r="500" spans="1:6">
      <c r="A500" s="121">
        <v>161</v>
      </c>
      <c r="B500" s="119">
        <v>2</v>
      </c>
      <c r="C500" s="90">
        <v>0.58750000000000002</v>
      </c>
      <c r="D500" s="118" t="s">
        <v>13</v>
      </c>
      <c r="E500" s="119">
        <v>6001</v>
      </c>
      <c r="F500" s="119">
        <v>6010</v>
      </c>
    </row>
    <row r="501" spans="1:6">
      <c r="A501" s="121">
        <v>161</v>
      </c>
      <c r="B501" s="119">
        <v>2</v>
      </c>
      <c r="C501" s="90">
        <v>0.12013888888888889</v>
      </c>
      <c r="D501" s="118" t="s">
        <v>13</v>
      </c>
      <c r="E501" s="119">
        <v>6010</v>
      </c>
      <c r="F501" s="119">
        <v>6006</v>
      </c>
    </row>
    <row r="502" spans="1:6">
      <c r="A502" s="121">
        <v>161</v>
      </c>
      <c r="B502" s="119">
        <v>3</v>
      </c>
      <c r="C502" s="90">
        <v>0.56666666666666665</v>
      </c>
      <c r="D502" s="118" t="s">
        <v>13</v>
      </c>
      <c r="E502" s="119">
        <v>6017</v>
      </c>
    </row>
    <row r="503" spans="1:6">
      <c r="A503" s="121">
        <v>161</v>
      </c>
      <c r="B503" s="119">
        <v>1</v>
      </c>
      <c r="C503" s="90">
        <v>0.18472222222222223</v>
      </c>
      <c r="D503" s="118" t="s">
        <v>8</v>
      </c>
      <c r="E503" s="119">
        <v>3013</v>
      </c>
    </row>
    <row r="504" spans="1:6">
      <c r="A504" s="121">
        <v>161</v>
      </c>
      <c r="B504" s="119">
        <v>1</v>
      </c>
      <c r="C504" s="90">
        <v>6.5277777777777782E-2</v>
      </c>
      <c r="D504" s="118" t="s">
        <v>8</v>
      </c>
      <c r="E504" s="119">
        <v>3011</v>
      </c>
      <c r="F504" s="119">
        <v>3004</v>
      </c>
    </row>
    <row r="505" spans="1:6">
      <c r="A505" s="121">
        <v>161</v>
      </c>
      <c r="B505" s="119">
        <v>2</v>
      </c>
      <c r="C505" s="90">
        <v>0.28819444444444448</v>
      </c>
      <c r="D505" s="118" t="s">
        <v>8</v>
      </c>
      <c r="E505" s="119">
        <v>3019</v>
      </c>
    </row>
    <row r="506" spans="1:6">
      <c r="A506" s="121">
        <v>161</v>
      </c>
      <c r="B506" s="119">
        <v>2</v>
      </c>
      <c r="C506" s="90">
        <v>1.4583333333333332E-2</v>
      </c>
      <c r="D506" s="118" t="s">
        <v>8</v>
      </c>
      <c r="E506" s="119">
        <v>3011</v>
      </c>
    </row>
    <row r="507" spans="1:6">
      <c r="A507" s="121">
        <v>161</v>
      </c>
      <c r="B507" s="119">
        <v>3</v>
      </c>
      <c r="C507" s="90">
        <v>0.21319444444444444</v>
      </c>
      <c r="D507" s="118" t="s">
        <v>8</v>
      </c>
      <c r="E507" s="119">
        <v>3019</v>
      </c>
    </row>
    <row r="508" spans="1:6">
      <c r="A508" s="121">
        <v>161</v>
      </c>
      <c r="B508" s="119">
        <v>3</v>
      </c>
      <c r="C508" s="90">
        <v>4.027777777777778E-2</v>
      </c>
      <c r="D508" s="118" t="s">
        <v>8</v>
      </c>
      <c r="E508" s="119">
        <v>3019</v>
      </c>
    </row>
    <row r="509" spans="1:6">
      <c r="A509" s="5">
        <v>162</v>
      </c>
      <c r="B509" s="119">
        <v>1</v>
      </c>
      <c r="C509" s="90">
        <v>0.54513888888888895</v>
      </c>
      <c r="D509" s="118" t="s">
        <v>23</v>
      </c>
      <c r="E509" s="119">
        <v>8019</v>
      </c>
    </row>
    <row r="510" spans="1:6">
      <c r="A510" s="5">
        <v>162</v>
      </c>
      <c r="B510" s="119">
        <v>2</v>
      </c>
      <c r="C510" s="90">
        <v>0.59236111111111112</v>
      </c>
      <c r="D510" s="118" t="s">
        <v>23</v>
      </c>
      <c r="E510" s="119">
        <v>8014</v>
      </c>
    </row>
    <row r="511" spans="1:6">
      <c r="A511" s="5">
        <v>162</v>
      </c>
      <c r="B511" s="119">
        <v>2</v>
      </c>
      <c r="C511" s="90">
        <v>0.3888888888888889</v>
      </c>
      <c r="D511" s="118" t="s">
        <v>23</v>
      </c>
      <c r="E511" s="119">
        <v>8020</v>
      </c>
      <c r="F511" s="119">
        <v>8017</v>
      </c>
    </row>
    <row r="512" spans="1:6">
      <c r="A512" s="5">
        <v>162</v>
      </c>
      <c r="B512" s="119">
        <v>2</v>
      </c>
      <c r="C512" s="90">
        <v>0.35486111111111113</v>
      </c>
      <c r="D512" s="118" t="s">
        <v>23</v>
      </c>
      <c r="E512" s="119">
        <v>8006</v>
      </c>
      <c r="F512" s="119">
        <v>8014</v>
      </c>
    </row>
    <row r="513" spans="1:6">
      <c r="A513" s="5">
        <v>162</v>
      </c>
      <c r="B513" s="119">
        <v>2</v>
      </c>
      <c r="C513" s="90">
        <v>9.9999999999999992E-2</v>
      </c>
      <c r="D513" s="118" t="s">
        <v>23</v>
      </c>
      <c r="E513" s="119">
        <v>8014</v>
      </c>
      <c r="F513" s="119">
        <v>8006</v>
      </c>
    </row>
    <row r="514" spans="1:6">
      <c r="A514" s="5">
        <v>162</v>
      </c>
      <c r="B514" s="119">
        <v>2</v>
      </c>
      <c r="C514" s="90">
        <v>6.5277777777777782E-2</v>
      </c>
      <c r="D514" s="118" t="s">
        <v>23</v>
      </c>
      <c r="E514" s="119">
        <v>8004</v>
      </c>
      <c r="F514" s="119">
        <v>8012</v>
      </c>
    </row>
    <row r="515" spans="1:6">
      <c r="A515" s="5">
        <v>162</v>
      </c>
      <c r="B515" s="119">
        <v>3</v>
      </c>
      <c r="C515" s="90">
        <v>0.68402777777777779</v>
      </c>
      <c r="D515" s="118" t="s">
        <v>23</v>
      </c>
      <c r="E515" s="119">
        <v>8006</v>
      </c>
      <c r="F515" s="119">
        <v>8021</v>
      </c>
    </row>
    <row r="516" spans="1:6">
      <c r="A516" s="5">
        <v>162</v>
      </c>
      <c r="B516" s="119">
        <v>3</v>
      </c>
      <c r="C516" s="90">
        <v>0.53055555555555556</v>
      </c>
      <c r="D516" s="118" t="s">
        <v>23</v>
      </c>
      <c r="E516" s="119">
        <v>8006</v>
      </c>
      <c r="F516" s="119">
        <v>8019</v>
      </c>
    </row>
    <row r="517" spans="1:6">
      <c r="A517" s="5">
        <v>162</v>
      </c>
      <c r="B517" s="119">
        <v>3</v>
      </c>
      <c r="C517" s="90">
        <v>0.23124999999999998</v>
      </c>
      <c r="D517" s="118" t="s">
        <v>23</v>
      </c>
      <c r="E517" s="119">
        <v>8014</v>
      </c>
    </row>
    <row r="518" spans="1:6">
      <c r="A518" s="5">
        <v>162</v>
      </c>
      <c r="B518" s="119">
        <v>3</v>
      </c>
      <c r="C518" s="90">
        <v>0.14375000000000002</v>
      </c>
      <c r="D518" s="118" t="s">
        <v>23</v>
      </c>
      <c r="E518" s="119">
        <v>8017</v>
      </c>
    </row>
    <row r="519" spans="1:6">
      <c r="A519" s="5">
        <v>162</v>
      </c>
      <c r="B519" s="119">
        <v>1</v>
      </c>
      <c r="C519" s="90">
        <v>0.28750000000000003</v>
      </c>
      <c r="D519" s="118" t="s">
        <v>25</v>
      </c>
      <c r="E519" s="119">
        <v>4017</v>
      </c>
    </row>
    <row r="520" spans="1:6">
      <c r="A520" s="6">
        <v>163</v>
      </c>
      <c r="B520" s="119">
        <v>2</v>
      </c>
      <c r="C520" s="90">
        <v>0.22013888888888888</v>
      </c>
      <c r="D520" s="118" t="s">
        <v>26</v>
      </c>
      <c r="E520" s="119">
        <v>7017</v>
      </c>
      <c r="F520" s="119">
        <v>7005</v>
      </c>
    </row>
    <row r="521" spans="1:6">
      <c r="A521" s="6">
        <v>163</v>
      </c>
      <c r="B521" s="119">
        <v>2</v>
      </c>
      <c r="C521" s="90">
        <v>0.10069444444444443</v>
      </c>
      <c r="D521" s="118" t="s">
        <v>26</v>
      </c>
      <c r="E521" s="119">
        <v>7009</v>
      </c>
    </row>
    <row r="522" spans="1:6">
      <c r="A522" s="6">
        <v>163</v>
      </c>
      <c r="B522" s="119">
        <v>3</v>
      </c>
      <c r="C522" s="90">
        <v>0.2902777777777778</v>
      </c>
      <c r="D522" s="118" t="s">
        <v>26</v>
      </c>
      <c r="E522" s="119">
        <v>7018</v>
      </c>
      <c r="F522" s="119">
        <v>7001</v>
      </c>
    </row>
    <row r="523" spans="1:6">
      <c r="A523" s="6">
        <v>163</v>
      </c>
      <c r="B523" s="119">
        <v>2</v>
      </c>
      <c r="C523" s="90">
        <v>0.55972222222222223</v>
      </c>
      <c r="D523" s="118" t="s">
        <v>12</v>
      </c>
      <c r="E523" s="119">
        <v>2012</v>
      </c>
      <c r="F523" s="119">
        <v>2016</v>
      </c>
    </row>
    <row r="524" spans="1:6">
      <c r="A524" s="6">
        <v>163</v>
      </c>
      <c r="B524" s="119">
        <v>2</v>
      </c>
      <c r="C524" s="90">
        <v>0.43541666666666662</v>
      </c>
      <c r="D524" s="118" t="s">
        <v>12</v>
      </c>
      <c r="E524" s="119">
        <v>2019</v>
      </c>
      <c r="F524" s="119">
        <v>2016</v>
      </c>
    </row>
    <row r="525" spans="1:6">
      <c r="A525" s="6">
        <v>163</v>
      </c>
      <c r="B525" s="119">
        <v>2</v>
      </c>
      <c r="C525" s="90">
        <v>0.17708333333333334</v>
      </c>
      <c r="D525" s="118" t="s">
        <v>12</v>
      </c>
      <c r="E525" s="119">
        <v>2016</v>
      </c>
      <c r="F525" s="119">
        <v>2013</v>
      </c>
    </row>
    <row r="526" spans="1:6">
      <c r="A526" s="7">
        <v>164</v>
      </c>
      <c r="B526" s="119">
        <v>1</v>
      </c>
      <c r="C526" s="90">
        <v>0.19444444444444445</v>
      </c>
      <c r="D526" s="118" t="s">
        <v>11</v>
      </c>
      <c r="E526" s="119">
        <v>1001</v>
      </c>
    </row>
    <row r="527" spans="1:6">
      <c r="A527" s="7">
        <v>164</v>
      </c>
      <c r="B527" s="119">
        <v>2</v>
      </c>
      <c r="C527" s="90">
        <v>0.67708333333333337</v>
      </c>
      <c r="D527" s="118" t="s">
        <v>11</v>
      </c>
      <c r="E527" s="119">
        <v>1013</v>
      </c>
    </row>
    <row r="528" spans="1:6">
      <c r="A528" s="7">
        <v>164</v>
      </c>
      <c r="B528" s="119">
        <v>2</v>
      </c>
      <c r="C528" s="90">
        <v>0.53680555555555554</v>
      </c>
      <c r="D528" s="118" t="s">
        <v>11</v>
      </c>
      <c r="E528" s="119">
        <v>1006</v>
      </c>
      <c r="F528" s="119">
        <v>5008</v>
      </c>
    </row>
    <row r="529" spans="1:6">
      <c r="A529" s="7">
        <v>164</v>
      </c>
      <c r="B529" s="119">
        <v>2</v>
      </c>
      <c r="C529" s="90">
        <v>0.42222222222222222</v>
      </c>
      <c r="D529" s="118" t="s">
        <v>11</v>
      </c>
      <c r="E529" s="119">
        <v>1001</v>
      </c>
      <c r="F529" s="119">
        <v>1013</v>
      </c>
    </row>
    <row r="530" spans="1:6">
      <c r="A530" s="7">
        <v>164</v>
      </c>
      <c r="B530" s="119">
        <v>2</v>
      </c>
      <c r="C530" s="90">
        <v>0.3611111111111111</v>
      </c>
      <c r="D530" s="118" t="s">
        <v>11</v>
      </c>
      <c r="E530" s="119">
        <v>5008</v>
      </c>
      <c r="F530" s="119">
        <v>1001</v>
      </c>
    </row>
    <row r="531" spans="1:6">
      <c r="A531" s="7">
        <v>164</v>
      </c>
      <c r="B531" s="119">
        <v>3</v>
      </c>
      <c r="C531" s="90">
        <v>0.33263888888888887</v>
      </c>
      <c r="D531" s="118" t="s">
        <v>11</v>
      </c>
      <c r="E531" s="119">
        <v>1006</v>
      </c>
    </row>
    <row r="532" spans="1:6">
      <c r="A532" s="7">
        <v>164</v>
      </c>
      <c r="B532" s="119">
        <v>3</v>
      </c>
      <c r="C532" s="90">
        <v>0.2673611111111111</v>
      </c>
      <c r="D532" s="118" t="s">
        <v>11</v>
      </c>
      <c r="E532" s="119">
        <v>1013</v>
      </c>
    </row>
    <row r="533" spans="1:6">
      <c r="A533" s="7">
        <v>164</v>
      </c>
      <c r="B533" s="119">
        <v>1</v>
      </c>
      <c r="C533" s="90">
        <v>0.6645833333333333</v>
      </c>
      <c r="D533" s="118" t="s">
        <v>24</v>
      </c>
      <c r="E533" s="119">
        <v>5012</v>
      </c>
      <c r="F533" s="119">
        <v>5009</v>
      </c>
    </row>
    <row r="534" spans="1:6">
      <c r="A534" s="7">
        <v>164</v>
      </c>
      <c r="B534" s="119">
        <v>1</v>
      </c>
      <c r="C534" s="90">
        <v>0.28402777777777777</v>
      </c>
      <c r="D534" s="118" t="s">
        <v>24</v>
      </c>
      <c r="E534" s="119">
        <v>5021</v>
      </c>
    </row>
    <row r="535" spans="1:6">
      <c r="A535" s="7">
        <v>164</v>
      </c>
      <c r="B535" s="119">
        <v>1</v>
      </c>
      <c r="C535" s="90">
        <v>5.4166666666666669E-2</v>
      </c>
      <c r="D535" s="118" t="s">
        <v>24</v>
      </c>
      <c r="E535" s="119">
        <v>5005</v>
      </c>
      <c r="F535" s="119">
        <v>5012</v>
      </c>
    </row>
    <row r="536" spans="1:6">
      <c r="A536" s="7">
        <v>164</v>
      </c>
      <c r="B536" s="119">
        <v>2</v>
      </c>
      <c r="C536" s="90">
        <v>0.48749999999999999</v>
      </c>
      <c r="D536" s="118" t="s">
        <v>24</v>
      </c>
      <c r="E536" s="119">
        <v>5021</v>
      </c>
    </row>
    <row r="537" spans="1:6">
      <c r="A537" s="7">
        <v>164</v>
      </c>
      <c r="B537" s="119">
        <v>2</v>
      </c>
      <c r="C537" s="90">
        <v>0.29930555555555555</v>
      </c>
      <c r="D537" s="118" t="s">
        <v>24</v>
      </c>
      <c r="E537" s="119">
        <v>5012</v>
      </c>
    </row>
    <row r="538" spans="1:6">
      <c r="A538" s="7">
        <v>164</v>
      </c>
      <c r="B538" s="119">
        <v>2</v>
      </c>
      <c r="C538" s="90">
        <v>6.9444444444444447E-4</v>
      </c>
      <c r="D538" s="118" t="s">
        <v>24</v>
      </c>
      <c r="E538" s="119">
        <v>5004</v>
      </c>
    </row>
    <row r="539" spans="1:6">
      <c r="A539" s="7">
        <v>164</v>
      </c>
      <c r="B539" s="119">
        <v>3</v>
      </c>
      <c r="C539" s="90">
        <v>0.46319444444444446</v>
      </c>
      <c r="D539" s="118" t="s">
        <v>24</v>
      </c>
      <c r="E539" s="119">
        <v>5005</v>
      </c>
    </row>
    <row r="540" spans="1:6">
      <c r="A540" s="7">
        <v>164</v>
      </c>
      <c r="B540" s="119">
        <v>3</v>
      </c>
      <c r="C540" s="90">
        <v>0.24305555555555555</v>
      </c>
      <c r="D540" s="118" t="s">
        <v>24</v>
      </c>
      <c r="E540" s="119">
        <v>5004</v>
      </c>
      <c r="F540" s="119">
        <v>5021</v>
      </c>
    </row>
    <row r="541" spans="1:6">
      <c r="A541" s="121">
        <v>171</v>
      </c>
      <c r="B541" s="119">
        <v>1</v>
      </c>
      <c r="C541" s="90">
        <v>0.46388888888888885</v>
      </c>
      <c r="D541" s="118" t="s">
        <v>11</v>
      </c>
      <c r="E541" s="119">
        <v>1001</v>
      </c>
      <c r="F541" s="119">
        <v>1013</v>
      </c>
    </row>
    <row r="542" spans="1:6">
      <c r="A542" s="121">
        <v>171</v>
      </c>
      <c r="B542" s="119">
        <v>2</v>
      </c>
      <c r="C542" s="90">
        <v>0.56388888888888888</v>
      </c>
      <c r="D542" s="118" t="s">
        <v>11</v>
      </c>
      <c r="E542" s="119">
        <v>1013</v>
      </c>
    </row>
    <row r="543" spans="1:6">
      <c r="A543" s="121">
        <v>171</v>
      </c>
      <c r="B543" s="119">
        <v>3</v>
      </c>
      <c r="C543" s="90">
        <v>0.5854166666666667</v>
      </c>
      <c r="D543" s="118" t="s">
        <v>11</v>
      </c>
      <c r="E543" s="119">
        <v>1012</v>
      </c>
      <c r="F543" s="119">
        <v>1009</v>
      </c>
    </row>
    <row r="544" spans="1:6">
      <c r="A544" s="121">
        <v>171</v>
      </c>
      <c r="B544" s="119">
        <v>3</v>
      </c>
      <c r="C544" s="90">
        <v>0.25625000000000003</v>
      </c>
      <c r="D544" s="118" t="s">
        <v>11</v>
      </c>
      <c r="E544" s="119">
        <v>1009</v>
      </c>
      <c r="F544" s="119">
        <v>1013</v>
      </c>
    </row>
    <row r="545" spans="1:7">
      <c r="A545" s="121">
        <v>171</v>
      </c>
      <c r="B545" s="119">
        <v>3</v>
      </c>
      <c r="C545" s="90">
        <v>0.32569444444444445</v>
      </c>
      <c r="D545" s="118" t="s">
        <v>25</v>
      </c>
      <c r="E545" s="119">
        <v>4011</v>
      </c>
      <c r="F545" s="119">
        <v>4019</v>
      </c>
    </row>
    <row r="546" spans="1:7">
      <c r="A546" s="5">
        <v>172</v>
      </c>
      <c r="B546" s="119">
        <v>1</v>
      </c>
      <c r="C546" s="90">
        <v>0.42222222222222222</v>
      </c>
      <c r="D546" s="118" t="s">
        <v>8</v>
      </c>
      <c r="E546" s="119">
        <v>3019</v>
      </c>
    </row>
    <row r="547" spans="1:7">
      <c r="A547" s="5">
        <v>172</v>
      </c>
      <c r="B547" s="121">
        <v>2</v>
      </c>
      <c r="C547" s="90">
        <v>0.76458333333333339</v>
      </c>
      <c r="D547" s="118" t="s">
        <v>8</v>
      </c>
      <c r="E547" s="119">
        <v>3011</v>
      </c>
    </row>
    <row r="548" spans="1:7">
      <c r="A548" s="5">
        <v>172</v>
      </c>
      <c r="B548" s="121">
        <v>2</v>
      </c>
      <c r="C548" s="90">
        <v>0.74097222222222225</v>
      </c>
      <c r="D548" s="118" t="s">
        <v>8</v>
      </c>
      <c r="E548" s="119">
        <v>3004</v>
      </c>
      <c r="F548" s="119">
        <v>3011</v>
      </c>
    </row>
    <row r="549" spans="1:7">
      <c r="A549" s="5">
        <v>172</v>
      </c>
      <c r="B549" s="121">
        <v>2</v>
      </c>
      <c r="C549" s="90">
        <v>0.50972222222222219</v>
      </c>
      <c r="D549" s="118" t="s">
        <v>8</v>
      </c>
      <c r="E549" s="119">
        <v>3009</v>
      </c>
      <c r="F549" s="119">
        <v>3019</v>
      </c>
    </row>
    <row r="550" spans="1:7">
      <c r="A550" s="5">
        <v>172</v>
      </c>
      <c r="B550" s="121">
        <v>2</v>
      </c>
      <c r="C550" s="90">
        <v>6.9444444444444434E-2</v>
      </c>
      <c r="D550" s="118" t="s">
        <v>8</v>
      </c>
      <c r="E550" s="119">
        <v>3019</v>
      </c>
    </row>
    <row r="551" spans="1:7">
      <c r="A551" s="5">
        <v>172</v>
      </c>
      <c r="B551" s="121">
        <v>3</v>
      </c>
      <c r="C551" s="90">
        <v>0.50763888888888886</v>
      </c>
      <c r="D551" s="118" t="s">
        <v>8</v>
      </c>
      <c r="E551" s="119">
        <v>3019</v>
      </c>
      <c r="F551" s="119">
        <v>3007</v>
      </c>
      <c r="G551" s="119">
        <v>3013</v>
      </c>
    </row>
    <row r="552" spans="1:7">
      <c r="A552" s="5">
        <v>172</v>
      </c>
      <c r="B552" s="121">
        <v>3</v>
      </c>
      <c r="C552" s="90">
        <v>0.40416666666666662</v>
      </c>
      <c r="D552" s="118" t="s">
        <v>8</v>
      </c>
      <c r="E552" s="119">
        <v>3018</v>
      </c>
      <c r="F552" s="119">
        <v>3011</v>
      </c>
    </row>
    <row r="553" spans="1:7">
      <c r="A553" s="5">
        <v>172</v>
      </c>
      <c r="B553" s="121">
        <v>2</v>
      </c>
      <c r="C553" s="90">
        <v>0.58819444444444446</v>
      </c>
      <c r="D553" s="118" t="s">
        <v>24</v>
      </c>
      <c r="E553" s="119">
        <v>5012</v>
      </c>
    </row>
    <row r="554" spans="1:7">
      <c r="A554" s="5">
        <v>172</v>
      </c>
      <c r="B554" s="121">
        <v>2</v>
      </c>
      <c r="C554" s="90">
        <v>0.48402777777777778</v>
      </c>
      <c r="D554" s="118" t="s">
        <v>24</v>
      </c>
      <c r="E554" s="119">
        <v>5004</v>
      </c>
      <c r="F554" s="119">
        <v>5010</v>
      </c>
      <c r="G554" s="119">
        <v>5002</v>
      </c>
    </row>
    <row r="555" spans="1:7">
      <c r="A555" s="5">
        <v>172</v>
      </c>
      <c r="B555" s="121">
        <v>2</v>
      </c>
      <c r="C555" s="90">
        <v>4.7916666666666663E-2</v>
      </c>
      <c r="D555" s="118" t="s">
        <v>24</v>
      </c>
      <c r="E555" s="119">
        <v>5005</v>
      </c>
    </row>
    <row r="556" spans="1:7">
      <c r="A556" s="5">
        <v>172</v>
      </c>
      <c r="B556" s="121">
        <v>3</v>
      </c>
      <c r="C556" s="90">
        <v>0.19236111111111112</v>
      </c>
      <c r="D556" s="118" t="s">
        <v>24</v>
      </c>
      <c r="E556" s="119">
        <v>5012</v>
      </c>
      <c r="F556" s="119">
        <v>5005</v>
      </c>
    </row>
    <row r="557" spans="1:7">
      <c r="A557" s="5">
        <v>172</v>
      </c>
      <c r="B557" s="121">
        <v>3</v>
      </c>
      <c r="C557" s="90">
        <v>8.9583333333333334E-2</v>
      </c>
      <c r="D557" s="118" t="s">
        <v>24</v>
      </c>
      <c r="E557" s="119">
        <v>5017</v>
      </c>
      <c r="F557" s="119">
        <v>5004</v>
      </c>
    </row>
    <row r="558" spans="1:7">
      <c r="A558" s="6">
        <v>173</v>
      </c>
      <c r="B558" s="119">
        <v>2</v>
      </c>
      <c r="C558" s="90">
        <v>0.48958333333333331</v>
      </c>
      <c r="D558" s="118" t="s">
        <v>13</v>
      </c>
      <c r="E558" s="119">
        <v>6010</v>
      </c>
      <c r="F558" s="119">
        <v>6001</v>
      </c>
    </row>
    <row r="559" spans="1:7">
      <c r="A559" s="6">
        <v>173</v>
      </c>
      <c r="B559" s="119">
        <v>3</v>
      </c>
      <c r="C559" s="90">
        <v>0.2638888888888889</v>
      </c>
      <c r="D559" s="118" t="s">
        <v>13</v>
      </c>
      <c r="E559" s="119">
        <v>6010</v>
      </c>
    </row>
    <row r="560" spans="1:7">
      <c r="A560" s="6">
        <v>173</v>
      </c>
      <c r="B560" s="119">
        <v>1</v>
      </c>
      <c r="C560" s="90">
        <v>0.22569444444444445</v>
      </c>
      <c r="D560" s="118" t="s">
        <v>26</v>
      </c>
      <c r="E560" s="119">
        <v>7015</v>
      </c>
      <c r="F560" s="119">
        <v>7012</v>
      </c>
    </row>
    <row r="561" spans="1:8">
      <c r="A561" s="6">
        <v>173</v>
      </c>
      <c r="B561" s="119">
        <v>2</v>
      </c>
      <c r="C561" s="90">
        <v>0.63402777777777775</v>
      </c>
      <c r="D561" s="118" t="s">
        <v>26</v>
      </c>
      <c r="E561" s="119">
        <v>7010</v>
      </c>
    </row>
    <row r="562" spans="1:8">
      <c r="A562" s="6">
        <v>173</v>
      </c>
      <c r="B562" s="119">
        <v>3</v>
      </c>
      <c r="C562" s="90">
        <v>0.4236111111111111</v>
      </c>
      <c r="D562" s="118" t="s">
        <v>26</v>
      </c>
      <c r="E562" s="119">
        <v>7014</v>
      </c>
    </row>
    <row r="563" spans="1:8">
      <c r="A563" s="6">
        <v>173</v>
      </c>
      <c r="B563" s="119">
        <v>3</v>
      </c>
      <c r="C563" s="90">
        <v>7.6388888888888895E-2</v>
      </c>
      <c r="D563" s="118" t="s">
        <v>26</v>
      </c>
      <c r="E563" s="119">
        <v>7012</v>
      </c>
    </row>
    <row r="564" spans="1:8">
      <c r="A564" s="7">
        <v>174</v>
      </c>
      <c r="B564" s="119">
        <v>1</v>
      </c>
      <c r="C564" s="90">
        <v>0.50555555555555554</v>
      </c>
      <c r="D564" s="118" t="s">
        <v>12</v>
      </c>
      <c r="E564" s="119">
        <v>2010</v>
      </c>
    </row>
    <row r="565" spans="1:8">
      <c r="A565" s="7">
        <v>174</v>
      </c>
      <c r="B565" s="119">
        <v>1</v>
      </c>
      <c r="C565" s="90">
        <v>0.31180555555555556</v>
      </c>
      <c r="D565" s="118" t="s">
        <v>12</v>
      </c>
      <c r="E565" s="119">
        <v>2018</v>
      </c>
    </row>
    <row r="566" spans="1:8">
      <c r="A566" s="7">
        <v>174</v>
      </c>
      <c r="B566" s="119">
        <v>1</v>
      </c>
      <c r="C566" s="90">
        <v>0.13055555555555556</v>
      </c>
      <c r="D566" s="118" t="s">
        <v>12</v>
      </c>
      <c r="E566" s="119">
        <v>2018</v>
      </c>
      <c r="F566" s="119">
        <v>2010</v>
      </c>
    </row>
    <row r="567" spans="1:8">
      <c r="A567" s="7">
        <v>174</v>
      </c>
      <c r="B567" s="119">
        <v>1</v>
      </c>
      <c r="C567" s="90">
        <v>3.472222222222222E-3</v>
      </c>
      <c r="D567" s="118" t="s">
        <v>12</v>
      </c>
      <c r="E567" s="119">
        <v>2007</v>
      </c>
      <c r="F567" s="119">
        <v>2008</v>
      </c>
    </row>
    <row r="568" spans="1:8">
      <c r="A568" s="7">
        <v>174</v>
      </c>
      <c r="B568" s="119">
        <v>2</v>
      </c>
      <c r="C568" s="90">
        <v>0.62569444444444444</v>
      </c>
      <c r="D568" s="118" t="s">
        <v>12</v>
      </c>
      <c r="E568" s="119">
        <v>2010</v>
      </c>
    </row>
    <row r="569" spans="1:8">
      <c r="A569" s="7">
        <v>174</v>
      </c>
      <c r="B569" s="119">
        <v>3</v>
      </c>
      <c r="C569" s="90">
        <v>0.625</v>
      </c>
      <c r="D569" s="118" t="s">
        <v>12</v>
      </c>
      <c r="E569" s="119">
        <v>2015</v>
      </c>
      <c r="F569" s="119">
        <v>2006</v>
      </c>
      <c r="H569" s="95" t="s">
        <v>253</v>
      </c>
    </row>
    <row r="570" spans="1:8">
      <c r="A570" s="7">
        <v>174</v>
      </c>
      <c r="B570" s="119">
        <v>3</v>
      </c>
      <c r="C570" s="90">
        <v>0.41180555555555554</v>
      </c>
      <c r="D570" s="118" t="s">
        <v>12</v>
      </c>
      <c r="E570" s="119">
        <v>2008</v>
      </c>
      <c r="F570" s="119">
        <v>2007</v>
      </c>
    </row>
    <row r="571" spans="1:8">
      <c r="A571" s="7">
        <v>174</v>
      </c>
      <c r="B571" s="119">
        <v>1</v>
      </c>
      <c r="C571" s="90">
        <v>0.6166666666666667</v>
      </c>
      <c r="D571" s="118" t="s">
        <v>23</v>
      </c>
      <c r="E571" s="119">
        <v>8019</v>
      </c>
    </row>
    <row r="572" spans="1:8">
      <c r="A572" s="7">
        <v>174</v>
      </c>
      <c r="B572" s="119">
        <v>1</v>
      </c>
      <c r="C572" s="90">
        <v>9.2361111111111116E-2</v>
      </c>
      <c r="D572" s="118" t="s">
        <v>23</v>
      </c>
      <c r="E572" s="119">
        <v>8006</v>
      </c>
      <c r="F572" s="119">
        <v>8020</v>
      </c>
    </row>
    <row r="573" spans="1:8">
      <c r="A573" s="7">
        <v>174</v>
      </c>
      <c r="B573" s="119">
        <v>2</v>
      </c>
      <c r="C573" s="90">
        <v>0.47569444444444442</v>
      </c>
      <c r="D573" s="118" t="s">
        <v>23</v>
      </c>
      <c r="E573" s="119">
        <v>8004</v>
      </c>
      <c r="F573" s="119">
        <v>8006</v>
      </c>
    </row>
    <row r="574" spans="1:8">
      <c r="A574" s="121">
        <v>181</v>
      </c>
      <c r="B574" s="119">
        <v>1</v>
      </c>
      <c r="C574" s="90">
        <v>0.18263888888888891</v>
      </c>
      <c r="D574" s="118" t="s">
        <v>11</v>
      </c>
      <c r="E574" s="119">
        <v>1004</v>
      </c>
      <c r="F574" s="119">
        <v>1008</v>
      </c>
    </row>
    <row r="575" spans="1:8">
      <c r="A575" s="121">
        <v>181</v>
      </c>
      <c r="B575" s="119">
        <v>3</v>
      </c>
      <c r="C575" s="90">
        <v>0.8256944444444444</v>
      </c>
      <c r="D575" s="118" t="s">
        <v>11</v>
      </c>
      <c r="E575" s="119">
        <v>1008</v>
      </c>
      <c r="F575" s="119">
        <v>1001</v>
      </c>
    </row>
    <row r="576" spans="1:8">
      <c r="A576" s="121">
        <v>181</v>
      </c>
      <c r="B576" s="119">
        <v>3</v>
      </c>
      <c r="C576" s="90">
        <v>0.55486111111111114</v>
      </c>
      <c r="D576" s="118" t="s">
        <v>11</v>
      </c>
      <c r="E576" s="119">
        <v>1001</v>
      </c>
      <c r="H576" s="95" t="s">
        <v>253</v>
      </c>
    </row>
    <row r="577" spans="1:8">
      <c r="A577" s="121">
        <v>181</v>
      </c>
      <c r="B577" s="119">
        <v>3</v>
      </c>
      <c r="C577" s="90">
        <v>6.3888888888888884E-2</v>
      </c>
      <c r="D577" s="118" t="s">
        <v>11</v>
      </c>
      <c r="E577" s="119">
        <v>1009</v>
      </c>
      <c r="F577" s="119">
        <v>1001</v>
      </c>
    </row>
    <row r="578" spans="1:8">
      <c r="A578" s="121">
        <v>181</v>
      </c>
      <c r="B578" s="119">
        <v>1</v>
      </c>
      <c r="C578" s="90">
        <v>0.34652777777777777</v>
      </c>
      <c r="D578" s="118" t="s">
        <v>12</v>
      </c>
      <c r="E578" s="119">
        <v>2010</v>
      </c>
      <c r="F578" s="119">
        <v>2009</v>
      </c>
    </row>
    <row r="579" spans="1:8">
      <c r="A579" s="121">
        <v>181</v>
      </c>
      <c r="B579" s="119">
        <v>3</v>
      </c>
      <c r="C579" s="90">
        <v>0.72291666666666676</v>
      </c>
      <c r="D579" s="118" t="s">
        <v>12</v>
      </c>
      <c r="E579" s="119">
        <v>2019</v>
      </c>
      <c r="F579" s="119">
        <v>2003</v>
      </c>
    </row>
    <row r="580" spans="1:8">
      <c r="A580" s="121">
        <v>181</v>
      </c>
      <c r="B580" s="119">
        <v>3</v>
      </c>
      <c r="C580" s="90">
        <v>0.67986111111111114</v>
      </c>
      <c r="D580" s="118" t="s">
        <v>12</v>
      </c>
      <c r="E580" s="119">
        <v>2010</v>
      </c>
      <c r="F580" s="119">
        <v>2019</v>
      </c>
    </row>
    <row r="581" spans="1:8">
      <c r="A581" s="121">
        <v>181</v>
      </c>
      <c r="B581" s="119">
        <v>3</v>
      </c>
      <c r="C581" s="90">
        <v>0.11180555555555556</v>
      </c>
      <c r="D581" s="118" t="s">
        <v>12</v>
      </c>
      <c r="E581" s="119">
        <v>2019</v>
      </c>
    </row>
    <row r="582" spans="1:8">
      <c r="A582" s="5">
        <v>182</v>
      </c>
      <c r="B582" s="119">
        <v>1</v>
      </c>
      <c r="C582" s="90">
        <v>0.5083333333333333</v>
      </c>
      <c r="D582" s="118" t="s">
        <v>13</v>
      </c>
      <c r="E582" s="119">
        <v>6019</v>
      </c>
    </row>
    <row r="583" spans="1:8">
      <c r="A583" s="5">
        <v>182</v>
      </c>
      <c r="B583" s="119">
        <v>1</v>
      </c>
      <c r="C583" s="90">
        <v>2.7083333333333334E-2</v>
      </c>
      <c r="D583" s="118" t="s">
        <v>13</v>
      </c>
      <c r="E583" s="119">
        <v>6022</v>
      </c>
    </row>
    <row r="584" spans="1:8">
      <c r="A584" s="5">
        <v>182</v>
      </c>
      <c r="B584" s="119">
        <v>2</v>
      </c>
      <c r="C584" s="90">
        <v>0.80138888888888893</v>
      </c>
      <c r="D584" s="118" t="s">
        <v>13</v>
      </c>
      <c r="E584" s="119">
        <v>6022</v>
      </c>
    </row>
    <row r="585" spans="1:8">
      <c r="A585" s="5">
        <v>182</v>
      </c>
      <c r="B585" s="119">
        <v>2</v>
      </c>
      <c r="C585" s="90">
        <v>0.47986111111111113</v>
      </c>
      <c r="D585" s="118" t="s">
        <v>13</v>
      </c>
      <c r="E585" s="119">
        <v>6021</v>
      </c>
      <c r="F585" s="119">
        <v>6022</v>
      </c>
      <c r="H585" s="95" t="s">
        <v>254</v>
      </c>
    </row>
    <row r="586" spans="1:8">
      <c r="A586" s="5">
        <v>182</v>
      </c>
      <c r="B586" s="119">
        <v>2</v>
      </c>
      <c r="C586" s="90">
        <v>0.2388888888888889</v>
      </c>
      <c r="D586" s="118" t="s">
        <v>13</v>
      </c>
      <c r="E586" s="119">
        <v>6010</v>
      </c>
    </row>
    <row r="587" spans="1:8">
      <c r="A587" s="5">
        <v>182</v>
      </c>
      <c r="B587" s="119">
        <v>2</v>
      </c>
      <c r="C587" s="90">
        <v>7.5694444444444439E-2</v>
      </c>
      <c r="D587" s="118" t="s">
        <v>13</v>
      </c>
      <c r="E587" s="119">
        <v>6021</v>
      </c>
    </row>
    <row r="588" spans="1:8">
      <c r="A588" s="5">
        <v>182</v>
      </c>
      <c r="B588" s="119">
        <v>1</v>
      </c>
      <c r="C588" s="90">
        <v>0.59375</v>
      </c>
      <c r="D588" s="118" t="s">
        <v>23</v>
      </c>
      <c r="E588" s="119">
        <v>8005</v>
      </c>
      <c r="F588" s="119">
        <v>8008</v>
      </c>
    </row>
    <row r="589" spans="1:8">
      <c r="A589" s="5">
        <v>182</v>
      </c>
      <c r="B589" s="119">
        <v>1</v>
      </c>
      <c r="C589" s="90">
        <v>0.19652777777777777</v>
      </c>
      <c r="D589" s="118" t="s">
        <v>23</v>
      </c>
      <c r="E589" s="119">
        <v>8005</v>
      </c>
      <c r="F589" s="119">
        <v>8021</v>
      </c>
    </row>
    <row r="590" spans="1:8">
      <c r="A590" s="5">
        <v>182</v>
      </c>
      <c r="B590" s="119">
        <v>2</v>
      </c>
      <c r="C590" s="90">
        <v>0.7583333333333333</v>
      </c>
      <c r="D590" s="118" t="s">
        <v>23</v>
      </c>
      <c r="E590" s="119">
        <v>8008</v>
      </c>
      <c r="F590" s="119">
        <v>8014</v>
      </c>
    </row>
    <row r="591" spans="1:8">
      <c r="A591" s="5">
        <v>182</v>
      </c>
      <c r="B591" s="119">
        <v>2</v>
      </c>
      <c r="C591" s="90">
        <v>0.7055555555555556</v>
      </c>
      <c r="D591" s="118" t="s">
        <v>23</v>
      </c>
      <c r="E591" s="119">
        <v>8021</v>
      </c>
      <c r="F591" s="119">
        <v>8018</v>
      </c>
    </row>
    <row r="592" spans="1:8">
      <c r="A592" s="5">
        <v>182</v>
      </c>
      <c r="B592" s="119">
        <v>2</v>
      </c>
      <c r="C592" s="90">
        <v>0.37222222222222223</v>
      </c>
      <c r="D592" s="118" t="s">
        <v>23</v>
      </c>
      <c r="E592" s="119">
        <v>8021</v>
      </c>
    </row>
    <row r="593" spans="1:6">
      <c r="A593" s="5">
        <v>182</v>
      </c>
      <c r="B593" s="119">
        <v>3</v>
      </c>
      <c r="C593" s="90">
        <v>0.66597222222222219</v>
      </c>
      <c r="D593" s="118" t="s">
        <v>23</v>
      </c>
      <c r="E593" s="119">
        <v>8014</v>
      </c>
    </row>
    <row r="594" spans="1:6">
      <c r="A594" s="6">
        <v>183</v>
      </c>
      <c r="B594" s="119">
        <v>1</v>
      </c>
      <c r="C594" s="90">
        <v>0.4513888888888889</v>
      </c>
      <c r="D594" s="118" t="s">
        <v>24</v>
      </c>
      <c r="E594" s="119">
        <v>5010</v>
      </c>
    </row>
    <row r="595" spans="1:6">
      <c r="A595" s="6">
        <v>183</v>
      </c>
      <c r="B595" s="119">
        <v>1</v>
      </c>
      <c r="C595" s="90">
        <v>0.36388888888888887</v>
      </c>
      <c r="D595" s="118" t="s">
        <v>24</v>
      </c>
      <c r="E595" s="119">
        <v>5004</v>
      </c>
    </row>
    <row r="596" spans="1:6">
      <c r="A596" s="6">
        <v>183</v>
      </c>
      <c r="B596" s="119">
        <v>3</v>
      </c>
      <c r="C596" s="90">
        <v>0.6430555555555556</v>
      </c>
      <c r="D596" s="118" t="s">
        <v>24</v>
      </c>
      <c r="E596" s="119">
        <v>5013</v>
      </c>
      <c r="F596" s="119">
        <v>5012</v>
      </c>
    </row>
    <row r="597" spans="1:6">
      <c r="A597" s="6">
        <v>183</v>
      </c>
      <c r="B597" s="119">
        <v>3</v>
      </c>
      <c r="C597" s="90">
        <v>0.41805555555555557</v>
      </c>
      <c r="D597" s="118" t="s">
        <v>24</v>
      </c>
      <c r="E597" s="119">
        <v>5012</v>
      </c>
    </row>
    <row r="598" spans="1:6">
      <c r="A598" s="6">
        <v>183</v>
      </c>
      <c r="B598" s="119">
        <v>3</v>
      </c>
      <c r="C598" s="90">
        <v>0.10833333333333334</v>
      </c>
      <c r="D598" s="118" t="s">
        <v>24</v>
      </c>
      <c r="E598" s="119">
        <v>5013</v>
      </c>
    </row>
    <row r="599" spans="1:6">
      <c r="A599" s="6">
        <v>183</v>
      </c>
      <c r="B599" s="119">
        <v>1</v>
      </c>
      <c r="C599" s="90">
        <v>0.62291666666666667</v>
      </c>
      <c r="D599" s="118" t="s">
        <v>25</v>
      </c>
      <c r="E599" s="119">
        <v>4017</v>
      </c>
    </row>
    <row r="600" spans="1:6">
      <c r="A600" s="6">
        <v>183</v>
      </c>
      <c r="B600" s="119">
        <v>2</v>
      </c>
      <c r="C600" s="90">
        <v>0.43333333333333335</v>
      </c>
      <c r="D600" s="118" t="s">
        <v>25</v>
      </c>
      <c r="E600" s="119">
        <v>4014</v>
      </c>
      <c r="F600" s="119">
        <v>4013</v>
      </c>
    </row>
    <row r="601" spans="1:6">
      <c r="A601" s="6">
        <v>183</v>
      </c>
      <c r="B601" s="119">
        <v>2</v>
      </c>
      <c r="C601" s="90">
        <v>0.20902777777777778</v>
      </c>
      <c r="D601" s="118" t="s">
        <v>25</v>
      </c>
      <c r="E601" s="119">
        <v>4019</v>
      </c>
    </row>
    <row r="602" spans="1:6">
      <c r="A602" s="6">
        <v>183</v>
      </c>
      <c r="B602" s="119">
        <v>3</v>
      </c>
      <c r="C602" s="90">
        <v>0.82777777777777783</v>
      </c>
      <c r="D602" s="118" t="s">
        <v>25</v>
      </c>
      <c r="E602" s="119">
        <v>4006</v>
      </c>
    </row>
    <row r="603" spans="1:6">
      <c r="A603" s="6">
        <v>183</v>
      </c>
      <c r="B603" s="119">
        <v>3</v>
      </c>
      <c r="C603" s="90">
        <v>0.57361111111111118</v>
      </c>
      <c r="D603" s="118" t="s">
        <v>25</v>
      </c>
      <c r="E603" s="119">
        <v>4017</v>
      </c>
    </row>
    <row r="604" spans="1:6">
      <c r="A604" s="6">
        <v>183</v>
      </c>
      <c r="B604" s="119">
        <v>3</v>
      </c>
      <c r="C604" s="90">
        <v>0.54236111111111118</v>
      </c>
      <c r="D604" s="118" t="s">
        <v>25</v>
      </c>
      <c r="E604" s="119">
        <v>4019</v>
      </c>
    </row>
    <row r="605" spans="1:6">
      <c r="A605" s="6">
        <v>183</v>
      </c>
      <c r="B605" s="119">
        <v>3</v>
      </c>
      <c r="C605" s="90">
        <v>0.22222222222222221</v>
      </c>
      <c r="D605" s="118" t="s">
        <v>25</v>
      </c>
      <c r="E605" s="119">
        <v>4019</v>
      </c>
    </row>
    <row r="606" spans="1:6">
      <c r="A606" s="7">
        <v>184</v>
      </c>
      <c r="B606" s="119">
        <v>1</v>
      </c>
      <c r="C606" s="90">
        <v>0.38819444444444445</v>
      </c>
      <c r="D606" s="118" t="s">
        <v>8</v>
      </c>
      <c r="E606" s="119">
        <v>3020</v>
      </c>
      <c r="F606" s="119">
        <v>3019</v>
      </c>
    </row>
    <row r="607" spans="1:6">
      <c r="A607" s="7">
        <v>184</v>
      </c>
      <c r="B607" s="119">
        <v>2</v>
      </c>
      <c r="C607" s="90">
        <v>0.46111111111111108</v>
      </c>
      <c r="D607" s="118" t="s">
        <v>8</v>
      </c>
      <c r="E607" s="119">
        <v>3011</v>
      </c>
    </row>
    <row r="608" spans="1:6">
      <c r="A608" s="7">
        <v>184</v>
      </c>
      <c r="B608" s="119">
        <v>2</v>
      </c>
      <c r="C608" s="90">
        <v>0.24652777777777779</v>
      </c>
      <c r="D608" s="118" t="s">
        <v>8</v>
      </c>
      <c r="E608" s="119">
        <v>3019</v>
      </c>
      <c r="F608" s="119">
        <v>3020</v>
      </c>
    </row>
    <row r="609" spans="1:6">
      <c r="A609" s="7">
        <v>184</v>
      </c>
      <c r="B609" s="119">
        <v>2</v>
      </c>
      <c r="C609" s="90">
        <v>0.20555555555555557</v>
      </c>
      <c r="D609" s="118" t="s">
        <v>8</v>
      </c>
      <c r="E609" s="119">
        <v>3019</v>
      </c>
    </row>
    <row r="610" spans="1:6">
      <c r="A610" s="7">
        <v>184</v>
      </c>
      <c r="B610" s="119">
        <v>3</v>
      </c>
      <c r="C610" s="90">
        <v>0.25833333333333336</v>
      </c>
      <c r="D610" s="118" t="s">
        <v>8</v>
      </c>
      <c r="E610" s="119">
        <v>3011</v>
      </c>
    </row>
    <row r="611" spans="1:6">
      <c r="A611" s="7">
        <v>184</v>
      </c>
      <c r="B611" s="119">
        <v>3</v>
      </c>
      <c r="C611" s="90">
        <v>0.17916666666666667</v>
      </c>
      <c r="D611" s="118" t="s">
        <v>8</v>
      </c>
      <c r="E611" s="119">
        <v>3004</v>
      </c>
      <c r="F611" s="119">
        <v>3011</v>
      </c>
    </row>
    <row r="612" spans="1:6">
      <c r="A612" s="7">
        <v>184</v>
      </c>
      <c r="B612" s="119">
        <v>1</v>
      </c>
      <c r="C612" s="90">
        <v>9.8611111111111108E-2</v>
      </c>
      <c r="D612" s="118" t="s">
        <v>26</v>
      </c>
      <c r="E612" s="119">
        <v>7002</v>
      </c>
      <c r="F612" s="119">
        <v>7012</v>
      </c>
    </row>
    <row r="613" spans="1:6">
      <c r="A613" s="7">
        <v>184</v>
      </c>
      <c r="B613" s="119">
        <v>2</v>
      </c>
      <c r="C613" s="90">
        <v>0.39097222222222222</v>
      </c>
      <c r="D613" s="118" t="s">
        <v>26</v>
      </c>
      <c r="E613" s="119">
        <v>7010</v>
      </c>
      <c r="F613" s="119">
        <v>7018</v>
      </c>
    </row>
    <row r="614" spans="1:6">
      <c r="A614" s="7">
        <v>184</v>
      </c>
      <c r="B614" s="119">
        <v>3</v>
      </c>
      <c r="C614" s="90">
        <v>0.73125000000000007</v>
      </c>
      <c r="D614" s="118" t="s">
        <v>26</v>
      </c>
      <c r="E614" s="119">
        <v>7012</v>
      </c>
    </row>
    <row r="615" spans="1:6">
      <c r="A615" s="7">
        <v>184</v>
      </c>
      <c r="B615" s="119">
        <v>3</v>
      </c>
      <c r="C615" s="90">
        <v>0.53472222222222221</v>
      </c>
      <c r="D615" s="118" t="s">
        <v>26</v>
      </c>
      <c r="E615" s="119">
        <v>7018</v>
      </c>
    </row>
    <row r="616" spans="1:6">
      <c r="A616" s="7">
        <v>184</v>
      </c>
      <c r="B616" s="119">
        <v>3</v>
      </c>
      <c r="C616" s="90">
        <v>0.23402777777777781</v>
      </c>
      <c r="D616" s="118" t="s">
        <v>26</v>
      </c>
      <c r="E616" s="119">
        <v>7014</v>
      </c>
    </row>
    <row r="617" spans="1:6">
      <c r="A617" s="7">
        <v>184</v>
      </c>
      <c r="B617" s="119">
        <v>3</v>
      </c>
      <c r="C617" s="90">
        <v>7.2916666666666671E-2</v>
      </c>
      <c r="D617" s="118" t="s">
        <v>26</v>
      </c>
      <c r="E617" s="119">
        <v>7012</v>
      </c>
    </row>
    <row r="618" spans="1:6">
      <c r="A618" s="121">
        <v>191</v>
      </c>
      <c r="B618" s="119">
        <v>1</v>
      </c>
      <c r="C618" s="90">
        <v>0.6430555555555556</v>
      </c>
      <c r="D618" s="118" t="s">
        <v>26</v>
      </c>
      <c r="E618" s="119">
        <v>7012</v>
      </c>
      <c r="F618" s="119">
        <v>7002</v>
      </c>
    </row>
    <row r="619" spans="1:6">
      <c r="A619" s="121">
        <v>191</v>
      </c>
      <c r="B619" s="119">
        <v>2</v>
      </c>
      <c r="C619" s="90">
        <v>0.39861111111111108</v>
      </c>
      <c r="D619" s="118" t="s">
        <v>26</v>
      </c>
      <c r="E619" s="119">
        <v>7012</v>
      </c>
      <c r="F619" s="119">
        <v>7014</v>
      </c>
    </row>
    <row r="620" spans="1:6">
      <c r="A620" s="121">
        <v>191</v>
      </c>
      <c r="B620" s="119">
        <v>2</v>
      </c>
      <c r="C620" s="90">
        <v>0.22777777777777777</v>
      </c>
      <c r="D620" s="118" t="s">
        <v>26</v>
      </c>
      <c r="E620" s="119">
        <v>7016</v>
      </c>
      <c r="F620" s="119">
        <v>7009</v>
      </c>
    </row>
    <row r="621" spans="1:6">
      <c r="A621" s="121">
        <v>191</v>
      </c>
      <c r="B621" s="119">
        <v>3</v>
      </c>
      <c r="C621" s="90">
        <v>0.4465277777777778</v>
      </c>
      <c r="D621" s="118" t="s">
        <v>26</v>
      </c>
      <c r="E621" s="119">
        <v>7015</v>
      </c>
      <c r="F621" s="119">
        <v>7009</v>
      </c>
    </row>
    <row r="622" spans="1:6">
      <c r="A622" s="121">
        <v>191</v>
      </c>
      <c r="B622" s="119">
        <v>1</v>
      </c>
      <c r="C622" s="90">
        <v>0.42569444444444443</v>
      </c>
      <c r="D622" s="118" t="s">
        <v>23</v>
      </c>
      <c r="E622" s="119">
        <v>8014</v>
      </c>
      <c r="F622" s="119">
        <v>8012</v>
      </c>
    </row>
    <row r="623" spans="1:6">
      <c r="A623" s="121">
        <v>191</v>
      </c>
      <c r="B623" s="119">
        <v>1</v>
      </c>
      <c r="C623" s="90">
        <v>0.28958333333333336</v>
      </c>
      <c r="D623" s="118" t="s">
        <v>23</v>
      </c>
      <c r="E623" s="119">
        <v>8005</v>
      </c>
    </row>
    <row r="624" spans="1:6">
      <c r="A624" s="121">
        <v>191</v>
      </c>
      <c r="B624" s="119">
        <v>1</v>
      </c>
      <c r="C624" s="90">
        <v>0.25138888888888888</v>
      </c>
      <c r="D624" s="118" t="s">
        <v>23</v>
      </c>
      <c r="E624" s="119">
        <v>8014</v>
      </c>
      <c r="F624" s="119">
        <v>8010</v>
      </c>
    </row>
    <row r="625" spans="1:6">
      <c r="A625" s="121">
        <v>191</v>
      </c>
      <c r="B625" s="119">
        <v>3</v>
      </c>
      <c r="C625" s="90">
        <v>0.38263888888888892</v>
      </c>
      <c r="D625" s="118" t="s">
        <v>23</v>
      </c>
      <c r="E625" s="119">
        <v>8008</v>
      </c>
      <c r="F625" s="119">
        <v>8010</v>
      </c>
    </row>
    <row r="626" spans="1:6">
      <c r="A626" s="5">
        <v>192</v>
      </c>
      <c r="B626" s="119">
        <v>1</v>
      </c>
      <c r="C626" s="90">
        <v>0.16041666666666668</v>
      </c>
      <c r="D626" s="118" t="s">
        <v>12</v>
      </c>
      <c r="E626" s="119">
        <v>2016</v>
      </c>
      <c r="F626" s="119">
        <v>2010</v>
      </c>
    </row>
    <row r="627" spans="1:6">
      <c r="A627" s="5">
        <v>192</v>
      </c>
      <c r="B627" s="119">
        <v>2</v>
      </c>
      <c r="C627" s="90">
        <v>0.2076388888888889</v>
      </c>
      <c r="D627" s="118" t="s">
        <v>12</v>
      </c>
      <c r="E627" s="119">
        <v>2015</v>
      </c>
    </row>
    <row r="628" spans="1:6">
      <c r="A628" s="5">
        <v>192</v>
      </c>
      <c r="B628" s="119">
        <v>3</v>
      </c>
      <c r="C628" s="90">
        <v>0.53125</v>
      </c>
      <c r="D628" s="118" t="s">
        <v>12</v>
      </c>
      <c r="E628" s="119">
        <v>2008</v>
      </c>
      <c r="F628" s="119">
        <v>2020</v>
      </c>
    </row>
    <row r="629" spans="1:6">
      <c r="A629" s="5">
        <v>192</v>
      </c>
      <c r="B629" s="119">
        <v>2</v>
      </c>
      <c r="C629" s="90">
        <v>0.23263888888888887</v>
      </c>
      <c r="D629" s="118" t="s">
        <v>24</v>
      </c>
      <c r="E629" s="119">
        <v>5017</v>
      </c>
      <c r="F629" s="119">
        <v>5012</v>
      </c>
    </row>
    <row r="630" spans="1:6">
      <c r="A630" s="5">
        <v>192</v>
      </c>
      <c r="B630" s="119">
        <v>3</v>
      </c>
      <c r="C630" s="90">
        <v>0.70486111111111116</v>
      </c>
      <c r="D630" s="118" t="s">
        <v>24</v>
      </c>
      <c r="E630" s="119">
        <v>5005</v>
      </c>
    </row>
    <row r="631" spans="1:6">
      <c r="A631" s="5">
        <v>192</v>
      </c>
      <c r="B631" s="119">
        <v>3</v>
      </c>
      <c r="C631" s="90">
        <v>0.56458333333333333</v>
      </c>
      <c r="D631" s="118" t="s">
        <v>24</v>
      </c>
      <c r="E631" s="119">
        <v>5005</v>
      </c>
      <c r="F631" s="119">
        <v>5004</v>
      </c>
    </row>
    <row r="632" spans="1:6">
      <c r="A632" s="5">
        <v>192</v>
      </c>
      <c r="B632" s="119">
        <v>3</v>
      </c>
      <c r="C632" s="90">
        <v>0.1361111111111111</v>
      </c>
      <c r="D632" s="118" t="s">
        <v>24</v>
      </c>
      <c r="E632" s="119">
        <v>5002</v>
      </c>
    </row>
    <row r="633" spans="1:6">
      <c r="A633" s="5">
        <v>192</v>
      </c>
      <c r="B633" s="119">
        <v>3</v>
      </c>
      <c r="C633" s="90">
        <v>0.1111111111111111</v>
      </c>
      <c r="D633" s="118" t="s">
        <v>24</v>
      </c>
      <c r="E633" s="119">
        <v>5005</v>
      </c>
      <c r="F633" s="119">
        <v>5004</v>
      </c>
    </row>
    <row r="634" spans="1:6">
      <c r="A634" s="6">
        <v>193</v>
      </c>
      <c r="B634" s="119">
        <v>1</v>
      </c>
      <c r="C634" s="90">
        <v>0.1875</v>
      </c>
      <c r="D634" s="118" t="s">
        <v>13</v>
      </c>
      <c r="E634" s="119">
        <v>6021</v>
      </c>
    </row>
    <row r="635" spans="1:6">
      <c r="A635" s="6">
        <v>193</v>
      </c>
      <c r="B635" s="119">
        <v>1</v>
      </c>
      <c r="C635" s="90">
        <v>2.5694444444444447E-2</v>
      </c>
      <c r="D635" s="118" t="s">
        <v>13</v>
      </c>
      <c r="E635" s="119">
        <v>6021</v>
      </c>
      <c r="F635" s="119">
        <v>6017</v>
      </c>
    </row>
    <row r="636" spans="1:6">
      <c r="A636" s="6">
        <v>193</v>
      </c>
      <c r="B636" s="119">
        <v>1</v>
      </c>
      <c r="C636" s="90">
        <v>0.58333333333333337</v>
      </c>
      <c r="D636" s="118" t="s">
        <v>11</v>
      </c>
      <c r="E636" s="119">
        <v>1016</v>
      </c>
      <c r="F636" s="119">
        <v>1013</v>
      </c>
    </row>
    <row r="637" spans="1:6">
      <c r="A637" s="6">
        <v>193</v>
      </c>
      <c r="B637" s="119">
        <v>1</v>
      </c>
      <c r="C637" s="90">
        <v>0.54861111111111105</v>
      </c>
      <c r="D637" s="118" t="s">
        <v>11</v>
      </c>
      <c r="E637" s="119">
        <v>1008</v>
      </c>
      <c r="F637" s="119">
        <v>1015</v>
      </c>
    </row>
    <row r="638" spans="1:6">
      <c r="A638" s="6">
        <v>193</v>
      </c>
      <c r="B638" s="119">
        <v>1</v>
      </c>
      <c r="C638" s="90">
        <v>0.1111111111111111</v>
      </c>
      <c r="D638" s="118" t="s">
        <v>11</v>
      </c>
      <c r="E638" s="119">
        <v>1015</v>
      </c>
      <c r="F638" s="119">
        <v>1006</v>
      </c>
    </row>
    <row r="639" spans="1:6">
      <c r="A639" s="6">
        <v>193</v>
      </c>
      <c r="B639" s="119">
        <v>2</v>
      </c>
      <c r="C639" s="90">
        <v>0.66527777777777775</v>
      </c>
      <c r="D639" s="118" t="s">
        <v>11</v>
      </c>
      <c r="E639" s="119">
        <v>1013</v>
      </c>
      <c r="F639" s="119">
        <v>1016</v>
      </c>
    </row>
    <row r="640" spans="1:6">
      <c r="A640" s="6">
        <v>193</v>
      </c>
      <c r="B640" s="119">
        <v>3</v>
      </c>
      <c r="C640" s="90">
        <v>0.58333333333333337</v>
      </c>
      <c r="D640" s="118" t="s">
        <v>11</v>
      </c>
      <c r="E640" s="119">
        <v>1008</v>
      </c>
      <c r="F640" s="119">
        <v>1006</v>
      </c>
    </row>
    <row r="641" spans="1:6">
      <c r="A641" s="6">
        <v>193</v>
      </c>
      <c r="B641" s="119">
        <v>3</v>
      </c>
      <c r="C641" s="90">
        <v>0.55555555555555558</v>
      </c>
      <c r="D641" s="118" t="s">
        <v>11</v>
      </c>
      <c r="E641" s="119">
        <v>1006</v>
      </c>
      <c r="F641" s="119">
        <v>1008</v>
      </c>
    </row>
    <row r="642" spans="1:6">
      <c r="A642" s="7">
        <v>194</v>
      </c>
      <c r="B642" s="119">
        <v>2</v>
      </c>
      <c r="C642" s="90">
        <v>0.34027777777777773</v>
      </c>
      <c r="D642" s="118" t="s">
        <v>8</v>
      </c>
      <c r="E642" s="119">
        <v>3020</v>
      </c>
    </row>
    <row r="643" spans="1:6">
      <c r="A643" s="7">
        <v>194</v>
      </c>
      <c r="B643" s="119">
        <v>2</v>
      </c>
      <c r="C643" s="90">
        <v>0.25694444444444448</v>
      </c>
      <c r="D643" s="118" t="s">
        <v>8</v>
      </c>
      <c r="E643" s="119">
        <v>3013</v>
      </c>
      <c r="F643" s="119">
        <v>3011</v>
      </c>
    </row>
    <row r="644" spans="1:6">
      <c r="A644" s="7">
        <v>194</v>
      </c>
      <c r="B644" s="119">
        <v>3</v>
      </c>
      <c r="C644" s="119"/>
      <c r="D644" s="118" t="s">
        <v>8</v>
      </c>
      <c r="E644" s="119">
        <v>3006</v>
      </c>
      <c r="F644" s="119">
        <v>3018</v>
      </c>
    </row>
    <row r="645" spans="1:6">
      <c r="A645" s="7">
        <v>194</v>
      </c>
      <c r="B645" s="119">
        <v>2</v>
      </c>
      <c r="C645" s="90">
        <v>0.63541666666666663</v>
      </c>
      <c r="D645" s="118" t="s">
        <v>25</v>
      </c>
      <c r="E645" s="119">
        <v>4019</v>
      </c>
      <c r="F645" s="119">
        <v>4018</v>
      </c>
    </row>
    <row r="646" spans="1:6">
      <c r="A646" s="7">
        <v>194</v>
      </c>
      <c r="B646" s="119">
        <v>2</v>
      </c>
      <c r="C646" s="90">
        <v>0.38541666666666669</v>
      </c>
      <c r="D646" s="118" t="s">
        <v>25</v>
      </c>
      <c r="E646" s="119">
        <v>4019</v>
      </c>
      <c r="F646" s="119">
        <v>4018</v>
      </c>
    </row>
    <row r="647" spans="1:6">
      <c r="A647" s="7">
        <v>194</v>
      </c>
      <c r="B647" s="119">
        <v>3</v>
      </c>
      <c r="C647" s="90">
        <v>0.5625</v>
      </c>
      <c r="D647" s="118" t="s">
        <v>25</v>
      </c>
      <c r="E647" s="119">
        <v>4018</v>
      </c>
      <c r="F647" s="119">
        <v>4003</v>
      </c>
    </row>
    <row r="648" spans="1:6">
      <c r="A648" s="7">
        <v>194</v>
      </c>
      <c r="B648" s="119">
        <v>3</v>
      </c>
      <c r="C648" s="90">
        <v>0.29166666666666669</v>
      </c>
      <c r="D648" s="118" t="s">
        <v>25</v>
      </c>
      <c r="E648" s="119">
        <v>4013</v>
      </c>
      <c r="F648" s="119">
        <v>4010</v>
      </c>
    </row>
    <row r="649" spans="1:6">
      <c r="A649" s="7">
        <v>194</v>
      </c>
      <c r="B649" s="119">
        <v>3</v>
      </c>
      <c r="C649" s="90">
        <v>0.22222222222222221</v>
      </c>
      <c r="D649" s="118" t="s">
        <v>25</v>
      </c>
      <c r="E649" s="119">
        <v>4019</v>
      </c>
      <c r="F649" s="119">
        <v>4015</v>
      </c>
    </row>
    <row r="650" spans="1:6">
      <c r="A650" s="121">
        <v>201</v>
      </c>
      <c r="B650" s="119">
        <v>1</v>
      </c>
      <c r="C650" s="119"/>
      <c r="D650" s="118" t="s">
        <v>25</v>
      </c>
      <c r="E650" s="119">
        <v>4011</v>
      </c>
    </row>
    <row r="651" spans="1:6">
      <c r="A651" s="121">
        <v>201</v>
      </c>
      <c r="B651" s="119">
        <v>2</v>
      </c>
      <c r="C651" s="119"/>
      <c r="D651" s="118" t="s">
        <v>12</v>
      </c>
      <c r="E651" s="119">
        <v>2014</v>
      </c>
      <c r="F651" s="119">
        <v>2013</v>
      </c>
    </row>
    <row r="652" spans="1:6">
      <c r="A652" s="121">
        <v>201</v>
      </c>
      <c r="B652" s="119">
        <v>3</v>
      </c>
      <c r="C652" s="119"/>
      <c r="D652" s="118" t="s">
        <v>25</v>
      </c>
      <c r="E652" s="119">
        <v>4019</v>
      </c>
    </row>
    <row r="653" spans="1:6">
      <c r="A653" s="121">
        <v>201</v>
      </c>
      <c r="B653" s="119">
        <v>3</v>
      </c>
      <c r="C653" s="119"/>
      <c r="D653" s="118" t="s">
        <v>25</v>
      </c>
      <c r="E653" s="119">
        <v>4017</v>
      </c>
    </row>
    <row r="654" spans="1:6">
      <c r="A654" s="121">
        <v>201</v>
      </c>
      <c r="B654" s="119">
        <v>3</v>
      </c>
      <c r="C654" s="119"/>
      <c r="D654" s="118" t="s">
        <v>25</v>
      </c>
      <c r="E654" s="119">
        <v>4017</v>
      </c>
    </row>
    <row r="655" spans="1:6">
      <c r="A655" s="5">
        <v>202</v>
      </c>
      <c r="B655" s="119">
        <v>2</v>
      </c>
      <c r="C655" s="119"/>
      <c r="D655" s="118" t="s">
        <v>11</v>
      </c>
      <c r="E655" s="119">
        <v>1001</v>
      </c>
      <c r="F655" s="119">
        <v>1013</v>
      </c>
    </row>
    <row r="656" spans="1:6">
      <c r="A656" s="5">
        <v>202</v>
      </c>
      <c r="B656" s="119">
        <v>3</v>
      </c>
      <c r="C656" s="119"/>
      <c r="D656" s="118" t="s">
        <v>26</v>
      </c>
      <c r="E656" s="119">
        <v>7001</v>
      </c>
      <c r="F656" s="119">
        <v>7006</v>
      </c>
    </row>
    <row r="657" spans="1:7">
      <c r="A657" s="5">
        <v>202</v>
      </c>
      <c r="B657" s="119">
        <v>3</v>
      </c>
      <c r="C657" s="119"/>
      <c r="D657" s="118" t="s">
        <v>26</v>
      </c>
      <c r="E657" s="119">
        <v>7005</v>
      </c>
      <c r="F657" s="119">
        <v>7004</v>
      </c>
    </row>
    <row r="658" spans="1:7">
      <c r="A658" s="5">
        <v>202</v>
      </c>
      <c r="B658" s="119">
        <v>3</v>
      </c>
      <c r="C658" s="119"/>
      <c r="D658" s="118" t="s">
        <v>26</v>
      </c>
      <c r="E658" s="119">
        <v>7009</v>
      </c>
      <c r="F658" s="119">
        <v>7005</v>
      </c>
    </row>
    <row r="659" spans="1:7">
      <c r="A659" s="6">
        <v>203</v>
      </c>
      <c r="B659" s="119">
        <v>1</v>
      </c>
      <c r="C659" s="119"/>
      <c r="D659" s="118" t="s">
        <v>23</v>
      </c>
      <c r="E659" s="119">
        <v>8005</v>
      </c>
      <c r="F659" s="119">
        <v>8019</v>
      </c>
    </row>
    <row r="660" spans="1:7">
      <c r="A660" s="6">
        <v>203</v>
      </c>
      <c r="B660" s="119">
        <v>1</v>
      </c>
      <c r="C660" s="119"/>
      <c r="D660" s="118" t="s">
        <v>23</v>
      </c>
      <c r="E660" s="119">
        <v>3</v>
      </c>
      <c r="F660" s="119">
        <v>8014</v>
      </c>
    </row>
    <row r="661" spans="1:7">
      <c r="A661" s="6">
        <v>203</v>
      </c>
      <c r="B661" s="119">
        <v>2</v>
      </c>
      <c r="C661" s="119"/>
      <c r="D661" s="118" t="s">
        <v>23</v>
      </c>
      <c r="E661" s="119">
        <v>8004</v>
      </c>
    </row>
    <row r="662" spans="1:7">
      <c r="A662" s="6">
        <v>203</v>
      </c>
      <c r="B662" s="119">
        <v>2</v>
      </c>
      <c r="C662" s="119"/>
      <c r="D662" s="118" t="s">
        <v>23</v>
      </c>
      <c r="E662" s="119">
        <v>8006</v>
      </c>
      <c r="F662" s="119">
        <v>8010</v>
      </c>
      <c r="G662" s="119">
        <v>8017</v>
      </c>
    </row>
    <row r="663" spans="1:7">
      <c r="A663" s="6">
        <v>203</v>
      </c>
      <c r="B663" s="119">
        <v>2</v>
      </c>
      <c r="C663" s="119"/>
      <c r="D663" s="118" t="s">
        <v>23</v>
      </c>
      <c r="E663" s="119">
        <v>8004</v>
      </c>
      <c r="F663" s="119">
        <v>8017</v>
      </c>
    </row>
    <row r="664" spans="1:7">
      <c r="A664" s="6">
        <v>203</v>
      </c>
      <c r="B664" s="119">
        <v>3</v>
      </c>
      <c r="C664" s="119"/>
      <c r="D664" s="118" t="s">
        <v>23</v>
      </c>
      <c r="E664" s="119">
        <v>3</v>
      </c>
      <c r="F664" s="119">
        <v>8016</v>
      </c>
    </row>
    <row r="665" spans="1:7">
      <c r="A665" s="6">
        <v>203</v>
      </c>
      <c r="B665" s="119">
        <v>1</v>
      </c>
      <c r="C665" s="119"/>
      <c r="D665" s="118" t="s">
        <v>8</v>
      </c>
      <c r="E665" s="119">
        <v>3004</v>
      </c>
      <c r="F665" s="119">
        <v>3013</v>
      </c>
    </row>
    <row r="666" spans="1:7">
      <c r="A666" s="6">
        <v>203</v>
      </c>
      <c r="B666" s="119">
        <v>2</v>
      </c>
      <c r="C666" s="119"/>
      <c r="D666" s="118" t="s">
        <v>8</v>
      </c>
      <c r="E666" s="119">
        <v>3020</v>
      </c>
    </row>
    <row r="667" spans="1:7">
      <c r="A667" s="6">
        <v>203</v>
      </c>
      <c r="B667" s="119">
        <v>3</v>
      </c>
      <c r="C667" s="119"/>
      <c r="D667" s="118" t="s">
        <v>8</v>
      </c>
      <c r="E667" s="119">
        <v>3018</v>
      </c>
      <c r="F667" s="119">
        <v>3019</v>
      </c>
    </row>
    <row r="668" spans="1:7">
      <c r="A668" s="6">
        <v>203</v>
      </c>
      <c r="B668" s="119">
        <v>3</v>
      </c>
      <c r="C668" s="119"/>
      <c r="D668" s="118" t="s">
        <v>8</v>
      </c>
      <c r="E668" s="119">
        <v>3013</v>
      </c>
      <c r="F668" s="119">
        <v>3020</v>
      </c>
    </row>
    <row r="669" spans="1:7">
      <c r="A669" s="6">
        <v>203</v>
      </c>
      <c r="B669" s="119">
        <v>3</v>
      </c>
      <c r="C669" s="119"/>
      <c r="D669" s="118" t="s">
        <v>8</v>
      </c>
      <c r="E669" s="119">
        <v>3019</v>
      </c>
      <c r="F669" s="119">
        <v>3020</v>
      </c>
    </row>
    <row r="670" spans="1:7">
      <c r="A670" s="7">
        <v>204</v>
      </c>
      <c r="B670" s="119">
        <v>1</v>
      </c>
      <c r="C670" s="119"/>
      <c r="D670" s="118" t="s">
        <v>24</v>
      </c>
      <c r="E670" s="119">
        <v>5017</v>
      </c>
      <c r="F670" s="119">
        <v>5004</v>
      </c>
    </row>
    <row r="671" spans="1:7">
      <c r="A671" s="7">
        <v>204</v>
      </c>
      <c r="B671" s="119">
        <v>2</v>
      </c>
      <c r="C671" s="119"/>
      <c r="D671" s="118" t="s">
        <v>24</v>
      </c>
      <c r="E671" s="119">
        <v>5005</v>
      </c>
      <c r="F671" s="119">
        <v>5004</v>
      </c>
    </row>
    <row r="672" spans="1:7">
      <c r="A672" s="7">
        <v>204</v>
      </c>
      <c r="B672" s="119">
        <v>3</v>
      </c>
      <c r="C672" s="119"/>
      <c r="D672" s="118" t="s">
        <v>24</v>
      </c>
      <c r="E672" s="119">
        <v>5005</v>
      </c>
    </row>
    <row r="673" spans="1:8">
      <c r="A673" s="7">
        <v>204</v>
      </c>
      <c r="B673" s="119">
        <v>3</v>
      </c>
      <c r="C673" s="119"/>
      <c r="D673" s="118" t="s">
        <v>24</v>
      </c>
      <c r="E673" s="119">
        <v>5004</v>
      </c>
      <c r="F673" s="119">
        <v>5021</v>
      </c>
    </row>
    <row r="674" spans="1:8">
      <c r="A674" s="7">
        <v>204</v>
      </c>
      <c r="B674" s="119">
        <v>3</v>
      </c>
      <c r="C674" s="119"/>
      <c r="D674" s="118" t="s">
        <v>24</v>
      </c>
      <c r="E674" s="119">
        <v>5005</v>
      </c>
      <c r="F674" s="119">
        <v>5017</v>
      </c>
      <c r="G674" s="119">
        <v>5003</v>
      </c>
    </row>
    <row r="675" spans="1:8">
      <c r="A675" s="7">
        <v>204</v>
      </c>
      <c r="B675" s="119">
        <v>3</v>
      </c>
      <c r="C675" s="119"/>
      <c r="D675" s="118" t="s">
        <v>24</v>
      </c>
      <c r="E675" s="119">
        <v>5009</v>
      </c>
      <c r="F675" s="119">
        <v>5005</v>
      </c>
    </row>
    <row r="676" spans="1:8">
      <c r="A676" s="7">
        <v>204</v>
      </c>
      <c r="B676" s="119">
        <v>1</v>
      </c>
      <c r="C676" s="119"/>
      <c r="D676" s="118" t="s">
        <v>13</v>
      </c>
      <c r="E676" s="119">
        <v>6001</v>
      </c>
      <c r="F676" s="119">
        <v>6016</v>
      </c>
      <c r="G676" s="119">
        <v>6014</v>
      </c>
    </row>
    <row r="677" spans="1:8">
      <c r="A677" s="7">
        <v>204</v>
      </c>
      <c r="B677" s="119">
        <v>2</v>
      </c>
      <c r="C677" s="119"/>
      <c r="D677" s="118" t="s">
        <v>13</v>
      </c>
      <c r="E677" s="119">
        <v>6021</v>
      </c>
      <c r="F677" s="119">
        <v>6014</v>
      </c>
    </row>
    <row r="678" spans="1:8">
      <c r="A678" s="7">
        <v>204</v>
      </c>
      <c r="B678" s="119">
        <v>3</v>
      </c>
      <c r="C678" s="119"/>
      <c r="D678" s="118" t="s">
        <v>13</v>
      </c>
      <c r="E678" s="119">
        <v>6014</v>
      </c>
      <c r="F678" s="119">
        <v>6017</v>
      </c>
    </row>
    <row r="679" spans="1:8">
      <c r="A679" s="7">
        <v>204</v>
      </c>
      <c r="B679" s="119">
        <v>3</v>
      </c>
      <c r="C679" s="119"/>
      <c r="D679" s="118" t="s">
        <v>13</v>
      </c>
      <c r="E679" s="119">
        <v>6019</v>
      </c>
      <c r="F679" s="119">
        <v>6006</v>
      </c>
    </row>
    <row r="680" spans="1:8">
      <c r="A680" s="121">
        <v>211</v>
      </c>
      <c r="B680" s="119">
        <v>1</v>
      </c>
      <c r="C680" s="90">
        <v>0.23958333333333334</v>
      </c>
      <c r="D680" s="118" t="s">
        <v>24</v>
      </c>
      <c r="E680" s="119">
        <v>5004</v>
      </c>
      <c r="F680" s="119">
        <v>5017</v>
      </c>
    </row>
    <row r="681" spans="1:8">
      <c r="A681" s="121">
        <v>211</v>
      </c>
      <c r="B681" s="119">
        <v>2</v>
      </c>
      <c r="C681" s="90">
        <v>0.60902777777777783</v>
      </c>
      <c r="D681" s="118" t="s">
        <v>24</v>
      </c>
      <c r="E681" s="119">
        <v>5005</v>
      </c>
      <c r="F681" s="119">
        <v>5017</v>
      </c>
    </row>
    <row r="682" spans="1:8">
      <c r="A682" s="121">
        <v>211</v>
      </c>
      <c r="B682" s="119">
        <v>2</v>
      </c>
      <c r="C682" s="90">
        <v>0.28611111111111115</v>
      </c>
      <c r="D682" s="118" t="s">
        <v>24</v>
      </c>
      <c r="E682" s="119">
        <v>5021</v>
      </c>
    </row>
    <row r="683" spans="1:8">
      <c r="A683" s="121">
        <v>211</v>
      </c>
      <c r="B683" s="119">
        <v>3</v>
      </c>
      <c r="C683" s="90">
        <v>0.55763888888888891</v>
      </c>
      <c r="D683" s="118" t="s">
        <v>24</v>
      </c>
      <c r="E683" s="119">
        <v>5010</v>
      </c>
      <c r="F683" s="119">
        <v>5004</v>
      </c>
      <c r="G683" s="119">
        <v>5012</v>
      </c>
    </row>
    <row r="684" spans="1:8">
      <c r="A684" s="121">
        <v>211</v>
      </c>
      <c r="B684" s="119">
        <v>3</v>
      </c>
      <c r="C684" s="90">
        <v>0.4770833333333333</v>
      </c>
      <c r="D684" s="118" t="s">
        <v>24</v>
      </c>
      <c r="E684" s="119">
        <v>5005</v>
      </c>
      <c r="F684" s="119">
        <v>5002</v>
      </c>
    </row>
    <row r="685" spans="1:8">
      <c r="A685" s="121">
        <v>211</v>
      </c>
      <c r="B685" s="119">
        <v>3</v>
      </c>
      <c r="C685" s="90">
        <v>2.7083333333333334E-2</v>
      </c>
      <c r="D685" s="118" t="s">
        <v>26</v>
      </c>
      <c r="E685" s="119">
        <v>7012</v>
      </c>
      <c r="F685" s="119">
        <v>7013</v>
      </c>
    </row>
    <row r="686" spans="1:8">
      <c r="A686" s="5">
        <v>212</v>
      </c>
      <c r="B686" s="119">
        <v>1</v>
      </c>
      <c r="C686" s="90">
        <v>0.47152777777777777</v>
      </c>
      <c r="D686" s="118" t="s">
        <v>8</v>
      </c>
      <c r="E686" s="119">
        <v>3020</v>
      </c>
    </row>
    <row r="687" spans="1:8">
      <c r="A687" s="5">
        <v>212</v>
      </c>
      <c r="B687" s="119">
        <v>1</v>
      </c>
      <c r="C687" s="90">
        <v>0.16874999999999998</v>
      </c>
      <c r="D687" s="118" t="s">
        <v>8</v>
      </c>
      <c r="E687" s="119">
        <v>3006</v>
      </c>
      <c r="F687" s="119">
        <v>3019</v>
      </c>
      <c r="H687" s="95" t="s">
        <v>253</v>
      </c>
    </row>
    <row r="688" spans="1:8">
      <c r="A688" s="5">
        <v>212</v>
      </c>
      <c r="B688" s="119">
        <v>1</v>
      </c>
      <c r="C688" s="90">
        <v>0.11180555555555556</v>
      </c>
      <c r="D688" s="118" t="s">
        <v>8</v>
      </c>
      <c r="E688" s="119">
        <v>3004</v>
      </c>
      <c r="F688" s="119">
        <v>3013</v>
      </c>
    </row>
    <row r="689" spans="1:6">
      <c r="A689" s="5">
        <v>212</v>
      </c>
      <c r="B689" s="119">
        <v>2</v>
      </c>
      <c r="C689" s="90">
        <v>0.6645833333333333</v>
      </c>
      <c r="D689" s="118" t="s">
        <v>8</v>
      </c>
      <c r="E689" s="119">
        <v>3004</v>
      </c>
    </row>
    <row r="690" spans="1:6">
      <c r="A690" s="5">
        <v>212</v>
      </c>
      <c r="B690" s="119">
        <v>2</v>
      </c>
      <c r="C690" s="90">
        <v>0.43124999999999997</v>
      </c>
      <c r="D690" s="118" t="s">
        <v>8</v>
      </c>
      <c r="E690" s="119">
        <v>3019</v>
      </c>
      <c r="F690" s="119">
        <v>3020</v>
      </c>
    </row>
    <row r="691" spans="1:6">
      <c r="A691" s="5">
        <v>212</v>
      </c>
      <c r="B691" s="119">
        <v>1</v>
      </c>
      <c r="C691" s="90">
        <v>0.59652777777777777</v>
      </c>
      <c r="D691" s="118" t="s">
        <v>12</v>
      </c>
      <c r="E691" s="119">
        <v>2020</v>
      </c>
    </row>
    <row r="692" spans="1:6">
      <c r="A692" s="5">
        <v>212</v>
      </c>
      <c r="B692" s="119">
        <v>1</v>
      </c>
      <c r="C692" s="90">
        <v>0.45902777777777781</v>
      </c>
      <c r="D692" s="118" t="s">
        <v>12</v>
      </c>
      <c r="E692" s="119">
        <v>2010</v>
      </c>
    </row>
    <row r="693" spans="1:6">
      <c r="A693" s="5">
        <v>212</v>
      </c>
      <c r="B693" s="119">
        <v>1</v>
      </c>
      <c r="C693" s="90">
        <v>0.35902777777777778</v>
      </c>
      <c r="D693" s="118" t="s">
        <v>12</v>
      </c>
      <c r="E693" s="119">
        <v>2007</v>
      </c>
    </row>
    <row r="694" spans="1:6">
      <c r="A694" s="5">
        <v>212</v>
      </c>
      <c r="B694" s="119">
        <v>1</v>
      </c>
      <c r="C694" s="90">
        <v>2.7083333333333334E-2</v>
      </c>
      <c r="D694" s="118" t="s">
        <v>12</v>
      </c>
      <c r="E694" s="119">
        <v>2014</v>
      </c>
    </row>
    <row r="695" spans="1:6">
      <c r="A695" s="5">
        <v>212</v>
      </c>
      <c r="B695" s="119">
        <v>2</v>
      </c>
      <c r="C695" s="90">
        <v>0.61875000000000002</v>
      </c>
      <c r="D695" s="118" t="s">
        <v>12</v>
      </c>
      <c r="E695" s="119">
        <v>2005</v>
      </c>
    </row>
    <row r="696" spans="1:6">
      <c r="A696" s="5">
        <v>212</v>
      </c>
      <c r="B696" s="119">
        <v>2</v>
      </c>
      <c r="C696" s="90">
        <v>5.5555555555555558E-3</v>
      </c>
      <c r="D696" s="118" t="s">
        <v>12</v>
      </c>
      <c r="E696" s="119">
        <v>2020</v>
      </c>
      <c r="F696" s="119">
        <v>2012</v>
      </c>
    </row>
    <row r="697" spans="1:6">
      <c r="A697" s="6">
        <v>213</v>
      </c>
      <c r="B697" s="119">
        <v>1</v>
      </c>
      <c r="C697" s="90">
        <v>0.25</v>
      </c>
      <c r="D697" s="118" t="s">
        <v>25</v>
      </c>
      <c r="E697" s="119">
        <v>4003</v>
      </c>
      <c r="F697" s="119">
        <v>4006</v>
      </c>
    </row>
    <row r="698" spans="1:6">
      <c r="A698" s="6">
        <v>213</v>
      </c>
      <c r="B698" s="119">
        <v>2</v>
      </c>
      <c r="C698" s="90">
        <v>0.18263888888888891</v>
      </c>
      <c r="D698" s="118" t="s">
        <v>25</v>
      </c>
      <c r="E698" s="119">
        <v>4017</v>
      </c>
      <c r="F698" s="119">
        <v>4001</v>
      </c>
    </row>
    <row r="699" spans="1:6">
      <c r="A699" s="6">
        <v>213</v>
      </c>
      <c r="B699" s="119">
        <v>3</v>
      </c>
      <c r="C699" s="90">
        <v>0.14930555555555555</v>
      </c>
      <c r="D699" s="118" t="s">
        <v>25</v>
      </c>
      <c r="E699" s="119">
        <v>4011</v>
      </c>
      <c r="F699" s="119">
        <v>4006</v>
      </c>
    </row>
    <row r="700" spans="1:6">
      <c r="A700" s="6">
        <v>213</v>
      </c>
      <c r="B700" s="119">
        <v>1</v>
      </c>
      <c r="C700" s="90">
        <v>0.18819444444444444</v>
      </c>
      <c r="D700" s="118" t="s">
        <v>13</v>
      </c>
      <c r="E700" s="119">
        <v>6022</v>
      </c>
    </row>
    <row r="701" spans="1:6">
      <c r="A701" s="6">
        <v>213</v>
      </c>
      <c r="B701" s="119">
        <v>2</v>
      </c>
      <c r="C701" s="90">
        <v>0.54861111111111105</v>
      </c>
      <c r="D701" s="118" t="s">
        <v>13</v>
      </c>
      <c r="E701" s="119">
        <v>6010</v>
      </c>
    </row>
    <row r="702" spans="1:6">
      <c r="A702" s="6">
        <v>213</v>
      </c>
      <c r="B702" s="119">
        <v>2</v>
      </c>
      <c r="C702" s="90">
        <v>0.50694444444444442</v>
      </c>
      <c r="D702" s="118" t="s">
        <v>13</v>
      </c>
      <c r="E702" s="119">
        <v>6017</v>
      </c>
      <c r="F702" s="119">
        <v>6010</v>
      </c>
    </row>
    <row r="703" spans="1:6">
      <c r="A703" s="6">
        <v>213</v>
      </c>
      <c r="B703" s="119">
        <v>2</v>
      </c>
      <c r="C703" s="90">
        <v>0.41388888888888892</v>
      </c>
      <c r="D703" s="118" t="s">
        <v>13</v>
      </c>
      <c r="E703" s="119">
        <v>6010</v>
      </c>
    </row>
    <row r="704" spans="1:6">
      <c r="A704" s="6">
        <v>213</v>
      </c>
      <c r="B704" s="119">
        <v>2</v>
      </c>
      <c r="C704" s="90">
        <v>8.4722222222222213E-2</v>
      </c>
      <c r="D704" s="118" t="s">
        <v>13</v>
      </c>
      <c r="E704" s="119">
        <v>12</v>
      </c>
    </row>
    <row r="705" spans="1:6">
      <c r="A705" s="6">
        <v>213</v>
      </c>
      <c r="B705" s="119">
        <v>3</v>
      </c>
      <c r="C705" s="90">
        <v>0.55902777777777779</v>
      </c>
      <c r="D705" s="118" t="s">
        <v>13</v>
      </c>
      <c r="E705" s="119">
        <v>6022</v>
      </c>
      <c r="F705" s="119">
        <v>6021</v>
      </c>
    </row>
    <row r="706" spans="1:6">
      <c r="A706" s="6">
        <v>213</v>
      </c>
      <c r="B706" s="119">
        <v>3</v>
      </c>
      <c r="C706" s="90">
        <v>0.11527777777777777</v>
      </c>
      <c r="D706" s="118" t="s">
        <v>13</v>
      </c>
      <c r="E706" s="119">
        <v>6021</v>
      </c>
    </row>
    <row r="707" spans="1:6">
      <c r="A707" s="7">
        <v>214</v>
      </c>
      <c r="B707" s="119">
        <v>1</v>
      </c>
      <c r="C707" s="90">
        <v>0.375</v>
      </c>
      <c r="D707" s="118" t="s">
        <v>23</v>
      </c>
      <c r="E707" s="119">
        <v>8016</v>
      </c>
      <c r="F707" s="119">
        <v>8004</v>
      </c>
    </row>
    <row r="708" spans="1:6">
      <c r="A708" s="7">
        <v>214</v>
      </c>
      <c r="B708" s="119">
        <v>1</v>
      </c>
      <c r="C708" s="90">
        <v>8.819444444444445E-2</v>
      </c>
      <c r="D708" s="118" t="s">
        <v>23</v>
      </c>
      <c r="E708" s="119">
        <v>8016</v>
      </c>
      <c r="F708" s="119">
        <v>8010</v>
      </c>
    </row>
    <row r="709" spans="1:6">
      <c r="A709" s="7">
        <v>214</v>
      </c>
      <c r="B709" s="119">
        <v>2</v>
      </c>
      <c r="C709" s="90">
        <v>0.70833333333333337</v>
      </c>
      <c r="D709" s="118" t="s">
        <v>23</v>
      </c>
      <c r="E709" s="119">
        <v>8002</v>
      </c>
    </row>
    <row r="710" spans="1:6">
      <c r="A710" s="7">
        <v>214</v>
      </c>
      <c r="B710" s="119">
        <v>2</v>
      </c>
      <c r="C710" s="90">
        <v>0.625</v>
      </c>
      <c r="D710" s="118" t="s">
        <v>23</v>
      </c>
      <c r="E710" s="119">
        <v>8004</v>
      </c>
      <c r="F710" s="119">
        <v>8010</v>
      </c>
    </row>
    <row r="711" spans="1:6">
      <c r="A711" s="7">
        <v>214</v>
      </c>
      <c r="B711" s="119">
        <v>3</v>
      </c>
      <c r="C711" s="90">
        <v>0.75694444444444453</v>
      </c>
      <c r="D711" s="118" t="s">
        <v>23</v>
      </c>
      <c r="E711" s="119">
        <v>8004</v>
      </c>
      <c r="F711" s="119">
        <v>8001</v>
      </c>
    </row>
    <row r="712" spans="1:6">
      <c r="A712" s="7">
        <v>214</v>
      </c>
      <c r="B712" s="119">
        <v>3</v>
      </c>
      <c r="C712" s="90">
        <v>0.63055555555555554</v>
      </c>
      <c r="D712" s="118" t="s">
        <v>23</v>
      </c>
      <c r="E712" s="119">
        <v>8010</v>
      </c>
      <c r="F712" s="119">
        <v>8004</v>
      </c>
    </row>
    <row r="713" spans="1:6">
      <c r="A713" s="7">
        <v>214</v>
      </c>
      <c r="B713" s="119">
        <v>3</v>
      </c>
      <c r="C713" s="90">
        <v>0.21527777777777779</v>
      </c>
      <c r="D713" s="118" t="s">
        <v>23</v>
      </c>
      <c r="E713" s="119">
        <v>8010</v>
      </c>
      <c r="F713" s="119">
        <v>0</v>
      </c>
    </row>
    <row r="714" spans="1:6">
      <c r="A714" s="7">
        <v>214</v>
      </c>
      <c r="B714" s="119">
        <v>3</v>
      </c>
      <c r="C714" s="90">
        <v>0.1875</v>
      </c>
      <c r="D714" s="118" t="s">
        <v>23</v>
      </c>
      <c r="E714" s="119">
        <v>8004</v>
      </c>
    </row>
    <row r="715" spans="1:6">
      <c r="A715" s="7">
        <v>214</v>
      </c>
      <c r="B715" s="119">
        <v>1</v>
      </c>
      <c r="C715" s="90">
        <v>0.32291666666666669</v>
      </c>
      <c r="D715" s="118" t="s">
        <v>11</v>
      </c>
      <c r="E715" s="119">
        <v>1003</v>
      </c>
      <c r="F715" s="119">
        <v>1001</v>
      </c>
    </row>
    <row r="716" spans="1:6">
      <c r="A716" s="7">
        <v>214</v>
      </c>
      <c r="B716" s="119">
        <v>2</v>
      </c>
      <c r="C716" s="90">
        <v>0.21875</v>
      </c>
      <c r="D716" s="118" t="s">
        <v>11</v>
      </c>
      <c r="E716" s="119">
        <v>1005</v>
      </c>
      <c r="F716" s="119">
        <v>1001</v>
      </c>
    </row>
    <row r="717" spans="1:6">
      <c r="A717" s="7">
        <v>214</v>
      </c>
      <c r="B717" s="119">
        <v>3</v>
      </c>
      <c r="C717" s="90">
        <v>0.12638888888888888</v>
      </c>
      <c r="D717" s="118" t="s">
        <v>11</v>
      </c>
      <c r="E717" s="119">
        <v>36</v>
      </c>
      <c r="F717" s="119">
        <v>1001</v>
      </c>
    </row>
    <row r="718" spans="1:6">
      <c r="A718" s="121">
        <v>221</v>
      </c>
      <c r="B718" s="119">
        <v>1</v>
      </c>
      <c r="C718" s="119"/>
      <c r="D718" s="118" t="s">
        <v>25</v>
      </c>
      <c r="E718" s="119">
        <v>4001</v>
      </c>
      <c r="F718" s="119">
        <v>4003</v>
      </c>
    </row>
    <row r="719" spans="1:6">
      <c r="A719" s="121">
        <v>221</v>
      </c>
      <c r="B719" s="119">
        <v>2</v>
      </c>
      <c r="C719" s="119"/>
      <c r="D719" s="118" t="s">
        <v>25</v>
      </c>
      <c r="E719" s="119">
        <v>4017</v>
      </c>
      <c r="F719" s="119">
        <v>4001</v>
      </c>
    </row>
    <row r="720" spans="1:6">
      <c r="A720" s="121">
        <v>221</v>
      </c>
      <c r="B720" s="119">
        <v>3</v>
      </c>
      <c r="C720" s="119"/>
      <c r="D720" s="118" t="s">
        <v>25</v>
      </c>
      <c r="E720" s="119">
        <v>4011</v>
      </c>
      <c r="F720" s="119">
        <v>4019</v>
      </c>
    </row>
    <row r="721" spans="1:6">
      <c r="A721" s="121">
        <v>221</v>
      </c>
      <c r="B721" s="119">
        <v>1</v>
      </c>
      <c r="C721" s="119"/>
      <c r="D721" s="118" t="s">
        <v>26</v>
      </c>
      <c r="E721" s="119">
        <v>7017</v>
      </c>
    </row>
    <row r="722" spans="1:6">
      <c r="A722" s="121">
        <v>221</v>
      </c>
      <c r="B722" s="119">
        <v>2</v>
      </c>
      <c r="C722" s="119"/>
      <c r="D722" s="118" t="s">
        <v>26</v>
      </c>
      <c r="E722" s="119">
        <v>7018</v>
      </c>
      <c r="F722" s="119">
        <v>16</v>
      </c>
    </row>
    <row r="723" spans="1:6">
      <c r="A723" s="121">
        <v>221</v>
      </c>
      <c r="B723" s="119">
        <v>2</v>
      </c>
      <c r="C723" s="119"/>
      <c r="D723" s="118" t="s">
        <v>26</v>
      </c>
      <c r="E723" s="119">
        <v>7016</v>
      </c>
      <c r="F723" s="119">
        <v>7013</v>
      </c>
    </row>
    <row r="724" spans="1:6">
      <c r="A724" s="121">
        <v>221</v>
      </c>
      <c r="B724" s="119">
        <v>2</v>
      </c>
      <c r="C724" s="119"/>
      <c r="D724" s="118" t="s">
        <v>26</v>
      </c>
      <c r="E724" s="119">
        <v>7006</v>
      </c>
      <c r="F724" s="119">
        <v>7009</v>
      </c>
    </row>
    <row r="725" spans="1:6">
      <c r="A725" s="5">
        <v>222</v>
      </c>
      <c r="B725" s="119">
        <v>2</v>
      </c>
      <c r="C725" s="119"/>
      <c r="D725" s="118" t="s">
        <v>11</v>
      </c>
      <c r="E725" s="119">
        <v>1014</v>
      </c>
      <c r="F725" s="119">
        <v>1001</v>
      </c>
    </row>
    <row r="726" spans="1:6">
      <c r="A726" s="6">
        <v>223</v>
      </c>
      <c r="B726" s="119">
        <v>1</v>
      </c>
      <c r="C726" s="90">
        <v>0.21111111111111111</v>
      </c>
      <c r="D726" s="118" t="s">
        <v>12</v>
      </c>
      <c r="E726" s="119">
        <v>2010</v>
      </c>
      <c r="F726" s="119">
        <v>2006</v>
      </c>
    </row>
    <row r="727" spans="1:6">
      <c r="A727" s="6">
        <v>223</v>
      </c>
      <c r="B727" s="119">
        <v>2</v>
      </c>
      <c r="C727" s="90">
        <v>0.56944444444444442</v>
      </c>
      <c r="D727" s="118" t="s">
        <v>12</v>
      </c>
      <c r="E727" s="119">
        <v>2015</v>
      </c>
      <c r="F727" s="119">
        <v>2006</v>
      </c>
    </row>
    <row r="728" spans="1:6">
      <c r="A728" s="6">
        <v>223</v>
      </c>
      <c r="B728" s="119">
        <v>2</v>
      </c>
      <c r="C728" s="90">
        <v>0.15902777777777777</v>
      </c>
      <c r="D728" s="118" t="s">
        <v>12</v>
      </c>
      <c r="E728" s="119">
        <v>2016</v>
      </c>
      <c r="F728" s="119">
        <v>2003</v>
      </c>
    </row>
    <row r="729" spans="1:6">
      <c r="A729" s="6">
        <v>223</v>
      </c>
      <c r="B729" s="119">
        <v>3</v>
      </c>
      <c r="C729" s="90">
        <v>0.70624999999999993</v>
      </c>
      <c r="D729" s="118" t="s">
        <v>12</v>
      </c>
      <c r="E729" s="119">
        <v>2003</v>
      </c>
      <c r="F729" s="119">
        <v>2008</v>
      </c>
    </row>
    <row r="730" spans="1:6">
      <c r="A730" s="6">
        <v>223</v>
      </c>
      <c r="B730" s="119">
        <v>3</v>
      </c>
      <c r="C730" s="90">
        <v>0.57500000000000007</v>
      </c>
      <c r="D730" s="118" t="s">
        <v>12</v>
      </c>
      <c r="E730" s="119">
        <v>2014</v>
      </c>
      <c r="F730" s="119">
        <v>2010</v>
      </c>
    </row>
    <row r="731" spans="1:6">
      <c r="A731" s="6">
        <v>223</v>
      </c>
      <c r="B731" s="119">
        <v>3</v>
      </c>
      <c r="C731" s="90">
        <v>0.4861111111111111</v>
      </c>
      <c r="D731" s="118" t="s">
        <v>12</v>
      </c>
      <c r="E731" s="119">
        <v>2020</v>
      </c>
      <c r="F731" s="119">
        <v>2003</v>
      </c>
    </row>
    <row r="732" spans="1:6">
      <c r="A732" s="6">
        <v>223</v>
      </c>
      <c r="B732" s="119">
        <v>3</v>
      </c>
      <c r="C732" s="90">
        <v>0.32500000000000001</v>
      </c>
      <c r="D732" s="118" t="s">
        <v>12</v>
      </c>
      <c r="E732" s="119">
        <v>2020</v>
      </c>
      <c r="F732" s="119">
        <v>2003</v>
      </c>
    </row>
    <row r="733" spans="1:6">
      <c r="A733" s="6">
        <v>223</v>
      </c>
      <c r="B733" s="119">
        <v>3</v>
      </c>
      <c r="C733" s="90">
        <v>2.7083333333333334E-2</v>
      </c>
      <c r="D733" s="118" t="s">
        <v>13</v>
      </c>
      <c r="E733" s="119">
        <v>6022</v>
      </c>
    </row>
    <row r="734" spans="1:6">
      <c r="A734" s="7">
        <v>224</v>
      </c>
      <c r="B734" s="119">
        <v>2</v>
      </c>
      <c r="C734" s="90">
        <v>0.72499999999999998</v>
      </c>
      <c r="D734" s="118" t="s">
        <v>23</v>
      </c>
      <c r="E734" s="119">
        <v>8005</v>
      </c>
    </row>
    <row r="735" spans="1:6">
      <c r="A735" s="7">
        <v>224</v>
      </c>
      <c r="B735" s="119">
        <v>2</v>
      </c>
      <c r="C735" s="90">
        <v>0.65625</v>
      </c>
      <c r="D735" s="118" t="s">
        <v>23</v>
      </c>
      <c r="E735" s="119">
        <v>8005</v>
      </c>
      <c r="F735" s="119">
        <v>8017</v>
      </c>
    </row>
    <row r="736" spans="1:6">
      <c r="A736" s="7">
        <v>224</v>
      </c>
      <c r="B736" s="119">
        <v>2</v>
      </c>
      <c r="C736" s="90">
        <v>7.2916666666666671E-2</v>
      </c>
      <c r="D736" s="118" t="s">
        <v>23</v>
      </c>
      <c r="E736" s="119">
        <v>8004</v>
      </c>
      <c r="F736" s="119">
        <v>8010</v>
      </c>
    </row>
    <row r="737" spans="1:8">
      <c r="A737" s="7">
        <v>224</v>
      </c>
      <c r="B737" s="119">
        <v>3</v>
      </c>
      <c r="C737" s="90">
        <v>0.65277777777777779</v>
      </c>
      <c r="D737" s="118" t="s">
        <v>23</v>
      </c>
      <c r="E737" s="119">
        <v>8004</v>
      </c>
    </row>
    <row r="738" spans="1:8">
      <c r="A738" s="7">
        <v>224</v>
      </c>
      <c r="B738" s="119">
        <v>1</v>
      </c>
      <c r="C738" s="90">
        <v>0.4145833333333333</v>
      </c>
      <c r="D738" s="118" t="s">
        <v>24</v>
      </c>
      <c r="E738" s="119">
        <v>5010</v>
      </c>
      <c r="H738" s="95" t="s">
        <v>253</v>
      </c>
    </row>
    <row r="739" spans="1:8">
      <c r="A739" s="7">
        <v>224</v>
      </c>
      <c r="B739" s="119">
        <v>1</v>
      </c>
      <c r="C739" s="90">
        <v>0.3298611111111111</v>
      </c>
      <c r="D739" s="118" t="s">
        <v>24</v>
      </c>
      <c r="E739" s="119">
        <v>5005</v>
      </c>
    </row>
    <row r="740" spans="1:8">
      <c r="A740" s="7">
        <v>224</v>
      </c>
      <c r="B740" s="119">
        <v>2</v>
      </c>
      <c r="C740" s="90">
        <v>0.77222222222222225</v>
      </c>
      <c r="D740" s="118" t="s">
        <v>24</v>
      </c>
      <c r="E740" s="119">
        <v>5012</v>
      </c>
    </row>
    <row r="741" spans="1:8">
      <c r="A741" s="7">
        <v>224</v>
      </c>
      <c r="B741" s="119">
        <v>3</v>
      </c>
      <c r="C741" s="90">
        <v>0.71875</v>
      </c>
      <c r="D741" s="118" t="s">
        <v>24</v>
      </c>
      <c r="E741" s="119">
        <v>5010</v>
      </c>
      <c r="F741" s="119">
        <v>5012</v>
      </c>
    </row>
    <row r="742" spans="1:8">
      <c r="A742" s="121">
        <v>231</v>
      </c>
      <c r="C742" s="119"/>
      <c r="D742" s="118" t="s">
        <v>23</v>
      </c>
      <c r="E742" s="119">
        <v>8004</v>
      </c>
      <c r="F742" s="119">
        <v>8006</v>
      </c>
    </row>
    <row r="743" spans="1:8">
      <c r="A743" s="121">
        <v>231</v>
      </c>
      <c r="C743" s="119"/>
      <c r="D743" s="118" t="s">
        <v>23</v>
      </c>
      <c r="E743" s="119">
        <v>8005</v>
      </c>
      <c r="F743" s="119">
        <v>8008</v>
      </c>
    </row>
    <row r="744" spans="1:8">
      <c r="A744" s="121">
        <v>231</v>
      </c>
      <c r="C744" s="119"/>
      <c r="D744" s="118" t="s">
        <v>23</v>
      </c>
      <c r="E744" s="119">
        <v>8005</v>
      </c>
      <c r="F744" s="119">
        <v>8019</v>
      </c>
    </row>
    <row r="745" spans="1:8">
      <c r="A745" s="121">
        <v>231</v>
      </c>
      <c r="C745" s="119"/>
      <c r="D745" s="118" t="s">
        <v>23</v>
      </c>
      <c r="E745" s="119">
        <v>8005</v>
      </c>
      <c r="F745" s="119">
        <v>8004</v>
      </c>
    </row>
    <row r="746" spans="1:8">
      <c r="A746" s="121">
        <v>231</v>
      </c>
      <c r="C746" s="119"/>
      <c r="D746" s="118" t="s">
        <v>23</v>
      </c>
      <c r="E746" s="119">
        <v>8021</v>
      </c>
    </row>
    <row r="747" spans="1:8">
      <c r="A747" s="121">
        <v>231</v>
      </c>
      <c r="C747" s="119"/>
      <c r="D747" s="118" t="s">
        <v>23</v>
      </c>
      <c r="E747" s="119">
        <v>8019</v>
      </c>
    </row>
    <row r="748" spans="1:8">
      <c r="A748" s="121">
        <v>231</v>
      </c>
      <c r="C748" s="119"/>
      <c r="D748" s="118" t="s">
        <v>23</v>
      </c>
      <c r="E748" s="119">
        <v>8008</v>
      </c>
    </row>
    <row r="749" spans="1:8">
      <c r="A749" s="121">
        <v>231</v>
      </c>
      <c r="C749" s="119"/>
      <c r="D749" s="118" t="s">
        <v>23</v>
      </c>
      <c r="E749" s="119">
        <v>8006</v>
      </c>
    </row>
    <row r="750" spans="1:8">
      <c r="A750" s="121">
        <v>231</v>
      </c>
      <c r="C750" s="119"/>
      <c r="D750" s="118" t="s">
        <v>25</v>
      </c>
      <c r="E750" s="119">
        <v>4013</v>
      </c>
      <c r="F750" s="119">
        <v>1</v>
      </c>
    </row>
    <row r="751" spans="1:8">
      <c r="A751" s="121">
        <v>231</v>
      </c>
      <c r="C751" s="119"/>
      <c r="D751" s="118" t="s">
        <v>25</v>
      </c>
      <c r="E751" s="119">
        <v>4017</v>
      </c>
      <c r="F751" s="119">
        <v>4014</v>
      </c>
    </row>
    <row r="752" spans="1:8">
      <c r="A752" s="121">
        <v>231</v>
      </c>
      <c r="C752" s="119"/>
      <c r="D752" s="118" t="s">
        <v>25</v>
      </c>
      <c r="E752" s="119">
        <v>4017</v>
      </c>
    </row>
    <row r="753" spans="1:6">
      <c r="A753" s="5">
        <v>232</v>
      </c>
      <c r="C753" s="119"/>
      <c r="D753" s="118" t="s">
        <v>12</v>
      </c>
      <c r="E753" s="119">
        <v>2017</v>
      </c>
      <c r="F753" s="119">
        <v>2012</v>
      </c>
    </row>
    <row r="754" spans="1:6">
      <c r="A754" s="5">
        <v>232</v>
      </c>
      <c r="C754" s="119"/>
      <c r="D754" s="118" t="s">
        <v>12</v>
      </c>
      <c r="E754" s="119">
        <v>2017</v>
      </c>
      <c r="F754" s="119">
        <v>2006</v>
      </c>
    </row>
    <row r="755" spans="1:6">
      <c r="A755" s="5">
        <v>232</v>
      </c>
      <c r="C755" s="119"/>
      <c r="D755" s="118" t="s">
        <v>12</v>
      </c>
      <c r="E755" s="119">
        <v>2012</v>
      </c>
    </row>
    <row r="756" spans="1:6">
      <c r="A756" s="5">
        <v>232</v>
      </c>
      <c r="C756" s="119"/>
      <c r="D756" s="118" t="s">
        <v>12</v>
      </c>
      <c r="E756" s="119">
        <v>2006</v>
      </c>
    </row>
    <row r="757" spans="1:6">
      <c r="A757" s="5">
        <v>232</v>
      </c>
      <c r="C757" s="119"/>
      <c r="D757" s="118" t="s">
        <v>12</v>
      </c>
      <c r="E757" s="119">
        <v>2010</v>
      </c>
    </row>
    <row r="758" spans="1:6">
      <c r="A758" s="5">
        <v>232</v>
      </c>
      <c r="C758" s="119"/>
      <c r="D758" s="118" t="s">
        <v>26</v>
      </c>
      <c r="E758" s="119">
        <v>7015</v>
      </c>
      <c r="F758" s="119">
        <v>7009</v>
      </c>
    </row>
    <row r="759" spans="1:6">
      <c r="A759" s="5">
        <v>232</v>
      </c>
      <c r="C759" s="119"/>
      <c r="D759" s="118" t="s">
        <v>26</v>
      </c>
      <c r="E759" s="119">
        <v>7015</v>
      </c>
      <c r="F759" s="119">
        <v>7005</v>
      </c>
    </row>
    <row r="760" spans="1:6">
      <c r="A760" s="5">
        <v>232</v>
      </c>
      <c r="C760" s="119"/>
      <c r="D760" s="118" t="s">
        <v>26</v>
      </c>
      <c r="E760" s="119">
        <v>7015</v>
      </c>
      <c r="F760" s="119">
        <v>7012</v>
      </c>
    </row>
    <row r="761" spans="1:6">
      <c r="A761" s="5">
        <v>232</v>
      </c>
      <c r="C761" s="119"/>
      <c r="D761" s="118" t="s">
        <v>26</v>
      </c>
      <c r="E761" s="119">
        <v>7018</v>
      </c>
      <c r="F761" s="119">
        <v>7012</v>
      </c>
    </row>
    <row r="762" spans="1:6">
      <c r="A762" s="5">
        <v>232</v>
      </c>
      <c r="C762" s="119"/>
      <c r="D762" s="118" t="s">
        <v>26</v>
      </c>
      <c r="E762" s="119">
        <v>7006</v>
      </c>
      <c r="F762" s="119">
        <v>7012</v>
      </c>
    </row>
    <row r="763" spans="1:6">
      <c r="A763" s="6">
        <v>233</v>
      </c>
      <c r="C763" s="119"/>
      <c r="D763" s="118" t="s">
        <v>11</v>
      </c>
      <c r="E763" s="119">
        <v>1001</v>
      </c>
    </row>
    <row r="764" spans="1:6">
      <c r="A764" s="6">
        <v>233</v>
      </c>
      <c r="C764" s="119"/>
      <c r="D764" s="118" t="s">
        <v>11</v>
      </c>
      <c r="E764" s="119">
        <v>1001</v>
      </c>
    </row>
    <row r="765" spans="1:6">
      <c r="A765" s="6">
        <v>233</v>
      </c>
      <c r="C765" s="119"/>
      <c r="D765" s="118" t="s">
        <v>11</v>
      </c>
      <c r="E765" s="119">
        <v>1001</v>
      </c>
      <c r="F765" s="119">
        <v>1010</v>
      </c>
    </row>
    <row r="766" spans="1:6">
      <c r="A766" s="6">
        <v>233</v>
      </c>
      <c r="C766" s="119"/>
      <c r="D766" s="118" t="s">
        <v>11</v>
      </c>
      <c r="E766" s="119">
        <v>1016</v>
      </c>
      <c r="F766" s="119">
        <v>1014</v>
      </c>
    </row>
    <row r="767" spans="1:6">
      <c r="A767" s="6">
        <v>233</v>
      </c>
      <c r="C767" s="119"/>
      <c r="D767" s="118" t="s">
        <v>11</v>
      </c>
      <c r="E767" s="119">
        <v>1003</v>
      </c>
      <c r="F767" s="119">
        <v>1008</v>
      </c>
    </row>
    <row r="768" spans="1:6">
      <c r="A768" s="6">
        <v>233</v>
      </c>
      <c r="C768" s="119"/>
      <c r="D768" s="118" t="s">
        <v>24</v>
      </c>
      <c r="E768" s="119">
        <v>5013</v>
      </c>
      <c r="F768" s="119">
        <v>5003</v>
      </c>
    </row>
    <row r="769" spans="1:7">
      <c r="A769" s="6">
        <v>233</v>
      </c>
      <c r="C769" s="119"/>
      <c r="D769" s="118" t="s">
        <v>24</v>
      </c>
      <c r="E769" s="119">
        <v>5004</v>
      </c>
      <c r="F769" s="119">
        <v>5012</v>
      </c>
    </row>
    <row r="770" spans="1:7">
      <c r="A770" s="6">
        <v>233</v>
      </c>
      <c r="C770" s="119"/>
      <c r="D770" s="118" t="s">
        <v>24</v>
      </c>
      <c r="E770" s="119">
        <v>5005</v>
      </c>
      <c r="F770" s="119">
        <v>5006</v>
      </c>
    </row>
    <row r="771" spans="1:7">
      <c r="A771" s="6">
        <v>233</v>
      </c>
      <c r="C771" s="119"/>
      <c r="D771" s="118" t="s">
        <v>24</v>
      </c>
      <c r="E771" s="119">
        <v>5010</v>
      </c>
      <c r="F771" s="119">
        <v>5005</v>
      </c>
    </row>
    <row r="772" spans="1:7">
      <c r="A772" s="6">
        <v>233</v>
      </c>
      <c r="C772" s="119"/>
      <c r="D772" s="118" t="s">
        <v>24</v>
      </c>
      <c r="E772" s="119">
        <v>5001</v>
      </c>
      <c r="F772" s="119">
        <v>5005</v>
      </c>
    </row>
    <row r="773" spans="1:7">
      <c r="A773" s="6">
        <v>233</v>
      </c>
      <c r="C773" s="119"/>
      <c r="D773" s="118" t="s">
        <v>24</v>
      </c>
      <c r="E773" s="119">
        <v>5011</v>
      </c>
      <c r="F773" s="119">
        <v>5013</v>
      </c>
    </row>
    <row r="774" spans="1:7">
      <c r="A774" s="6">
        <v>233</v>
      </c>
      <c r="C774" s="119"/>
      <c r="D774" s="118" t="s">
        <v>24</v>
      </c>
      <c r="E774" s="119">
        <v>5011</v>
      </c>
      <c r="F774" s="119">
        <v>5004</v>
      </c>
      <c r="G774" s="119">
        <v>5005</v>
      </c>
    </row>
    <row r="775" spans="1:7">
      <c r="A775" s="7">
        <v>234</v>
      </c>
      <c r="C775" s="119"/>
      <c r="D775" s="118" t="s">
        <v>13</v>
      </c>
      <c r="E775" s="119">
        <v>6022</v>
      </c>
      <c r="F775" s="119">
        <v>6018</v>
      </c>
    </row>
    <row r="776" spans="1:7">
      <c r="A776" s="7">
        <v>234</v>
      </c>
      <c r="C776" s="119"/>
      <c r="D776" s="118" t="s">
        <v>13</v>
      </c>
      <c r="E776" s="119">
        <v>6022</v>
      </c>
      <c r="F776" s="119">
        <v>6010</v>
      </c>
    </row>
    <row r="777" spans="1:7">
      <c r="A777" s="7">
        <v>234</v>
      </c>
      <c r="C777" s="119"/>
      <c r="D777" s="118" t="s">
        <v>13</v>
      </c>
      <c r="E777" s="119">
        <v>6022</v>
      </c>
      <c r="F777" s="119">
        <v>6010</v>
      </c>
    </row>
    <row r="778" spans="1:7">
      <c r="A778" s="7">
        <v>234</v>
      </c>
      <c r="C778" s="119"/>
      <c r="D778" s="118" t="s">
        <v>13</v>
      </c>
      <c r="E778" s="119">
        <v>6001</v>
      </c>
      <c r="F778" s="119">
        <v>6009</v>
      </c>
    </row>
    <row r="779" spans="1:7">
      <c r="A779" s="7">
        <v>234</v>
      </c>
      <c r="C779" s="119"/>
      <c r="D779" s="118" t="s">
        <v>13</v>
      </c>
      <c r="E779" s="119">
        <v>6010</v>
      </c>
      <c r="F779" s="119">
        <v>6022</v>
      </c>
    </row>
    <row r="780" spans="1:7">
      <c r="A780" s="7">
        <v>234</v>
      </c>
      <c r="C780" s="119"/>
      <c r="D780" s="118" t="s">
        <v>13</v>
      </c>
      <c r="E780" s="119">
        <v>6017</v>
      </c>
    </row>
    <row r="781" spans="1:7">
      <c r="A781" s="7">
        <v>234</v>
      </c>
      <c r="C781" s="119"/>
      <c r="D781" s="118" t="s">
        <v>13</v>
      </c>
      <c r="E781" s="119">
        <v>6017</v>
      </c>
    </row>
    <row r="782" spans="1:7">
      <c r="A782" s="7">
        <v>234</v>
      </c>
      <c r="C782" s="119"/>
      <c r="D782" s="118" t="s">
        <v>8</v>
      </c>
      <c r="E782" s="119">
        <v>3019</v>
      </c>
      <c r="F782" s="119">
        <v>3020</v>
      </c>
    </row>
    <row r="783" spans="1:7">
      <c r="A783" s="7">
        <v>234</v>
      </c>
      <c r="C783" s="119"/>
      <c r="D783" s="118" t="s">
        <v>8</v>
      </c>
      <c r="E783" s="119">
        <v>3019</v>
      </c>
      <c r="F783" s="119">
        <v>3010</v>
      </c>
    </row>
    <row r="784" spans="1:7">
      <c r="A784" s="7">
        <v>234</v>
      </c>
      <c r="C784" s="119"/>
      <c r="D784" s="118" t="s">
        <v>8</v>
      </c>
      <c r="E784" s="119">
        <v>3011</v>
      </c>
      <c r="F784" s="119">
        <v>3007</v>
      </c>
    </row>
    <row r="785" spans="1:8">
      <c r="A785" s="121">
        <v>241</v>
      </c>
      <c r="B785" s="119">
        <v>3</v>
      </c>
      <c r="C785" s="90">
        <v>0.52083333333333337</v>
      </c>
      <c r="D785" s="118" t="s">
        <v>8</v>
      </c>
      <c r="E785" s="119">
        <v>3011</v>
      </c>
    </row>
    <row r="786" spans="1:8">
      <c r="A786" s="121">
        <v>241</v>
      </c>
      <c r="B786" s="119">
        <v>3</v>
      </c>
      <c r="C786" s="90">
        <v>0.44444444444444442</v>
      </c>
      <c r="D786" s="118" t="s">
        <v>8</v>
      </c>
      <c r="E786" s="119">
        <v>3011</v>
      </c>
    </row>
    <row r="787" spans="1:8">
      <c r="A787" s="121">
        <v>241</v>
      </c>
      <c r="B787" s="119">
        <v>3</v>
      </c>
      <c r="C787" s="90">
        <v>0.25</v>
      </c>
      <c r="D787" s="118" t="s">
        <v>8</v>
      </c>
      <c r="E787" s="119">
        <v>3011</v>
      </c>
      <c r="F787" s="119">
        <v>3014</v>
      </c>
    </row>
    <row r="788" spans="1:8">
      <c r="A788" s="121">
        <v>241</v>
      </c>
      <c r="B788" s="119">
        <v>2</v>
      </c>
      <c r="C788" s="90">
        <v>0.77083333333333337</v>
      </c>
      <c r="D788" s="118" t="s">
        <v>24</v>
      </c>
      <c r="E788" s="119">
        <v>5005</v>
      </c>
      <c r="H788" s="95" t="s">
        <v>254</v>
      </c>
    </row>
    <row r="789" spans="1:8">
      <c r="A789" s="121">
        <v>241</v>
      </c>
      <c r="B789" s="119">
        <v>2</v>
      </c>
      <c r="C789" s="90">
        <v>0.64583333333333337</v>
      </c>
      <c r="D789" s="118" t="s">
        <v>24</v>
      </c>
      <c r="E789" s="119">
        <v>5012</v>
      </c>
      <c r="F789" s="119">
        <v>5002</v>
      </c>
    </row>
    <row r="790" spans="1:8">
      <c r="A790" s="121">
        <v>241</v>
      </c>
      <c r="B790" s="119">
        <v>2</v>
      </c>
      <c r="C790" s="90">
        <v>0.41666666666666669</v>
      </c>
      <c r="D790" s="118" t="s">
        <v>24</v>
      </c>
      <c r="E790" s="119">
        <v>5011</v>
      </c>
      <c r="F790" s="119">
        <v>5012</v>
      </c>
    </row>
    <row r="791" spans="1:8">
      <c r="A791" s="121">
        <v>241</v>
      </c>
      <c r="B791" s="119">
        <v>2</v>
      </c>
      <c r="C791" s="90">
        <v>0.17708333333333334</v>
      </c>
      <c r="D791" s="118" t="s">
        <v>24</v>
      </c>
      <c r="E791" s="119">
        <v>5001</v>
      </c>
    </row>
    <row r="792" spans="1:8">
      <c r="A792" s="121">
        <v>241</v>
      </c>
      <c r="B792" s="119">
        <v>2</v>
      </c>
      <c r="C792" s="90">
        <v>0.14583333333333334</v>
      </c>
      <c r="D792" s="118" t="s">
        <v>24</v>
      </c>
      <c r="E792" s="119">
        <v>5005</v>
      </c>
      <c r="F792" s="119">
        <v>5010</v>
      </c>
    </row>
    <row r="793" spans="1:8">
      <c r="A793" s="121">
        <v>241</v>
      </c>
      <c r="B793" s="119">
        <v>3</v>
      </c>
      <c r="C793" s="90">
        <v>7.6388888888888895E-2</v>
      </c>
      <c r="D793" s="118" t="s">
        <v>24</v>
      </c>
      <c r="E793" s="119">
        <v>5012</v>
      </c>
    </row>
    <row r="794" spans="1:8">
      <c r="A794" s="5">
        <v>242</v>
      </c>
      <c r="B794" s="119">
        <v>1</v>
      </c>
      <c r="C794" s="90">
        <v>0.47222222222222227</v>
      </c>
      <c r="D794" s="118" t="s">
        <v>13</v>
      </c>
      <c r="E794" s="119">
        <v>6021</v>
      </c>
      <c r="F794" s="119">
        <v>6004</v>
      </c>
    </row>
    <row r="795" spans="1:8">
      <c r="A795" s="5">
        <v>242</v>
      </c>
      <c r="B795" s="119">
        <v>2</v>
      </c>
      <c r="C795" s="90">
        <v>0.23958333333333334</v>
      </c>
      <c r="D795" s="118" t="s">
        <v>13</v>
      </c>
      <c r="E795" s="119">
        <v>6004</v>
      </c>
    </row>
    <row r="796" spans="1:8">
      <c r="A796" s="5">
        <v>242</v>
      </c>
      <c r="B796" s="119">
        <v>3</v>
      </c>
      <c r="C796" s="90">
        <v>0.6875</v>
      </c>
      <c r="D796" s="118" t="s">
        <v>13</v>
      </c>
      <c r="E796" s="119">
        <v>6017</v>
      </c>
      <c r="F796" s="119">
        <v>6021</v>
      </c>
    </row>
    <row r="797" spans="1:8">
      <c r="A797" s="5">
        <v>242</v>
      </c>
      <c r="B797" s="119">
        <v>3</v>
      </c>
      <c r="C797" s="90">
        <v>0.40277777777777773</v>
      </c>
      <c r="D797" s="118" t="s">
        <v>13</v>
      </c>
      <c r="E797" s="119">
        <v>6022</v>
      </c>
    </row>
    <row r="798" spans="1:8">
      <c r="A798" s="5">
        <v>242</v>
      </c>
      <c r="B798" s="119">
        <v>3</v>
      </c>
      <c r="C798" s="90">
        <v>0.10416666666666667</v>
      </c>
      <c r="D798" s="118" t="s">
        <v>13</v>
      </c>
      <c r="E798" s="119">
        <v>6010</v>
      </c>
      <c r="F798" s="119">
        <v>6001</v>
      </c>
    </row>
    <row r="799" spans="1:8">
      <c r="A799" s="5">
        <v>242</v>
      </c>
      <c r="B799" s="119">
        <v>2</v>
      </c>
      <c r="C799" s="90">
        <v>0.8125</v>
      </c>
      <c r="D799" s="118" t="s">
        <v>26</v>
      </c>
      <c r="E799" s="119">
        <v>7006</v>
      </c>
      <c r="F799" s="119">
        <v>7013</v>
      </c>
    </row>
    <row r="800" spans="1:8">
      <c r="A800" s="5">
        <v>242</v>
      </c>
      <c r="B800" s="119">
        <v>2</v>
      </c>
      <c r="C800" s="90">
        <v>0.75</v>
      </c>
      <c r="D800" s="118" t="s">
        <v>26</v>
      </c>
      <c r="E800" s="119">
        <v>7018</v>
      </c>
    </row>
    <row r="801" spans="1:6">
      <c r="A801" s="5">
        <v>242</v>
      </c>
      <c r="B801" s="119">
        <v>3</v>
      </c>
      <c r="C801" s="90">
        <v>0.625</v>
      </c>
      <c r="D801" s="118" t="s">
        <v>26</v>
      </c>
      <c r="E801" s="119">
        <v>7006</v>
      </c>
      <c r="F801" s="119">
        <v>7015</v>
      </c>
    </row>
    <row r="802" spans="1:6">
      <c r="A802" s="6">
        <v>243</v>
      </c>
      <c r="B802" s="119">
        <v>1</v>
      </c>
      <c r="C802" s="90">
        <v>0.18055555555555555</v>
      </c>
      <c r="D802" s="118" t="s">
        <v>12</v>
      </c>
      <c r="E802" s="119">
        <v>2019</v>
      </c>
      <c r="F802" s="119">
        <v>2007</v>
      </c>
    </row>
    <row r="803" spans="1:6">
      <c r="A803" s="6">
        <v>243</v>
      </c>
      <c r="B803" s="119">
        <v>2</v>
      </c>
      <c r="C803" s="90">
        <v>0.21527777777777779</v>
      </c>
      <c r="D803" s="118" t="s">
        <v>12</v>
      </c>
      <c r="E803" s="119">
        <v>2012</v>
      </c>
    </row>
    <row r="804" spans="1:6">
      <c r="A804" s="6">
        <v>243</v>
      </c>
      <c r="B804" s="119">
        <v>1</v>
      </c>
      <c r="C804" s="90">
        <v>0.52430555555555558</v>
      </c>
      <c r="D804" s="118" t="s">
        <v>23</v>
      </c>
      <c r="E804" s="119">
        <v>8010</v>
      </c>
    </row>
    <row r="805" spans="1:6">
      <c r="A805" s="6">
        <v>243</v>
      </c>
      <c r="B805" s="119">
        <v>1</v>
      </c>
      <c r="C805" s="90">
        <v>0.11458333333333333</v>
      </c>
      <c r="D805" s="118" t="s">
        <v>23</v>
      </c>
      <c r="E805" s="119">
        <v>29</v>
      </c>
    </row>
    <row r="806" spans="1:6">
      <c r="A806" s="6">
        <v>243</v>
      </c>
      <c r="B806" s="119">
        <v>3</v>
      </c>
      <c r="C806" s="90">
        <v>0.71527777777777779</v>
      </c>
      <c r="D806" s="118" t="s">
        <v>23</v>
      </c>
      <c r="E806" s="119">
        <v>8006</v>
      </c>
      <c r="F806" s="119">
        <v>8019</v>
      </c>
    </row>
    <row r="807" spans="1:6">
      <c r="A807" s="6">
        <v>243</v>
      </c>
      <c r="B807" s="119">
        <v>3</v>
      </c>
      <c r="C807" s="90">
        <v>0.32361111111111113</v>
      </c>
      <c r="D807" s="118" t="s">
        <v>23</v>
      </c>
      <c r="E807" s="119">
        <v>8008</v>
      </c>
      <c r="F807" s="119">
        <v>8021</v>
      </c>
    </row>
    <row r="808" spans="1:6">
      <c r="A808" s="7">
        <v>244</v>
      </c>
      <c r="B808" s="119">
        <v>1</v>
      </c>
      <c r="C808" s="90">
        <v>0.13541666666666666</v>
      </c>
      <c r="D808" s="118" t="s">
        <v>25</v>
      </c>
      <c r="E808" s="119">
        <v>4002</v>
      </c>
      <c r="F808" s="119">
        <v>4015</v>
      </c>
    </row>
    <row r="809" spans="1:6">
      <c r="A809" s="7">
        <v>244</v>
      </c>
      <c r="B809" s="119">
        <v>2</v>
      </c>
      <c r="C809" s="90">
        <v>0.28125</v>
      </c>
      <c r="D809" s="118" t="s">
        <v>25</v>
      </c>
      <c r="E809" s="119">
        <v>4018</v>
      </c>
    </row>
    <row r="810" spans="1:6">
      <c r="A810" s="7">
        <v>244</v>
      </c>
      <c r="B810" s="119">
        <v>2</v>
      </c>
      <c r="C810" s="90">
        <v>0.125</v>
      </c>
      <c r="D810" s="118" t="s">
        <v>25</v>
      </c>
      <c r="E810" s="119">
        <v>4018</v>
      </c>
    </row>
    <row r="811" spans="1:6">
      <c r="A811" s="7">
        <v>244</v>
      </c>
      <c r="B811" s="119">
        <v>3</v>
      </c>
      <c r="C811" s="90">
        <v>0.30208333333333331</v>
      </c>
      <c r="D811" s="118" t="s">
        <v>25</v>
      </c>
      <c r="E811" s="119">
        <v>4017</v>
      </c>
      <c r="F811" s="119">
        <v>4010</v>
      </c>
    </row>
    <row r="812" spans="1:6">
      <c r="A812" s="7">
        <v>244</v>
      </c>
      <c r="B812" s="119">
        <v>3</v>
      </c>
      <c r="C812" s="90">
        <v>0.27291666666666664</v>
      </c>
      <c r="D812" s="118" t="s">
        <v>25</v>
      </c>
      <c r="E812" s="119">
        <v>4017</v>
      </c>
      <c r="F812" s="119">
        <v>87</v>
      </c>
    </row>
    <row r="813" spans="1:6">
      <c r="A813" s="7">
        <v>244</v>
      </c>
      <c r="B813" s="119">
        <v>1</v>
      </c>
      <c r="C813" s="90">
        <v>0.36458333333333331</v>
      </c>
      <c r="D813" s="118" t="s">
        <v>11</v>
      </c>
      <c r="E813" s="119">
        <v>1003</v>
      </c>
      <c r="F813" s="119">
        <v>1006</v>
      </c>
    </row>
    <row r="814" spans="1:6">
      <c r="A814" s="7">
        <v>244</v>
      </c>
      <c r="B814" s="119">
        <v>3</v>
      </c>
      <c r="C814" s="90">
        <v>0.34027777777777773</v>
      </c>
      <c r="D814" s="118" t="s">
        <v>11</v>
      </c>
      <c r="E814" s="119">
        <v>1004</v>
      </c>
    </row>
    <row r="815" spans="1:6">
      <c r="A815" s="121">
        <v>251</v>
      </c>
      <c r="B815" s="119">
        <v>1</v>
      </c>
      <c r="C815" s="90">
        <v>0.60972222222222217</v>
      </c>
      <c r="D815" s="118" t="s">
        <v>13</v>
      </c>
      <c r="E815" s="119">
        <v>24</v>
      </c>
      <c r="F815" s="119">
        <v>6019</v>
      </c>
    </row>
    <row r="816" spans="1:6">
      <c r="A816" s="121">
        <v>251</v>
      </c>
      <c r="B816" s="119">
        <v>2</v>
      </c>
      <c r="C816" s="90">
        <v>0.65625</v>
      </c>
      <c r="D816" s="118" t="s">
        <v>13</v>
      </c>
      <c r="E816" s="119" t="s">
        <v>269</v>
      </c>
    </row>
    <row r="817" spans="1:8">
      <c r="A817" s="121">
        <v>251</v>
      </c>
      <c r="B817" s="119">
        <v>1</v>
      </c>
      <c r="C817" s="90">
        <v>0.18402777777777779</v>
      </c>
      <c r="D817" s="118" t="s">
        <v>13</v>
      </c>
      <c r="E817" s="119">
        <v>6020</v>
      </c>
      <c r="F817" s="119">
        <v>6009</v>
      </c>
      <c r="G817" s="119">
        <v>6022</v>
      </c>
    </row>
    <row r="818" spans="1:8">
      <c r="A818" s="121">
        <v>251</v>
      </c>
      <c r="B818" s="119">
        <v>2</v>
      </c>
      <c r="C818" s="90">
        <v>0.19444444444444445</v>
      </c>
      <c r="D818" s="118" t="s">
        <v>13</v>
      </c>
      <c r="E818" s="119">
        <v>6001</v>
      </c>
      <c r="F818" s="119">
        <v>6022</v>
      </c>
    </row>
    <row r="819" spans="1:8">
      <c r="A819" s="121">
        <v>251</v>
      </c>
      <c r="B819" s="119">
        <v>2</v>
      </c>
      <c r="C819" s="90">
        <v>2.0833333333333332E-2</v>
      </c>
      <c r="D819" s="118" t="s">
        <v>13</v>
      </c>
      <c r="E819" s="119">
        <v>6022</v>
      </c>
      <c r="F819" s="119">
        <v>6021</v>
      </c>
    </row>
    <row r="820" spans="1:8">
      <c r="A820" s="121">
        <v>251</v>
      </c>
      <c r="B820" s="119">
        <v>2</v>
      </c>
      <c r="C820" s="90">
        <v>0.79166666666666663</v>
      </c>
      <c r="D820" s="118" t="s">
        <v>23</v>
      </c>
      <c r="E820" s="119">
        <v>21</v>
      </c>
    </row>
    <row r="821" spans="1:8">
      <c r="A821" s="121">
        <v>251</v>
      </c>
      <c r="B821" s="119">
        <v>2</v>
      </c>
      <c r="C821" s="90">
        <v>0.41319444444444442</v>
      </c>
      <c r="D821" s="118" t="s">
        <v>23</v>
      </c>
      <c r="E821" s="119">
        <v>8012</v>
      </c>
    </row>
    <row r="822" spans="1:8">
      <c r="A822" s="121">
        <v>251</v>
      </c>
      <c r="B822" s="119">
        <v>2</v>
      </c>
      <c r="C822" s="90">
        <v>0.83194444444444438</v>
      </c>
      <c r="D822" s="118" t="s">
        <v>23</v>
      </c>
      <c r="E822" s="119">
        <v>8004</v>
      </c>
      <c r="F822" s="119">
        <v>8005</v>
      </c>
      <c r="H822" s="95" t="s">
        <v>254</v>
      </c>
    </row>
    <row r="823" spans="1:8">
      <c r="A823" s="121">
        <v>251</v>
      </c>
      <c r="B823" s="119">
        <v>2</v>
      </c>
      <c r="C823" s="90">
        <v>0.50902777777777775</v>
      </c>
      <c r="D823" s="118" t="s">
        <v>23</v>
      </c>
      <c r="E823" s="119">
        <v>19</v>
      </c>
      <c r="F823" s="119">
        <v>8003</v>
      </c>
    </row>
    <row r="824" spans="1:8">
      <c r="A824" s="121">
        <v>251</v>
      </c>
      <c r="B824" s="119">
        <v>1</v>
      </c>
      <c r="C824" s="90">
        <v>0.34722222222222227</v>
      </c>
      <c r="D824" s="118" t="s">
        <v>23</v>
      </c>
      <c r="E824" s="119">
        <v>8004</v>
      </c>
    </row>
    <row r="825" spans="1:8">
      <c r="A825" s="121">
        <v>251</v>
      </c>
      <c r="B825" s="119">
        <v>2</v>
      </c>
      <c r="C825" s="90">
        <v>0.2951388888888889</v>
      </c>
      <c r="D825" s="118" t="s">
        <v>23</v>
      </c>
      <c r="E825" s="119">
        <v>8006</v>
      </c>
      <c r="F825" s="119">
        <v>8010</v>
      </c>
    </row>
    <row r="826" spans="1:8">
      <c r="A826" s="5">
        <v>252</v>
      </c>
      <c r="B826" s="119">
        <v>1</v>
      </c>
      <c r="C826" s="90">
        <v>0.40416666666666662</v>
      </c>
      <c r="D826" s="118" t="s">
        <v>24</v>
      </c>
      <c r="E826" s="119">
        <v>5017</v>
      </c>
    </row>
    <row r="827" spans="1:8">
      <c r="A827" s="5">
        <v>252</v>
      </c>
      <c r="B827" s="119">
        <v>1</v>
      </c>
      <c r="C827" s="90">
        <v>0.37847222222222227</v>
      </c>
      <c r="D827" s="118" t="s">
        <v>24</v>
      </c>
      <c r="E827" s="119">
        <v>5017</v>
      </c>
      <c r="F827" s="119">
        <v>5012</v>
      </c>
    </row>
    <row r="828" spans="1:8">
      <c r="A828" s="5">
        <v>252</v>
      </c>
      <c r="B828" s="119">
        <v>2</v>
      </c>
      <c r="C828" s="90">
        <v>0.57291666666666663</v>
      </c>
      <c r="D828" s="118" t="s">
        <v>24</v>
      </c>
      <c r="E828" s="119">
        <v>5011</v>
      </c>
    </row>
    <row r="829" spans="1:8">
      <c r="A829" s="5">
        <v>252</v>
      </c>
      <c r="B829" s="119">
        <v>2</v>
      </c>
      <c r="C829" s="90">
        <v>0.37152777777777773</v>
      </c>
      <c r="D829" s="118" t="s">
        <v>25</v>
      </c>
      <c r="E829" s="119">
        <v>4017</v>
      </c>
    </row>
    <row r="830" spans="1:8">
      <c r="A830" s="6">
        <v>253</v>
      </c>
      <c r="B830" s="119">
        <v>2</v>
      </c>
      <c r="C830" s="90">
        <v>0.54861111111111105</v>
      </c>
      <c r="D830" s="118" t="s">
        <v>26</v>
      </c>
      <c r="E830" s="119">
        <v>7004</v>
      </c>
      <c r="F830" s="119">
        <v>7009</v>
      </c>
    </row>
    <row r="831" spans="1:8">
      <c r="A831" s="6">
        <v>253</v>
      </c>
      <c r="B831" s="119">
        <v>3</v>
      </c>
      <c r="C831" s="90">
        <v>0.41875000000000001</v>
      </c>
      <c r="D831" s="118" t="s">
        <v>26</v>
      </c>
      <c r="E831" s="119">
        <v>7018</v>
      </c>
    </row>
    <row r="832" spans="1:8">
      <c r="A832" s="6">
        <v>253</v>
      </c>
      <c r="B832" s="119">
        <v>1</v>
      </c>
      <c r="C832" s="90">
        <v>0.61249999999999993</v>
      </c>
      <c r="D832" s="118" t="s">
        <v>8</v>
      </c>
      <c r="E832" s="119">
        <v>3011</v>
      </c>
    </row>
    <row r="833" spans="1:6">
      <c r="A833" s="6">
        <v>253</v>
      </c>
      <c r="B833" s="119">
        <v>1</v>
      </c>
      <c r="C833" s="90">
        <v>0.33680555555555558</v>
      </c>
      <c r="D833" s="118" t="s">
        <v>8</v>
      </c>
      <c r="E833" s="119">
        <v>3019</v>
      </c>
      <c r="F833" s="119">
        <v>3011</v>
      </c>
    </row>
    <row r="834" spans="1:6">
      <c r="A834" s="6">
        <v>253</v>
      </c>
      <c r="B834" s="119">
        <v>1</v>
      </c>
      <c r="C834" s="90">
        <v>2.2222222222222223E-2</v>
      </c>
      <c r="D834" s="118" t="s">
        <v>8</v>
      </c>
      <c r="E834" s="119">
        <v>3018</v>
      </c>
    </row>
    <row r="835" spans="1:6">
      <c r="A835" s="6">
        <v>253</v>
      </c>
      <c r="B835" s="119">
        <v>2</v>
      </c>
      <c r="C835" s="90">
        <v>0.1423611111111111</v>
      </c>
      <c r="D835" s="118" t="s">
        <v>8</v>
      </c>
      <c r="E835" s="119">
        <v>3018</v>
      </c>
      <c r="F835" s="119">
        <v>3006</v>
      </c>
    </row>
    <row r="836" spans="1:6">
      <c r="A836" s="6">
        <v>253</v>
      </c>
      <c r="B836" s="119">
        <v>3</v>
      </c>
      <c r="C836" s="90">
        <v>0.2638888888888889</v>
      </c>
      <c r="D836" s="118" t="s">
        <v>8</v>
      </c>
      <c r="E836" s="119">
        <v>3011</v>
      </c>
      <c r="F836" s="119">
        <v>3020</v>
      </c>
    </row>
    <row r="837" spans="1:6">
      <c r="A837" s="7">
        <v>254</v>
      </c>
      <c r="B837" s="119">
        <v>1</v>
      </c>
      <c r="C837" s="90">
        <v>0.61527777777777781</v>
      </c>
      <c r="D837" s="118" t="s">
        <v>12</v>
      </c>
      <c r="E837" s="119">
        <v>2015</v>
      </c>
      <c r="F837" s="119">
        <v>2017</v>
      </c>
    </row>
    <row r="838" spans="1:6">
      <c r="A838" s="7">
        <v>254</v>
      </c>
      <c r="B838" s="119">
        <v>1</v>
      </c>
      <c r="C838" s="90">
        <v>0.51874999999999993</v>
      </c>
      <c r="D838" s="118" t="s">
        <v>12</v>
      </c>
      <c r="E838" s="119">
        <v>2016</v>
      </c>
    </row>
    <row r="839" spans="1:6">
      <c r="A839" s="7">
        <v>254</v>
      </c>
      <c r="B839" s="119">
        <v>1</v>
      </c>
      <c r="C839" s="90">
        <v>3.4722222222222224E-2</v>
      </c>
      <c r="D839" s="118" t="s">
        <v>12</v>
      </c>
      <c r="E839" s="119" t="s">
        <v>269</v>
      </c>
      <c r="F839" s="119">
        <v>2017</v>
      </c>
    </row>
    <row r="840" spans="1:6">
      <c r="A840" s="7">
        <v>254</v>
      </c>
      <c r="B840" s="119">
        <v>3</v>
      </c>
      <c r="C840" s="90">
        <v>0.46180555555555558</v>
      </c>
      <c r="D840" s="118" t="s">
        <v>12</v>
      </c>
      <c r="E840" s="119" t="s">
        <v>269</v>
      </c>
      <c r="F840" s="119">
        <v>2017</v>
      </c>
    </row>
    <row r="841" spans="1:6">
      <c r="A841" s="7">
        <v>254</v>
      </c>
      <c r="B841" s="119">
        <v>2</v>
      </c>
      <c r="C841" s="90">
        <v>0.21875</v>
      </c>
      <c r="D841" s="118" t="s">
        <v>11</v>
      </c>
      <c r="E841" s="119">
        <v>4</v>
      </c>
    </row>
    <row r="842" spans="1:6">
      <c r="A842" s="7">
        <v>254</v>
      </c>
      <c r="B842" s="119">
        <v>3</v>
      </c>
      <c r="C842" s="90">
        <v>0.36319444444444443</v>
      </c>
      <c r="D842" s="118" t="s">
        <v>11</v>
      </c>
      <c r="E842" s="119">
        <v>10</v>
      </c>
    </row>
    <row r="843" spans="1:6">
      <c r="A843" s="7">
        <v>254</v>
      </c>
      <c r="B843" s="119">
        <v>3</v>
      </c>
      <c r="C843" s="119"/>
      <c r="D843" s="118" t="s">
        <v>11</v>
      </c>
      <c r="E843" s="119">
        <v>1016</v>
      </c>
    </row>
    <row r="844" spans="1:6">
      <c r="A844" s="121">
        <v>261</v>
      </c>
      <c r="B844" s="119">
        <v>3</v>
      </c>
      <c r="C844" s="90">
        <v>0.70833333333333337</v>
      </c>
      <c r="D844" s="118" t="s">
        <v>24</v>
      </c>
      <c r="E844" s="119">
        <v>5004</v>
      </c>
      <c r="F844" s="119">
        <v>5012</v>
      </c>
    </row>
    <row r="845" spans="1:6">
      <c r="A845" s="121">
        <v>261</v>
      </c>
      <c r="B845" s="119">
        <v>3</v>
      </c>
      <c r="C845" s="90">
        <v>0.37638888888888888</v>
      </c>
      <c r="D845" s="118" t="s">
        <v>24</v>
      </c>
      <c r="E845" s="119">
        <v>5005</v>
      </c>
      <c r="F845" s="119">
        <v>5021</v>
      </c>
    </row>
    <row r="846" spans="1:6">
      <c r="A846" s="121">
        <v>261</v>
      </c>
      <c r="B846" s="119">
        <v>3</v>
      </c>
      <c r="C846" s="90">
        <v>2.0833333333333332E-2</v>
      </c>
      <c r="D846" s="118" t="s">
        <v>24</v>
      </c>
      <c r="E846" s="119">
        <v>5012</v>
      </c>
      <c r="F846" s="119">
        <v>5002</v>
      </c>
    </row>
    <row r="847" spans="1:6">
      <c r="A847" s="121">
        <v>261</v>
      </c>
      <c r="B847" s="119">
        <v>1</v>
      </c>
      <c r="C847" s="90">
        <v>0.51736111111111105</v>
      </c>
      <c r="D847" s="118" t="s">
        <v>12</v>
      </c>
      <c r="E847" s="119">
        <v>2019</v>
      </c>
      <c r="F847" s="119">
        <v>2018</v>
      </c>
    </row>
    <row r="848" spans="1:6">
      <c r="A848" s="121">
        <v>261</v>
      </c>
      <c r="B848" s="119">
        <v>1</v>
      </c>
      <c r="C848" s="90">
        <v>0.34027777777777773</v>
      </c>
      <c r="D848" s="118" t="s">
        <v>12</v>
      </c>
      <c r="E848" s="119">
        <v>2018</v>
      </c>
      <c r="F848" s="119">
        <v>2018</v>
      </c>
    </row>
    <row r="849" spans="1:7">
      <c r="A849" s="121">
        <v>261</v>
      </c>
      <c r="B849" s="119">
        <v>1</v>
      </c>
      <c r="C849" s="90">
        <v>0.13541666666666666</v>
      </c>
      <c r="D849" s="118" t="s">
        <v>12</v>
      </c>
      <c r="E849" s="119">
        <v>2008</v>
      </c>
    </row>
    <row r="850" spans="1:7">
      <c r="A850" s="121">
        <v>261</v>
      </c>
      <c r="B850" s="119">
        <v>1</v>
      </c>
      <c r="C850" s="90">
        <v>9.8611111111111108E-2</v>
      </c>
      <c r="D850" s="118" t="s">
        <v>12</v>
      </c>
      <c r="E850" s="119">
        <v>2014</v>
      </c>
      <c r="F850" s="119">
        <v>2007</v>
      </c>
    </row>
    <row r="851" spans="1:7">
      <c r="A851" s="121">
        <v>261</v>
      </c>
      <c r="B851" s="119">
        <v>2</v>
      </c>
      <c r="C851" s="90">
        <v>0.45833333333333331</v>
      </c>
      <c r="D851" s="118" t="s">
        <v>12</v>
      </c>
      <c r="E851" s="119">
        <v>2019</v>
      </c>
      <c r="F851" s="119">
        <v>2017</v>
      </c>
    </row>
    <row r="852" spans="1:7">
      <c r="A852" s="121">
        <v>261</v>
      </c>
      <c r="B852" s="119">
        <v>3</v>
      </c>
      <c r="C852" s="90">
        <v>0.47222222222222227</v>
      </c>
      <c r="D852" s="118" t="s">
        <v>12</v>
      </c>
      <c r="E852" s="119">
        <v>2019</v>
      </c>
      <c r="F852" s="119">
        <v>2020</v>
      </c>
    </row>
    <row r="853" spans="1:7">
      <c r="A853" s="121">
        <v>261</v>
      </c>
      <c r="B853" s="119">
        <v>3</v>
      </c>
      <c r="C853" s="90">
        <v>0.39583333333333331</v>
      </c>
      <c r="D853" s="118" t="s">
        <v>12</v>
      </c>
      <c r="E853" s="119">
        <v>2018</v>
      </c>
    </row>
    <row r="854" spans="1:7">
      <c r="A854" s="5">
        <v>262</v>
      </c>
      <c r="B854" s="119">
        <v>1</v>
      </c>
      <c r="C854" s="90">
        <v>0.1388888888888889</v>
      </c>
      <c r="D854" s="118" t="s">
        <v>11</v>
      </c>
      <c r="E854" s="119">
        <v>29</v>
      </c>
      <c r="F854" s="119">
        <v>39</v>
      </c>
    </row>
    <row r="855" spans="1:7">
      <c r="A855" s="5">
        <v>262</v>
      </c>
      <c r="B855" s="119">
        <v>2</v>
      </c>
      <c r="C855" s="90">
        <v>0.77083333333333337</v>
      </c>
      <c r="D855" s="118" t="s">
        <v>11</v>
      </c>
      <c r="E855" s="119" t="s">
        <v>270</v>
      </c>
      <c r="F855" s="119">
        <v>39</v>
      </c>
      <c r="G855" s="119">
        <v>1008</v>
      </c>
    </row>
    <row r="856" spans="1:7">
      <c r="A856" s="5">
        <v>262</v>
      </c>
      <c r="B856" s="119">
        <v>2</v>
      </c>
      <c r="C856" s="90">
        <v>0.10416666666666667</v>
      </c>
      <c r="D856" s="118" t="s">
        <v>11</v>
      </c>
      <c r="E856" s="119">
        <v>1008</v>
      </c>
    </row>
    <row r="857" spans="1:7">
      <c r="A857" s="5">
        <v>262</v>
      </c>
      <c r="B857" s="119">
        <v>3</v>
      </c>
      <c r="C857" s="90">
        <v>0.39583333333333331</v>
      </c>
      <c r="D857" s="118" t="s">
        <v>11</v>
      </c>
      <c r="E857" s="119">
        <v>1008</v>
      </c>
    </row>
    <row r="858" spans="1:7">
      <c r="A858" s="5">
        <v>262</v>
      </c>
      <c r="B858" s="119">
        <v>3</v>
      </c>
      <c r="C858" s="90">
        <v>2.2222222222222223E-2</v>
      </c>
      <c r="D858" s="118" t="s">
        <v>11</v>
      </c>
      <c r="E858" s="119">
        <v>1008</v>
      </c>
      <c r="F858" s="119">
        <v>93</v>
      </c>
    </row>
    <row r="859" spans="1:7">
      <c r="A859" s="5">
        <v>262</v>
      </c>
      <c r="B859" s="119">
        <v>1</v>
      </c>
      <c r="C859" s="90">
        <v>0.375</v>
      </c>
      <c r="D859" s="118" t="s">
        <v>13</v>
      </c>
      <c r="E859" s="119">
        <v>6017</v>
      </c>
    </row>
    <row r="860" spans="1:7">
      <c r="A860" s="5">
        <v>262</v>
      </c>
      <c r="B860" s="119">
        <v>2</v>
      </c>
      <c r="C860" s="90">
        <v>0.54166666666666663</v>
      </c>
      <c r="D860" s="118" t="s">
        <v>13</v>
      </c>
      <c r="E860" s="119">
        <v>6020</v>
      </c>
      <c r="F860" s="119">
        <v>6017</v>
      </c>
    </row>
    <row r="861" spans="1:7">
      <c r="A861" s="5">
        <v>262</v>
      </c>
      <c r="B861" s="119">
        <v>2</v>
      </c>
      <c r="C861" s="90">
        <v>0.4152777777777778</v>
      </c>
      <c r="D861" s="118" t="s">
        <v>13</v>
      </c>
      <c r="E861" s="119">
        <v>6018</v>
      </c>
      <c r="F861" s="119">
        <v>6016</v>
      </c>
    </row>
    <row r="862" spans="1:7">
      <c r="A862" s="5">
        <v>262</v>
      </c>
      <c r="B862" s="119">
        <v>2</v>
      </c>
      <c r="C862" s="90">
        <v>0.17916666666666667</v>
      </c>
      <c r="D862" s="118" t="s">
        <v>13</v>
      </c>
      <c r="E862" s="119">
        <v>6018</v>
      </c>
      <c r="F862" s="119">
        <v>6017</v>
      </c>
    </row>
    <row r="863" spans="1:7">
      <c r="A863" s="5">
        <v>262</v>
      </c>
      <c r="B863" s="119">
        <v>3</v>
      </c>
      <c r="C863" s="90">
        <v>0.60833333333333328</v>
      </c>
      <c r="D863" s="118" t="s">
        <v>13</v>
      </c>
      <c r="E863" s="119">
        <v>6022</v>
      </c>
      <c r="F863" s="119">
        <v>6009</v>
      </c>
    </row>
    <row r="864" spans="1:7">
      <c r="A864" s="5">
        <v>262</v>
      </c>
      <c r="B864" s="119">
        <v>3</v>
      </c>
      <c r="C864" s="90">
        <v>0.3611111111111111</v>
      </c>
      <c r="D864" s="118" t="s">
        <v>13</v>
      </c>
      <c r="E864" s="119">
        <v>6016</v>
      </c>
      <c r="F864" s="119">
        <v>6004</v>
      </c>
    </row>
    <row r="865" spans="1:6">
      <c r="A865" s="5">
        <v>262</v>
      </c>
      <c r="B865" s="119">
        <v>3</v>
      </c>
      <c r="C865" s="90">
        <v>0.16666666666666666</v>
      </c>
      <c r="D865" s="118" t="s">
        <v>13</v>
      </c>
      <c r="E865" s="119">
        <v>6020</v>
      </c>
      <c r="F865" s="119">
        <v>6016</v>
      </c>
    </row>
    <row r="866" spans="1:6">
      <c r="A866" s="5">
        <v>262</v>
      </c>
      <c r="B866" s="119">
        <v>3</v>
      </c>
      <c r="C866" s="90">
        <v>7.2916666666666671E-2</v>
      </c>
      <c r="D866" s="118" t="s">
        <v>13</v>
      </c>
      <c r="E866" s="119">
        <v>6018</v>
      </c>
    </row>
    <row r="867" spans="1:6">
      <c r="A867" s="6">
        <v>263</v>
      </c>
      <c r="C867" s="119"/>
      <c r="D867" s="118" t="s">
        <v>8</v>
      </c>
      <c r="E867" s="119">
        <v>3020</v>
      </c>
      <c r="F867" s="119">
        <v>3011</v>
      </c>
    </row>
    <row r="868" spans="1:6">
      <c r="A868" s="6">
        <v>263</v>
      </c>
      <c r="C868" s="119"/>
      <c r="D868" s="118" t="s">
        <v>8</v>
      </c>
      <c r="E868" s="119">
        <v>3020</v>
      </c>
      <c r="F868" s="119">
        <v>3011</v>
      </c>
    </row>
    <row r="869" spans="1:6">
      <c r="A869" s="6">
        <v>263</v>
      </c>
      <c r="C869" s="119"/>
      <c r="D869" s="118" t="s">
        <v>8</v>
      </c>
      <c r="E869" s="119">
        <v>3011</v>
      </c>
      <c r="F869" s="119">
        <v>3013</v>
      </c>
    </row>
    <row r="870" spans="1:6">
      <c r="A870" s="6">
        <v>263</v>
      </c>
      <c r="C870" s="119"/>
      <c r="D870" s="118" t="s">
        <v>8</v>
      </c>
      <c r="E870" s="119">
        <v>3011</v>
      </c>
      <c r="F870" s="119">
        <v>3019</v>
      </c>
    </row>
    <row r="871" spans="1:6">
      <c r="A871" s="6">
        <v>263</v>
      </c>
      <c r="C871" s="119"/>
      <c r="D871" s="118" t="s">
        <v>8</v>
      </c>
      <c r="E871" s="119">
        <v>3013</v>
      </c>
      <c r="F871" s="119">
        <v>3014</v>
      </c>
    </row>
    <row r="872" spans="1:6">
      <c r="A872" s="6">
        <v>263</v>
      </c>
      <c r="C872" s="119"/>
      <c r="D872" s="118" t="s">
        <v>8</v>
      </c>
      <c r="E872" s="119">
        <v>3013</v>
      </c>
      <c r="F872" s="119">
        <v>3014</v>
      </c>
    </row>
    <row r="873" spans="1:6">
      <c r="A873" s="6">
        <v>263</v>
      </c>
      <c r="C873" s="119"/>
      <c r="D873" s="118" t="s">
        <v>8</v>
      </c>
      <c r="E873" s="119">
        <v>3019</v>
      </c>
      <c r="F873" s="119">
        <v>3014</v>
      </c>
    </row>
    <row r="874" spans="1:6">
      <c r="A874" s="6">
        <v>263</v>
      </c>
      <c r="C874" s="119"/>
      <c r="D874" s="118" t="s">
        <v>8</v>
      </c>
      <c r="E874" s="119">
        <v>3019</v>
      </c>
      <c r="F874" s="119">
        <v>3009</v>
      </c>
    </row>
    <row r="875" spans="1:6">
      <c r="A875" s="6">
        <v>263</v>
      </c>
      <c r="C875" s="119"/>
      <c r="D875" s="118" t="s">
        <v>8</v>
      </c>
      <c r="E875" s="119">
        <v>3019</v>
      </c>
      <c r="F875" s="119">
        <v>3004</v>
      </c>
    </row>
    <row r="876" spans="1:6">
      <c r="A876" s="6">
        <v>263</v>
      </c>
      <c r="C876" s="119"/>
      <c r="D876" s="118" t="s">
        <v>8</v>
      </c>
      <c r="E876" s="119">
        <v>3007</v>
      </c>
      <c r="F876" s="119">
        <v>3018</v>
      </c>
    </row>
    <row r="877" spans="1:6">
      <c r="A877" s="6">
        <v>263</v>
      </c>
      <c r="C877" s="119"/>
      <c r="D877" s="118" t="s">
        <v>25</v>
      </c>
      <c r="E877" s="119">
        <v>4006</v>
      </c>
      <c r="F877" s="119">
        <v>4013</v>
      </c>
    </row>
    <row r="878" spans="1:6">
      <c r="A878" s="6">
        <v>263</v>
      </c>
      <c r="C878" s="119"/>
      <c r="D878" s="118" t="s">
        <v>25</v>
      </c>
      <c r="E878" s="119">
        <v>4006</v>
      </c>
      <c r="F878" s="119">
        <v>4020</v>
      </c>
    </row>
    <row r="879" spans="1:6">
      <c r="A879" s="6">
        <v>263</v>
      </c>
      <c r="C879" s="119"/>
      <c r="D879" s="118" t="s">
        <v>25</v>
      </c>
      <c r="E879" s="119">
        <v>4006</v>
      </c>
      <c r="F879" s="119">
        <v>4017</v>
      </c>
    </row>
    <row r="880" spans="1:6">
      <c r="A880" s="6">
        <v>263</v>
      </c>
      <c r="C880" s="119"/>
      <c r="D880" s="118" t="s">
        <v>25</v>
      </c>
      <c r="E880" s="119">
        <v>4011</v>
      </c>
    </row>
    <row r="881" spans="1:6">
      <c r="A881" s="6">
        <v>263</v>
      </c>
      <c r="C881" s="119"/>
      <c r="D881" s="118" t="s">
        <v>25</v>
      </c>
      <c r="E881" s="119">
        <v>4013</v>
      </c>
    </row>
    <row r="882" spans="1:6">
      <c r="A882" s="6">
        <v>263</v>
      </c>
      <c r="C882" s="119"/>
      <c r="D882" s="118" t="s">
        <v>25</v>
      </c>
      <c r="E882" s="119">
        <v>4018</v>
      </c>
    </row>
    <row r="883" spans="1:6">
      <c r="A883" s="7">
        <v>264</v>
      </c>
      <c r="C883" s="119"/>
      <c r="D883" s="118" t="s">
        <v>26</v>
      </c>
      <c r="E883" s="119">
        <v>7018</v>
      </c>
      <c r="F883" s="119">
        <v>7016</v>
      </c>
    </row>
    <row r="884" spans="1:6">
      <c r="A884" s="7">
        <v>264</v>
      </c>
      <c r="C884" s="119"/>
      <c r="D884" s="118" t="s">
        <v>26</v>
      </c>
      <c r="E884" s="119">
        <v>7018</v>
      </c>
      <c r="F884" s="119">
        <v>7010</v>
      </c>
    </row>
    <row r="885" spans="1:6">
      <c r="A885" s="7">
        <v>264</v>
      </c>
      <c r="C885" s="119"/>
      <c r="D885" s="118" t="s">
        <v>26</v>
      </c>
      <c r="E885" s="119">
        <v>7009</v>
      </c>
    </row>
    <row r="886" spans="1:6">
      <c r="A886" s="7">
        <v>264</v>
      </c>
      <c r="C886" s="119"/>
      <c r="D886" s="118" t="s">
        <v>23</v>
      </c>
      <c r="E886" s="119">
        <v>8005</v>
      </c>
      <c r="F886" s="119">
        <v>8017</v>
      </c>
    </row>
    <row r="887" spans="1:6">
      <c r="A887" s="7">
        <v>264</v>
      </c>
      <c r="C887" s="119"/>
      <c r="D887" s="118" t="s">
        <v>23</v>
      </c>
      <c r="E887" s="119">
        <v>33</v>
      </c>
      <c r="F887" s="119">
        <v>8010</v>
      </c>
    </row>
    <row r="888" spans="1:6">
      <c r="A888" s="7">
        <v>264</v>
      </c>
      <c r="C888" s="119"/>
      <c r="D888" s="118" t="s">
        <v>23</v>
      </c>
      <c r="E888" s="119">
        <v>8008</v>
      </c>
    </row>
    <row r="889" spans="1:6">
      <c r="A889" s="7">
        <v>264</v>
      </c>
      <c r="C889" s="119"/>
      <c r="D889" s="118" t="s">
        <v>23</v>
      </c>
      <c r="E889" s="119">
        <v>8017</v>
      </c>
    </row>
  </sheetData>
  <sortState ref="B34:H40">
    <sortCondition ref="B34:B40"/>
    <sortCondition ref="C34:C40"/>
  </sortState>
  <conditionalFormatting sqref="D1:D1048576">
    <cfRule type="containsText" dxfId="1412" priority="29" operator="containsText" text="Puckheads">
      <formula>NOT(ISERROR(SEARCH("Puckheads",D1)))</formula>
    </cfRule>
    <cfRule type="containsText" dxfId="1411" priority="30" operator="containsText" text="Rink Rats">
      <formula>NOT(ISERROR(SEARCH("Rink Rats",D1)))</formula>
    </cfRule>
    <cfRule type="containsText" dxfId="1410" priority="31" operator="containsText" text="Victors">
      <formula>NOT(ISERROR(SEARCH("Victors",D1)))</formula>
    </cfRule>
    <cfRule type="containsText" dxfId="1409" priority="32" operator="containsText" text="Kryptonite">
      <formula>NOT(ISERROR(SEARCH("Kryptonite",D1)))</formula>
    </cfRule>
    <cfRule type="containsText" dxfId="1408" priority="33" operator="containsText" text="Voodoo">
      <formula>NOT(ISERROR(SEARCH("Voodoo",D1)))</formula>
    </cfRule>
    <cfRule type="containsText" dxfId="1407" priority="34" operator="containsText" text="FoDM/KB">
      <formula>NOT(ISERROR(SEARCH("FoDM/KB",D1)))</formula>
    </cfRule>
    <cfRule type="containsText" dxfId="1406" priority="35" operator="containsText" text="Alien">
      <formula>NOT(ISERROR(SEARCH("Alien",D1)))</formula>
    </cfRule>
    <cfRule type="containsText" dxfId="1405" priority="36" operator="containsText" text="Red Alert">
      <formula>NOT(ISERROR(SEARCH("Red Alert",D1)))</formula>
    </cfRule>
  </conditionalFormatting>
  <conditionalFormatting sqref="G307:G309 F310:G311 G314 F315:G315 G316:G319 F320:G322 G323:G326 F327:G329 G330 G333:G334 E1:G299 F335:G336 F339:G340 G341:G342 G337:G338 F343:G344 F351:G351 G345:G350 F358:G358 G352:G357 F368:G368 G359:G367 G369 F370:G373 G374 F375:G376 F379:G380 G377:G378 G381 F382:G382 F384:G384 G383 G385:G386 F387:G388 G395 F394:G394 G389:G393 F396:G396 F403:G403 G397:G402 F406:G406 G404:G405 G407:G408 F409:G409 G410 F411:G411 G412:G416 F417:G418 G419 F420:G420 G421 F422:G422 G423 E427:G427 F424:G425 G426 E430 F429:G429 G430 G428 F431:G432 G433 F434:G434 F436:G436 G435 E301:G306 E300 G437:G440 F441:G441 G442:G446 F447:G447 G448 F450:G450 G451:G452 F453:G454 G455:G456 F457:G458 G459:G460 F461:G461 G462 F463:G463 E466 F470:G472 G464:G469 F491:G491 F480:G480 G473:G479 G481:G490 E494 G492:G498 F499:G499 G500:G501 F502:G503 G504 F505:G510 G511:G516 F517:G519 F521:G521 G520 G522:G525 F526:G527 G528:G530 F531:G532 G535 F534:G534 G533 F536:G539 G540:G541 F542:G542 G543:G545 F546:G547 F550:G550 G548:G549 G552 E556 F553:G553 F555:G555 G556:G558 F559:G559 G560 F561:G565 F568:G568 G566:G567 G569:G570 F571:G571 G588:G591 G572:G575 F576:G576 G577:G580 F581:G584 G585 F586:G587 F592:G595 G596 F607:G607 F597:G599 G600 F601:G605 G608 G606 F609:G610 F623:G623 G611:G613 F614:G617 G618:G622 F627:G627 G624:G626 G628:G629 F630:G630 F632:G632 G631 G633 F634:G634 F682:G682 G635:G641 F661:G661 F642:G642 F666:G666 G651 F650:G650 F652:G654 G643:G649 E660 G655:G660 E664 G663:G665 G667:G671 F672:G672 G673 G675 F686:G686 G677:G681 G684:G685 G690 F689:G689 G687:G688 F691:G695 G735:G736 F709:G709 G710:G712 G707:G708 F713:G714 F733:G734 E717 E704:G704 G696:G699 G715:G720 F737:G740 F706:G706 G705 F700:G701 G702 F703:G703 F721:G722 G723:G732 G741:G745 F746:G750 G751 F752:G752 G753:G754 F755:G757 G758:G762 F763:G764 G765:G773 G775:G779 F780:G781 G782:G784 F785:G786 G787 F788:G788 F791:G791 G789:G790 G792 F795:G795 F793:G793 G794 F800:G800 F797:G797 G796 G798:G799 E805:G805 G801:G802 F803:G804 E816:G816 G806:G808 F809:G810 F812:G812 G811 G813 F814:G814 E815 G815 E820:G820 G818:G819 E823 F821:G821 F826:G826 F824:G824 G825 G822:G823 G827 F828:G829 G830 F831:G832 G833 E841:G842 F834:G834 F838:G838 G835:G837 E839:E840 G839:G840 F843:G843 E854:G854 G844:G848 F849:G849 F853:G853 G850:G852 E855:F855 F856:G859 G860:G865 F866:G866 G867:G879 F880:G882 G883:G884 F885:G885 E887 E890:G1048576 F888:G889 G886:G887">
    <cfRule type="cellIs" dxfId="1404" priority="27" operator="equal">
      <formula>""</formula>
    </cfRule>
  </conditionalFormatting>
  <conditionalFormatting sqref="E431">
    <cfRule type="duplicateValues" dxfId="1403" priority="26"/>
  </conditionalFormatting>
  <conditionalFormatting sqref="E431">
    <cfRule type="duplicateValues" dxfId="1402" priority="25"/>
  </conditionalFormatting>
  <conditionalFormatting sqref="F465">
    <cfRule type="duplicateValues" dxfId="1401" priority="24"/>
  </conditionalFormatting>
  <conditionalFormatting sqref="F465">
    <cfRule type="duplicateValues" dxfId="1400" priority="23"/>
  </conditionalFormatting>
  <conditionalFormatting sqref="F624">
    <cfRule type="duplicateValues" dxfId="1399" priority="22"/>
  </conditionalFormatting>
  <conditionalFormatting sqref="F624">
    <cfRule type="duplicateValues" dxfId="1398" priority="21"/>
  </conditionalFormatting>
  <conditionalFormatting sqref="F625">
    <cfRule type="duplicateValues" dxfId="1397" priority="20"/>
  </conditionalFormatting>
  <conditionalFormatting sqref="F625">
    <cfRule type="duplicateValues" dxfId="1396" priority="19"/>
  </conditionalFormatting>
  <conditionalFormatting sqref="F662">
    <cfRule type="duplicateValues" dxfId="1395" priority="18"/>
  </conditionalFormatting>
  <conditionalFormatting sqref="F662">
    <cfRule type="duplicateValues" dxfId="1394" priority="17"/>
  </conditionalFormatting>
  <conditionalFormatting sqref="F736">
    <cfRule type="duplicateValues" dxfId="1393" priority="16"/>
  </conditionalFormatting>
  <conditionalFormatting sqref="F736">
    <cfRule type="duplicateValues" dxfId="1392" priority="15"/>
  </conditionalFormatting>
  <conditionalFormatting sqref="E712">
    <cfRule type="duplicateValues" dxfId="1391" priority="14"/>
  </conditionalFormatting>
  <conditionalFormatting sqref="E712">
    <cfRule type="duplicateValues" dxfId="1390" priority="13"/>
  </conditionalFormatting>
  <conditionalFormatting sqref="E713">
    <cfRule type="duplicateValues" dxfId="1389" priority="12"/>
  </conditionalFormatting>
  <conditionalFormatting sqref="E713">
    <cfRule type="duplicateValues" dxfId="1388" priority="11"/>
  </conditionalFormatting>
  <conditionalFormatting sqref="F710">
    <cfRule type="duplicateValues" dxfId="1387" priority="10"/>
  </conditionalFormatting>
  <conditionalFormatting sqref="F710">
    <cfRule type="duplicateValues" dxfId="1386" priority="9"/>
  </conditionalFormatting>
  <conditionalFormatting sqref="F708">
    <cfRule type="duplicateValues" dxfId="1385" priority="8"/>
  </conditionalFormatting>
  <conditionalFormatting sqref="F708">
    <cfRule type="duplicateValues" dxfId="1384" priority="7"/>
  </conditionalFormatting>
  <conditionalFormatting sqref="E804">
    <cfRule type="duplicateValues" dxfId="1383" priority="6"/>
  </conditionalFormatting>
  <conditionalFormatting sqref="E804">
    <cfRule type="duplicateValues" dxfId="1382" priority="5"/>
  </conditionalFormatting>
  <conditionalFormatting sqref="F825">
    <cfRule type="duplicateValues" dxfId="1381" priority="4"/>
  </conditionalFormatting>
  <conditionalFormatting sqref="F825">
    <cfRule type="duplicateValues" dxfId="1380" priority="3"/>
  </conditionalFormatting>
  <conditionalFormatting sqref="F887">
    <cfRule type="duplicateValues" dxfId="1379" priority="2"/>
  </conditionalFormatting>
  <conditionalFormatting sqref="F887">
    <cfRule type="duplicateValues" dxfId="1378" priority="1"/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8" operator="notBetween" id="{03B79BCE-82D3-43A7-A780-446D4D43D742}">
            <xm:f>MIN(PlayerTable!$C:$C)</xm:f>
            <xm:f>MAX(PlayerTable!$C:$C)</xm:f>
            <x14:dxf>
              <fill>
                <patternFill>
                  <bgColor theme="5" tint="0.79998168889431442"/>
                </patternFill>
              </fill>
            </x14:dxf>
          </x14:cfRule>
          <xm:sqref>G307:G309 F310:G311 G314 F315:G315 G316:G319 F320:G322 G323:G326 F327:G329 G330 G333:G334 E1:G299 F335:G336 F339:G340 G341:G342 G337:G338 F343:G344 F351:G351 G345:G350 F358:G358 G352:G357 F368:G368 G359:G367 G369 F370:G373 G374 F375:G376 F379:G380 G377:G378 G381 F382:G382 F384:G384 G383 G385:G386 F387:G388 G395 F394:G394 G389:G393 F396:G396 F403:G403 G397:G402 F406:G406 G404:G405 G407:G408 F409:G409 G410 F411:G411 G412:G416 F417:G418 G419 F420:G420 G421 F422:G422 G423 E427:G427 F424:G425 G426 E430 F429:G429 G430 G428 F431:G432 G433 F434:G434 F436:G436 G435 E301:G306 E300 G437:G440 F441:G441 G442:G446 F447:G447 G448 F450:G450 G451:G452 F453:G454 G455:G456 F457:G458 G459:G460 F461:G461 G462 F463:G463 E466 F470:G472 G464:G469 F491:G491 F480:G480 G473:G479 G481:G490 E494 G492:G498 F499:G499 G500:G501 F502:G503 G504 F505:G510 G511:G516 F517:G519 F521:G521 G520 G522:G525 F526:G527 G528:G530 F531:G532 G535 F534:G534 G533 F536:G539 G540:G541 F542:G542 G543:G545 F546:G547 F550:G550 G548:G549 G552 E556 F553:G553 F555:G555 G556:G558 F559:G559 G560 F561:G565 F568:G568 G566:G567 G569:G570 F571:G571 G588:G591 G572:G575 F576:G576 G577:G580 F581:G584 G585 F586:G587 F592:G595 G596 F607:G607 F597:G599 G600 F601:G605 G608 G606 F609:G610 F623:G623 G611:G613 F614:G617 G618:G622 F627:G627 G624:G626 G628:G629 F630:G630 F632:G632 G631 G633 F634:G634 F682:G682 G635:G641 F661:G661 F642:G642 F666:G666 G651 F650:G650 F652:G654 G643:G649 E660 G655:G660 E664 G663:G665 G667:G671 F672:G672 G673 G675 F686:G686 G677:G681 G684:G685 G690 F689:G689 G687:G688 F691:G695 G735:G736 F709:G709 G710:G712 G707:G708 F713:G714 F733:G734 E717 E704:G704 G696:G699 G715:G720 F737:G740 F706:G706 G705 F700:G701 G702 F703:G703 F721:G722 G723:G732 G741:G745 F746:G750 G751 F752:G752 G753:G754 F755:G757 G758:G762 F763:G764 G765:G773 G775:G779 F780:G781 G782:G784 F785:G786 G787 F788:G788 F791:G791 G789:G790 G792 F795:G795 F793:G793 G794 F800:G800 F797:G797 G796 G798:G799 E805:G805 G801:G802 F803:G804 E816:G816 G806:G808 F809:G810 F812:G812 G811 G813 F814:G814 E815 G815 E820:G820 G818:G819 E823 F821:G821 F826:G826 F824:G824 G825 G822:G823 G827 F828:G829 G830 F831:G832 G833 E841:G842 F834:G834 F838:G838 G835:G837 E839:E840 G839:G840 F843:G843 E854:G854 G844:G848 F849:G849 F853:G853 G850:G852 E855:F855 F856:G859 G860:G865 F866:G866 G867:G879 F880:G882 G883:G884 F885:G885 E887 E890:G1048576 F888:G889 G886:G887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</sheetPr>
  <dimension ref="A1:K218"/>
  <sheetViews>
    <sheetView workbookViewId="0"/>
  </sheetViews>
  <sheetFormatPr defaultRowHeight="15"/>
  <cols>
    <col min="1" max="1" width="13.42578125" style="8" customWidth="1"/>
    <col min="2" max="2" width="9.140625" style="121"/>
    <col min="3" max="3" width="10.7109375" style="15" bestFit="1" customWidth="1"/>
    <col min="4" max="4" width="10.42578125" style="1" bestFit="1" customWidth="1"/>
    <col min="5" max="5" width="11.7109375" style="1" bestFit="1" customWidth="1"/>
    <col min="6" max="6" width="9.140625" style="14"/>
    <col min="7" max="7" width="18.42578125" style="1" bestFit="1" customWidth="1"/>
    <col min="8" max="8" width="11.5703125" style="42" bestFit="1" customWidth="1"/>
    <col min="10" max="10" width="10.42578125" bestFit="1" customWidth="1"/>
    <col min="11" max="11" width="9.140625" style="15"/>
  </cols>
  <sheetData>
    <row r="1" spans="1:8">
      <c r="A1" s="120" t="s">
        <v>247</v>
      </c>
      <c r="B1" s="120" t="s">
        <v>248</v>
      </c>
      <c r="C1" s="3" t="s">
        <v>249</v>
      </c>
      <c r="D1" s="77" t="s">
        <v>14</v>
      </c>
      <c r="E1" s="77" t="s">
        <v>271</v>
      </c>
      <c r="F1" s="120" t="s">
        <v>272</v>
      </c>
      <c r="G1" s="77" t="s">
        <v>273</v>
      </c>
      <c r="H1" s="165" t="s">
        <v>274</v>
      </c>
    </row>
    <row r="2" spans="1:8">
      <c r="A2" s="5">
        <v>12</v>
      </c>
      <c r="B2" s="121">
        <v>2</v>
      </c>
      <c r="C2" s="10">
        <v>0.39583333333333331</v>
      </c>
      <c r="D2" s="98" t="s">
        <v>13</v>
      </c>
      <c r="E2" s="119">
        <v>6004</v>
      </c>
      <c r="F2" s="121">
        <v>3</v>
      </c>
      <c r="G2" s="98" t="s">
        <v>275</v>
      </c>
      <c r="H2" s="119"/>
    </row>
    <row r="3" spans="1:8">
      <c r="A3" s="5">
        <v>12</v>
      </c>
      <c r="B3" s="121">
        <v>3</v>
      </c>
      <c r="C3" s="10">
        <v>3.6805555555555557E-2</v>
      </c>
      <c r="D3" s="118" t="s">
        <v>12</v>
      </c>
      <c r="E3" s="119">
        <v>2008</v>
      </c>
      <c r="F3" s="22">
        <v>3</v>
      </c>
      <c r="G3" s="98" t="s">
        <v>276</v>
      </c>
      <c r="H3" s="119"/>
    </row>
    <row r="4" spans="1:8">
      <c r="A4" s="6">
        <v>13</v>
      </c>
      <c r="B4" s="121">
        <v>2</v>
      </c>
      <c r="C4" s="10">
        <v>0.45833333333333331</v>
      </c>
      <c r="D4" s="118" t="s">
        <v>23</v>
      </c>
      <c r="E4" s="119">
        <v>8005</v>
      </c>
      <c r="F4" s="22">
        <v>3</v>
      </c>
      <c r="G4" s="98" t="s">
        <v>277</v>
      </c>
      <c r="H4" s="119"/>
    </row>
    <row r="5" spans="1:8">
      <c r="A5" s="7">
        <v>14</v>
      </c>
      <c r="B5" s="121">
        <v>1</v>
      </c>
      <c r="C5" s="146">
        <v>0.3611111111111111</v>
      </c>
      <c r="D5" s="118" t="s">
        <v>25</v>
      </c>
      <c r="E5" s="119">
        <v>4013</v>
      </c>
      <c r="F5" s="121">
        <v>3</v>
      </c>
      <c r="G5" s="118" t="s">
        <v>275</v>
      </c>
      <c r="H5" s="119"/>
    </row>
    <row r="6" spans="1:8">
      <c r="A6" s="7">
        <v>14</v>
      </c>
      <c r="B6" s="121">
        <v>3</v>
      </c>
      <c r="C6" s="146">
        <v>0.72916666666666663</v>
      </c>
      <c r="D6" s="118" t="s">
        <v>25</v>
      </c>
      <c r="E6" s="119">
        <v>4017</v>
      </c>
      <c r="F6" s="121">
        <v>3</v>
      </c>
      <c r="G6" s="118" t="s">
        <v>275</v>
      </c>
      <c r="H6" s="119"/>
    </row>
    <row r="7" spans="1:8">
      <c r="A7" s="7">
        <v>14</v>
      </c>
      <c r="B7" s="121">
        <v>3</v>
      </c>
      <c r="C7" s="146">
        <v>0.61111111111111105</v>
      </c>
      <c r="D7" s="118" t="s">
        <v>26</v>
      </c>
      <c r="E7" s="119">
        <v>7002</v>
      </c>
      <c r="F7" s="121">
        <v>3</v>
      </c>
      <c r="G7" s="118" t="s">
        <v>275</v>
      </c>
      <c r="H7" s="119" t="s">
        <v>278</v>
      </c>
    </row>
    <row r="8" spans="1:8">
      <c r="A8" s="121">
        <v>21</v>
      </c>
      <c r="B8" s="121">
        <v>1</v>
      </c>
      <c r="C8" s="10">
        <v>0.50902777777777775</v>
      </c>
      <c r="D8" s="118" t="s">
        <v>26</v>
      </c>
      <c r="E8" s="119">
        <v>7001</v>
      </c>
      <c r="F8" s="121">
        <v>3</v>
      </c>
      <c r="G8" s="118" t="s">
        <v>275</v>
      </c>
      <c r="H8" s="119" t="s">
        <v>278</v>
      </c>
    </row>
    <row r="9" spans="1:8">
      <c r="A9" s="121">
        <v>21</v>
      </c>
      <c r="B9" s="121">
        <v>2</v>
      </c>
      <c r="C9" s="10">
        <v>0.75694444444444453</v>
      </c>
      <c r="D9" s="118" t="s">
        <v>26</v>
      </c>
      <c r="E9" s="119">
        <v>7002</v>
      </c>
      <c r="F9" s="121">
        <v>3</v>
      </c>
      <c r="G9" s="118" t="s">
        <v>279</v>
      </c>
      <c r="H9" s="119"/>
    </row>
    <row r="10" spans="1:8">
      <c r="A10" s="121">
        <v>21</v>
      </c>
      <c r="B10" s="121">
        <v>2</v>
      </c>
      <c r="C10" s="10">
        <v>0.38750000000000001</v>
      </c>
      <c r="D10" s="118" t="s">
        <v>26</v>
      </c>
      <c r="E10" s="119">
        <v>7015</v>
      </c>
      <c r="F10" s="121">
        <v>3</v>
      </c>
      <c r="G10" s="118" t="s">
        <v>275</v>
      </c>
      <c r="H10" s="119"/>
    </row>
    <row r="11" spans="1:8">
      <c r="A11" s="121">
        <v>21</v>
      </c>
      <c r="B11" s="121">
        <v>3</v>
      </c>
      <c r="C11" s="10">
        <v>0.74305555555555547</v>
      </c>
      <c r="D11" s="118" t="s">
        <v>26</v>
      </c>
      <c r="E11" s="119" t="s">
        <v>280</v>
      </c>
      <c r="F11" s="121">
        <v>3</v>
      </c>
      <c r="G11" s="98" t="s">
        <v>281</v>
      </c>
      <c r="H11" s="119"/>
    </row>
    <row r="12" spans="1:8">
      <c r="A12" s="5">
        <v>22</v>
      </c>
      <c r="B12" s="121">
        <v>3</v>
      </c>
      <c r="C12" s="10">
        <v>0.5805555555555556</v>
      </c>
      <c r="D12" s="118" t="s">
        <v>11</v>
      </c>
      <c r="E12" s="119">
        <v>1012</v>
      </c>
      <c r="F12" s="121">
        <v>3</v>
      </c>
      <c r="G12" s="98" t="s">
        <v>277</v>
      </c>
      <c r="H12" s="119"/>
    </row>
    <row r="13" spans="1:8">
      <c r="A13" s="5">
        <v>22</v>
      </c>
      <c r="B13" s="121">
        <v>1</v>
      </c>
      <c r="C13" s="10">
        <v>0.43055555555555558</v>
      </c>
      <c r="D13" s="118" t="s">
        <v>24</v>
      </c>
      <c r="E13" s="119">
        <v>5012</v>
      </c>
      <c r="F13" s="121">
        <v>3</v>
      </c>
      <c r="G13" s="123" t="s">
        <v>275</v>
      </c>
      <c r="H13" s="119" t="s">
        <v>278</v>
      </c>
    </row>
    <row r="14" spans="1:8">
      <c r="A14" s="7">
        <v>24</v>
      </c>
      <c r="B14" s="121">
        <v>1</v>
      </c>
      <c r="C14" s="10">
        <v>0.44166666666666665</v>
      </c>
      <c r="D14" s="118" t="s">
        <v>23</v>
      </c>
      <c r="E14" s="119">
        <v>8005</v>
      </c>
      <c r="F14" s="121">
        <v>3</v>
      </c>
      <c r="G14" s="98" t="s">
        <v>282</v>
      </c>
      <c r="H14" s="119" t="s">
        <v>278</v>
      </c>
    </row>
    <row r="15" spans="1:8">
      <c r="A15" s="7">
        <v>24</v>
      </c>
      <c r="B15" s="121">
        <v>1</v>
      </c>
      <c r="C15" s="10">
        <v>0.57916666666666672</v>
      </c>
      <c r="D15" s="118" t="s">
        <v>23</v>
      </c>
      <c r="E15" s="119">
        <v>8008</v>
      </c>
      <c r="F15" s="121">
        <v>3</v>
      </c>
      <c r="G15" s="118" t="s">
        <v>283</v>
      </c>
      <c r="H15" s="119"/>
    </row>
    <row r="16" spans="1:8">
      <c r="A16" s="7">
        <v>24</v>
      </c>
      <c r="B16" s="121">
        <v>3</v>
      </c>
      <c r="C16" s="10">
        <v>0.52569444444444446</v>
      </c>
      <c r="D16" s="118" t="s">
        <v>23</v>
      </c>
      <c r="E16" s="119">
        <v>8005</v>
      </c>
      <c r="F16" s="121">
        <v>3</v>
      </c>
      <c r="G16" s="118" t="s">
        <v>275</v>
      </c>
      <c r="H16" s="119" t="s">
        <v>278</v>
      </c>
    </row>
    <row r="17" spans="1:10">
      <c r="A17" s="121">
        <v>31</v>
      </c>
      <c r="B17" s="121">
        <v>1</v>
      </c>
      <c r="C17" s="10">
        <v>0.4861111111111111</v>
      </c>
      <c r="D17" s="118" t="s">
        <v>13</v>
      </c>
      <c r="E17" s="119">
        <v>6015</v>
      </c>
      <c r="F17" s="121">
        <v>3</v>
      </c>
      <c r="G17" s="118" t="s">
        <v>276</v>
      </c>
      <c r="H17" s="119"/>
      <c r="I17" s="118"/>
      <c r="J17" s="118"/>
    </row>
    <row r="18" spans="1:10">
      <c r="A18" s="121">
        <v>31</v>
      </c>
      <c r="B18" s="121">
        <v>3</v>
      </c>
      <c r="C18" s="10">
        <v>0.3125</v>
      </c>
      <c r="D18" s="118" t="s">
        <v>26</v>
      </c>
      <c r="E18" s="119" t="s">
        <v>284</v>
      </c>
      <c r="F18" s="121">
        <v>3</v>
      </c>
      <c r="G18" s="118" t="s">
        <v>281</v>
      </c>
      <c r="H18" s="119"/>
      <c r="I18" s="118"/>
      <c r="J18" s="118"/>
    </row>
    <row r="19" spans="1:10">
      <c r="A19" s="5">
        <v>32</v>
      </c>
      <c r="B19" s="121">
        <v>3</v>
      </c>
      <c r="C19" s="10">
        <v>0.55555555555555558</v>
      </c>
      <c r="D19" s="118" t="s">
        <v>23</v>
      </c>
      <c r="E19" s="119">
        <v>8005</v>
      </c>
      <c r="F19" s="121">
        <v>3</v>
      </c>
      <c r="G19" s="118" t="s">
        <v>277</v>
      </c>
      <c r="H19" s="119"/>
      <c r="I19" s="118"/>
      <c r="J19" s="118"/>
    </row>
    <row r="20" spans="1:10">
      <c r="A20" s="5">
        <v>32</v>
      </c>
      <c r="B20" s="121">
        <v>3</v>
      </c>
      <c r="C20" s="10">
        <v>0.27083333333333331</v>
      </c>
      <c r="D20" s="118" t="s">
        <v>23</v>
      </c>
      <c r="E20" s="119" t="s">
        <v>285</v>
      </c>
      <c r="F20" s="121">
        <v>3</v>
      </c>
      <c r="G20" s="118" t="s">
        <v>286</v>
      </c>
      <c r="H20" s="119"/>
      <c r="I20" s="118"/>
      <c r="J20" s="118"/>
    </row>
    <row r="21" spans="1:10">
      <c r="A21" s="5">
        <v>32</v>
      </c>
      <c r="B21" s="121">
        <v>3</v>
      </c>
      <c r="C21" s="10">
        <v>0.55555555555555558</v>
      </c>
      <c r="D21" s="118" t="s">
        <v>12</v>
      </c>
      <c r="E21" s="119">
        <v>2015</v>
      </c>
      <c r="F21" s="121">
        <v>3</v>
      </c>
      <c r="G21" s="123" t="s">
        <v>277</v>
      </c>
      <c r="H21" s="119"/>
      <c r="I21" s="118"/>
      <c r="J21" s="118"/>
    </row>
    <row r="22" spans="1:10">
      <c r="A22" s="5">
        <v>32</v>
      </c>
      <c r="B22" s="121">
        <v>3</v>
      </c>
      <c r="C22" s="10">
        <v>0.4201388888888889</v>
      </c>
      <c r="D22" s="118" t="s">
        <v>12</v>
      </c>
      <c r="E22" s="119">
        <v>2007</v>
      </c>
      <c r="F22" s="121">
        <v>3</v>
      </c>
      <c r="G22" s="123" t="s">
        <v>275</v>
      </c>
      <c r="H22" s="119"/>
      <c r="I22" s="118"/>
      <c r="J22" s="118"/>
    </row>
    <row r="23" spans="1:10">
      <c r="A23" s="5">
        <v>32</v>
      </c>
      <c r="B23" s="121">
        <v>3</v>
      </c>
      <c r="C23" s="10">
        <v>0.27083333333333331</v>
      </c>
      <c r="D23" s="118" t="s">
        <v>12</v>
      </c>
      <c r="E23" s="119" t="s">
        <v>287</v>
      </c>
      <c r="F23" s="121">
        <v>3</v>
      </c>
      <c r="G23" s="123" t="s">
        <v>286</v>
      </c>
      <c r="H23" s="119"/>
      <c r="I23" s="118"/>
      <c r="J23" s="118"/>
    </row>
    <row r="24" spans="1:10">
      <c r="A24" s="6">
        <v>33</v>
      </c>
      <c r="B24" s="121">
        <v>1</v>
      </c>
      <c r="C24" s="10">
        <v>0.3125</v>
      </c>
      <c r="D24" s="118" t="s">
        <v>11</v>
      </c>
      <c r="E24" s="119">
        <v>5008</v>
      </c>
      <c r="F24" s="121">
        <v>3</v>
      </c>
      <c r="G24" s="123" t="s">
        <v>275</v>
      </c>
      <c r="H24" s="119"/>
      <c r="I24" s="118"/>
      <c r="J24" s="118"/>
    </row>
    <row r="25" spans="1:10">
      <c r="A25" s="6">
        <v>33</v>
      </c>
      <c r="B25" s="121">
        <v>1</v>
      </c>
      <c r="C25" s="90">
        <v>0.10069444444444443</v>
      </c>
      <c r="D25" s="118" t="s">
        <v>11</v>
      </c>
      <c r="E25" s="119">
        <v>1013</v>
      </c>
      <c r="F25" s="121">
        <v>3</v>
      </c>
      <c r="G25" s="123" t="s">
        <v>277</v>
      </c>
      <c r="H25" s="119"/>
      <c r="I25" s="9"/>
      <c r="J25" s="16"/>
    </row>
    <row r="26" spans="1:10">
      <c r="A26" s="6">
        <v>33</v>
      </c>
      <c r="B26" s="121">
        <v>2</v>
      </c>
      <c r="C26" s="90">
        <v>0.64583333333333337</v>
      </c>
      <c r="D26" s="118" t="s">
        <v>11</v>
      </c>
      <c r="E26" s="119">
        <v>1003</v>
      </c>
      <c r="F26" s="121">
        <v>3</v>
      </c>
      <c r="G26" s="123" t="s">
        <v>275</v>
      </c>
      <c r="H26" s="119"/>
      <c r="I26" s="118"/>
      <c r="J26" s="118"/>
    </row>
    <row r="27" spans="1:10">
      <c r="A27" s="6">
        <v>33</v>
      </c>
      <c r="B27" s="121">
        <v>1</v>
      </c>
      <c r="C27" s="90">
        <v>0.10069444444444443</v>
      </c>
      <c r="D27" s="118" t="s">
        <v>25</v>
      </c>
      <c r="E27" s="119">
        <v>4017</v>
      </c>
      <c r="F27" s="121">
        <v>3</v>
      </c>
      <c r="G27" s="123" t="s">
        <v>277</v>
      </c>
      <c r="H27" s="119"/>
      <c r="I27" s="118"/>
      <c r="J27" s="118"/>
    </row>
    <row r="28" spans="1:10">
      <c r="A28" s="7">
        <v>34</v>
      </c>
      <c r="B28" s="121">
        <v>2</v>
      </c>
      <c r="C28" s="90">
        <v>0.3354166666666667</v>
      </c>
      <c r="D28" s="98" t="s">
        <v>8</v>
      </c>
      <c r="E28" s="119">
        <v>3018</v>
      </c>
      <c r="F28" s="119">
        <v>3</v>
      </c>
      <c r="G28" s="123" t="s">
        <v>275</v>
      </c>
      <c r="H28" s="119"/>
      <c r="I28" s="118"/>
      <c r="J28" s="118"/>
    </row>
    <row r="29" spans="1:10">
      <c r="A29" s="7">
        <v>34</v>
      </c>
      <c r="B29" s="121">
        <v>3</v>
      </c>
      <c r="C29" s="90">
        <v>6.9444444444444447E-4</v>
      </c>
      <c r="D29" s="118" t="s">
        <v>24</v>
      </c>
      <c r="E29" s="119">
        <v>5017</v>
      </c>
      <c r="F29" s="119">
        <v>5</v>
      </c>
      <c r="G29" s="123" t="s">
        <v>288</v>
      </c>
      <c r="H29" s="119"/>
      <c r="I29" s="118"/>
      <c r="J29" s="118"/>
    </row>
    <row r="30" spans="1:10">
      <c r="A30" s="121">
        <v>41</v>
      </c>
      <c r="B30" s="121">
        <v>3</v>
      </c>
      <c r="C30" s="90">
        <v>2.7777777777777776E-2</v>
      </c>
      <c r="D30" s="118" t="s">
        <v>24</v>
      </c>
      <c r="E30" s="119">
        <v>5001</v>
      </c>
      <c r="F30" s="121">
        <v>3</v>
      </c>
      <c r="G30" s="123" t="s">
        <v>283</v>
      </c>
      <c r="H30" s="119"/>
      <c r="I30" s="118"/>
      <c r="J30" s="118"/>
    </row>
    <row r="31" spans="1:10">
      <c r="A31" s="121">
        <v>41</v>
      </c>
      <c r="B31" s="121">
        <v>2</v>
      </c>
      <c r="C31" s="90">
        <v>0.2638888888888889</v>
      </c>
      <c r="D31" s="118" t="s">
        <v>25</v>
      </c>
      <c r="E31" s="119">
        <v>4014</v>
      </c>
      <c r="F31" s="121">
        <v>3</v>
      </c>
      <c r="G31" s="123" t="s">
        <v>277</v>
      </c>
      <c r="H31" s="119"/>
      <c r="I31" s="118"/>
      <c r="J31" s="118"/>
    </row>
    <row r="32" spans="1:10">
      <c r="A32" s="5">
        <v>42</v>
      </c>
      <c r="B32" s="121">
        <v>2</v>
      </c>
      <c r="C32" s="90">
        <v>0.60069444444444442</v>
      </c>
      <c r="D32" s="118" t="s">
        <v>8</v>
      </c>
      <c r="E32" s="119">
        <v>3020</v>
      </c>
      <c r="F32" s="121">
        <v>3</v>
      </c>
      <c r="G32" s="123" t="s">
        <v>275</v>
      </c>
      <c r="H32" s="119"/>
      <c r="I32" s="118"/>
      <c r="J32" s="118"/>
    </row>
    <row r="33" spans="1:9">
      <c r="A33" s="6">
        <v>43</v>
      </c>
      <c r="B33" s="121">
        <v>3</v>
      </c>
      <c r="C33" s="90">
        <v>0.69374999999999998</v>
      </c>
      <c r="D33" s="118" t="s">
        <v>12</v>
      </c>
      <c r="E33" s="119">
        <v>2007</v>
      </c>
      <c r="F33" s="121">
        <v>3</v>
      </c>
      <c r="G33" s="123" t="s">
        <v>283</v>
      </c>
      <c r="H33" s="119"/>
      <c r="I33" s="118"/>
    </row>
    <row r="34" spans="1:9">
      <c r="A34" s="7">
        <v>44</v>
      </c>
      <c r="B34" s="121">
        <v>2</v>
      </c>
      <c r="C34" s="90">
        <v>0.49652777777777773</v>
      </c>
      <c r="D34" s="118" t="s">
        <v>23</v>
      </c>
      <c r="E34" s="119">
        <v>8005</v>
      </c>
      <c r="F34" s="121">
        <v>3</v>
      </c>
      <c r="G34" s="123" t="s">
        <v>283</v>
      </c>
      <c r="H34" s="119"/>
      <c r="I34" s="118"/>
    </row>
    <row r="35" spans="1:9">
      <c r="A35" s="7">
        <v>44</v>
      </c>
      <c r="B35" s="121">
        <v>2</v>
      </c>
      <c r="C35" s="90">
        <v>0.16666666666666666</v>
      </c>
      <c r="D35" s="118" t="s">
        <v>23</v>
      </c>
      <c r="E35" s="119">
        <v>8005</v>
      </c>
      <c r="F35" s="121">
        <v>3</v>
      </c>
      <c r="G35" s="123" t="s">
        <v>282</v>
      </c>
      <c r="H35" s="119"/>
      <c r="I35" s="118"/>
    </row>
    <row r="36" spans="1:9">
      <c r="A36" s="121">
        <v>51</v>
      </c>
      <c r="B36" s="121">
        <v>3</v>
      </c>
      <c r="C36" s="90">
        <v>0.46388888888888885</v>
      </c>
      <c r="D36" s="118" t="s">
        <v>13</v>
      </c>
      <c r="E36" s="119">
        <v>6015</v>
      </c>
      <c r="F36" s="121">
        <v>3</v>
      </c>
      <c r="G36" s="123" t="s">
        <v>277</v>
      </c>
      <c r="H36" s="119"/>
      <c r="I36" s="118"/>
    </row>
    <row r="37" spans="1:9">
      <c r="A37" s="121">
        <v>51</v>
      </c>
      <c r="B37" s="121">
        <v>2</v>
      </c>
      <c r="C37" s="90">
        <v>9.7916666666666666E-2</v>
      </c>
      <c r="D37" s="118" t="s">
        <v>11</v>
      </c>
      <c r="E37" s="119">
        <v>1014</v>
      </c>
      <c r="F37" s="121">
        <v>3</v>
      </c>
      <c r="G37" s="123" t="s">
        <v>275</v>
      </c>
      <c r="H37" s="119"/>
      <c r="I37" s="118"/>
    </row>
    <row r="38" spans="1:9">
      <c r="A38" s="6">
        <v>53</v>
      </c>
      <c r="B38" s="121">
        <v>1</v>
      </c>
      <c r="C38" s="90">
        <v>0.20208333333333331</v>
      </c>
      <c r="D38" s="118" t="s">
        <v>23</v>
      </c>
      <c r="E38" s="119">
        <v>8019</v>
      </c>
      <c r="F38" s="121">
        <v>3</v>
      </c>
      <c r="G38" s="123" t="s">
        <v>277</v>
      </c>
      <c r="H38" s="119" t="s">
        <v>278</v>
      </c>
      <c r="I38" s="118"/>
    </row>
    <row r="39" spans="1:9">
      <c r="A39" s="121">
        <v>61</v>
      </c>
      <c r="B39" s="121">
        <v>3</v>
      </c>
      <c r="C39" s="90">
        <v>0.20902777777777778</v>
      </c>
      <c r="D39" s="118" t="s">
        <v>23</v>
      </c>
      <c r="E39" s="119">
        <v>8008</v>
      </c>
      <c r="F39" s="121">
        <v>3</v>
      </c>
      <c r="G39" s="123" t="s">
        <v>275</v>
      </c>
      <c r="H39" s="119" t="s">
        <v>278</v>
      </c>
      <c r="I39" s="118"/>
    </row>
    <row r="40" spans="1:9">
      <c r="A40" s="5">
        <v>62</v>
      </c>
      <c r="B40" s="121">
        <v>1</v>
      </c>
      <c r="C40" s="90">
        <v>0.40972222222222227</v>
      </c>
      <c r="D40" s="118" t="s">
        <v>24</v>
      </c>
      <c r="E40" s="119">
        <v>5009</v>
      </c>
      <c r="F40" s="121">
        <v>3</v>
      </c>
      <c r="G40" s="123" t="s">
        <v>277</v>
      </c>
      <c r="H40" s="119"/>
      <c r="I40" s="118"/>
    </row>
    <row r="41" spans="1:9">
      <c r="A41" s="5">
        <v>62</v>
      </c>
      <c r="B41" s="121">
        <v>1</v>
      </c>
      <c r="C41" s="90">
        <v>6.9444444444444447E-4</v>
      </c>
      <c r="D41" s="118" t="s">
        <v>13</v>
      </c>
      <c r="E41" s="119">
        <v>6022</v>
      </c>
      <c r="F41" s="121">
        <v>3</v>
      </c>
      <c r="G41" s="123" t="s">
        <v>276</v>
      </c>
      <c r="H41" s="119"/>
      <c r="I41" s="118"/>
    </row>
    <row r="42" spans="1:9">
      <c r="A42" s="5">
        <v>62</v>
      </c>
      <c r="B42" s="121">
        <v>2</v>
      </c>
      <c r="C42" s="90">
        <v>0.51388888888888895</v>
      </c>
      <c r="D42" s="118" t="s">
        <v>13</v>
      </c>
      <c r="E42" s="119">
        <v>6010</v>
      </c>
      <c r="F42" s="121">
        <v>3</v>
      </c>
      <c r="G42" s="123" t="s">
        <v>277</v>
      </c>
      <c r="H42" s="119"/>
      <c r="I42" s="118"/>
    </row>
    <row r="43" spans="1:9">
      <c r="A43" s="5">
        <v>62</v>
      </c>
      <c r="B43" s="121">
        <v>3</v>
      </c>
      <c r="C43" s="90">
        <v>0.6875</v>
      </c>
      <c r="D43" s="118" t="s">
        <v>13</v>
      </c>
      <c r="E43" s="119">
        <v>6015</v>
      </c>
      <c r="F43" s="121">
        <v>3</v>
      </c>
      <c r="G43" s="123" t="s">
        <v>276</v>
      </c>
      <c r="H43" s="119"/>
      <c r="I43" s="118"/>
    </row>
    <row r="44" spans="1:9">
      <c r="A44" s="6">
        <v>63</v>
      </c>
      <c r="B44" s="121">
        <v>2</v>
      </c>
      <c r="C44" s="90">
        <v>9.7222222222222224E-2</v>
      </c>
      <c r="D44" s="118" t="s">
        <v>25</v>
      </c>
      <c r="E44" s="119">
        <v>4019</v>
      </c>
      <c r="F44" s="121">
        <v>3</v>
      </c>
      <c r="G44" s="98" t="s">
        <v>289</v>
      </c>
      <c r="H44" s="119"/>
      <c r="I44" s="118"/>
    </row>
    <row r="45" spans="1:9">
      <c r="A45" s="6">
        <v>63</v>
      </c>
      <c r="B45" s="121">
        <v>3</v>
      </c>
      <c r="C45" s="90">
        <v>0.75694444444444453</v>
      </c>
      <c r="D45" s="118" t="s">
        <v>25</v>
      </c>
      <c r="E45" s="119">
        <v>4017</v>
      </c>
      <c r="F45" s="121">
        <v>3</v>
      </c>
      <c r="G45" s="123" t="s">
        <v>276</v>
      </c>
      <c r="H45" s="119"/>
      <c r="I45" s="118"/>
    </row>
    <row r="46" spans="1:9">
      <c r="A46" s="6">
        <v>63</v>
      </c>
      <c r="B46" s="121">
        <v>3</v>
      </c>
      <c r="C46" s="90">
        <v>0.50347222222222221</v>
      </c>
      <c r="D46" s="118" t="s">
        <v>25</v>
      </c>
      <c r="E46" s="119">
        <v>4007</v>
      </c>
      <c r="F46" s="121">
        <v>3</v>
      </c>
      <c r="G46" s="123" t="s">
        <v>275</v>
      </c>
      <c r="H46" s="119"/>
      <c r="I46" s="118"/>
    </row>
    <row r="47" spans="1:9">
      <c r="A47" s="6">
        <v>63</v>
      </c>
      <c r="B47" s="121">
        <v>1</v>
      </c>
      <c r="C47" s="90">
        <v>0.68402777777777779</v>
      </c>
      <c r="D47" s="118" t="s">
        <v>12</v>
      </c>
      <c r="E47" s="119" t="s">
        <v>290</v>
      </c>
      <c r="F47" s="121">
        <v>4</v>
      </c>
      <c r="G47" s="123" t="s">
        <v>281</v>
      </c>
      <c r="H47" s="119" t="s">
        <v>278</v>
      </c>
      <c r="I47" s="118"/>
    </row>
    <row r="48" spans="1:9">
      <c r="A48" s="6">
        <v>63</v>
      </c>
      <c r="B48" s="121">
        <v>2</v>
      </c>
      <c r="C48" s="90">
        <v>0.44305555555555554</v>
      </c>
      <c r="D48" s="118" t="s">
        <v>12</v>
      </c>
      <c r="E48" s="119">
        <v>2010</v>
      </c>
      <c r="F48" s="121">
        <v>3</v>
      </c>
      <c r="G48" s="123" t="s">
        <v>283</v>
      </c>
      <c r="H48" s="119"/>
      <c r="I48" s="118"/>
    </row>
    <row r="49" spans="1:8">
      <c r="A49" s="6">
        <v>63</v>
      </c>
      <c r="B49" s="121">
        <v>2</v>
      </c>
      <c r="C49" s="90">
        <v>9.7222222222222224E-2</v>
      </c>
      <c r="D49" s="118" t="s">
        <v>12</v>
      </c>
      <c r="E49" s="119">
        <v>2012</v>
      </c>
      <c r="F49" s="121">
        <v>3</v>
      </c>
      <c r="G49" s="123" t="s">
        <v>289</v>
      </c>
      <c r="H49" s="119"/>
    </row>
    <row r="50" spans="1:8">
      <c r="A50" s="6">
        <v>63</v>
      </c>
      <c r="B50" s="121">
        <v>3</v>
      </c>
      <c r="C50" s="90">
        <v>0.27152777777777776</v>
      </c>
      <c r="D50" s="118" t="s">
        <v>12</v>
      </c>
      <c r="E50" s="119">
        <v>2008</v>
      </c>
      <c r="F50" s="121">
        <v>3</v>
      </c>
      <c r="G50" s="123" t="s">
        <v>291</v>
      </c>
      <c r="H50" s="119"/>
    </row>
    <row r="51" spans="1:8">
      <c r="A51" s="6">
        <v>63</v>
      </c>
      <c r="B51" s="121">
        <v>3</v>
      </c>
      <c r="C51" s="90">
        <v>0.22291666666666665</v>
      </c>
      <c r="D51" s="118" t="s">
        <v>12</v>
      </c>
      <c r="E51" s="119">
        <v>2016</v>
      </c>
      <c r="F51" s="121">
        <v>3</v>
      </c>
      <c r="G51" s="123" t="s">
        <v>275</v>
      </c>
      <c r="H51" s="119"/>
    </row>
    <row r="52" spans="1:8">
      <c r="A52" s="7">
        <v>64</v>
      </c>
      <c r="B52" s="121">
        <v>2</v>
      </c>
      <c r="C52" s="90">
        <v>0.10069444444444443</v>
      </c>
      <c r="D52" s="118" t="s">
        <v>11</v>
      </c>
      <c r="E52" s="119">
        <v>5008</v>
      </c>
      <c r="F52" s="121">
        <v>3</v>
      </c>
      <c r="G52" s="123" t="s">
        <v>275</v>
      </c>
      <c r="H52" s="119"/>
    </row>
    <row r="53" spans="1:8">
      <c r="A53" s="6">
        <v>73</v>
      </c>
      <c r="C53" s="119"/>
      <c r="D53" s="118" t="s">
        <v>24</v>
      </c>
      <c r="E53" s="119">
        <v>5012</v>
      </c>
      <c r="F53" s="121">
        <v>3</v>
      </c>
      <c r="G53" s="123" t="s">
        <v>276</v>
      </c>
      <c r="H53" s="119"/>
    </row>
    <row r="54" spans="1:8">
      <c r="A54" s="6">
        <v>73</v>
      </c>
      <c r="C54" s="119"/>
      <c r="D54" s="118" t="s">
        <v>24</v>
      </c>
      <c r="E54" s="119">
        <v>5019</v>
      </c>
      <c r="F54" s="121">
        <v>3</v>
      </c>
      <c r="G54" s="123" t="s">
        <v>275</v>
      </c>
      <c r="H54" s="119"/>
    </row>
    <row r="55" spans="1:8">
      <c r="A55" s="6">
        <v>73</v>
      </c>
      <c r="C55" s="119"/>
      <c r="D55" s="118" t="s">
        <v>24</v>
      </c>
      <c r="E55" s="119">
        <v>5018</v>
      </c>
      <c r="F55" s="121">
        <v>3</v>
      </c>
      <c r="G55" s="123" t="s">
        <v>275</v>
      </c>
      <c r="H55" s="119"/>
    </row>
    <row r="56" spans="1:8">
      <c r="A56" s="7">
        <v>74</v>
      </c>
      <c r="C56" s="119"/>
      <c r="D56" s="118" t="s">
        <v>12</v>
      </c>
      <c r="E56" s="119">
        <v>2003</v>
      </c>
      <c r="F56" s="121">
        <v>3</v>
      </c>
      <c r="G56" s="123" t="s">
        <v>283</v>
      </c>
      <c r="H56" s="119"/>
    </row>
    <row r="57" spans="1:8">
      <c r="A57" s="7">
        <v>74</v>
      </c>
      <c r="C57" s="119"/>
      <c r="D57" s="118" t="s">
        <v>12</v>
      </c>
      <c r="E57" s="119">
        <v>2015</v>
      </c>
      <c r="F57" s="121">
        <v>3</v>
      </c>
      <c r="G57" s="123" t="s">
        <v>283</v>
      </c>
      <c r="H57" s="119"/>
    </row>
    <row r="58" spans="1:8">
      <c r="A58" s="7">
        <v>74</v>
      </c>
      <c r="C58" s="119"/>
      <c r="D58" s="118" t="s">
        <v>12</v>
      </c>
      <c r="E58" s="119">
        <v>2016</v>
      </c>
      <c r="F58" s="121">
        <v>3</v>
      </c>
      <c r="G58" s="123" t="s">
        <v>283</v>
      </c>
      <c r="H58" s="119"/>
    </row>
    <row r="59" spans="1:8">
      <c r="A59" s="121">
        <v>81</v>
      </c>
      <c r="B59" s="121">
        <v>2</v>
      </c>
      <c r="C59" s="90">
        <v>0.57361111111111118</v>
      </c>
      <c r="D59" s="118" t="s">
        <v>12</v>
      </c>
      <c r="E59" s="119">
        <v>2017</v>
      </c>
      <c r="F59" s="121">
        <v>3</v>
      </c>
      <c r="G59" s="123" t="s">
        <v>276</v>
      </c>
      <c r="H59" s="119"/>
    </row>
    <row r="60" spans="1:8">
      <c r="A60" s="121">
        <v>81</v>
      </c>
      <c r="B60" s="121">
        <v>2</v>
      </c>
      <c r="C60" s="90">
        <v>0.13680555555555554</v>
      </c>
      <c r="D60" s="118" t="s">
        <v>12</v>
      </c>
      <c r="E60" s="119">
        <v>2010</v>
      </c>
      <c r="F60" s="121">
        <v>3</v>
      </c>
      <c r="G60" s="123" t="s">
        <v>275</v>
      </c>
      <c r="H60" s="119" t="s">
        <v>278</v>
      </c>
    </row>
    <row r="61" spans="1:8">
      <c r="A61" s="5">
        <v>82</v>
      </c>
      <c r="B61" s="121">
        <v>1</v>
      </c>
      <c r="C61" s="90">
        <v>6.25E-2</v>
      </c>
      <c r="D61" s="118" t="s">
        <v>24</v>
      </c>
      <c r="E61" s="119">
        <v>5004</v>
      </c>
      <c r="F61" s="121">
        <v>3</v>
      </c>
      <c r="G61" s="118" t="s">
        <v>283</v>
      </c>
      <c r="H61" s="119"/>
    </row>
    <row r="62" spans="1:8">
      <c r="A62" s="5">
        <v>82</v>
      </c>
      <c r="B62" s="121">
        <v>2</v>
      </c>
      <c r="C62" s="90">
        <v>0.58888888888888891</v>
      </c>
      <c r="D62" s="118" t="s">
        <v>24</v>
      </c>
      <c r="E62" s="119">
        <v>5002</v>
      </c>
      <c r="F62" s="121">
        <v>3</v>
      </c>
      <c r="G62" s="118" t="s">
        <v>275</v>
      </c>
      <c r="H62" s="119" t="s">
        <v>278</v>
      </c>
    </row>
    <row r="63" spans="1:8">
      <c r="A63" s="5">
        <v>82</v>
      </c>
      <c r="B63" s="121">
        <v>3</v>
      </c>
      <c r="C63" s="90">
        <v>0.22361111111111109</v>
      </c>
      <c r="D63" s="118" t="s">
        <v>24</v>
      </c>
      <c r="E63" s="119">
        <v>5018</v>
      </c>
      <c r="F63" s="121">
        <v>3</v>
      </c>
      <c r="G63" s="118" t="s">
        <v>291</v>
      </c>
      <c r="H63" s="119" t="s">
        <v>278</v>
      </c>
    </row>
    <row r="64" spans="1:8">
      <c r="A64" s="6">
        <v>83</v>
      </c>
      <c r="B64" s="121">
        <v>2</v>
      </c>
      <c r="C64" s="90">
        <v>0.61458333333333337</v>
      </c>
      <c r="D64" s="118" t="s">
        <v>25</v>
      </c>
      <c r="E64" s="119">
        <v>4006</v>
      </c>
      <c r="F64" s="121">
        <v>3</v>
      </c>
      <c r="G64" s="118" t="s">
        <v>283</v>
      </c>
      <c r="H64" s="119" t="s">
        <v>278</v>
      </c>
    </row>
    <row r="65" spans="1:7">
      <c r="A65" s="6">
        <v>83</v>
      </c>
      <c r="B65" s="121">
        <v>3</v>
      </c>
      <c r="C65" s="90">
        <v>0.40763888888888888</v>
      </c>
      <c r="D65" s="118" t="s">
        <v>26</v>
      </c>
      <c r="E65" s="119">
        <v>7001</v>
      </c>
      <c r="F65" s="121">
        <v>3</v>
      </c>
      <c r="G65" s="118" t="s">
        <v>276</v>
      </c>
    </row>
    <row r="66" spans="1:7">
      <c r="A66" s="121">
        <v>91</v>
      </c>
      <c r="C66" s="119"/>
      <c r="D66" s="118" t="s">
        <v>11</v>
      </c>
      <c r="E66" s="119">
        <v>1003</v>
      </c>
      <c r="F66" s="121">
        <v>3</v>
      </c>
      <c r="G66" s="118" t="s">
        <v>275</v>
      </c>
    </row>
    <row r="67" spans="1:7">
      <c r="A67" s="121">
        <v>91</v>
      </c>
      <c r="C67" s="119"/>
      <c r="D67" s="118" t="s">
        <v>24</v>
      </c>
      <c r="E67" s="119">
        <v>5012</v>
      </c>
      <c r="F67" s="121">
        <v>3</v>
      </c>
      <c r="G67" s="118" t="s">
        <v>275</v>
      </c>
    </row>
    <row r="68" spans="1:7">
      <c r="A68" s="5">
        <v>92</v>
      </c>
      <c r="B68" s="121">
        <v>1</v>
      </c>
      <c r="C68" s="90">
        <v>0.1875</v>
      </c>
      <c r="D68" s="118" t="s">
        <v>8</v>
      </c>
      <c r="E68" s="119">
        <v>3019</v>
      </c>
      <c r="F68" s="121">
        <v>3</v>
      </c>
      <c r="G68" s="118" t="s">
        <v>277</v>
      </c>
    </row>
    <row r="69" spans="1:7">
      <c r="A69" s="5">
        <v>92</v>
      </c>
      <c r="B69" s="121">
        <v>2</v>
      </c>
      <c r="C69" s="90">
        <v>0.44791666666666669</v>
      </c>
      <c r="D69" s="118" t="s">
        <v>13</v>
      </c>
      <c r="E69" s="119" t="s">
        <v>292</v>
      </c>
      <c r="F69" s="121">
        <v>3</v>
      </c>
      <c r="G69" s="118" t="s">
        <v>275</v>
      </c>
    </row>
    <row r="70" spans="1:7">
      <c r="A70" s="5">
        <v>92</v>
      </c>
      <c r="B70" s="121">
        <v>3</v>
      </c>
      <c r="C70" s="90">
        <v>0.71527777777777779</v>
      </c>
      <c r="D70" s="118" t="s">
        <v>13</v>
      </c>
      <c r="E70" s="119">
        <v>6017</v>
      </c>
      <c r="F70" s="121">
        <v>3</v>
      </c>
      <c r="G70" s="118" t="s">
        <v>283</v>
      </c>
    </row>
    <row r="71" spans="1:7">
      <c r="A71" s="6">
        <v>93</v>
      </c>
      <c r="B71" s="121">
        <v>1</v>
      </c>
      <c r="C71" s="119"/>
      <c r="D71" s="118" t="s">
        <v>25</v>
      </c>
      <c r="E71" s="119">
        <v>4007</v>
      </c>
      <c r="F71" s="121">
        <v>3</v>
      </c>
      <c r="G71" s="118" t="s">
        <v>283</v>
      </c>
    </row>
    <row r="72" spans="1:7">
      <c r="A72" s="6">
        <v>93</v>
      </c>
      <c r="B72" s="121">
        <v>1</v>
      </c>
      <c r="C72" s="119"/>
      <c r="D72" s="118" t="s">
        <v>25</v>
      </c>
      <c r="E72" s="119">
        <v>4017</v>
      </c>
      <c r="F72" s="121">
        <v>3</v>
      </c>
      <c r="G72" s="118" t="s">
        <v>277</v>
      </c>
    </row>
    <row r="73" spans="1:7">
      <c r="A73" s="6">
        <v>93</v>
      </c>
      <c r="B73" s="121">
        <v>1</v>
      </c>
      <c r="C73" s="119"/>
      <c r="D73" s="118" t="s">
        <v>23</v>
      </c>
      <c r="E73" s="119">
        <v>8002</v>
      </c>
      <c r="F73" s="121">
        <v>3</v>
      </c>
      <c r="G73" s="118" t="s">
        <v>277</v>
      </c>
    </row>
    <row r="74" spans="1:7">
      <c r="A74" s="6">
        <v>93</v>
      </c>
      <c r="B74" s="121">
        <v>2</v>
      </c>
      <c r="C74" s="119"/>
      <c r="D74" s="118" t="s">
        <v>23</v>
      </c>
      <c r="E74" s="119">
        <v>8008</v>
      </c>
      <c r="F74" s="121">
        <v>3</v>
      </c>
      <c r="G74" s="118" t="s">
        <v>275</v>
      </c>
    </row>
    <row r="75" spans="1:7">
      <c r="A75" s="6">
        <v>93</v>
      </c>
      <c r="B75" s="121">
        <v>3</v>
      </c>
      <c r="C75" s="119"/>
      <c r="D75" s="118" t="s">
        <v>23</v>
      </c>
      <c r="E75" s="119">
        <v>8002</v>
      </c>
      <c r="F75" s="121">
        <v>3</v>
      </c>
      <c r="G75" s="118" t="s">
        <v>275</v>
      </c>
    </row>
    <row r="76" spans="1:7">
      <c r="A76" s="7">
        <v>94</v>
      </c>
      <c r="B76" s="121">
        <v>2</v>
      </c>
      <c r="C76" s="119"/>
      <c r="D76" s="118" t="s">
        <v>26</v>
      </c>
      <c r="E76" s="119">
        <v>7006</v>
      </c>
      <c r="F76" s="121">
        <v>3</v>
      </c>
      <c r="G76" s="118" t="s">
        <v>283</v>
      </c>
    </row>
    <row r="77" spans="1:7">
      <c r="A77" s="7">
        <v>94</v>
      </c>
      <c r="B77" s="121">
        <v>3</v>
      </c>
      <c r="C77" s="119"/>
      <c r="D77" s="118" t="s">
        <v>12</v>
      </c>
      <c r="E77" s="119" t="s">
        <v>290</v>
      </c>
      <c r="F77" s="121">
        <v>3</v>
      </c>
      <c r="G77" s="118" t="s">
        <v>281</v>
      </c>
    </row>
    <row r="78" spans="1:7">
      <c r="A78" s="121">
        <v>101</v>
      </c>
      <c r="B78" s="121">
        <v>3</v>
      </c>
      <c r="C78" s="90">
        <v>0.125</v>
      </c>
      <c r="D78" s="118" t="s">
        <v>23</v>
      </c>
      <c r="E78" s="119">
        <v>8001</v>
      </c>
      <c r="F78" s="121">
        <v>3</v>
      </c>
      <c r="G78" s="118" t="s">
        <v>276</v>
      </c>
    </row>
    <row r="79" spans="1:7">
      <c r="A79" s="5">
        <v>102</v>
      </c>
      <c r="B79" s="121">
        <v>1</v>
      </c>
      <c r="C79" s="90">
        <v>5.5555555555555552E-2</v>
      </c>
      <c r="D79" s="118" t="s">
        <v>11</v>
      </c>
      <c r="E79" s="119">
        <v>1002</v>
      </c>
      <c r="F79" s="121">
        <v>3</v>
      </c>
      <c r="G79" s="118" t="s">
        <v>283</v>
      </c>
    </row>
    <row r="80" spans="1:7">
      <c r="A80" s="5">
        <v>102</v>
      </c>
      <c r="B80" s="121">
        <v>1</v>
      </c>
      <c r="C80" s="90">
        <v>0.34375</v>
      </c>
      <c r="D80" s="118" t="s">
        <v>25</v>
      </c>
      <c r="E80" s="119">
        <v>4014</v>
      </c>
      <c r="F80" s="121">
        <v>3</v>
      </c>
      <c r="G80" s="118" t="s">
        <v>275</v>
      </c>
    </row>
    <row r="81" spans="1:9">
      <c r="A81" s="5">
        <v>102</v>
      </c>
      <c r="B81" s="121">
        <v>2</v>
      </c>
      <c r="C81" s="90">
        <v>0.17361111111111113</v>
      </c>
      <c r="D81" s="118" t="s">
        <v>25</v>
      </c>
      <c r="E81" s="119">
        <v>4011</v>
      </c>
      <c r="F81" s="121">
        <v>3</v>
      </c>
      <c r="G81" s="98" t="s">
        <v>293</v>
      </c>
      <c r="H81" s="119"/>
      <c r="I81" s="118"/>
    </row>
    <row r="82" spans="1:9">
      <c r="A82" s="6">
        <v>103</v>
      </c>
      <c r="B82" s="121">
        <v>3</v>
      </c>
      <c r="C82" s="90">
        <v>0.76388888888888884</v>
      </c>
      <c r="D82" s="118" t="s">
        <v>8</v>
      </c>
      <c r="E82" s="119">
        <v>3006</v>
      </c>
      <c r="F82" s="121">
        <v>3</v>
      </c>
      <c r="G82" s="123" t="s">
        <v>276</v>
      </c>
      <c r="H82" s="119"/>
      <c r="I82" s="118"/>
    </row>
    <row r="83" spans="1:9">
      <c r="A83" s="6">
        <v>103</v>
      </c>
      <c r="B83" s="121">
        <v>3</v>
      </c>
      <c r="C83" s="90">
        <v>0.4916666666666667</v>
      </c>
      <c r="D83" s="118" t="s">
        <v>8</v>
      </c>
      <c r="E83" s="119">
        <v>3005</v>
      </c>
      <c r="F83" s="121">
        <v>3</v>
      </c>
      <c r="G83" s="123" t="s">
        <v>276</v>
      </c>
      <c r="H83" s="119"/>
      <c r="I83" s="118"/>
    </row>
    <row r="84" spans="1:9">
      <c r="A84" s="6">
        <v>103</v>
      </c>
      <c r="B84" s="121">
        <v>3</v>
      </c>
      <c r="C84" s="90">
        <v>0.10416666666666667</v>
      </c>
      <c r="D84" s="118" t="s">
        <v>8</v>
      </c>
      <c r="E84" s="119">
        <v>3005</v>
      </c>
      <c r="F84" s="121">
        <v>3</v>
      </c>
      <c r="G84" s="123" t="s">
        <v>279</v>
      </c>
      <c r="H84" s="119"/>
      <c r="I84" s="118"/>
    </row>
    <row r="85" spans="1:9">
      <c r="A85" s="6">
        <v>103</v>
      </c>
      <c r="B85" s="121">
        <v>2</v>
      </c>
      <c r="C85" s="90">
        <v>0.4861111111111111</v>
      </c>
      <c r="D85" s="118" t="s">
        <v>24</v>
      </c>
      <c r="E85" s="119">
        <v>5005</v>
      </c>
      <c r="F85" s="121">
        <v>3</v>
      </c>
      <c r="G85" s="123" t="s">
        <v>275</v>
      </c>
      <c r="H85" s="119" t="s">
        <v>278</v>
      </c>
      <c r="I85" s="118"/>
    </row>
    <row r="86" spans="1:9">
      <c r="A86" s="6">
        <v>103</v>
      </c>
      <c r="B86" s="121">
        <v>3</v>
      </c>
      <c r="C86" s="90">
        <v>0.29166666666666669</v>
      </c>
      <c r="D86" s="118" t="s">
        <v>24</v>
      </c>
      <c r="E86" s="119">
        <v>5004</v>
      </c>
      <c r="F86" s="121">
        <v>3</v>
      </c>
      <c r="G86" s="123" t="s">
        <v>286</v>
      </c>
      <c r="H86" s="119" t="s">
        <v>278</v>
      </c>
      <c r="I86" s="118"/>
    </row>
    <row r="87" spans="1:9">
      <c r="A87" s="6">
        <v>103</v>
      </c>
      <c r="B87" s="121">
        <v>3</v>
      </c>
      <c r="C87" s="90">
        <v>0.10416666666666667</v>
      </c>
      <c r="D87" s="118" t="s">
        <v>24</v>
      </c>
      <c r="E87" s="119">
        <v>5017</v>
      </c>
      <c r="F87" s="121">
        <v>3</v>
      </c>
      <c r="G87" s="123" t="s">
        <v>276</v>
      </c>
      <c r="H87" s="119"/>
      <c r="I87" s="118"/>
    </row>
    <row r="88" spans="1:9">
      <c r="A88" s="121">
        <v>111</v>
      </c>
      <c r="B88" s="121">
        <v>1</v>
      </c>
      <c r="C88" s="90">
        <v>0.28750000000000003</v>
      </c>
      <c r="D88" s="118" t="s">
        <v>8</v>
      </c>
      <c r="E88" s="119">
        <v>3020</v>
      </c>
      <c r="F88" s="121">
        <v>3</v>
      </c>
      <c r="G88" s="123" t="s">
        <v>275</v>
      </c>
      <c r="H88" s="119"/>
      <c r="I88" s="118"/>
    </row>
    <row r="89" spans="1:9">
      <c r="A89" s="121">
        <v>111</v>
      </c>
      <c r="B89" s="121">
        <v>2</v>
      </c>
      <c r="C89" s="90">
        <v>0.25138888888888888</v>
      </c>
      <c r="D89" s="118" t="s">
        <v>26</v>
      </c>
      <c r="E89" s="119">
        <v>7002</v>
      </c>
      <c r="F89" s="121">
        <v>3</v>
      </c>
      <c r="G89" s="123" t="s">
        <v>293</v>
      </c>
      <c r="H89" s="119"/>
      <c r="I89" s="118"/>
    </row>
    <row r="90" spans="1:9">
      <c r="A90" s="5">
        <v>112</v>
      </c>
      <c r="B90" s="121">
        <v>2</v>
      </c>
      <c r="C90" s="90">
        <v>0.21388888888888891</v>
      </c>
      <c r="D90" s="118" t="s">
        <v>12</v>
      </c>
      <c r="E90" s="119">
        <v>2007</v>
      </c>
      <c r="F90" s="121">
        <v>3</v>
      </c>
      <c r="G90" s="123" t="s">
        <v>283</v>
      </c>
      <c r="H90" s="119"/>
      <c r="I90" s="118"/>
    </row>
    <row r="91" spans="1:9">
      <c r="A91" s="6">
        <v>113</v>
      </c>
      <c r="B91" s="121">
        <v>1</v>
      </c>
      <c r="C91" s="90">
        <v>0.13402777777777777</v>
      </c>
      <c r="D91" s="118" t="s">
        <v>13</v>
      </c>
      <c r="E91" s="119">
        <v>6017</v>
      </c>
      <c r="F91" s="121">
        <v>3</v>
      </c>
      <c r="G91" s="123" t="s">
        <v>289</v>
      </c>
      <c r="H91" s="119"/>
      <c r="I91" s="118"/>
    </row>
    <row r="92" spans="1:9">
      <c r="A92" s="6">
        <v>113</v>
      </c>
      <c r="B92" s="121">
        <v>2</v>
      </c>
      <c r="C92" s="90">
        <v>0.17291666666666669</v>
      </c>
      <c r="D92" s="118" t="s">
        <v>23</v>
      </c>
      <c r="E92" s="119">
        <v>8004</v>
      </c>
      <c r="F92" s="121">
        <v>3</v>
      </c>
      <c r="G92" s="123" t="s">
        <v>283</v>
      </c>
      <c r="H92" s="119"/>
      <c r="I92" s="118"/>
    </row>
    <row r="93" spans="1:9">
      <c r="A93" s="7">
        <v>114</v>
      </c>
      <c r="B93" s="121">
        <v>1</v>
      </c>
      <c r="C93" s="90">
        <v>5.2083333333333336E-2</v>
      </c>
      <c r="D93" s="118" t="s">
        <v>25</v>
      </c>
      <c r="E93" s="119">
        <v>4014</v>
      </c>
      <c r="F93" s="121">
        <v>3</v>
      </c>
      <c r="G93" s="123" t="s">
        <v>275</v>
      </c>
      <c r="H93" s="119"/>
      <c r="I93" s="118"/>
    </row>
    <row r="94" spans="1:9">
      <c r="A94" s="121">
        <v>121</v>
      </c>
      <c r="B94" s="121">
        <v>3</v>
      </c>
      <c r="C94" s="90">
        <v>0.19236111111111112</v>
      </c>
      <c r="D94" s="118" t="s">
        <v>8</v>
      </c>
      <c r="E94" s="119">
        <v>3018</v>
      </c>
      <c r="F94" s="121">
        <v>3</v>
      </c>
      <c r="G94" s="123" t="s">
        <v>276</v>
      </c>
      <c r="H94" s="119"/>
      <c r="I94" s="118"/>
    </row>
    <row r="95" spans="1:9">
      <c r="A95" s="5">
        <v>122</v>
      </c>
      <c r="B95" s="121">
        <v>2</v>
      </c>
      <c r="C95" s="90">
        <v>0.49583333333333335</v>
      </c>
      <c r="D95" s="118" t="s">
        <v>26</v>
      </c>
      <c r="E95" s="119">
        <v>7006</v>
      </c>
      <c r="F95" s="121">
        <v>3</v>
      </c>
      <c r="G95" s="123" t="s">
        <v>275</v>
      </c>
      <c r="H95" s="119"/>
      <c r="I95" s="118"/>
    </row>
    <row r="96" spans="1:9">
      <c r="A96" s="5">
        <v>122</v>
      </c>
      <c r="B96" s="121">
        <v>3</v>
      </c>
      <c r="C96" s="90">
        <v>0.57430555555555551</v>
      </c>
      <c r="D96" s="118" t="s">
        <v>26</v>
      </c>
      <c r="E96" s="119">
        <v>7010</v>
      </c>
      <c r="F96" s="121">
        <v>3</v>
      </c>
      <c r="G96" s="123" t="s">
        <v>294</v>
      </c>
      <c r="H96" s="119"/>
      <c r="I96" s="118" t="s">
        <v>295</v>
      </c>
    </row>
    <row r="97" spans="1:7">
      <c r="A97" s="7">
        <v>124</v>
      </c>
      <c r="B97" s="121">
        <v>1</v>
      </c>
      <c r="C97" s="90">
        <v>0.32291666666666669</v>
      </c>
      <c r="D97" s="118" t="s">
        <v>11</v>
      </c>
      <c r="E97" s="119">
        <v>1002</v>
      </c>
      <c r="F97" s="121">
        <v>3</v>
      </c>
      <c r="G97" s="123" t="s">
        <v>283</v>
      </c>
    </row>
    <row r="98" spans="1:7">
      <c r="A98" s="7">
        <v>124</v>
      </c>
      <c r="B98" s="121">
        <v>1</v>
      </c>
      <c r="C98" s="90">
        <v>0.46458333333333335</v>
      </c>
      <c r="D98" s="118" t="s">
        <v>13</v>
      </c>
      <c r="E98" s="119">
        <v>6022</v>
      </c>
      <c r="F98" s="121">
        <v>3</v>
      </c>
      <c r="G98" s="123" t="s">
        <v>293</v>
      </c>
    </row>
    <row r="99" spans="1:7">
      <c r="A99" s="7">
        <v>124</v>
      </c>
      <c r="B99" s="121">
        <v>3</v>
      </c>
      <c r="C99" s="90">
        <v>0.50486111111111109</v>
      </c>
      <c r="D99" s="118" t="s">
        <v>13</v>
      </c>
      <c r="E99" s="119">
        <v>6001</v>
      </c>
      <c r="F99" s="121">
        <v>3</v>
      </c>
      <c r="G99" s="123" t="s">
        <v>275</v>
      </c>
    </row>
    <row r="100" spans="1:7">
      <c r="A100" s="121">
        <v>131</v>
      </c>
      <c r="B100" s="121">
        <v>2</v>
      </c>
      <c r="C100" s="90">
        <v>0.63124999999999998</v>
      </c>
      <c r="D100" s="118" t="s">
        <v>13</v>
      </c>
      <c r="E100" s="119">
        <v>6017</v>
      </c>
      <c r="F100" s="121">
        <v>3</v>
      </c>
      <c r="G100" s="123" t="s">
        <v>283</v>
      </c>
    </row>
    <row r="101" spans="1:7">
      <c r="A101" s="121">
        <v>131</v>
      </c>
      <c r="B101" s="121">
        <v>3</v>
      </c>
      <c r="C101" s="90">
        <v>0.57708333333333328</v>
      </c>
      <c r="D101" s="118" t="s">
        <v>13</v>
      </c>
      <c r="E101" s="119">
        <v>6017</v>
      </c>
      <c r="F101" s="121">
        <v>3</v>
      </c>
      <c r="G101" s="123" t="s">
        <v>283</v>
      </c>
    </row>
    <row r="102" spans="1:7">
      <c r="A102" s="121">
        <v>131</v>
      </c>
      <c r="B102" s="121">
        <v>3</v>
      </c>
      <c r="C102" s="90">
        <v>0.10277777777777779</v>
      </c>
      <c r="D102" s="118" t="s">
        <v>13</v>
      </c>
      <c r="E102" s="119">
        <v>6022</v>
      </c>
      <c r="F102" s="121">
        <v>3</v>
      </c>
      <c r="G102" s="123" t="s">
        <v>275</v>
      </c>
    </row>
    <row r="103" spans="1:7">
      <c r="A103" s="5">
        <v>132</v>
      </c>
      <c r="B103" s="121">
        <v>3</v>
      </c>
      <c r="C103" s="90">
        <v>0.25833333333333336</v>
      </c>
      <c r="D103" s="118" t="s">
        <v>12</v>
      </c>
      <c r="E103" s="119">
        <v>2017</v>
      </c>
      <c r="F103" s="121">
        <v>3</v>
      </c>
      <c r="G103" s="123" t="s">
        <v>282</v>
      </c>
    </row>
    <row r="104" spans="1:7">
      <c r="A104" s="5">
        <v>132</v>
      </c>
      <c r="B104" s="121">
        <v>3</v>
      </c>
      <c r="C104" s="90">
        <v>6.3888888888888884E-2</v>
      </c>
      <c r="D104" s="118" t="s">
        <v>12</v>
      </c>
      <c r="E104" s="119">
        <v>2013</v>
      </c>
      <c r="F104" s="121">
        <v>3</v>
      </c>
      <c r="G104" s="123" t="s">
        <v>276</v>
      </c>
    </row>
    <row r="105" spans="1:7">
      <c r="A105" s="5">
        <v>132</v>
      </c>
      <c r="B105" s="121">
        <v>3</v>
      </c>
      <c r="C105" s="90">
        <v>0.64861111111111114</v>
      </c>
      <c r="D105" s="118" t="s">
        <v>25</v>
      </c>
      <c r="E105" s="119">
        <v>4014</v>
      </c>
      <c r="F105" s="121">
        <v>3</v>
      </c>
      <c r="G105" s="123" t="s">
        <v>276</v>
      </c>
    </row>
    <row r="106" spans="1:7">
      <c r="A106" s="6">
        <v>133</v>
      </c>
      <c r="B106" s="121">
        <v>2</v>
      </c>
      <c r="C106" s="90">
        <v>0.61111111111111105</v>
      </c>
      <c r="D106" s="118" t="s">
        <v>11</v>
      </c>
      <c r="E106" s="119">
        <v>1004</v>
      </c>
      <c r="F106" s="121">
        <v>3</v>
      </c>
      <c r="G106" s="123" t="s">
        <v>275</v>
      </c>
    </row>
    <row r="107" spans="1:7">
      <c r="A107" s="6">
        <v>133</v>
      </c>
      <c r="B107" s="121">
        <v>3</v>
      </c>
      <c r="C107" s="90">
        <v>0.45833333333333331</v>
      </c>
      <c r="D107" s="118" t="s">
        <v>11</v>
      </c>
      <c r="E107" s="119">
        <v>1014</v>
      </c>
      <c r="F107" s="121">
        <v>3</v>
      </c>
      <c r="G107" s="123" t="s">
        <v>277</v>
      </c>
    </row>
    <row r="108" spans="1:7">
      <c r="A108" s="6">
        <v>133</v>
      </c>
      <c r="B108" s="121">
        <v>3</v>
      </c>
      <c r="C108" s="90">
        <v>0.45833333333333331</v>
      </c>
      <c r="D108" s="118" t="s">
        <v>11</v>
      </c>
      <c r="E108" s="119">
        <v>1014</v>
      </c>
      <c r="F108" s="121">
        <v>3</v>
      </c>
      <c r="G108" s="123" t="s">
        <v>289</v>
      </c>
    </row>
    <row r="109" spans="1:7">
      <c r="A109" s="7">
        <v>134</v>
      </c>
      <c r="B109" s="121">
        <v>2</v>
      </c>
      <c r="C109" s="90">
        <v>0.55972222222222223</v>
      </c>
      <c r="D109" s="118" t="s">
        <v>8</v>
      </c>
      <c r="E109" s="119">
        <v>3014</v>
      </c>
      <c r="F109" s="121">
        <v>3</v>
      </c>
      <c r="G109" s="98" t="s">
        <v>296</v>
      </c>
    </row>
    <row r="110" spans="1:7">
      <c r="A110" s="7">
        <v>134</v>
      </c>
      <c r="B110" s="121">
        <v>2</v>
      </c>
      <c r="C110" s="90">
        <v>0.14375000000000002</v>
      </c>
      <c r="D110" s="118" t="s">
        <v>8</v>
      </c>
      <c r="E110" s="119">
        <v>3011</v>
      </c>
      <c r="F110" s="121">
        <v>3</v>
      </c>
      <c r="G110" s="123" t="s">
        <v>283</v>
      </c>
    </row>
    <row r="111" spans="1:7">
      <c r="A111" s="121">
        <v>141</v>
      </c>
      <c r="B111" s="121">
        <v>3</v>
      </c>
      <c r="C111" s="90">
        <v>0.12152777777777778</v>
      </c>
      <c r="D111" s="118" t="s">
        <v>23</v>
      </c>
      <c r="E111" s="119">
        <v>8017</v>
      </c>
      <c r="F111" s="121">
        <v>3</v>
      </c>
      <c r="G111" s="123" t="s">
        <v>275</v>
      </c>
    </row>
    <row r="112" spans="1:7">
      <c r="A112" s="5">
        <v>142</v>
      </c>
      <c r="B112" s="121">
        <v>3</v>
      </c>
      <c r="C112" s="90">
        <v>0.73541666666666661</v>
      </c>
      <c r="D112" s="118" t="s">
        <v>24</v>
      </c>
      <c r="E112" s="119">
        <v>5012</v>
      </c>
      <c r="F112" s="121">
        <v>3</v>
      </c>
      <c r="G112" s="123" t="s">
        <v>275</v>
      </c>
    </row>
    <row r="113" spans="1:8">
      <c r="A113" s="5">
        <v>142</v>
      </c>
      <c r="B113" s="121">
        <v>1</v>
      </c>
      <c r="C113" s="90">
        <v>0.4465277777777778</v>
      </c>
      <c r="D113" s="118" t="s">
        <v>26</v>
      </c>
      <c r="E113" s="119">
        <v>7010</v>
      </c>
      <c r="F113" s="121">
        <v>3</v>
      </c>
      <c r="G113" s="123" t="s">
        <v>275</v>
      </c>
      <c r="H113" s="119"/>
    </row>
    <row r="114" spans="1:8">
      <c r="A114" s="5">
        <v>142</v>
      </c>
      <c r="B114" s="121">
        <v>1</v>
      </c>
      <c r="C114" s="90">
        <v>0.25277777777777777</v>
      </c>
      <c r="D114" s="118" t="s">
        <v>26</v>
      </c>
      <c r="E114" s="119">
        <v>7002</v>
      </c>
      <c r="F114" s="121">
        <v>3</v>
      </c>
      <c r="G114" s="123" t="s">
        <v>275</v>
      </c>
      <c r="H114" s="119"/>
    </row>
    <row r="115" spans="1:8">
      <c r="A115" s="5">
        <v>142</v>
      </c>
      <c r="B115" s="121">
        <v>3</v>
      </c>
      <c r="C115" s="90">
        <v>0.2638888888888889</v>
      </c>
      <c r="D115" s="118" t="s">
        <v>26</v>
      </c>
      <c r="E115" s="119">
        <v>7017</v>
      </c>
      <c r="F115" s="121">
        <v>3</v>
      </c>
      <c r="G115" s="123" t="s">
        <v>275</v>
      </c>
      <c r="H115" s="119"/>
    </row>
    <row r="116" spans="1:8">
      <c r="A116" s="6">
        <v>143</v>
      </c>
      <c r="B116" s="121">
        <v>1</v>
      </c>
      <c r="C116" s="90">
        <v>0.3743055555555555</v>
      </c>
      <c r="D116" s="118" t="s">
        <v>8</v>
      </c>
      <c r="E116" s="119" t="s">
        <v>297</v>
      </c>
      <c r="F116" s="121">
        <v>3</v>
      </c>
      <c r="G116" s="123" t="s">
        <v>281</v>
      </c>
      <c r="H116" s="119"/>
    </row>
    <row r="117" spans="1:8">
      <c r="A117" s="6">
        <v>143</v>
      </c>
      <c r="B117" s="121">
        <v>3</v>
      </c>
      <c r="C117" s="90">
        <v>0.52777777777777779</v>
      </c>
      <c r="D117" s="118" t="s">
        <v>8</v>
      </c>
      <c r="E117" s="119">
        <v>3014</v>
      </c>
      <c r="F117" s="121">
        <v>3</v>
      </c>
      <c r="G117" s="123" t="s">
        <v>279</v>
      </c>
      <c r="H117" s="119" t="s">
        <v>278</v>
      </c>
    </row>
    <row r="118" spans="1:8">
      <c r="A118" s="6">
        <v>143</v>
      </c>
      <c r="B118" s="121">
        <v>3</v>
      </c>
      <c r="C118" s="90">
        <v>3.125E-2</v>
      </c>
      <c r="D118" s="118" t="s">
        <v>8</v>
      </c>
      <c r="E118" s="119">
        <v>3011</v>
      </c>
      <c r="F118" s="121">
        <v>3</v>
      </c>
      <c r="G118" s="123" t="s">
        <v>289</v>
      </c>
      <c r="H118" s="119"/>
    </row>
    <row r="119" spans="1:8">
      <c r="A119" s="6">
        <v>143</v>
      </c>
      <c r="B119" s="121">
        <v>2</v>
      </c>
      <c r="C119" s="90">
        <v>0.67152777777777783</v>
      </c>
      <c r="D119" s="118" t="s">
        <v>12</v>
      </c>
      <c r="E119" s="119">
        <v>2016</v>
      </c>
      <c r="F119" s="121">
        <v>3</v>
      </c>
      <c r="G119" s="123" t="s">
        <v>276</v>
      </c>
      <c r="H119" s="119"/>
    </row>
    <row r="120" spans="1:8">
      <c r="A120" s="6">
        <v>143</v>
      </c>
      <c r="B120" s="121">
        <v>3</v>
      </c>
      <c r="C120" s="90">
        <v>0.56944444444444442</v>
      </c>
      <c r="D120" s="118" t="s">
        <v>12</v>
      </c>
      <c r="E120" s="119">
        <v>2020</v>
      </c>
      <c r="F120" s="121">
        <v>3</v>
      </c>
      <c r="G120" s="123" t="s">
        <v>275</v>
      </c>
      <c r="H120" s="119"/>
    </row>
    <row r="121" spans="1:8">
      <c r="A121" s="6">
        <v>143</v>
      </c>
      <c r="B121" s="121">
        <v>3</v>
      </c>
      <c r="C121" s="90">
        <v>0.28541666666666665</v>
      </c>
      <c r="D121" s="118" t="s">
        <v>12</v>
      </c>
      <c r="E121" s="119">
        <v>2005</v>
      </c>
      <c r="F121" s="121">
        <v>3</v>
      </c>
      <c r="G121" s="123" t="s">
        <v>276</v>
      </c>
      <c r="H121" s="119"/>
    </row>
    <row r="122" spans="1:8">
      <c r="A122" s="6">
        <v>143</v>
      </c>
      <c r="B122" s="121">
        <v>3</v>
      </c>
      <c r="C122" s="90">
        <v>0.28541666666666665</v>
      </c>
      <c r="D122" s="118" t="s">
        <v>12</v>
      </c>
      <c r="E122" s="119">
        <v>2005</v>
      </c>
      <c r="F122" s="121">
        <v>3</v>
      </c>
      <c r="G122" s="123" t="s">
        <v>289</v>
      </c>
      <c r="H122" s="119"/>
    </row>
    <row r="123" spans="1:8">
      <c r="A123" s="6">
        <v>143</v>
      </c>
      <c r="B123" s="121">
        <v>3</v>
      </c>
      <c r="C123" s="90">
        <v>0.28541666666666665</v>
      </c>
      <c r="D123" s="118" t="s">
        <v>12</v>
      </c>
      <c r="E123" s="119">
        <v>2005</v>
      </c>
      <c r="F123" s="121">
        <v>10</v>
      </c>
      <c r="G123" s="123" t="s">
        <v>298</v>
      </c>
      <c r="H123" s="119"/>
    </row>
    <row r="124" spans="1:8">
      <c r="A124" s="7">
        <v>144</v>
      </c>
      <c r="B124" s="121">
        <v>3</v>
      </c>
      <c r="C124" s="90">
        <v>0.14166666666666666</v>
      </c>
      <c r="D124" s="118" t="s">
        <v>25</v>
      </c>
      <c r="E124" s="119">
        <v>4002</v>
      </c>
      <c r="F124" s="121">
        <v>3</v>
      </c>
      <c r="G124" s="123" t="s">
        <v>283</v>
      </c>
      <c r="H124" s="119"/>
    </row>
    <row r="125" spans="1:8">
      <c r="A125" s="7">
        <v>144</v>
      </c>
      <c r="B125" s="121">
        <v>2</v>
      </c>
      <c r="C125" s="90">
        <v>0.44930555555555557</v>
      </c>
      <c r="D125" s="118" t="s">
        <v>13</v>
      </c>
      <c r="E125" s="119" t="s">
        <v>299</v>
      </c>
      <c r="F125" s="121">
        <v>3</v>
      </c>
      <c r="G125" s="123" t="s">
        <v>281</v>
      </c>
      <c r="H125" s="119"/>
    </row>
    <row r="126" spans="1:8">
      <c r="A126" s="5">
        <v>152</v>
      </c>
      <c r="B126" s="121">
        <v>3</v>
      </c>
      <c r="C126" s="90">
        <v>0.71597222222222223</v>
      </c>
      <c r="D126" s="118" t="s">
        <v>25</v>
      </c>
      <c r="E126" s="119">
        <v>4019</v>
      </c>
      <c r="F126" s="121">
        <v>3</v>
      </c>
      <c r="G126" s="123" t="s">
        <v>283</v>
      </c>
      <c r="H126" s="119" t="s">
        <v>278</v>
      </c>
    </row>
    <row r="127" spans="1:8">
      <c r="A127" s="5">
        <v>152</v>
      </c>
      <c r="B127" s="121">
        <v>3</v>
      </c>
      <c r="C127" s="90">
        <v>0.60486111111111118</v>
      </c>
      <c r="D127" s="118" t="s">
        <v>25</v>
      </c>
      <c r="E127" s="119">
        <v>4018</v>
      </c>
      <c r="F127" s="121">
        <v>3</v>
      </c>
      <c r="G127" s="123" t="s">
        <v>276</v>
      </c>
      <c r="H127" s="119"/>
    </row>
    <row r="128" spans="1:8">
      <c r="A128" s="5">
        <v>152</v>
      </c>
      <c r="B128" s="121">
        <v>2</v>
      </c>
      <c r="C128" s="90">
        <v>0.52916666666666667</v>
      </c>
      <c r="D128" s="118" t="s">
        <v>26</v>
      </c>
      <c r="E128" s="119">
        <v>7010</v>
      </c>
      <c r="F128" s="121">
        <v>3</v>
      </c>
      <c r="G128" s="123" t="s">
        <v>276</v>
      </c>
      <c r="H128" s="119"/>
    </row>
    <row r="129" spans="1:7">
      <c r="A129" s="6">
        <v>153</v>
      </c>
      <c r="B129" s="121">
        <v>1</v>
      </c>
      <c r="C129" s="90">
        <v>0.61111111111111105</v>
      </c>
      <c r="D129" s="118" t="s">
        <v>8</v>
      </c>
      <c r="E129" s="119">
        <v>3014</v>
      </c>
      <c r="F129" s="121">
        <v>3</v>
      </c>
      <c r="G129" s="123" t="s">
        <v>293</v>
      </c>
    </row>
    <row r="130" spans="1:7">
      <c r="A130" s="6">
        <v>153</v>
      </c>
      <c r="B130" s="121">
        <v>3</v>
      </c>
      <c r="C130" s="90">
        <v>6.458333333333334E-2</v>
      </c>
      <c r="D130" s="118" t="s">
        <v>8</v>
      </c>
      <c r="E130" s="119">
        <v>3011</v>
      </c>
      <c r="F130" s="121">
        <v>3</v>
      </c>
      <c r="G130" s="123" t="s">
        <v>276</v>
      </c>
    </row>
    <row r="131" spans="1:7">
      <c r="A131" s="6">
        <v>153</v>
      </c>
      <c r="B131" s="121">
        <v>1</v>
      </c>
      <c r="C131" s="90">
        <v>0.61111111111111105</v>
      </c>
      <c r="D131" s="118" t="s">
        <v>11</v>
      </c>
      <c r="E131" s="119">
        <v>1013</v>
      </c>
      <c r="F131" s="121">
        <v>3</v>
      </c>
      <c r="G131" s="123" t="s">
        <v>283</v>
      </c>
    </row>
    <row r="132" spans="1:7">
      <c r="A132" s="6">
        <v>153</v>
      </c>
      <c r="B132" s="121">
        <v>3</v>
      </c>
      <c r="C132" s="90">
        <v>6.458333333333334E-2</v>
      </c>
      <c r="D132" s="118" t="s">
        <v>11</v>
      </c>
      <c r="E132" s="119">
        <v>1016</v>
      </c>
      <c r="F132" s="121">
        <v>3</v>
      </c>
      <c r="G132" s="123" t="s">
        <v>293</v>
      </c>
    </row>
    <row r="133" spans="1:7">
      <c r="A133" s="7">
        <v>154</v>
      </c>
      <c r="B133" s="121">
        <v>1</v>
      </c>
      <c r="C133" s="90">
        <v>9.375E-2</v>
      </c>
      <c r="D133" s="118" t="s">
        <v>12</v>
      </c>
      <c r="E133" s="119">
        <v>2016</v>
      </c>
      <c r="F133" s="121">
        <v>3</v>
      </c>
      <c r="G133" s="123" t="s">
        <v>276</v>
      </c>
    </row>
    <row r="134" spans="1:7">
      <c r="A134" s="7">
        <v>154</v>
      </c>
      <c r="B134" s="121">
        <v>2</v>
      </c>
      <c r="C134" s="90">
        <v>0.23611111111111113</v>
      </c>
      <c r="D134" s="118" t="s">
        <v>12</v>
      </c>
      <c r="E134" s="119">
        <v>2013</v>
      </c>
      <c r="F134" s="121">
        <v>3</v>
      </c>
      <c r="G134" s="123" t="s">
        <v>276</v>
      </c>
    </row>
    <row r="135" spans="1:7">
      <c r="A135" s="7">
        <v>154</v>
      </c>
      <c r="B135" s="121">
        <v>3</v>
      </c>
      <c r="C135" s="90">
        <v>0.61388888888888882</v>
      </c>
      <c r="D135" s="118" t="s">
        <v>13</v>
      </c>
      <c r="E135" s="119">
        <v>6004</v>
      </c>
      <c r="F135" s="121">
        <v>3</v>
      </c>
      <c r="G135" s="123" t="s">
        <v>276</v>
      </c>
    </row>
    <row r="136" spans="1:7">
      <c r="A136" s="121">
        <v>161</v>
      </c>
      <c r="B136" s="121">
        <v>3</v>
      </c>
      <c r="C136" s="90">
        <v>1.1805555555555555E-2</v>
      </c>
      <c r="D136" s="118" t="s">
        <v>13</v>
      </c>
      <c r="E136" s="119">
        <v>6017</v>
      </c>
      <c r="F136" s="121">
        <v>3</v>
      </c>
      <c r="G136" s="123" t="s">
        <v>279</v>
      </c>
    </row>
    <row r="137" spans="1:7">
      <c r="A137" s="5">
        <v>162</v>
      </c>
      <c r="B137" s="121">
        <v>1</v>
      </c>
      <c r="C137" s="90">
        <v>0.1277777777777778</v>
      </c>
      <c r="D137" s="118" t="s">
        <v>23</v>
      </c>
      <c r="E137" s="119">
        <v>8017</v>
      </c>
      <c r="F137" s="121">
        <v>3</v>
      </c>
      <c r="G137" s="123" t="s">
        <v>289</v>
      </c>
    </row>
    <row r="138" spans="1:7">
      <c r="A138" s="5">
        <v>162</v>
      </c>
      <c r="B138" s="121">
        <v>3</v>
      </c>
      <c r="C138" s="90">
        <v>0.28958333333333336</v>
      </c>
      <c r="D138" s="118" t="s">
        <v>23</v>
      </c>
      <c r="E138" s="119">
        <v>8006</v>
      </c>
      <c r="F138" s="121">
        <v>3</v>
      </c>
      <c r="G138" s="123" t="s">
        <v>286</v>
      </c>
    </row>
    <row r="139" spans="1:7">
      <c r="A139" s="5">
        <v>162</v>
      </c>
      <c r="B139" s="121">
        <v>3</v>
      </c>
      <c r="C139" s="90">
        <v>4.027777777777778E-2</v>
      </c>
      <c r="D139" s="118" t="s">
        <v>23</v>
      </c>
      <c r="E139" s="119">
        <v>8014</v>
      </c>
      <c r="F139" s="121">
        <v>3</v>
      </c>
      <c r="G139" s="123" t="s">
        <v>286</v>
      </c>
    </row>
    <row r="140" spans="1:7">
      <c r="A140" s="5">
        <v>162</v>
      </c>
      <c r="B140" s="121">
        <v>1</v>
      </c>
      <c r="C140" s="90">
        <v>0.1277777777777778</v>
      </c>
      <c r="D140" s="118" t="s">
        <v>25</v>
      </c>
      <c r="E140" s="119">
        <v>4017</v>
      </c>
      <c r="F140" s="121">
        <v>3</v>
      </c>
      <c r="G140" s="123" t="s">
        <v>289</v>
      </c>
    </row>
    <row r="141" spans="1:7">
      <c r="A141" s="6">
        <v>163</v>
      </c>
      <c r="B141" s="121">
        <v>2</v>
      </c>
      <c r="C141" s="90">
        <v>0.22013888888888888</v>
      </c>
      <c r="D141" s="118" t="s">
        <v>12</v>
      </c>
      <c r="E141" s="119">
        <v>2010</v>
      </c>
      <c r="F141" s="121">
        <v>3</v>
      </c>
      <c r="G141" s="123" t="s">
        <v>283</v>
      </c>
    </row>
    <row r="142" spans="1:7">
      <c r="A142" s="6">
        <v>163</v>
      </c>
      <c r="B142" s="121">
        <v>2</v>
      </c>
      <c r="C142" s="90">
        <v>0</v>
      </c>
      <c r="D142" s="118" t="s">
        <v>12</v>
      </c>
      <c r="E142" s="119">
        <v>2016</v>
      </c>
      <c r="F142" s="121">
        <v>3</v>
      </c>
      <c r="G142" s="123" t="s">
        <v>276</v>
      </c>
    </row>
    <row r="143" spans="1:7">
      <c r="A143" s="6">
        <v>163</v>
      </c>
      <c r="B143" s="121">
        <v>3</v>
      </c>
      <c r="C143" s="90">
        <v>0.30416666666666664</v>
      </c>
      <c r="D143" s="118" t="s">
        <v>12</v>
      </c>
      <c r="E143" s="119">
        <v>2020</v>
      </c>
      <c r="F143" s="121">
        <v>3</v>
      </c>
      <c r="G143" s="123" t="s">
        <v>279</v>
      </c>
    </row>
    <row r="144" spans="1:7">
      <c r="A144" s="121">
        <v>171</v>
      </c>
      <c r="B144" s="121">
        <v>1</v>
      </c>
      <c r="C144" s="90">
        <v>9.7222222222222224E-2</v>
      </c>
      <c r="D144" s="118" t="s">
        <v>11</v>
      </c>
      <c r="E144" s="119">
        <v>1012</v>
      </c>
      <c r="F144" s="121">
        <v>3</v>
      </c>
      <c r="G144" s="123" t="s">
        <v>277</v>
      </c>
    </row>
    <row r="145" spans="1:8">
      <c r="A145" s="121">
        <v>171</v>
      </c>
      <c r="B145" s="121">
        <v>1</v>
      </c>
      <c r="C145" s="90">
        <v>9.7222222222222224E-2</v>
      </c>
      <c r="D145" s="118" t="s">
        <v>25</v>
      </c>
      <c r="E145" s="119">
        <v>4015</v>
      </c>
      <c r="F145" s="121">
        <v>3</v>
      </c>
      <c r="G145" s="123" t="s">
        <v>275</v>
      </c>
      <c r="H145" s="119"/>
    </row>
    <row r="146" spans="1:8">
      <c r="A146" s="5">
        <v>172</v>
      </c>
      <c r="B146" s="121">
        <v>2</v>
      </c>
      <c r="C146" s="90">
        <v>6.9444444444444447E-4</v>
      </c>
      <c r="D146" s="118" t="s">
        <v>8</v>
      </c>
      <c r="E146" s="119" t="s">
        <v>297</v>
      </c>
      <c r="F146" s="121">
        <v>3</v>
      </c>
      <c r="G146" s="123" t="s">
        <v>281</v>
      </c>
      <c r="H146" s="119"/>
    </row>
    <row r="147" spans="1:8">
      <c r="A147" s="5">
        <v>172</v>
      </c>
      <c r="B147" s="121">
        <v>1</v>
      </c>
      <c r="C147" s="90">
        <v>0.27430555555555552</v>
      </c>
      <c r="D147" s="118" t="s">
        <v>24</v>
      </c>
      <c r="E147" s="119">
        <v>5021</v>
      </c>
      <c r="F147" s="121">
        <v>3</v>
      </c>
      <c r="G147" s="123" t="s">
        <v>293</v>
      </c>
      <c r="H147" s="119"/>
    </row>
    <row r="148" spans="1:8">
      <c r="A148" s="6">
        <v>163</v>
      </c>
      <c r="B148" s="121">
        <v>2</v>
      </c>
      <c r="C148" s="90">
        <v>0.40277777777777773</v>
      </c>
      <c r="D148" s="118" t="s">
        <v>13</v>
      </c>
      <c r="E148" s="119">
        <v>32</v>
      </c>
      <c r="F148" s="121">
        <v>3</v>
      </c>
      <c r="G148" s="123" t="s">
        <v>283</v>
      </c>
      <c r="H148" s="119"/>
    </row>
    <row r="149" spans="1:8">
      <c r="A149" s="6">
        <v>163</v>
      </c>
      <c r="B149" s="121">
        <v>2</v>
      </c>
      <c r="C149" s="90">
        <v>0.30555555555555552</v>
      </c>
      <c r="D149" s="118" t="s">
        <v>13</v>
      </c>
      <c r="E149" s="119">
        <v>6010</v>
      </c>
      <c r="F149" s="121">
        <v>3</v>
      </c>
      <c r="G149" s="123" t="s">
        <v>283</v>
      </c>
      <c r="H149" s="119"/>
    </row>
    <row r="150" spans="1:8">
      <c r="A150" s="6">
        <v>163</v>
      </c>
      <c r="B150" s="121">
        <v>1</v>
      </c>
      <c r="C150" s="90">
        <v>0.41666666666666669</v>
      </c>
      <c r="D150" s="118" t="s">
        <v>26</v>
      </c>
      <c r="E150" s="119">
        <v>7015</v>
      </c>
      <c r="F150" s="121">
        <v>3</v>
      </c>
      <c r="G150" s="123" t="s">
        <v>276</v>
      </c>
      <c r="H150" s="119"/>
    </row>
    <row r="151" spans="1:8">
      <c r="A151" s="7">
        <v>174</v>
      </c>
      <c r="B151" s="121">
        <v>1</v>
      </c>
      <c r="C151" s="90">
        <v>0.35625000000000001</v>
      </c>
      <c r="D151" s="118" t="s">
        <v>12</v>
      </c>
      <c r="E151" s="119">
        <v>2020</v>
      </c>
      <c r="F151" s="121">
        <v>3</v>
      </c>
      <c r="G151" s="123" t="s">
        <v>276</v>
      </c>
      <c r="H151" s="119"/>
    </row>
    <row r="152" spans="1:8">
      <c r="A152" s="7">
        <v>174</v>
      </c>
      <c r="B152" s="121">
        <v>1</v>
      </c>
      <c r="C152" s="90">
        <v>0.35625000000000001</v>
      </c>
      <c r="D152" s="118" t="s">
        <v>23</v>
      </c>
      <c r="E152" s="119">
        <v>8017</v>
      </c>
      <c r="F152" s="121">
        <v>3</v>
      </c>
      <c r="G152" s="123" t="s">
        <v>289</v>
      </c>
      <c r="H152" s="119"/>
    </row>
    <row r="153" spans="1:8">
      <c r="A153" s="7">
        <v>174</v>
      </c>
      <c r="B153" s="121">
        <v>2</v>
      </c>
      <c r="C153" s="90">
        <v>0.39166666666666666</v>
      </c>
      <c r="D153" s="118" t="s">
        <v>23</v>
      </c>
      <c r="E153" s="119">
        <v>8001</v>
      </c>
      <c r="F153" s="121">
        <v>3</v>
      </c>
      <c r="G153" s="123" t="s">
        <v>282</v>
      </c>
      <c r="H153" s="119"/>
    </row>
    <row r="154" spans="1:8">
      <c r="A154" s="7">
        <v>174</v>
      </c>
      <c r="B154" s="121">
        <v>3</v>
      </c>
      <c r="C154" s="90">
        <v>0.63958333333333328</v>
      </c>
      <c r="D154" s="118" t="s">
        <v>23</v>
      </c>
      <c r="E154" s="119">
        <v>8004</v>
      </c>
      <c r="F154" s="121">
        <v>3</v>
      </c>
      <c r="G154" s="123" t="s">
        <v>289</v>
      </c>
      <c r="H154" s="119" t="s">
        <v>278</v>
      </c>
    </row>
    <row r="155" spans="1:8">
      <c r="A155" s="121">
        <v>181</v>
      </c>
      <c r="B155" s="121">
        <v>3</v>
      </c>
      <c r="C155" s="90">
        <v>0.59930555555555554</v>
      </c>
      <c r="D155" s="118" t="s">
        <v>12</v>
      </c>
      <c r="E155" s="119">
        <v>2018</v>
      </c>
      <c r="F155" s="121">
        <v>3</v>
      </c>
      <c r="G155" s="123" t="s">
        <v>275</v>
      </c>
      <c r="H155" s="119"/>
    </row>
    <row r="156" spans="1:8">
      <c r="A156" s="5">
        <v>182</v>
      </c>
      <c r="B156" s="121">
        <v>2</v>
      </c>
      <c r="C156" s="90">
        <v>0.27986111111111112</v>
      </c>
      <c r="D156" s="118" t="s">
        <v>13</v>
      </c>
      <c r="E156" s="119">
        <v>6023</v>
      </c>
      <c r="F156" s="121">
        <v>3</v>
      </c>
      <c r="G156" s="123" t="s">
        <v>279</v>
      </c>
      <c r="H156" s="119"/>
    </row>
    <row r="157" spans="1:8">
      <c r="A157" s="5">
        <v>182</v>
      </c>
      <c r="B157" s="121">
        <v>3</v>
      </c>
      <c r="C157" s="90">
        <v>0.42638888888888887</v>
      </c>
      <c r="D157" s="118" t="s">
        <v>23</v>
      </c>
      <c r="E157" s="119">
        <v>8010</v>
      </c>
      <c r="F157" s="121">
        <v>3</v>
      </c>
      <c r="G157" s="123" t="s">
        <v>279</v>
      </c>
      <c r="H157" s="119"/>
    </row>
    <row r="158" spans="1:8">
      <c r="A158" s="5">
        <v>182</v>
      </c>
      <c r="B158" s="121">
        <v>3</v>
      </c>
      <c r="C158" s="90">
        <v>0.3215277777777778</v>
      </c>
      <c r="D158" s="118" t="s">
        <v>23</v>
      </c>
      <c r="E158" s="119">
        <v>8008</v>
      </c>
      <c r="F158" s="121">
        <v>3</v>
      </c>
      <c r="G158" s="123" t="s">
        <v>275</v>
      </c>
      <c r="H158" s="119"/>
    </row>
    <row r="159" spans="1:8">
      <c r="A159" s="7">
        <v>184</v>
      </c>
      <c r="B159" s="121">
        <v>2</v>
      </c>
      <c r="C159" s="90">
        <v>0.83333333333333337</v>
      </c>
      <c r="D159" s="118" t="s">
        <v>26</v>
      </c>
      <c r="E159" s="119">
        <v>7018</v>
      </c>
      <c r="F159" s="121">
        <v>3</v>
      </c>
      <c r="G159" s="123" t="s">
        <v>294</v>
      </c>
      <c r="H159" s="119"/>
    </row>
    <row r="160" spans="1:8">
      <c r="A160" s="121">
        <v>191</v>
      </c>
      <c r="B160" s="121">
        <v>1</v>
      </c>
      <c r="C160" s="90">
        <v>5.5555555555555552E-2</v>
      </c>
      <c r="D160" s="118" t="s">
        <v>26</v>
      </c>
      <c r="E160" s="119">
        <v>7014</v>
      </c>
      <c r="F160" s="121">
        <v>3</v>
      </c>
      <c r="G160" s="123" t="s">
        <v>275</v>
      </c>
      <c r="H160" s="119"/>
    </row>
    <row r="161" spans="1:7">
      <c r="A161" s="121">
        <v>191</v>
      </c>
      <c r="B161" s="121">
        <v>2</v>
      </c>
      <c r="C161" s="90">
        <v>0.64027777777777783</v>
      </c>
      <c r="D161" s="118" t="s">
        <v>26</v>
      </c>
      <c r="E161" s="119">
        <v>7017</v>
      </c>
      <c r="F161" s="121">
        <v>3</v>
      </c>
      <c r="G161" s="123" t="s">
        <v>276</v>
      </c>
    </row>
    <row r="162" spans="1:7">
      <c r="A162" s="121">
        <v>191</v>
      </c>
      <c r="B162" s="121">
        <v>3</v>
      </c>
      <c r="C162" s="90">
        <v>0.83333333333333337</v>
      </c>
      <c r="D162" s="118" t="s">
        <v>23</v>
      </c>
      <c r="E162" s="119">
        <v>8010</v>
      </c>
      <c r="F162" s="121">
        <v>3</v>
      </c>
      <c r="G162" s="123" t="s">
        <v>276</v>
      </c>
    </row>
    <row r="163" spans="1:7">
      <c r="A163" s="121">
        <v>191</v>
      </c>
      <c r="B163" s="121">
        <v>3</v>
      </c>
      <c r="C163" s="90">
        <v>4.1666666666666666E-3</v>
      </c>
      <c r="D163" s="118" t="s">
        <v>23</v>
      </c>
      <c r="E163" s="119">
        <v>8021</v>
      </c>
      <c r="F163" s="121">
        <v>3</v>
      </c>
      <c r="G163" s="123" t="s">
        <v>276</v>
      </c>
    </row>
    <row r="164" spans="1:7">
      <c r="A164" s="121">
        <v>191</v>
      </c>
      <c r="B164" s="121">
        <v>3</v>
      </c>
      <c r="C164" s="90">
        <v>4.1666666666666666E-3</v>
      </c>
      <c r="D164" s="118" t="s">
        <v>23</v>
      </c>
      <c r="E164" s="119">
        <v>8017</v>
      </c>
      <c r="F164" s="121">
        <v>3</v>
      </c>
      <c r="G164" s="123" t="s">
        <v>289</v>
      </c>
    </row>
    <row r="165" spans="1:7">
      <c r="A165" s="5">
        <v>192</v>
      </c>
      <c r="B165" s="121">
        <v>1</v>
      </c>
      <c r="C165" s="90">
        <v>5.2083333333333336E-2</v>
      </c>
      <c r="D165" s="118" t="s">
        <v>12</v>
      </c>
      <c r="E165" s="119">
        <v>2007</v>
      </c>
      <c r="F165" s="121">
        <v>3</v>
      </c>
      <c r="G165" s="123" t="s">
        <v>275</v>
      </c>
    </row>
    <row r="166" spans="1:7">
      <c r="A166" s="5">
        <v>192</v>
      </c>
      <c r="B166" s="121">
        <v>2</v>
      </c>
      <c r="C166" s="90">
        <v>0.63472222222222219</v>
      </c>
      <c r="D166" s="118" t="s">
        <v>12</v>
      </c>
      <c r="E166" s="119" t="s">
        <v>290</v>
      </c>
      <c r="F166" s="121">
        <v>3</v>
      </c>
      <c r="G166" s="123" t="s">
        <v>281</v>
      </c>
    </row>
    <row r="167" spans="1:7">
      <c r="A167" s="5">
        <v>192</v>
      </c>
      <c r="B167" s="121">
        <v>2</v>
      </c>
      <c r="C167" s="90">
        <v>5.2083333333333336E-2</v>
      </c>
      <c r="D167" s="118" t="s">
        <v>12</v>
      </c>
      <c r="E167" s="119">
        <v>2015</v>
      </c>
      <c r="F167" s="121">
        <v>3</v>
      </c>
      <c r="G167" s="123" t="s">
        <v>275</v>
      </c>
    </row>
    <row r="168" spans="1:7">
      <c r="A168" s="5">
        <v>192</v>
      </c>
      <c r="B168" s="121">
        <v>2</v>
      </c>
      <c r="C168" s="90">
        <v>0.49722222222222223</v>
      </c>
      <c r="D168" s="118" t="s">
        <v>24</v>
      </c>
      <c r="E168" s="119">
        <v>5012</v>
      </c>
      <c r="F168" s="121">
        <v>3</v>
      </c>
      <c r="G168" s="123" t="s">
        <v>283</v>
      </c>
    </row>
    <row r="169" spans="1:7">
      <c r="A169" s="6">
        <v>193</v>
      </c>
      <c r="B169" s="121">
        <v>1</v>
      </c>
      <c r="C169" s="90">
        <v>0.4861111111111111</v>
      </c>
      <c r="D169" s="118" t="s">
        <v>13</v>
      </c>
      <c r="E169" s="119">
        <v>6022</v>
      </c>
      <c r="F169" s="121">
        <v>3</v>
      </c>
      <c r="G169" s="123" t="s">
        <v>283</v>
      </c>
    </row>
    <row r="170" spans="1:7">
      <c r="A170" s="6">
        <v>193</v>
      </c>
      <c r="B170" s="121">
        <v>2</v>
      </c>
      <c r="C170" s="90">
        <v>0.27083333333333331</v>
      </c>
      <c r="D170" s="118" t="s">
        <v>13</v>
      </c>
      <c r="E170" s="119">
        <v>6017</v>
      </c>
      <c r="F170" s="121">
        <v>3</v>
      </c>
      <c r="G170" s="123" t="s">
        <v>275</v>
      </c>
    </row>
    <row r="171" spans="1:7">
      <c r="A171" s="121">
        <v>201</v>
      </c>
      <c r="C171" s="119"/>
      <c r="D171" s="118" t="s">
        <v>12</v>
      </c>
      <c r="E171" s="119">
        <v>2003</v>
      </c>
      <c r="F171" s="121">
        <v>3</v>
      </c>
      <c r="G171" s="123" t="s">
        <v>293</v>
      </c>
    </row>
    <row r="172" spans="1:7">
      <c r="A172" s="121">
        <v>201</v>
      </c>
      <c r="C172" s="119"/>
      <c r="D172" s="118" t="s">
        <v>12</v>
      </c>
      <c r="E172" s="119">
        <v>2011</v>
      </c>
      <c r="F172" s="121">
        <v>3</v>
      </c>
      <c r="G172" s="123" t="s">
        <v>275</v>
      </c>
    </row>
    <row r="173" spans="1:7">
      <c r="A173" s="121">
        <v>201</v>
      </c>
      <c r="C173" s="119"/>
      <c r="D173" s="118" t="s">
        <v>25</v>
      </c>
      <c r="E173" s="119">
        <v>4019</v>
      </c>
      <c r="F173" s="121">
        <v>3</v>
      </c>
      <c r="G173" s="123" t="s">
        <v>283</v>
      </c>
    </row>
    <row r="174" spans="1:7">
      <c r="A174" s="121">
        <v>201</v>
      </c>
      <c r="C174" s="119"/>
      <c r="D174" s="118" t="s">
        <v>25</v>
      </c>
      <c r="E174" s="119">
        <v>4019</v>
      </c>
      <c r="F174" s="121">
        <v>3</v>
      </c>
      <c r="G174" s="123" t="s">
        <v>293</v>
      </c>
    </row>
    <row r="175" spans="1:7">
      <c r="A175" s="5">
        <v>202</v>
      </c>
      <c r="C175" s="119"/>
      <c r="D175" s="118" t="s">
        <v>11</v>
      </c>
      <c r="E175" s="119">
        <v>1002</v>
      </c>
      <c r="F175" s="121">
        <v>3</v>
      </c>
      <c r="G175" s="123" t="s">
        <v>283</v>
      </c>
    </row>
    <row r="176" spans="1:7">
      <c r="A176" s="6">
        <v>203</v>
      </c>
      <c r="B176" s="121">
        <v>1</v>
      </c>
      <c r="C176" s="119"/>
      <c r="D176" s="118" t="s">
        <v>23</v>
      </c>
      <c r="E176" s="119">
        <v>8008</v>
      </c>
      <c r="F176" s="121">
        <v>3</v>
      </c>
      <c r="G176" s="123" t="s">
        <v>275</v>
      </c>
    </row>
    <row r="177" spans="1:8">
      <c r="A177" s="6">
        <v>203</v>
      </c>
      <c r="B177" s="121">
        <v>2</v>
      </c>
      <c r="C177" s="119"/>
      <c r="D177" s="118" t="s">
        <v>23</v>
      </c>
      <c r="E177" s="119">
        <v>3</v>
      </c>
      <c r="F177" s="121">
        <v>3</v>
      </c>
      <c r="G177" s="123" t="s">
        <v>283</v>
      </c>
      <c r="H177" s="119"/>
    </row>
    <row r="178" spans="1:8">
      <c r="A178" s="6">
        <v>203</v>
      </c>
      <c r="B178" s="121">
        <v>2</v>
      </c>
      <c r="C178" s="119"/>
      <c r="D178" s="118" t="s">
        <v>8</v>
      </c>
      <c r="E178" s="119">
        <v>3013</v>
      </c>
      <c r="F178" s="121">
        <v>3</v>
      </c>
      <c r="G178" s="123" t="s">
        <v>277</v>
      </c>
      <c r="H178" s="119"/>
    </row>
    <row r="179" spans="1:8">
      <c r="A179" s="7">
        <v>204</v>
      </c>
      <c r="B179" s="121">
        <v>1</v>
      </c>
      <c r="C179" s="119"/>
      <c r="D179" s="118" t="s">
        <v>24</v>
      </c>
      <c r="E179" s="119">
        <v>5021</v>
      </c>
      <c r="F179" s="121">
        <v>3</v>
      </c>
      <c r="G179" s="123" t="s">
        <v>277</v>
      </c>
      <c r="H179" s="119"/>
    </row>
    <row r="180" spans="1:8">
      <c r="A180" s="7">
        <v>204</v>
      </c>
      <c r="B180" s="121">
        <v>1</v>
      </c>
      <c r="C180" s="119"/>
      <c r="D180" s="118" t="s">
        <v>13</v>
      </c>
      <c r="E180" s="119">
        <v>6017</v>
      </c>
      <c r="F180" s="121">
        <v>3</v>
      </c>
      <c r="G180" s="118" t="s">
        <v>277</v>
      </c>
      <c r="H180" s="119"/>
    </row>
    <row r="181" spans="1:8">
      <c r="A181" s="5">
        <v>212</v>
      </c>
      <c r="B181" s="121">
        <v>2</v>
      </c>
      <c r="C181" s="90">
        <v>0.2298611111111111</v>
      </c>
      <c r="D181" s="118" t="s">
        <v>8</v>
      </c>
      <c r="E181" s="119">
        <v>3018</v>
      </c>
      <c r="F181" s="121">
        <v>3</v>
      </c>
      <c r="G181" s="118" t="s">
        <v>283</v>
      </c>
      <c r="H181" s="119"/>
    </row>
    <row r="182" spans="1:8">
      <c r="A182" s="5">
        <v>212</v>
      </c>
      <c r="B182" s="121">
        <v>1</v>
      </c>
      <c r="C182" s="90">
        <v>0.20902777777777778</v>
      </c>
      <c r="D182" s="118" t="s">
        <v>12</v>
      </c>
      <c r="E182" s="119">
        <v>2007</v>
      </c>
      <c r="F182" s="121">
        <v>3</v>
      </c>
      <c r="G182" s="118" t="s">
        <v>275</v>
      </c>
      <c r="H182" s="119" t="s">
        <v>278</v>
      </c>
    </row>
    <row r="183" spans="1:8">
      <c r="A183" s="5">
        <v>222</v>
      </c>
      <c r="B183" s="121">
        <v>3</v>
      </c>
      <c r="C183" s="90">
        <v>0.46319444444444446</v>
      </c>
      <c r="D183" s="118" t="s">
        <v>8</v>
      </c>
      <c r="E183" s="119">
        <v>3020</v>
      </c>
      <c r="F183" s="121">
        <v>3</v>
      </c>
      <c r="G183" s="118" t="s">
        <v>275</v>
      </c>
      <c r="H183" s="119"/>
    </row>
    <row r="184" spans="1:8">
      <c r="A184" s="5">
        <v>222</v>
      </c>
      <c r="B184" s="121">
        <v>3</v>
      </c>
      <c r="C184" s="119"/>
      <c r="D184" s="118" t="s">
        <v>11</v>
      </c>
      <c r="E184" s="119">
        <v>1013</v>
      </c>
      <c r="F184" s="121">
        <v>3</v>
      </c>
      <c r="G184" s="118" t="s">
        <v>289</v>
      </c>
      <c r="H184" s="119"/>
    </row>
    <row r="185" spans="1:8">
      <c r="A185" s="6">
        <v>223</v>
      </c>
      <c r="B185" s="121">
        <v>3</v>
      </c>
      <c r="C185" s="90">
        <v>0.125</v>
      </c>
      <c r="D185" s="118" t="s">
        <v>12</v>
      </c>
      <c r="E185" s="119">
        <v>2006</v>
      </c>
      <c r="F185" s="121">
        <v>3</v>
      </c>
      <c r="G185" s="118" t="s">
        <v>279</v>
      </c>
      <c r="H185" s="119"/>
    </row>
    <row r="186" spans="1:8">
      <c r="A186" s="7">
        <v>224</v>
      </c>
      <c r="B186" s="121">
        <v>1</v>
      </c>
      <c r="C186" s="90">
        <v>4.0972222222222222E-2</v>
      </c>
      <c r="D186" s="118" t="s">
        <v>23</v>
      </c>
      <c r="E186" s="119">
        <v>8004</v>
      </c>
      <c r="F186" s="121">
        <v>3</v>
      </c>
      <c r="G186" s="118" t="s">
        <v>275</v>
      </c>
      <c r="H186" s="119"/>
    </row>
    <row r="187" spans="1:8">
      <c r="A187" s="7">
        <v>224</v>
      </c>
      <c r="B187" s="121">
        <v>3</v>
      </c>
      <c r="C187" s="90">
        <v>0.45069444444444445</v>
      </c>
      <c r="D187" s="118" t="s">
        <v>23</v>
      </c>
      <c r="E187" s="119">
        <v>8002</v>
      </c>
      <c r="F187" s="121">
        <v>3</v>
      </c>
      <c r="G187" s="118" t="s">
        <v>277</v>
      </c>
      <c r="H187" s="119" t="s">
        <v>278</v>
      </c>
    </row>
    <row r="188" spans="1:8">
      <c r="A188" s="7">
        <v>224</v>
      </c>
      <c r="B188" s="121">
        <v>3</v>
      </c>
      <c r="C188" s="90">
        <v>0.45069444444444445</v>
      </c>
      <c r="D188" s="118" t="s">
        <v>24</v>
      </c>
      <c r="E188" s="119">
        <v>5017</v>
      </c>
      <c r="F188" s="121">
        <v>3</v>
      </c>
      <c r="G188" s="118" t="s">
        <v>275</v>
      </c>
      <c r="H188" s="119"/>
    </row>
    <row r="189" spans="1:8">
      <c r="A189" s="7">
        <v>224</v>
      </c>
      <c r="B189" s="121">
        <v>3</v>
      </c>
      <c r="C189" s="90">
        <v>0.37638888888888888</v>
      </c>
      <c r="D189" s="118" t="s">
        <v>24</v>
      </c>
      <c r="E189" s="119">
        <v>5011</v>
      </c>
      <c r="F189" s="121">
        <v>3</v>
      </c>
      <c r="G189" s="118" t="s">
        <v>275</v>
      </c>
      <c r="H189" s="119"/>
    </row>
    <row r="190" spans="1:8">
      <c r="A190" s="121">
        <v>231</v>
      </c>
      <c r="C190" s="119"/>
      <c r="D190" s="118" t="s">
        <v>25</v>
      </c>
      <c r="E190" s="119">
        <v>4001</v>
      </c>
      <c r="F190" s="121">
        <v>3</v>
      </c>
      <c r="G190" s="118" t="s">
        <v>283</v>
      </c>
      <c r="H190" s="119"/>
    </row>
    <row r="191" spans="1:8">
      <c r="A191" s="5">
        <v>232</v>
      </c>
      <c r="C191" s="119"/>
      <c r="D191" s="118" t="s">
        <v>12</v>
      </c>
      <c r="E191" s="119">
        <v>2006</v>
      </c>
      <c r="F191" s="121">
        <v>3</v>
      </c>
      <c r="G191" s="118" t="s">
        <v>293</v>
      </c>
      <c r="H191" s="119"/>
    </row>
    <row r="192" spans="1:8">
      <c r="A192" s="7">
        <v>234</v>
      </c>
      <c r="C192" s="119"/>
      <c r="D192" s="118" t="s">
        <v>13</v>
      </c>
      <c r="E192" s="119">
        <v>6022</v>
      </c>
      <c r="F192" s="121">
        <v>3</v>
      </c>
      <c r="G192" s="118" t="s">
        <v>275</v>
      </c>
      <c r="H192" s="119"/>
    </row>
    <row r="193" spans="1:7">
      <c r="A193" s="7">
        <v>234</v>
      </c>
      <c r="C193" s="119"/>
      <c r="D193" s="118" t="s">
        <v>13</v>
      </c>
      <c r="E193" s="119">
        <v>6017</v>
      </c>
      <c r="F193" s="121">
        <v>3</v>
      </c>
      <c r="G193" s="118" t="s">
        <v>276</v>
      </c>
    </row>
    <row r="194" spans="1:7">
      <c r="A194" s="7">
        <v>234</v>
      </c>
      <c r="C194" s="119"/>
      <c r="D194" s="118" t="s">
        <v>13</v>
      </c>
      <c r="E194" s="119">
        <v>6010</v>
      </c>
      <c r="F194" s="121">
        <v>3</v>
      </c>
      <c r="G194" s="118" t="s">
        <v>277</v>
      </c>
    </row>
    <row r="195" spans="1:7">
      <c r="A195" s="7">
        <v>234</v>
      </c>
      <c r="C195" s="119"/>
      <c r="D195" s="118" t="s">
        <v>8</v>
      </c>
      <c r="E195" s="119">
        <v>3004</v>
      </c>
      <c r="F195" s="121">
        <v>3</v>
      </c>
      <c r="G195" s="118" t="s">
        <v>277</v>
      </c>
    </row>
    <row r="196" spans="1:7">
      <c r="A196" s="7">
        <v>234</v>
      </c>
      <c r="C196" s="119"/>
      <c r="D196" s="118" t="s">
        <v>8</v>
      </c>
      <c r="E196" s="119">
        <v>3011</v>
      </c>
      <c r="F196" s="121">
        <v>3</v>
      </c>
      <c r="G196" s="118" t="s">
        <v>275</v>
      </c>
    </row>
    <row r="197" spans="1:7">
      <c r="A197" s="7">
        <v>234</v>
      </c>
      <c r="C197" s="119"/>
      <c r="D197" s="118" t="s">
        <v>8</v>
      </c>
      <c r="E197" s="119">
        <v>3018</v>
      </c>
      <c r="F197" s="121">
        <v>3</v>
      </c>
      <c r="G197" s="118" t="s">
        <v>275</v>
      </c>
    </row>
    <row r="198" spans="1:7">
      <c r="A198" s="7">
        <v>234</v>
      </c>
      <c r="C198" s="119"/>
      <c r="D198" s="118" t="s">
        <v>8</v>
      </c>
      <c r="E198" s="119">
        <v>3018</v>
      </c>
      <c r="F198" s="121">
        <v>3</v>
      </c>
      <c r="G198" s="118" t="s">
        <v>277</v>
      </c>
    </row>
    <row r="199" spans="1:7">
      <c r="A199" s="121">
        <v>241</v>
      </c>
      <c r="B199" s="121">
        <v>2</v>
      </c>
      <c r="C199" s="90">
        <v>0.78472222222222221</v>
      </c>
      <c r="D199" s="118" t="s">
        <v>24</v>
      </c>
      <c r="E199" s="119">
        <v>5002</v>
      </c>
      <c r="F199" s="121">
        <v>3</v>
      </c>
      <c r="G199" s="118" t="s">
        <v>275</v>
      </c>
    </row>
    <row r="200" spans="1:7">
      <c r="A200" s="121">
        <v>241</v>
      </c>
      <c r="B200" s="121">
        <v>2</v>
      </c>
      <c r="C200" s="90">
        <v>0.5</v>
      </c>
      <c r="D200" s="118" t="s">
        <v>24</v>
      </c>
      <c r="E200" s="119">
        <v>5013</v>
      </c>
      <c r="F200" s="121" t="s">
        <v>300</v>
      </c>
      <c r="G200" s="118" t="s">
        <v>275</v>
      </c>
    </row>
    <row r="201" spans="1:7">
      <c r="A201" s="5">
        <v>242</v>
      </c>
      <c r="B201" s="121">
        <v>2</v>
      </c>
      <c r="C201" s="90">
        <v>0.40625</v>
      </c>
      <c r="D201" s="118" t="s">
        <v>13</v>
      </c>
      <c r="E201" s="119">
        <v>6017</v>
      </c>
      <c r="F201" s="121">
        <v>3</v>
      </c>
      <c r="G201" s="118" t="s">
        <v>283</v>
      </c>
    </row>
    <row r="202" spans="1:7">
      <c r="A202" s="5">
        <v>242</v>
      </c>
      <c r="B202" s="121">
        <v>1</v>
      </c>
      <c r="C202" s="90">
        <v>0.30555555555555552</v>
      </c>
      <c r="D202" s="118" t="s">
        <v>26</v>
      </c>
      <c r="E202" s="119">
        <v>7002</v>
      </c>
      <c r="F202" s="121">
        <v>3</v>
      </c>
      <c r="G202" s="118" t="s">
        <v>279</v>
      </c>
    </row>
    <row r="203" spans="1:7">
      <c r="A203" s="6">
        <v>243</v>
      </c>
      <c r="B203" s="121">
        <v>2</v>
      </c>
      <c r="C203" s="90">
        <v>0.1111111111111111</v>
      </c>
      <c r="D203" s="118" t="s">
        <v>23</v>
      </c>
      <c r="E203" s="119">
        <v>8005</v>
      </c>
      <c r="F203" s="121">
        <v>3</v>
      </c>
      <c r="G203" s="118" t="s">
        <v>277</v>
      </c>
    </row>
    <row r="204" spans="1:7">
      <c r="A204" s="6">
        <v>243</v>
      </c>
      <c r="B204" s="121">
        <v>3</v>
      </c>
      <c r="C204" s="90">
        <v>0.46875</v>
      </c>
      <c r="D204" s="118" t="s">
        <v>23</v>
      </c>
      <c r="E204" s="119">
        <v>8004</v>
      </c>
      <c r="F204" s="121">
        <v>3</v>
      </c>
      <c r="G204" s="118" t="s">
        <v>293</v>
      </c>
    </row>
    <row r="205" spans="1:7">
      <c r="A205" s="121">
        <v>251</v>
      </c>
      <c r="B205" s="121">
        <v>2</v>
      </c>
      <c r="C205" s="90">
        <v>6.25E-2</v>
      </c>
      <c r="D205" s="118" t="s">
        <v>13</v>
      </c>
      <c r="E205" s="119">
        <v>6017</v>
      </c>
      <c r="F205" s="121">
        <v>3</v>
      </c>
      <c r="G205" s="118" t="s">
        <v>277</v>
      </c>
    </row>
    <row r="206" spans="1:7">
      <c r="A206" s="121">
        <v>251</v>
      </c>
      <c r="B206" s="121">
        <v>2</v>
      </c>
      <c r="C206" s="90">
        <v>0.62361111111111112</v>
      </c>
      <c r="D206" s="118" t="s">
        <v>23</v>
      </c>
      <c r="E206" s="119">
        <v>49</v>
      </c>
      <c r="F206" s="121">
        <v>3</v>
      </c>
      <c r="G206" s="118" t="s">
        <v>277</v>
      </c>
    </row>
    <row r="207" spans="1:7">
      <c r="A207" s="121">
        <v>251</v>
      </c>
      <c r="B207" s="121">
        <v>2</v>
      </c>
      <c r="C207" s="90">
        <v>6.25E-2</v>
      </c>
      <c r="D207" s="118" t="s">
        <v>23</v>
      </c>
      <c r="E207" s="119">
        <v>8004</v>
      </c>
      <c r="F207" s="121">
        <v>3</v>
      </c>
      <c r="G207" s="118" t="s">
        <v>293</v>
      </c>
    </row>
    <row r="208" spans="1:7">
      <c r="A208" s="121">
        <v>251</v>
      </c>
      <c r="B208" s="121">
        <v>3</v>
      </c>
      <c r="C208" s="90">
        <v>0.21875</v>
      </c>
      <c r="D208" s="118" t="s">
        <v>23</v>
      </c>
      <c r="E208" s="119">
        <v>8006</v>
      </c>
      <c r="F208" s="121">
        <v>3</v>
      </c>
      <c r="G208" s="118" t="s">
        <v>275</v>
      </c>
    </row>
    <row r="209" spans="1:7">
      <c r="A209" s="5">
        <v>252</v>
      </c>
      <c r="B209" s="121">
        <v>2</v>
      </c>
      <c r="C209" s="90">
        <v>0.81944444444444453</v>
      </c>
      <c r="D209" s="118" t="s">
        <v>24</v>
      </c>
      <c r="E209" s="119">
        <v>5002</v>
      </c>
      <c r="F209" s="121">
        <v>3</v>
      </c>
      <c r="G209" s="118" t="s">
        <v>293</v>
      </c>
    </row>
    <row r="210" spans="1:7">
      <c r="A210" s="5">
        <v>252</v>
      </c>
      <c r="B210" s="121">
        <v>3</v>
      </c>
      <c r="C210" s="90">
        <v>0.29166666666666669</v>
      </c>
      <c r="D210" s="118" t="s">
        <v>24</v>
      </c>
      <c r="E210" s="119">
        <v>5002</v>
      </c>
      <c r="F210" s="121">
        <v>3</v>
      </c>
      <c r="G210" s="118" t="s">
        <v>296</v>
      </c>
    </row>
    <row r="211" spans="1:7">
      <c r="A211" s="5">
        <v>252</v>
      </c>
      <c r="B211" s="121">
        <v>3</v>
      </c>
      <c r="C211" s="90">
        <v>0.29166666666666669</v>
      </c>
      <c r="D211" s="118" t="s">
        <v>25</v>
      </c>
      <c r="E211" s="119">
        <v>4017</v>
      </c>
      <c r="F211" s="121">
        <v>3</v>
      </c>
      <c r="G211" s="118" t="s">
        <v>277</v>
      </c>
    </row>
    <row r="212" spans="1:7">
      <c r="A212" s="6">
        <v>253</v>
      </c>
      <c r="B212" s="121">
        <v>3</v>
      </c>
      <c r="C212" s="90">
        <v>3.8194444444444441E-2</v>
      </c>
      <c r="D212" s="118" t="s">
        <v>8</v>
      </c>
      <c r="E212" s="119">
        <v>3018</v>
      </c>
      <c r="F212" s="121">
        <v>3</v>
      </c>
      <c r="G212" s="118" t="s">
        <v>275</v>
      </c>
    </row>
    <row r="213" spans="1:7">
      <c r="A213" s="121">
        <v>261</v>
      </c>
      <c r="B213" s="121">
        <v>3</v>
      </c>
      <c r="C213" s="90">
        <v>0.15625</v>
      </c>
      <c r="D213" s="118" t="s">
        <v>24</v>
      </c>
      <c r="E213" s="119">
        <v>5021</v>
      </c>
      <c r="F213" s="121">
        <v>3</v>
      </c>
      <c r="G213" s="118" t="s">
        <v>277</v>
      </c>
    </row>
    <row r="214" spans="1:7">
      <c r="A214" s="121">
        <v>261</v>
      </c>
      <c r="B214" s="121">
        <v>3</v>
      </c>
      <c r="C214" s="90">
        <v>0.15625</v>
      </c>
      <c r="D214" s="118" t="s">
        <v>12</v>
      </c>
      <c r="E214" s="119">
        <v>2020</v>
      </c>
      <c r="F214" s="121">
        <v>3</v>
      </c>
      <c r="G214" s="118" t="s">
        <v>277</v>
      </c>
    </row>
    <row r="215" spans="1:7">
      <c r="A215" s="6">
        <v>263</v>
      </c>
      <c r="C215" s="119"/>
      <c r="D215" s="118" t="s">
        <v>8</v>
      </c>
      <c r="E215" s="119">
        <v>3020</v>
      </c>
      <c r="F215" s="121">
        <v>3</v>
      </c>
      <c r="G215" s="118" t="s">
        <v>293</v>
      </c>
    </row>
    <row r="216" spans="1:7">
      <c r="A216" s="6">
        <v>263</v>
      </c>
      <c r="C216" s="119"/>
      <c r="D216" s="118" t="s">
        <v>25</v>
      </c>
      <c r="E216" s="119">
        <v>4015</v>
      </c>
      <c r="F216" s="121">
        <v>3</v>
      </c>
      <c r="G216" s="118" t="s">
        <v>275</v>
      </c>
    </row>
    <row r="217" spans="1:7">
      <c r="A217" s="6">
        <v>263</v>
      </c>
      <c r="C217" s="119"/>
      <c r="D217" s="118" t="s">
        <v>25</v>
      </c>
      <c r="E217" s="119">
        <v>4011</v>
      </c>
      <c r="F217" s="121">
        <v>3</v>
      </c>
      <c r="G217" s="118" t="s">
        <v>293</v>
      </c>
    </row>
    <row r="218" spans="1:7">
      <c r="A218" s="6">
        <v>263</v>
      </c>
      <c r="C218" s="119"/>
      <c r="D218" s="118" t="s">
        <v>25</v>
      </c>
      <c r="E218" s="119">
        <v>4019</v>
      </c>
      <c r="F218" s="121">
        <v>3</v>
      </c>
      <c r="G218" s="118" t="s">
        <v>277</v>
      </c>
    </row>
  </sheetData>
  <sortState ref="A2:K194">
    <sortCondition ref="E2:E194"/>
  </sortState>
  <conditionalFormatting sqref="D1 D3:D11 E19:E20 D13:D24 D177:D178">
    <cfRule type="containsText" dxfId="1376" priority="1228" operator="containsText" text="Puckheads">
      <formula>NOT(ISERROR(SEARCH("Puckheads",D1)))</formula>
    </cfRule>
    <cfRule type="containsText" dxfId="1375" priority="1229" operator="containsText" text="Rink Rats">
      <formula>NOT(ISERROR(SEARCH("Rink Rats",D1)))</formula>
    </cfRule>
    <cfRule type="containsText" dxfId="1374" priority="1230" operator="containsText" text="Victors">
      <formula>NOT(ISERROR(SEARCH("Victors",D1)))</formula>
    </cfRule>
    <cfRule type="containsText" dxfId="1373" priority="1231" operator="containsText" text="Kryptonite">
      <formula>NOT(ISERROR(SEARCH("Kryptonite",D1)))</formula>
    </cfRule>
    <cfRule type="containsText" dxfId="1372" priority="1232" operator="containsText" text="Voodoo">
      <formula>NOT(ISERROR(SEARCH("Voodoo",D1)))</formula>
    </cfRule>
    <cfRule type="containsText" dxfId="1371" priority="1233" operator="containsText" text="FoDM/KB">
      <formula>NOT(ISERROR(SEARCH("FoDM/KB",D1)))</formula>
    </cfRule>
    <cfRule type="containsText" dxfId="1370" priority="1234" operator="containsText" text="Alien">
      <formula>NOT(ISERROR(SEARCH("Alien",D1)))</formula>
    </cfRule>
    <cfRule type="containsText" dxfId="1369" priority="1235" operator="containsText" text="Red Alert">
      <formula>NOT(ISERROR(SEARCH("Red Alert",D1)))</formula>
    </cfRule>
  </conditionalFormatting>
  <conditionalFormatting sqref="D25">
    <cfRule type="containsText" dxfId="1368" priority="1220" operator="containsText" text="Puckheads">
      <formula>NOT(ISERROR(SEARCH("Puckheads",D25)))</formula>
    </cfRule>
    <cfRule type="containsText" dxfId="1367" priority="1221" operator="containsText" text="Rink Rats">
      <formula>NOT(ISERROR(SEARCH("Rink Rats",D25)))</formula>
    </cfRule>
    <cfRule type="containsText" dxfId="1366" priority="1222" operator="containsText" text="Victors">
      <formula>NOT(ISERROR(SEARCH("Victors",D25)))</formula>
    </cfRule>
    <cfRule type="containsText" dxfId="1365" priority="1223" operator="containsText" text="Kryptonite">
      <formula>NOT(ISERROR(SEARCH("Kryptonite",D25)))</formula>
    </cfRule>
    <cfRule type="containsText" dxfId="1364" priority="1224" operator="containsText" text="Voodoo">
      <formula>NOT(ISERROR(SEARCH("Voodoo",D25)))</formula>
    </cfRule>
    <cfRule type="containsText" dxfId="1363" priority="1225" operator="containsText" text="FoDM/KB">
      <formula>NOT(ISERROR(SEARCH("FoDM/KB",D25)))</formula>
    </cfRule>
    <cfRule type="containsText" dxfId="1362" priority="1226" operator="containsText" text="Alien">
      <formula>NOT(ISERROR(SEARCH("Alien",D25)))</formula>
    </cfRule>
    <cfRule type="containsText" dxfId="1361" priority="1227" operator="containsText" text="Red Alert">
      <formula>NOT(ISERROR(SEARCH("Red Alert",D25)))</formula>
    </cfRule>
  </conditionalFormatting>
  <conditionalFormatting sqref="D26">
    <cfRule type="containsText" dxfId="1360" priority="1212" operator="containsText" text="Puckheads">
      <formula>NOT(ISERROR(SEARCH("Puckheads",D26)))</formula>
    </cfRule>
    <cfRule type="containsText" dxfId="1359" priority="1213" operator="containsText" text="Rink Rats">
      <formula>NOT(ISERROR(SEARCH("Rink Rats",D26)))</formula>
    </cfRule>
    <cfRule type="containsText" dxfId="1358" priority="1214" operator="containsText" text="Victors">
      <formula>NOT(ISERROR(SEARCH("Victors",D26)))</formula>
    </cfRule>
    <cfRule type="containsText" dxfId="1357" priority="1215" operator="containsText" text="Kryptonite">
      <formula>NOT(ISERROR(SEARCH("Kryptonite",D26)))</formula>
    </cfRule>
    <cfRule type="containsText" dxfId="1356" priority="1216" operator="containsText" text="Voodoo">
      <formula>NOT(ISERROR(SEARCH("Voodoo",D26)))</formula>
    </cfRule>
    <cfRule type="containsText" dxfId="1355" priority="1217" operator="containsText" text="FoDM/KB">
      <formula>NOT(ISERROR(SEARCH("FoDM/KB",D26)))</formula>
    </cfRule>
    <cfRule type="containsText" dxfId="1354" priority="1218" operator="containsText" text="Alien">
      <formula>NOT(ISERROR(SEARCH("Alien",D26)))</formula>
    </cfRule>
    <cfRule type="containsText" dxfId="1353" priority="1219" operator="containsText" text="Red Alert">
      <formula>NOT(ISERROR(SEARCH("Red Alert",D26)))</formula>
    </cfRule>
  </conditionalFormatting>
  <conditionalFormatting sqref="D27">
    <cfRule type="containsText" dxfId="1352" priority="1204" operator="containsText" text="Puckheads">
      <formula>NOT(ISERROR(SEARCH("Puckheads",D27)))</formula>
    </cfRule>
    <cfRule type="containsText" dxfId="1351" priority="1205" operator="containsText" text="Rink Rats">
      <formula>NOT(ISERROR(SEARCH("Rink Rats",D27)))</formula>
    </cfRule>
    <cfRule type="containsText" dxfId="1350" priority="1206" operator="containsText" text="Victors">
      <formula>NOT(ISERROR(SEARCH("Victors",D27)))</formula>
    </cfRule>
    <cfRule type="containsText" dxfId="1349" priority="1207" operator="containsText" text="Kryptonite">
      <formula>NOT(ISERROR(SEARCH("Kryptonite",D27)))</formula>
    </cfRule>
    <cfRule type="containsText" dxfId="1348" priority="1208" operator="containsText" text="Voodoo">
      <formula>NOT(ISERROR(SEARCH("Voodoo",D27)))</formula>
    </cfRule>
    <cfRule type="containsText" dxfId="1347" priority="1209" operator="containsText" text="FoDM/KB">
      <formula>NOT(ISERROR(SEARCH("FoDM/KB",D27)))</formula>
    </cfRule>
    <cfRule type="containsText" dxfId="1346" priority="1210" operator="containsText" text="Alien">
      <formula>NOT(ISERROR(SEARCH("Alien",D27)))</formula>
    </cfRule>
    <cfRule type="containsText" dxfId="1345" priority="1211" operator="containsText" text="Red Alert">
      <formula>NOT(ISERROR(SEARCH("Red Alert",D27)))</formula>
    </cfRule>
  </conditionalFormatting>
  <conditionalFormatting sqref="D29">
    <cfRule type="containsText" dxfId="1344" priority="1188" operator="containsText" text="Puckheads">
      <formula>NOT(ISERROR(SEARCH("Puckheads",D29)))</formula>
    </cfRule>
    <cfRule type="containsText" dxfId="1343" priority="1189" operator="containsText" text="Rink Rats">
      <formula>NOT(ISERROR(SEARCH("Rink Rats",D29)))</formula>
    </cfRule>
    <cfRule type="containsText" dxfId="1342" priority="1190" operator="containsText" text="Victors">
      <formula>NOT(ISERROR(SEARCH("Victors",D29)))</formula>
    </cfRule>
    <cfRule type="containsText" dxfId="1341" priority="1191" operator="containsText" text="Kryptonite">
      <formula>NOT(ISERROR(SEARCH("Kryptonite",D29)))</formula>
    </cfRule>
    <cfRule type="containsText" dxfId="1340" priority="1192" operator="containsText" text="Voodoo">
      <formula>NOT(ISERROR(SEARCH("Voodoo",D29)))</formula>
    </cfRule>
    <cfRule type="containsText" dxfId="1339" priority="1193" operator="containsText" text="FoDM/KB">
      <formula>NOT(ISERROR(SEARCH("FoDM/KB",D29)))</formula>
    </cfRule>
    <cfRule type="containsText" dxfId="1338" priority="1194" operator="containsText" text="Alien">
      <formula>NOT(ISERROR(SEARCH("Alien",D29)))</formula>
    </cfRule>
    <cfRule type="containsText" dxfId="1337" priority="1195" operator="containsText" text="Red Alert">
      <formula>NOT(ISERROR(SEARCH("Red Alert",D29)))</formula>
    </cfRule>
  </conditionalFormatting>
  <conditionalFormatting sqref="D30">
    <cfRule type="containsText" dxfId="1336" priority="1180" operator="containsText" text="Puckheads">
      <formula>NOT(ISERROR(SEARCH("Puckheads",D30)))</formula>
    </cfRule>
    <cfRule type="containsText" dxfId="1335" priority="1181" operator="containsText" text="Rink Rats">
      <formula>NOT(ISERROR(SEARCH("Rink Rats",D30)))</formula>
    </cfRule>
    <cfRule type="containsText" dxfId="1334" priority="1182" operator="containsText" text="Victors">
      <formula>NOT(ISERROR(SEARCH("Victors",D30)))</formula>
    </cfRule>
    <cfRule type="containsText" dxfId="1333" priority="1183" operator="containsText" text="Kryptonite">
      <formula>NOT(ISERROR(SEARCH("Kryptonite",D30)))</formula>
    </cfRule>
    <cfRule type="containsText" dxfId="1332" priority="1184" operator="containsText" text="Voodoo">
      <formula>NOT(ISERROR(SEARCH("Voodoo",D30)))</formula>
    </cfRule>
    <cfRule type="containsText" dxfId="1331" priority="1185" operator="containsText" text="FoDM/KB">
      <formula>NOT(ISERROR(SEARCH("FoDM/KB",D30)))</formula>
    </cfRule>
    <cfRule type="containsText" dxfId="1330" priority="1186" operator="containsText" text="Alien">
      <formula>NOT(ISERROR(SEARCH("Alien",D30)))</formula>
    </cfRule>
    <cfRule type="containsText" dxfId="1329" priority="1187" operator="containsText" text="Red Alert">
      <formula>NOT(ISERROR(SEARCH("Red Alert",D30)))</formula>
    </cfRule>
  </conditionalFormatting>
  <conditionalFormatting sqref="D31">
    <cfRule type="containsText" dxfId="1328" priority="1172" operator="containsText" text="Puckheads">
      <formula>NOT(ISERROR(SEARCH("Puckheads",D31)))</formula>
    </cfRule>
    <cfRule type="containsText" dxfId="1327" priority="1173" operator="containsText" text="Rink Rats">
      <formula>NOT(ISERROR(SEARCH("Rink Rats",D31)))</formula>
    </cfRule>
    <cfRule type="containsText" dxfId="1326" priority="1174" operator="containsText" text="Victors">
      <formula>NOT(ISERROR(SEARCH("Victors",D31)))</formula>
    </cfRule>
    <cfRule type="containsText" dxfId="1325" priority="1175" operator="containsText" text="Kryptonite">
      <formula>NOT(ISERROR(SEARCH("Kryptonite",D31)))</formula>
    </cfRule>
    <cfRule type="containsText" dxfId="1324" priority="1176" operator="containsText" text="Voodoo">
      <formula>NOT(ISERROR(SEARCH("Voodoo",D31)))</formula>
    </cfRule>
    <cfRule type="containsText" dxfId="1323" priority="1177" operator="containsText" text="FoDM/KB">
      <formula>NOT(ISERROR(SEARCH("FoDM/KB",D31)))</formula>
    </cfRule>
    <cfRule type="containsText" dxfId="1322" priority="1178" operator="containsText" text="Alien">
      <formula>NOT(ISERROR(SEARCH("Alien",D31)))</formula>
    </cfRule>
    <cfRule type="containsText" dxfId="1321" priority="1179" operator="containsText" text="Red Alert">
      <formula>NOT(ISERROR(SEARCH("Red Alert",D31)))</formula>
    </cfRule>
  </conditionalFormatting>
  <conditionalFormatting sqref="D32">
    <cfRule type="containsText" dxfId="1320" priority="1164" operator="containsText" text="Puckheads">
      <formula>NOT(ISERROR(SEARCH("Puckheads",D32)))</formula>
    </cfRule>
    <cfRule type="containsText" dxfId="1319" priority="1165" operator="containsText" text="Rink Rats">
      <formula>NOT(ISERROR(SEARCH("Rink Rats",D32)))</formula>
    </cfRule>
    <cfRule type="containsText" dxfId="1318" priority="1166" operator="containsText" text="Victors">
      <formula>NOT(ISERROR(SEARCH("Victors",D32)))</formula>
    </cfRule>
    <cfRule type="containsText" dxfId="1317" priority="1167" operator="containsText" text="Kryptonite">
      <formula>NOT(ISERROR(SEARCH("Kryptonite",D32)))</formula>
    </cfRule>
    <cfRule type="containsText" dxfId="1316" priority="1168" operator="containsText" text="Voodoo">
      <formula>NOT(ISERROR(SEARCH("Voodoo",D32)))</formula>
    </cfRule>
    <cfRule type="containsText" dxfId="1315" priority="1169" operator="containsText" text="FoDM/KB">
      <formula>NOT(ISERROR(SEARCH("FoDM/KB",D32)))</formula>
    </cfRule>
    <cfRule type="containsText" dxfId="1314" priority="1170" operator="containsText" text="Alien">
      <formula>NOT(ISERROR(SEARCH("Alien",D32)))</formula>
    </cfRule>
    <cfRule type="containsText" dxfId="1313" priority="1171" operator="containsText" text="Red Alert">
      <formula>NOT(ISERROR(SEARCH("Red Alert",D32)))</formula>
    </cfRule>
  </conditionalFormatting>
  <conditionalFormatting sqref="D33">
    <cfRule type="containsText" dxfId="1312" priority="1156" operator="containsText" text="Puckheads">
      <formula>NOT(ISERROR(SEARCH("Puckheads",D33)))</formula>
    </cfRule>
    <cfRule type="containsText" dxfId="1311" priority="1157" operator="containsText" text="Rink Rats">
      <formula>NOT(ISERROR(SEARCH("Rink Rats",D33)))</formula>
    </cfRule>
    <cfRule type="containsText" dxfId="1310" priority="1158" operator="containsText" text="Victors">
      <formula>NOT(ISERROR(SEARCH("Victors",D33)))</formula>
    </cfRule>
    <cfRule type="containsText" dxfId="1309" priority="1159" operator="containsText" text="Kryptonite">
      <formula>NOT(ISERROR(SEARCH("Kryptonite",D33)))</formula>
    </cfRule>
    <cfRule type="containsText" dxfId="1308" priority="1160" operator="containsText" text="Voodoo">
      <formula>NOT(ISERROR(SEARCH("Voodoo",D33)))</formula>
    </cfRule>
    <cfRule type="containsText" dxfId="1307" priority="1161" operator="containsText" text="FoDM/KB">
      <formula>NOT(ISERROR(SEARCH("FoDM/KB",D33)))</formula>
    </cfRule>
    <cfRule type="containsText" dxfId="1306" priority="1162" operator="containsText" text="Alien">
      <formula>NOT(ISERROR(SEARCH("Alien",D33)))</formula>
    </cfRule>
    <cfRule type="containsText" dxfId="1305" priority="1163" operator="containsText" text="Red Alert">
      <formula>NOT(ISERROR(SEARCH("Red Alert",D33)))</formula>
    </cfRule>
  </conditionalFormatting>
  <conditionalFormatting sqref="D37">
    <cfRule type="containsText" dxfId="1304" priority="1060" operator="containsText" text="Puckheads">
      <formula>NOT(ISERROR(SEARCH("Puckheads",D37)))</formula>
    </cfRule>
    <cfRule type="containsText" dxfId="1303" priority="1061" operator="containsText" text="Rink Rats">
      <formula>NOT(ISERROR(SEARCH("Rink Rats",D37)))</formula>
    </cfRule>
    <cfRule type="containsText" dxfId="1302" priority="1062" operator="containsText" text="Victors">
      <formula>NOT(ISERROR(SEARCH("Victors",D37)))</formula>
    </cfRule>
    <cfRule type="containsText" dxfId="1301" priority="1063" operator="containsText" text="Kryptonite">
      <formula>NOT(ISERROR(SEARCH("Kryptonite",D37)))</formula>
    </cfRule>
    <cfRule type="containsText" dxfId="1300" priority="1064" operator="containsText" text="Voodoo">
      <formula>NOT(ISERROR(SEARCH("Voodoo",D37)))</formula>
    </cfRule>
    <cfRule type="containsText" dxfId="1299" priority="1065" operator="containsText" text="FoDM/KB">
      <formula>NOT(ISERROR(SEARCH("FoDM/KB",D37)))</formula>
    </cfRule>
    <cfRule type="containsText" dxfId="1298" priority="1066" operator="containsText" text="Alien">
      <formula>NOT(ISERROR(SEARCH("Alien",D37)))</formula>
    </cfRule>
    <cfRule type="containsText" dxfId="1297" priority="1067" operator="containsText" text="Red Alert">
      <formula>NOT(ISERROR(SEARCH("Red Alert",D37)))</formula>
    </cfRule>
  </conditionalFormatting>
  <conditionalFormatting sqref="D34:D35">
    <cfRule type="containsText" dxfId="1296" priority="1084" operator="containsText" text="Puckheads">
      <formula>NOT(ISERROR(SEARCH("Puckheads",D34)))</formula>
    </cfRule>
    <cfRule type="containsText" dxfId="1295" priority="1085" operator="containsText" text="Rink Rats">
      <formula>NOT(ISERROR(SEARCH("Rink Rats",D34)))</formula>
    </cfRule>
    <cfRule type="containsText" dxfId="1294" priority="1086" operator="containsText" text="Victors">
      <formula>NOT(ISERROR(SEARCH("Victors",D34)))</formula>
    </cfRule>
    <cfRule type="containsText" dxfId="1293" priority="1087" operator="containsText" text="Kryptonite">
      <formula>NOT(ISERROR(SEARCH("Kryptonite",D34)))</formula>
    </cfRule>
    <cfRule type="containsText" dxfId="1292" priority="1088" operator="containsText" text="Voodoo">
      <formula>NOT(ISERROR(SEARCH("Voodoo",D34)))</formula>
    </cfRule>
    <cfRule type="containsText" dxfId="1291" priority="1089" operator="containsText" text="FoDM/KB">
      <formula>NOT(ISERROR(SEARCH("FoDM/KB",D34)))</formula>
    </cfRule>
    <cfRule type="containsText" dxfId="1290" priority="1090" operator="containsText" text="Alien">
      <formula>NOT(ISERROR(SEARCH("Alien",D34)))</formula>
    </cfRule>
    <cfRule type="containsText" dxfId="1289" priority="1091" operator="containsText" text="Red Alert">
      <formula>NOT(ISERROR(SEARCH("Red Alert",D34)))</formula>
    </cfRule>
  </conditionalFormatting>
  <conditionalFormatting sqref="D36">
    <cfRule type="containsText" dxfId="1288" priority="1068" operator="containsText" text="Puckheads">
      <formula>NOT(ISERROR(SEARCH("Puckheads",D36)))</formula>
    </cfRule>
    <cfRule type="containsText" dxfId="1287" priority="1069" operator="containsText" text="Rink Rats">
      <formula>NOT(ISERROR(SEARCH("Rink Rats",D36)))</formula>
    </cfRule>
    <cfRule type="containsText" dxfId="1286" priority="1070" operator="containsText" text="Victors">
      <formula>NOT(ISERROR(SEARCH("Victors",D36)))</formula>
    </cfRule>
    <cfRule type="containsText" dxfId="1285" priority="1071" operator="containsText" text="Kryptonite">
      <formula>NOT(ISERROR(SEARCH("Kryptonite",D36)))</formula>
    </cfRule>
    <cfRule type="containsText" dxfId="1284" priority="1072" operator="containsText" text="Voodoo">
      <formula>NOT(ISERROR(SEARCH("Voodoo",D36)))</formula>
    </cfRule>
    <cfRule type="containsText" dxfId="1283" priority="1073" operator="containsText" text="FoDM/KB">
      <formula>NOT(ISERROR(SEARCH("FoDM/KB",D36)))</formula>
    </cfRule>
    <cfRule type="containsText" dxfId="1282" priority="1074" operator="containsText" text="Alien">
      <formula>NOT(ISERROR(SEARCH("Alien",D36)))</formula>
    </cfRule>
    <cfRule type="containsText" dxfId="1281" priority="1075" operator="containsText" text="Red Alert">
      <formula>NOT(ISERROR(SEARCH("Red Alert",D36)))</formula>
    </cfRule>
  </conditionalFormatting>
  <conditionalFormatting sqref="D38">
    <cfRule type="containsText" dxfId="1280" priority="1052" operator="containsText" text="Puckheads">
      <formula>NOT(ISERROR(SEARCH("Puckheads",D38)))</formula>
    </cfRule>
    <cfRule type="containsText" dxfId="1279" priority="1053" operator="containsText" text="Rink Rats">
      <formula>NOT(ISERROR(SEARCH("Rink Rats",D38)))</formula>
    </cfRule>
    <cfRule type="containsText" dxfId="1278" priority="1054" operator="containsText" text="Victors">
      <formula>NOT(ISERROR(SEARCH("Victors",D38)))</formula>
    </cfRule>
    <cfRule type="containsText" dxfId="1277" priority="1055" operator="containsText" text="Kryptonite">
      <formula>NOT(ISERROR(SEARCH("Kryptonite",D38)))</formula>
    </cfRule>
    <cfRule type="containsText" dxfId="1276" priority="1056" operator="containsText" text="Voodoo">
      <formula>NOT(ISERROR(SEARCH("Voodoo",D38)))</formula>
    </cfRule>
    <cfRule type="containsText" dxfId="1275" priority="1057" operator="containsText" text="FoDM/KB">
      <formula>NOT(ISERROR(SEARCH("FoDM/KB",D38)))</formula>
    </cfRule>
    <cfRule type="containsText" dxfId="1274" priority="1058" operator="containsText" text="Alien">
      <formula>NOT(ISERROR(SEARCH("Alien",D38)))</formula>
    </cfRule>
    <cfRule type="containsText" dxfId="1273" priority="1059" operator="containsText" text="Red Alert">
      <formula>NOT(ISERROR(SEARCH("Red Alert",D38)))</formula>
    </cfRule>
  </conditionalFormatting>
  <conditionalFormatting sqref="D39">
    <cfRule type="containsText" dxfId="1272" priority="1044" operator="containsText" text="Puckheads">
      <formula>NOT(ISERROR(SEARCH("Puckheads",D39)))</formula>
    </cfRule>
    <cfRule type="containsText" dxfId="1271" priority="1045" operator="containsText" text="Rink Rats">
      <formula>NOT(ISERROR(SEARCH("Rink Rats",D39)))</formula>
    </cfRule>
    <cfRule type="containsText" dxfId="1270" priority="1046" operator="containsText" text="Victors">
      <formula>NOT(ISERROR(SEARCH("Victors",D39)))</formula>
    </cfRule>
    <cfRule type="containsText" dxfId="1269" priority="1047" operator="containsText" text="Kryptonite">
      <formula>NOT(ISERROR(SEARCH("Kryptonite",D39)))</formula>
    </cfRule>
    <cfRule type="containsText" dxfId="1268" priority="1048" operator="containsText" text="Voodoo">
      <formula>NOT(ISERROR(SEARCH("Voodoo",D39)))</formula>
    </cfRule>
    <cfRule type="containsText" dxfId="1267" priority="1049" operator="containsText" text="FoDM/KB">
      <formula>NOT(ISERROR(SEARCH("FoDM/KB",D39)))</formula>
    </cfRule>
    <cfRule type="containsText" dxfId="1266" priority="1050" operator="containsText" text="Alien">
      <formula>NOT(ISERROR(SEARCH("Alien",D39)))</formula>
    </cfRule>
    <cfRule type="containsText" dxfId="1265" priority="1051" operator="containsText" text="Red Alert">
      <formula>NOT(ISERROR(SEARCH("Red Alert",D39)))</formula>
    </cfRule>
  </conditionalFormatting>
  <conditionalFormatting sqref="D40">
    <cfRule type="containsText" dxfId="1264" priority="1036" operator="containsText" text="Puckheads">
      <formula>NOT(ISERROR(SEARCH("Puckheads",D40)))</formula>
    </cfRule>
    <cfRule type="containsText" dxfId="1263" priority="1037" operator="containsText" text="Rink Rats">
      <formula>NOT(ISERROR(SEARCH("Rink Rats",D40)))</formula>
    </cfRule>
    <cfRule type="containsText" dxfId="1262" priority="1038" operator="containsText" text="Victors">
      <formula>NOT(ISERROR(SEARCH("Victors",D40)))</formula>
    </cfRule>
    <cfRule type="containsText" dxfId="1261" priority="1039" operator="containsText" text="Kryptonite">
      <formula>NOT(ISERROR(SEARCH("Kryptonite",D40)))</formula>
    </cfRule>
    <cfRule type="containsText" dxfId="1260" priority="1040" operator="containsText" text="Voodoo">
      <formula>NOT(ISERROR(SEARCH("Voodoo",D40)))</formula>
    </cfRule>
    <cfRule type="containsText" dxfId="1259" priority="1041" operator="containsText" text="FoDM/KB">
      <formula>NOT(ISERROR(SEARCH("FoDM/KB",D40)))</formula>
    </cfRule>
    <cfRule type="containsText" dxfId="1258" priority="1042" operator="containsText" text="Alien">
      <formula>NOT(ISERROR(SEARCH("Alien",D40)))</formula>
    </cfRule>
    <cfRule type="containsText" dxfId="1257" priority="1043" operator="containsText" text="Red Alert">
      <formula>NOT(ISERROR(SEARCH("Red Alert",D40)))</formula>
    </cfRule>
  </conditionalFormatting>
  <conditionalFormatting sqref="D42">
    <cfRule type="containsText" dxfId="1256" priority="1028" operator="containsText" text="Puckheads">
      <formula>NOT(ISERROR(SEARCH("Puckheads",D42)))</formula>
    </cfRule>
    <cfRule type="containsText" dxfId="1255" priority="1029" operator="containsText" text="Rink Rats">
      <formula>NOT(ISERROR(SEARCH("Rink Rats",D42)))</formula>
    </cfRule>
    <cfRule type="containsText" dxfId="1254" priority="1030" operator="containsText" text="Victors">
      <formula>NOT(ISERROR(SEARCH("Victors",D42)))</formula>
    </cfRule>
    <cfRule type="containsText" dxfId="1253" priority="1031" operator="containsText" text="Kryptonite">
      <formula>NOT(ISERROR(SEARCH("Kryptonite",D42)))</formula>
    </cfRule>
    <cfRule type="containsText" dxfId="1252" priority="1032" operator="containsText" text="Voodoo">
      <formula>NOT(ISERROR(SEARCH("Voodoo",D42)))</formula>
    </cfRule>
    <cfRule type="containsText" dxfId="1251" priority="1033" operator="containsText" text="FoDM/KB">
      <formula>NOT(ISERROR(SEARCH("FoDM/KB",D42)))</formula>
    </cfRule>
    <cfRule type="containsText" dxfId="1250" priority="1034" operator="containsText" text="Alien">
      <formula>NOT(ISERROR(SEARCH("Alien",D42)))</formula>
    </cfRule>
    <cfRule type="containsText" dxfId="1249" priority="1035" operator="containsText" text="Red Alert">
      <formula>NOT(ISERROR(SEARCH("Red Alert",D42)))</formula>
    </cfRule>
  </conditionalFormatting>
  <conditionalFormatting sqref="D41">
    <cfRule type="containsText" dxfId="1248" priority="1020" operator="containsText" text="Puckheads">
      <formula>NOT(ISERROR(SEARCH("Puckheads",D41)))</formula>
    </cfRule>
    <cfRule type="containsText" dxfId="1247" priority="1021" operator="containsText" text="Rink Rats">
      <formula>NOT(ISERROR(SEARCH("Rink Rats",D41)))</formula>
    </cfRule>
    <cfRule type="containsText" dxfId="1246" priority="1022" operator="containsText" text="Victors">
      <formula>NOT(ISERROR(SEARCH("Victors",D41)))</formula>
    </cfRule>
    <cfRule type="containsText" dxfId="1245" priority="1023" operator="containsText" text="Kryptonite">
      <formula>NOT(ISERROR(SEARCH("Kryptonite",D41)))</formula>
    </cfRule>
    <cfRule type="containsText" dxfId="1244" priority="1024" operator="containsText" text="Voodoo">
      <formula>NOT(ISERROR(SEARCH("Voodoo",D41)))</formula>
    </cfRule>
    <cfRule type="containsText" dxfId="1243" priority="1025" operator="containsText" text="FoDM/KB">
      <formula>NOT(ISERROR(SEARCH("FoDM/KB",D41)))</formula>
    </cfRule>
    <cfRule type="containsText" dxfId="1242" priority="1026" operator="containsText" text="Alien">
      <formula>NOT(ISERROR(SEARCH("Alien",D41)))</formula>
    </cfRule>
    <cfRule type="containsText" dxfId="1241" priority="1027" operator="containsText" text="Red Alert">
      <formula>NOT(ISERROR(SEARCH("Red Alert",D41)))</formula>
    </cfRule>
  </conditionalFormatting>
  <conditionalFormatting sqref="D43">
    <cfRule type="containsText" dxfId="1240" priority="1012" operator="containsText" text="Puckheads">
      <formula>NOT(ISERROR(SEARCH("Puckheads",D43)))</formula>
    </cfRule>
    <cfRule type="containsText" dxfId="1239" priority="1013" operator="containsText" text="Rink Rats">
      <formula>NOT(ISERROR(SEARCH("Rink Rats",D43)))</formula>
    </cfRule>
    <cfRule type="containsText" dxfId="1238" priority="1014" operator="containsText" text="Victors">
      <formula>NOT(ISERROR(SEARCH("Victors",D43)))</formula>
    </cfRule>
    <cfRule type="containsText" dxfId="1237" priority="1015" operator="containsText" text="Kryptonite">
      <formula>NOT(ISERROR(SEARCH("Kryptonite",D43)))</formula>
    </cfRule>
    <cfRule type="containsText" dxfId="1236" priority="1016" operator="containsText" text="Voodoo">
      <formula>NOT(ISERROR(SEARCH("Voodoo",D43)))</formula>
    </cfRule>
    <cfRule type="containsText" dxfId="1235" priority="1017" operator="containsText" text="FoDM/KB">
      <formula>NOT(ISERROR(SEARCH("FoDM/KB",D43)))</formula>
    </cfRule>
    <cfRule type="containsText" dxfId="1234" priority="1018" operator="containsText" text="Alien">
      <formula>NOT(ISERROR(SEARCH("Alien",D43)))</formula>
    </cfRule>
    <cfRule type="containsText" dxfId="1233" priority="1019" operator="containsText" text="Red Alert">
      <formula>NOT(ISERROR(SEARCH("Red Alert",D43)))</formula>
    </cfRule>
  </conditionalFormatting>
  <conditionalFormatting sqref="D44">
    <cfRule type="containsText" dxfId="1232" priority="1004" operator="containsText" text="Puckheads">
      <formula>NOT(ISERROR(SEARCH("Puckheads",D44)))</formula>
    </cfRule>
    <cfRule type="containsText" dxfId="1231" priority="1005" operator="containsText" text="Rink Rats">
      <formula>NOT(ISERROR(SEARCH("Rink Rats",D44)))</formula>
    </cfRule>
    <cfRule type="containsText" dxfId="1230" priority="1006" operator="containsText" text="Victors">
      <formula>NOT(ISERROR(SEARCH("Victors",D44)))</formula>
    </cfRule>
    <cfRule type="containsText" dxfId="1229" priority="1007" operator="containsText" text="Kryptonite">
      <formula>NOT(ISERROR(SEARCH("Kryptonite",D44)))</formula>
    </cfRule>
    <cfRule type="containsText" dxfId="1228" priority="1008" operator="containsText" text="Voodoo">
      <formula>NOT(ISERROR(SEARCH("Voodoo",D44)))</formula>
    </cfRule>
    <cfRule type="containsText" dxfId="1227" priority="1009" operator="containsText" text="FoDM/KB">
      <formula>NOT(ISERROR(SEARCH("FoDM/KB",D44)))</formula>
    </cfRule>
    <cfRule type="containsText" dxfId="1226" priority="1010" operator="containsText" text="Alien">
      <formula>NOT(ISERROR(SEARCH("Alien",D44)))</formula>
    </cfRule>
    <cfRule type="containsText" dxfId="1225" priority="1011" operator="containsText" text="Red Alert">
      <formula>NOT(ISERROR(SEARCH("Red Alert",D44)))</formula>
    </cfRule>
  </conditionalFormatting>
  <conditionalFormatting sqref="D45">
    <cfRule type="containsText" dxfId="1224" priority="996" operator="containsText" text="Puckheads">
      <formula>NOT(ISERROR(SEARCH("Puckheads",D45)))</formula>
    </cfRule>
    <cfRule type="containsText" dxfId="1223" priority="997" operator="containsText" text="Rink Rats">
      <formula>NOT(ISERROR(SEARCH("Rink Rats",D45)))</formula>
    </cfRule>
    <cfRule type="containsText" dxfId="1222" priority="998" operator="containsText" text="Victors">
      <formula>NOT(ISERROR(SEARCH("Victors",D45)))</formula>
    </cfRule>
    <cfRule type="containsText" dxfId="1221" priority="999" operator="containsText" text="Kryptonite">
      <formula>NOT(ISERROR(SEARCH("Kryptonite",D45)))</formula>
    </cfRule>
    <cfRule type="containsText" dxfId="1220" priority="1000" operator="containsText" text="Voodoo">
      <formula>NOT(ISERROR(SEARCH("Voodoo",D45)))</formula>
    </cfRule>
    <cfRule type="containsText" dxfId="1219" priority="1001" operator="containsText" text="FoDM/KB">
      <formula>NOT(ISERROR(SEARCH("FoDM/KB",D45)))</formula>
    </cfRule>
    <cfRule type="containsText" dxfId="1218" priority="1002" operator="containsText" text="Alien">
      <formula>NOT(ISERROR(SEARCH("Alien",D45)))</formula>
    </cfRule>
    <cfRule type="containsText" dxfId="1217" priority="1003" operator="containsText" text="Red Alert">
      <formula>NOT(ISERROR(SEARCH("Red Alert",D45)))</formula>
    </cfRule>
  </conditionalFormatting>
  <conditionalFormatting sqref="D46">
    <cfRule type="containsText" dxfId="1216" priority="988" operator="containsText" text="Puckheads">
      <formula>NOT(ISERROR(SEARCH("Puckheads",D46)))</formula>
    </cfRule>
    <cfRule type="containsText" dxfId="1215" priority="989" operator="containsText" text="Rink Rats">
      <formula>NOT(ISERROR(SEARCH("Rink Rats",D46)))</formula>
    </cfRule>
    <cfRule type="containsText" dxfId="1214" priority="990" operator="containsText" text="Victors">
      <formula>NOT(ISERROR(SEARCH("Victors",D46)))</formula>
    </cfRule>
    <cfRule type="containsText" dxfId="1213" priority="991" operator="containsText" text="Kryptonite">
      <formula>NOT(ISERROR(SEARCH("Kryptonite",D46)))</formula>
    </cfRule>
    <cfRule type="containsText" dxfId="1212" priority="992" operator="containsText" text="Voodoo">
      <formula>NOT(ISERROR(SEARCH("Voodoo",D46)))</formula>
    </cfRule>
    <cfRule type="containsText" dxfId="1211" priority="993" operator="containsText" text="FoDM/KB">
      <formula>NOT(ISERROR(SEARCH("FoDM/KB",D46)))</formula>
    </cfRule>
    <cfRule type="containsText" dxfId="1210" priority="994" operator="containsText" text="Alien">
      <formula>NOT(ISERROR(SEARCH("Alien",D46)))</formula>
    </cfRule>
    <cfRule type="containsText" dxfId="1209" priority="995" operator="containsText" text="Red Alert">
      <formula>NOT(ISERROR(SEARCH("Red Alert",D46)))</formula>
    </cfRule>
  </conditionalFormatting>
  <conditionalFormatting sqref="D47">
    <cfRule type="containsText" dxfId="1208" priority="980" operator="containsText" text="Puckheads">
      <formula>NOT(ISERROR(SEARCH("Puckheads",D47)))</formula>
    </cfRule>
    <cfRule type="containsText" dxfId="1207" priority="981" operator="containsText" text="Rink Rats">
      <formula>NOT(ISERROR(SEARCH("Rink Rats",D47)))</formula>
    </cfRule>
    <cfRule type="containsText" dxfId="1206" priority="982" operator="containsText" text="Victors">
      <formula>NOT(ISERROR(SEARCH("Victors",D47)))</formula>
    </cfRule>
    <cfRule type="containsText" dxfId="1205" priority="983" operator="containsText" text="Kryptonite">
      <formula>NOT(ISERROR(SEARCH("Kryptonite",D47)))</formula>
    </cfRule>
    <cfRule type="containsText" dxfId="1204" priority="984" operator="containsText" text="Voodoo">
      <formula>NOT(ISERROR(SEARCH("Voodoo",D47)))</formula>
    </cfRule>
    <cfRule type="containsText" dxfId="1203" priority="985" operator="containsText" text="FoDM/KB">
      <formula>NOT(ISERROR(SEARCH("FoDM/KB",D47)))</formula>
    </cfRule>
    <cfRule type="containsText" dxfId="1202" priority="986" operator="containsText" text="Alien">
      <formula>NOT(ISERROR(SEARCH("Alien",D47)))</formula>
    </cfRule>
    <cfRule type="containsText" dxfId="1201" priority="987" operator="containsText" text="Red Alert">
      <formula>NOT(ISERROR(SEARCH("Red Alert",D47)))</formula>
    </cfRule>
  </conditionalFormatting>
  <conditionalFormatting sqref="D48">
    <cfRule type="containsText" dxfId="1200" priority="972" operator="containsText" text="Puckheads">
      <formula>NOT(ISERROR(SEARCH("Puckheads",D48)))</formula>
    </cfRule>
    <cfRule type="containsText" dxfId="1199" priority="973" operator="containsText" text="Rink Rats">
      <formula>NOT(ISERROR(SEARCH("Rink Rats",D48)))</formula>
    </cfRule>
    <cfRule type="containsText" dxfId="1198" priority="974" operator="containsText" text="Victors">
      <formula>NOT(ISERROR(SEARCH("Victors",D48)))</formula>
    </cfRule>
    <cfRule type="containsText" dxfId="1197" priority="975" operator="containsText" text="Kryptonite">
      <formula>NOT(ISERROR(SEARCH("Kryptonite",D48)))</formula>
    </cfRule>
    <cfRule type="containsText" dxfId="1196" priority="976" operator="containsText" text="Voodoo">
      <formula>NOT(ISERROR(SEARCH("Voodoo",D48)))</formula>
    </cfRule>
    <cfRule type="containsText" dxfId="1195" priority="977" operator="containsText" text="FoDM/KB">
      <formula>NOT(ISERROR(SEARCH("FoDM/KB",D48)))</formula>
    </cfRule>
    <cfRule type="containsText" dxfId="1194" priority="978" operator="containsText" text="Alien">
      <formula>NOT(ISERROR(SEARCH("Alien",D48)))</formula>
    </cfRule>
    <cfRule type="containsText" dxfId="1193" priority="979" operator="containsText" text="Red Alert">
      <formula>NOT(ISERROR(SEARCH("Red Alert",D48)))</formula>
    </cfRule>
  </conditionalFormatting>
  <conditionalFormatting sqref="D49">
    <cfRule type="containsText" dxfId="1192" priority="964" operator="containsText" text="Puckheads">
      <formula>NOT(ISERROR(SEARCH("Puckheads",D49)))</formula>
    </cfRule>
    <cfRule type="containsText" dxfId="1191" priority="965" operator="containsText" text="Rink Rats">
      <formula>NOT(ISERROR(SEARCH("Rink Rats",D49)))</formula>
    </cfRule>
    <cfRule type="containsText" dxfId="1190" priority="966" operator="containsText" text="Victors">
      <formula>NOT(ISERROR(SEARCH("Victors",D49)))</formula>
    </cfRule>
    <cfRule type="containsText" dxfId="1189" priority="967" operator="containsText" text="Kryptonite">
      <formula>NOT(ISERROR(SEARCH("Kryptonite",D49)))</formula>
    </cfRule>
    <cfRule type="containsText" dxfId="1188" priority="968" operator="containsText" text="Voodoo">
      <formula>NOT(ISERROR(SEARCH("Voodoo",D49)))</formula>
    </cfRule>
    <cfRule type="containsText" dxfId="1187" priority="969" operator="containsText" text="FoDM/KB">
      <formula>NOT(ISERROR(SEARCH("FoDM/KB",D49)))</formula>
    </cfRule>
    <cfRule type="containsText" dxfId="1186" priority="970" operator="containsText" text="Alien">
      <formula>NOT(ISERROR(SEARCH("Alien",D49)))</formula>
    </cfRule>
    <cfRule type="containsText" dxfId="1185" priority="971" operator="containsText" text="Red Alert">
      <formula>NOT(ISERROR(SEARCH("Red Alert",D49)))</formula>
    </cfRule>
  </conditionalFormatting>
  <conditionalFormatting sqref="D51">
    <cfRule type="containsText" dxfId="1184" priority="956" operator="containsText" text="Puckheads">
      <formula>NOT(ISERROR(SEARCH("Puckheads",D51)))</formula>
    </cfRule>
    <cfRule type="containsText" dxfId="1183" priority="957" operator="containsText" text="Rink Rats">
      <formula>NOT(ISERROR(SEARCH("Rink Rats",D51)))</formula>
    </cfRule>
    <cfRule type="containsText" dxfId="1182" priority="958" operator="containsText" text="Victors">
      <formula>NOT(ISERROR(SEARCH("Victors",D51)))</formula>
    </cfRule>
    <cfRule type="containsText" dxfId="1181" priority="959" operator="containsText" text="Kryptonite">
      <formula>NOT(ISERROR(SEARCH("Kryptonite",D51)))</formula>
    </cfRule>
    <cfRule type="containsText" dxfId="1180" priority="960" operator="containsText" text="Voodoo">
      <formula>NOT(ISERROR(SEARCH("Voodoo",D51)))</formula>
    </cfRule>
    <cfRule type="containsText" dxfId="1179" priority="961" operator="containsText" text="FoDM/KB">
      <formula>NOT(ISERROR(SEARCH("FoDM/KB",D51)))</formula>
    </cfRule>
    <cfRule type="containsText" dxfId="1178" priority="962" operator="containsText" text="Alien">
      <formula>NOT(ISERROR(SEARCH("Alien",D51)))</formula>
    </cfRule>
    <cfRule type="containsText" dxfId="1177" priority="963" operator="containsText" text="Red Alert">
      <formula>NOT(ISERROR(SEARCH("Red Alert",D51)))</formula>
    </cfRule>
  </conditionalFormatting>
  <conditionalFormatting sqref="D50">
    <cfRule type="containsText" dxfId="1176" priority="948" operator="containsText" text="Puckheads">
      <formula>NOT(ISERROR(SEARCH("Puckheads",D50)))</formula>
    </cfRule>
    <cfRule type="containsText" dxfId="1175" priority="949" operator="containsText" text="Rink Rats">
      <formula>NOT(ISERROR(SEARCH("Rink Rats",D50)))</formula>
    </cfRule>
    <cfRule type="containsText" dxfId="1174" priority="950" operator="containsText" text="Victors">
      <formula>NOT(ISERROR(SEARCH("Victors",D50)))</formula>
    </cfRule>
    <cfRule type="containsText" dxfId="1173" priority="951" operator="containsText" text="Kryptonite">
      <formula>NOT(ISERROR(SEARCH("Kryptonite",D50)))</formula>
    </cfRule>
    <cfRule type="containsText" dxfId="1172" priority="952" operator="containsText" text="Voodoo">
      <formula>NOT(ISERROR(SEARCH("Voodoo",D50)))</formula>
    </cfRule>
    <cfRule type="containsText" dxfId="1171" priority="953" operator="containsText" text="FoDM/KB">
      <formula>NOT(ISERROR(SEARCH("FoDM/KB",D50)))</formula>
    </cfRule>
    <cfRule type="containsText" dxfId="1170" priority="954" operator="containsText" text="Alien">
      <formula>NOT(ISERROR(SEARCH("Alien",D50)))</formula>
    </cfRule>
    <cfRule type="containsText" dxfId="1169" priority="955" operator="containsText" text="Red Alert">
      <formula>NOT(ISERROR(SEARCH("Red Alert",D50)))</formula>
    </cfRule>
  </conditionalFormatting>
  <conditionalFormatting sqref="D52">
    <cfRule type="containsText" dxfId="1168" priority="940" operator="containsText" text="Puckheads">
      <formula>NOT(ISERROR(SEARCH("Puckheads",D52)))</formula>
    </cfRule>
    <cfRule type="containsText" dxfId="1167" priority="941" operator="containsText" text="Rink Rats">
      <formula>NOT(ISERROR(SEARCH("Rink Rats",D52)))</formula>
    </cfRule>
    <cfRule type="containsText" dxfId="1166" priority="942" operator="containsText" text="Victors">
      <formula>NOT(ISERROR(SEARCH("Victors",D52)))</formula>
    </cfRule>
    <cfRule type="containsText" dxfId="1165" priority="943" operator="containsText" text="Kryptonite">
      <formula>NOT(ISERROR(SEARCH("Kryptonite",D52)))</formula>
    </cfRule>
    <cfRule type="containsText" dxfId="1164" priority="944" operator="containsText" text="Voodoo">
      <formula>NOT(ISERROR(SEARCH("Voodoo",D52)))</formula>
    </cfRule>
    <cfRule type="containsText" dxfId="1163" priority="945" operator="containsText" text="FoDM/KB">
      <formula>NOT(ISERROR(SEARCH("FoDM/KB",D52)))</formula>
    </cfRule>
    <cfRule type="containsText" dxfId="1162" priority="946" operator="containsText" text="Alien">
      <formula>NOT(ISERROR(SEARCH("Alien",D52)))</formula>
    </cfRule>
    <cfRule type="containsText" dxfId="1161" priority="947" operator="containsText" text="Red Alert">
      <formula>NOT(ISERROR(SEARCH("Red Alert",D52)))</formula>
    </cfRule>
  </conditionalFormatting>
  <conditionalFormatting sqref="D53">
    <cfRule type="containsText" dxfId="1160" priority="932" operator="containsText" text="Puckheads">
      <formula>NOT(ISERROR(SEARCH("Puckheads",D53)))</formula>
    </cfRule>
    <cfRule type="containsText" dxfId="1159" priority="933" operator="containsText" text="Rink Rats">
      <formula>NOT(ISERROR(SEARCH("Rink Rats",D53)))</formula>
    </cfRule>
    <cfRule type="containsText" dxfId="1158" priority="934" operator="containsText" text="Victors">
      <formula>NOT(ISERROR(SEARCH("Victors",D53)))</formula>
    </cfRule>
    <cfRule type="containsText" dxfId="1157" priority="935" operator="containsText" text="Kryptonite">
      <formula>NOT(ISERROR(SEARCH("Kryptonite",D53)))</formula>
    </cfRule>
    <cfRule type="containsText" dxfId="1156" priority="936" operator="containsText" text="Voodoo">
      <formula>NOT(ISERROR(SEARCH("Voodoo",D53)))</formula>
    </cfRule>
    <cfRule type="containsText" dxfId="1155" priority="937" operator="containsText" text="FoDM/KB">
      <formula>NOT(ISERROR(SEARCH("FoDM/KB",D53)))</formula>
    </cfRule>
    <cfRule type="containsText" dxfId="1154" priority="938" operator="containsText" text="Alien">
      <formula>NOT(ISERROR(SEARCH("Alien",D53)))</formula>
    </cfRule>
    <cfRule type="containsText" dxfId="1153" priority="939" operator="containsText" text="Red Alert">
      <formula>NOT(ISERROR(SEARCH("Red Alert",D53)))</formula>
    </cfRule>
  </conditionalFormatting>
  <conditionalFormatting sqref="D54">
    <cfRule type="containsText" dxfId="1152" priority="924" operator="containsText" text="Puckheads">
      <formula>NOT(ISERROR(SEARCH("Puckheads",D54)))</formula>
    </cfRule>
    <cfRule type="containsText" dxfId="1151" priority="925" operator="containsText" text="Rink Rats">
      <formula>NOT(ISERROR(SEARCH("Rink Rats",D54)))</formula>
    </cfRule>
    <cfRule type="containsText" dxfId="1150" priority="926" operator="containsText" text="Victors">
      <formula>NOT(ISERROR(SEARCH("Victors",D54)))</formula>
    </cfRule>
    <cfRule type="containsText" dxfId="1149" priority="927" operator="containsText" text="Kryptonite">
      <formula>NOT(ISERROR(SEARCH("Kryptonite",D54)))</formula>
    </cfRule>
    <cfRule type="containsText" dxfId="1148" priority="928" operator="containsText" text="Voodoo">
      <formula>NOT(ISERROR(SEARCH("Voodoo",D54)))</formula>
    </cfRule>
    <cfRule type="containsText" dxfId="1147" priority="929" operator="containsText" text="FoDM/KB">
      <formula>NOT(ISERROR(SEARCH("FoDM/KB",D54)))</formula>
    </cfRule>
    <cfRule type="containsText" dxfId="1146" priority="930" operator="containsText" text="Alien">
      <formula>NOT(ISERROR(SEARCH("Alien",D54)))</formula>
    </cfRule>
    <cfRule type="containsText" dxfId="1145" priority="931" operator="containsText" text="Red Alert">
      <formula>NOT(ISERROR(SEARCH("Red Alert",D54)))</formula>
    </cfRule>
  </conditionalFormatting>
  <conditionalFormatting sqref="D55">
    <cfRule type="containsText" dxfId="1144" priority="916" operator="containsText" text="Puckheads">
      <formula>NOT(ISERROR(SEARCH("Puckheads",D55)))</formula>
    </cfRule>
    <cfRule type="containsText" dxfId="1143" priority="917" operator="containsText" text="Rink Rats">
      <formula>NOT(ISERROR(SEARCH("Rink Rats",D55)))</formula>
    </cfRule>
    <cfRule type="containsText" dxfId="1142" priority="918" operator="containsText" text="Victors">
      <formula>NOT(ISERROR(SEARCH("Victors",D55)))</formula>
    </cfRule>
    <cfRule type="containsText" dxfId="1141" priority="919" operator="containsText" text="Kryptonite">
      <formula>NOT(ISERROR(SEARCH("Kryptonite",D55)))</formula>
    </cfRule>
    <cfRule type="containsText" dxfId="1140" priority="920" operator="containsText" text="Voodoo">
      <formula>NOT(ISERROR(SEARCH("Voodoo",D55)))</formula>
    </cfRule>
    <cfRule type="containsText" dxfId="1139" priority="921" operator="containsText" text="FoDM/KB">
      <formula>NOT(ISERROR(SEARCH("FoDM/KB",D55)))</formula>
    </cfRule>
    <cfRule type="containsText" dxfId="1138" priority="922" operator="containsText" text="Alien">
      <formula>NOT(ISERROR(SEARCH("Alien",D55)))</formula>
    </cfRule>
    <cfRule type="containsText" dxfId="1137" priority="923" operator="containsText" text="Red Alert">
      <formula>NOT(ISERROR(SEARCH("Red Alert",D55)))</formula>
    </cfRule>
  </conditionalFormatting>
  <conditionalFormatting sqref="D56">
    <cfRule type="containsText" dxfId="1136" priority="908" operator="containsText" text="Puckheads">
      <formula>NOT(ISERROR(SEARCH("Puckheads",D56)))</formula>
    </cfRule>
    <cfRule type="containsText" dxfId="1135" priority="909" operator="containsText" text="Rink Rats">
      <formula>NOT(ISERROR(SEARCH("Rink Rats",D56)))</formula>
    </cfRule>
    <cfRule type="containsText" dxfId="1134" priority="910" operator="containsText" text="Victors">
      <formula>NOT(ISERROR(SEARCH("Victors",D56)))</formula>
    </cfRule>
    <cfRule type="containsText" dxfId="1133" priority="911" operator="containsText" text="Kryptonite">
      <formula>NOT(ISERROR(SEARCH("Kryptonite",D56)))</formula>
    </cfRule>
    <cfRule type="containsText" dxfId="1132" priority="912" operator="containsText" text="Voodoo">
      <formula>NOT(ISERROR(SEARCH("Voodoo",D56)))</formula>
    </cfRule>
    <cfRule type="containsText" dxfId="1131" priority="913" operator="containsText" text="FoDM/KB">
      <formula>NOT(ISERROR(SEARCH("FoDM/KB",D56)))</formula>
    </cfRule>
    <cfRule type="containsText" dxfId="1130" priority="914" operator="containsText" text="Alien">
      <formula>NOT(ISERROR(SEARCH("Alien",D56)))</formula>
    </cfRule>
    <cfRule type="containsText" dxfId="1129" priority="915" operator="containsText" text="Red Alert">
      <formula>NOT(ISERROR(SEARCH("Red Alert",D56)))</formula>
    </cfRule>
  </conditionalFormatting>
  <conditionalFormatting sqref="D59">
    <cfRule type="containsText" dxfId="1128" priority="884" operator="containsText" text="Puckheads">
      <formula>NOT(ISERROR(SEARCH("Puckheads",D59)))</formula>
    </cfRule>
    <cfRule type="containsText" dxfId="1127" priority="885" operator="containsText" text="Rink Rats">
      <formula>NOT(ISERROR(SEARCH("Rink Rats",D59)))</formula>
    </cfRule>
    <cfRule type="containsText" dxfId="1126" priority="886" operator="containsText" text="Victors">
      <formula>NOT(ISERROR(SEARCH("Victors",D59)))</formula>
    </cfRule>
    <cfRule type="containsText" dxfId="1125" priority="887" operator="containsText" text="Kryptonite">
      <formula>NOT(ISERROR(SEARCH("Kryptonite",D59)))</formula>
    </cfRule>
    <cfRule type="containsText" dxfId="1124" priority="888" operator="containsText" text="Voodoo">
      <formula>NOT(ISERROR(SEARCH("Voodoo",D59)))</formula>
    </cfRule>
    <cfRule type="containsText" dxfId="1123" priority="889" operator="containsText" text="FoDM/KB">
      <formula>NOT(ISERROR(SEARCH("FoDM/KB",D59)))</formula>
    </cfRule>
    <cfRule type="containsText" dxfId="1122" priority="890" operator="containsText" text="Alien">
      <formula>NOT(ISERROR(SEARCH("Alien",D59)))</formula>
    </cfRule>
    <cfRule type="containsText" dxfId="1121" priority="891" operator="containsText" text="Red Alert">
      <formula>NOT(ISERROR(SEARCH("Red Alert",D59)))</formula>
    </cfRule>
  </conditionalFormatting>
  <conditionalFormatting sqref="D60">
    <cfRule type="containsText" dxfId="1120" priority="876" operator="containsText" text="Puckheads">
      <formula>NOT(ISERROR(SEARCH("Puckheads",D60)))</formula>
    </cfRule>
    <cfRule type="containsText" dxfId="1119" priority="877" operator="containsText" text="Rink Rats">
      <formula>NOT(ISERROR(SEARCH("Rink Rats",D60)))</formula>
    </cfRule>
    <cfRule type="containsText" dxfId="1118" priority="878" operator="containsText" text="Victors">
      <formula>NOT(ISERROR(SEARCH("Victors",D60)))</formula>
    </cfRule>
    <cfRule type="containsText" dxfId="1117" priority="879" operator="containsText" text="Kryptonite">
      <formula>NOT(ISERROR(SEARCH("Kryptonite",D60)))</formula>
    </cfRule>
    <cfRule type="containsText" dxfId="1116" priority="880" operator="containsText" text="Voodoo">
      <formula>NOT(ISERROR(SEARCH("Voodoo",D60)))</formula>
    </cfRule>
    <cfRule type="containsText" dxfId="1115" priority="881" operator="containsText" text="FoDM/KB">
      <formula>NOT(ISERROR(SEARCH("FoDM/KB",D60)))</formula>
    </cfRule>
    <cfRule type="containsText" dxfId="1114" priority="882" operator="containsText" text="Alien">
      <formula>NOT(ISERROR(SEARCH("Alien",D60)))</formula>
    </cfRule>
    <cfRule type="containsText" dxfId="1113" priority="883" operator="containsText" text="Red Alert">
      <formula>NOT(ISERROR(SEARCH("Red Alert",D60)))</formula>
    </cfRule>
  </conditionalFormatting>
  <conditionalFormatting sqref="D61:D62">
    <cfRule type="containsText" dxfId="1112" priority="868" operator="containsText" text="Puckheads">
      <formula>NOT(ISERROR(SEARCH("Puckheads",D61)))</formula>
    </cfRule>
    <cfRule type="containsText" dxfId="1111" priority="869" operator="containsText" text="Rink Rats">
      <formula>NOT(ISERROR(SEARCH("Rink Rats",D61)))</formula>
    </cfRule>
    <cfRule type="containsText" dxfId="1110" priority="870" operator="containsText" text="Victors">
      <formula>NOT(ISERROR(SEARCH("Victors",D61)))</formula>
    </cfRule>
    <cfRule type="containsText" dxfId="1109" priority="871" operator="containsText" text="Kryptonite">
      <formula>NOT(ISERROR(SEARCH("Kryptonite",D61)))</formula>
    </cfRule>
    <cfRule type="containsText" dxfId="1108" priority="872" operator="containsText" text="Voodoo">
      <formula>NOT(ISERROR(SEARCH("Voodoo",D61)))</formula>
    </cfRule>
    <cfRule type="containsText" dxfId="1107" priority="873" operator="containsText" text="FoDM/KB">
      <formula>NOT(ISERROR(SEARCH("FoDM/KB",D61)))</formula>
    </cfRule>
    <cfRule type="containsText" dxfId="1106" priority="874" operator="containsText" text="Alien">
      <formula>NOT(ISERROR(SEARCH("Alien",D61)))</formula>
    </cfRule>
    <cfRule type="containsText" dxfId="1105" priority="875" operator="containsText" text="Red Alert">
      <formula>NOT(ISERROR(SEARCH("Red Alert",D61)))</formula>
    </cfRule>
  </conditionalFormatting>
  <conditionalFormatting sqref="D63">
    <cfRule type="containsText" dxfId="1104" priority="860" operator="containsText" text="Puckheads">
      <formula>NOT(ISERROR(SEARCH("Puckheads",D63)))</formula>
    </cfRule>
    <cfRule type="containsText" dxfId="1103" priority="861" operator="containsText" text="Rink Rats">
      <formula>NOT(ISERROR(SEARCH("Rink Rats",D63)))</formula>
    </cfRule>
    <cfRule type="containsText" dxfId="1102" priority="862" operator="containsText" text="Victors">
      <formula>NOT(ISERROR(SEARCH("Victors",D63)))</formula>
    </cfRule>
    <cfRule type="containsText" dxfId="1101" priority="863" operator="containsText" text="Kryptonite">
      <formula>NOT(ISERROR(SEARCH("Kryptonite",D63)))</formula>
    </cfRule>
    <cfRule type="containsText" dxfId="1100" priority="864" operator="containsText" text="Voodoo">
      <formula>NOT(ISERROR(SEARCH("Voodoo",D63)))</formula>
    </cfRule>
    <cfRule type="containsText" dxfId="1099" priority="865" operator="containsText" text="FoDM/KB">
      <formula>NOT(ISERROR(SEARCH("FoDM/KB",D63)))</formula>
    </cfRule>
    <cfRule type="containsText" dxfId="1098" priority="866" operator="containsText" text="Alien">
      <formula>NOT(ISERROR(SEARCH("Alien",D63)))</formula>
    </cfRule>
    <cfRule type="containsText" dxfId="1097" priority="867" operator="containsText" text="Red Alert">
      <formula>NOT(ISERROR(SEARCH("Red Alert",D63)))</formula>
    </cfRule>
  </conditionalFormatting>
  <conditionalFormatting sqref="D67">
    <cfRule type="containsText" dxfId="1096" priority="828" operator="containsText" text="Puckheads">
      <formula>NOT(ISERROR(SEARCH("Puckheads",D67)))</formula>
    </cfRule>
    <cfRule type="containsText" dxfId="1095" priority="829" operator="containsText" text="Rink Rats">
      <formula>NOT(ISERROR(SEARCH("Rink Rats",D67)))</formula>
    </cfRule>
    <cfRule type="containsText" dxfId="1094" priority="830" operator="containsText" text="Victors">
      <formula>NOT(ISERROR(SEARCH("Victors",D67)))</formula>
    </cfRule>
    <cfRule type="containsText" dxfId="1093" priority="831" operator="containsText" text="Kryptonite">
      <formula>NOT(ISERROR(SEARCH("Kryptonite",D67)))</formula>
    </cfRule>
    <cfRule type="containsText" dxfId="1092" priority="832" operator="containsText" text="Voodoo">
      <formula>NOT(ISERROR(SEARCH("Voodoo",D67)))</formula>
    </cfRule>
    <cfRule type="containsText" dxfId="1091" priority="833" operator="containsText" text="FoDM/KB">
      <formula>NOT(ISERROR(SEARCH("FoDM/KB",D67)))</formula>
    </cfRule>
    <cfRule type="containsText" dxfId="1090" priority="834" operator="containsText" text="Alien">
      <formula>NOT(ISERROR(SEARCH("Alien",D67)))</formula>
    </cfRule>
    <cfRule type="containsText" dxfId="1089" priority="835" operator="containsText" text="Red Alert">
      <formula>NOT(ISERROR(SEARCH("Red Alert",D67)))</formula>
    </cfRule>
  </conditionalFormatting>
  <conditionalFormatting sqref="D64">
    <cfRule type="containsText" dxfId="1088" priority="820" operator="containsText" text="Puckheads">
      <formula>NOT(ISERROR(SEARCH("Puckheads",D64)))</formula>
    </cfRule>
    <cfRule type="containsText" dxfId="1087" priority="821" operator="containsText" text="Rink Rats">
      <formula>NOT(ISERROR(SEARCH("Rink Rats",D64)))</formula>
    </cfRule>
    <cfRule type="containsText" dxfId="1086" priority="822" operator="containsText" text="Victors">
      <formula>NOT(ISERROR(SEARCH("Victors",D64)))</formula>
    </cfRule>
    <cfRule type="containsText" dxfId="1085" priority="823" operator="containsText" text="Kryptonite">
      <formula>NOT(ISERROR(SEARCH("Kryptonite",D64)))</formula>
    </cfRule>
    <cfRule type="containsText" dxfId="1084" priority="824" operator="containsText" text="Voodoo">
      <formula>NOT(ISERROR(SEARCH("Voodoo",D64)))</formula>
    </cfRule>
    <cfRule type="containsText" dxfId="1083" priority="825" operator="containsText" text="FoDM/KB">
      <formula>NOT(ISERROR(SEARCH("FoDM/KB",D64)))</formula>
    </cfRule>
    <cfRule type="containsText" dxfId="1082" priority="826" operator="containsText" text="Alien">
      <formula>NOT(ISERROR(SEARCH("Alien",D64)))</formula>
    </cfRule>
    <cfRule type="containsText" dxfId="1081" priority="827" operator="containsText" text="Red Alert">
      <formula>NOT(ISERROR(SEARCH("Red Alert",D64)))</formula>
    </cfRule>
  </conditionalFormatting>
  <conditionalFormatting sqref="D66">
    <cfRule type="containsText" dxfId="1080" priority="812" operator="containsText" text="Puckheads">
      <formula>NOT(ISERROR(SEARCH("Puckheads",D66)))</formula>
    </cfRule>
    <cfRule type="containsText" dxfId="1079" priority="813" operator="containsText" text="Rink Rats">
      <formula>NOT(ISERROR(SEARCH("Rink Rats",D66)))</formula>
    </cfRule>
    <cfRule type="containsText" dxfId="1078" priority="814" operator="containsText" text="Victors">
      <formula>NOT(ISERROR(SEARCH("Victors",D66)))</formula>
    </cfRule>
    <cfRule type="containsText" dxfId="1077" priority="815" operator="containsText" text="Kryptonite">
      <formula>NOT(ISERROR(SEARCH("Kryptonite",D66)))</formula>
    </cfRule>
    <cfRule type="containsText" dxfId="1076" priority="816" operator="containsText" text="Voodoo">
      <formula>NOT(ISERROR(SEARCH("Voodoo",D66)))</formula>
    </cfRule>
    <cfRule type="containsText" dxfId="1075" priority="817" operator="containsText" text="FoDM/KB">
      <formula>NOT(ISERROR(SEARCH("FoDM/KB",D66)))</formula>
    </cfRule>
    <cfRule type="containsText" dxfId="1074" priority="818" operator="containsText" text="Alien">
      <formula>NOT(ISERROR(SEARCH("Alien",D66)))</formula>
    </cfRule>
    <cfRule type="containsText" dxfId="1073" priority="819" operator="containsText" text="Red Alert">
      <formula>NOT(ISERROR(SEARCH("Red Alert",D66)))</formula>
    </cfRule>
  </conditionalFormatting>
  <conditionalFormatting sqref="D65">
    <cfRule type="containsText" dxfId="1072" priority="804" operator="containsText" text="Puckheads">
      <formula>NOT(ISERROR(SEARCH("Puckheads",D65)))</formula>
    </cfRule>
    <cfRule type="containsText" dxfId="1071" priority="805" operator="containsText" text="Rink Rats">
      <formula>NOT(ISERROR(SEARCH("Rink Rats",D65)))</formula>
    </cfRule>
    <cfRule type="containsText" dxfId="1070" priority="806" operator="containsText" text="Victors">
      <formula>NOT(ISERROR(SEARCH("Victors",D65)))</formula>
    </cfRule>
    <cfRule type="containsText" dxfId="1069" priority="807" operator="containsText" text="Kryptonite">
      <formula>NOT(ISERROR(SEARCH("Kryptonite",D65)))</formula>
    </cfRule>
    <cfRule type="containsText" dxfId="1068" priority="808" operator="containsText" text="Voodoo">
      <formula>NOT(ISERROR(SEARCH("Voodoo",D65)))</formula>
    </cfRule>
    <cfRule type="containsText" dxfId="1067" priority="809" operator="containsText" text="FoDM/KB">
      <formula>NOT(ISERROR(SEARCH("FoDM/KB",D65)))</formula>
    </cfRule>
    <cfRule type="containsText" dxfId="1066" priority="810" operator="containsText" text="Alien">
      <formula>NOT(ISERROR(SEARCH("Alien",D65)))</formula>
    </cfRule>
    <cfRule type="containsText" dxfId="1065" priority="811" operator="containsText" text="Red Alert">
      <formula>NOT(ISERROR(SEARCH("Red Alert",D65)))</formula>
    </cfRule>
  </conditionalFormatting>
  <conditionalFormatting sqref="D68">
    <cfRule type="containsText" dxfId="1064" priority="796" operator="containsText" text="Puckheads">
      <formula>NOT(ISERROR(SEARCH("Puckheads",D68)))</formula>
    </cfRule>
    <cfRule type="containsText" dxfId="1063" priority="797" operator="containsText" text="Rink Rats">
      <formula>NOT(ISERROR(SEARCH("Rink Rats",D68)))</formula>
    </cfRule>
    <cfRule type="containsText" dxfId="1062" priority="798" operator="containsText" text="Victors">
      <formula>NOT(ISERROR(SEARCH("Victors",D68)))</formula>
    </cfRule>
    <cfRule type="containsText" dxfId="1061" priority="799" operator="containsText" text="Kryptonite">
      <formula>NOT(ISERROR(SEARCH("Kryptonite",D68)))</formula>
    </cfRule>
    <cfRule type="containsText" dxfId="1060" priority="800" operator="containsText" text="Voodoo">
      <formula>NOT(ISERROR(SEARCH("Voodoo",D68)))</formula>
    </cfRule>
    <cfRule type="containsText" dxfId="1059" priority="801" operator="containsText" text="FoDM/KB">
      <formula>NOT(ISERROR(SEARCH("FoDM/KB",D68)))</formula>
    </cfRule>
    <cfRule type="containsText" dxfId="1058" priority="802" operator="containsText" text="Alien">
      <formula>NOT(ISERROR(SEARCH("Alien",D68)))</formula>
    </cfRule>
    <cfRule type="containsText" dxfId="1057" priority="803" operator="containsText" text="Red Alert">
      <formula>NOT(ISERROR(SEARCH("Red Alert",D68)))</formula>
    </cfRule>
  </conditionalFormatting>
  <conditionalFormatting sqref="D69">
    <cfRule type="containsText" dxfId="1056" priority="788" operator="containsText" text="Puckheads">
      <formula>NOT(ISERROR(SEARCH("Puckheads",D69)))</formula>
    </cfRule>
    <cfRule type="containsText" dxfId="1055" priority="789" operator="containsText" text="Rink Rats">
      <formula>NOT(ISERROR(SEARCH("Rink Rats",D69)))</formula>
    </cfRule>
    <cfRule type="containsText" dxfId="1054" priority="790" operator="containsText" text="Victors">
      <formula>NOT(ISERROR(SEARCH("Victors",D69)))</formula>
    </cfRule>
    <cfRule type="containsText" dxfId="1053" priority="791" operator="containsText" text="Kryptonite">
      <formula>NOT(ISERROR(SEARCH("Kryptonite",D69)))</formula>
    </cfRule>
    <cfRule type="containsText" dxfId="1052" priority="792" operator="containsText" text="Voodoo">
      <formula>NOT(ISERROR(SEARCH("Voodoo",D69)))</formula>
    </cfRule>
    <cfRule type="containsText" dxfId="1051" priority="793" operator="containsText" text="FoDM/KB">
      <formula>NOT(ISERROR(SEARCH("FoDM/KB",D69)))</formula>
    </cfRule>
    <cfRule type="containsText" dxfId="1050" priority="794" operator="containsText" text="Alien">
      <formula>NOT(ISERROR(SEARCH("Alien",D69)))</formula>
    </cfRule>
    <cfRule type="containsText" dxfId="1049" priority="795" operator="containsText" text="Red Alert">
      <formula>NOT(ISERROR(SEARCH("Red Alert",D69)))</formula>
    </cfRule>
  </conditionalFormatting>
  <conditionalFormatting sqref="D70">
    <cfRule type="containsText" dxfId="1048" priority="780" operator="containsText" text="Puckheads">
      <formula>NOT(ISERROR(SEARCH("Puckheads",D70)))</formula>
    </cfRule>
    <cfRule type="containsText" dxfId="1047" priority="781" operator="containsText" text="Rink Rats">
      <formula>NOT(ISERROR(SEARCH("Rink Rats",D70)))</formula>
    </cfRule>
    <cfRule type="containsText" dxfId="1046" priority="782" operator="containsText" text="Victors">
      <formula>NOT(ISERROR(SEARCH("Victors",D70)))</formula>
    </cfRule>
    <cfRule type="containsText" dxfId="1045" priority="783" operator="containsText" text="Kryptonite">
      <formula>NOT(ISERROR(SEARCH("Kryptonite",D70)))</formula>
    </cfRule>
    <cfRule type="containsText" dxfId="1044" priority="784" operator="containsText" text="Voodoo">
      <formula>NOT(ISERROR(SEARCH("Voodoo",D70)))</formula>
    </cfRule>
    <cfRule type="containsText" dxfId="1043" priority="785" operator="containsText" text="FoDM/KB">
      <formula>NOT(ISERROR(SEARCH("FoDM/KB",D70)))</formula>
    </cfRule>
    <cfRule type="containsText" dxfId="1042" priority="786" operator="containsText" text="Alien">
      <formula>NOT(ISERROR(SEARCH("Alien",D70)))</formula>
    </cfRule>
    <cfRule type="containsText" dxfId="1041" priority="787" operator="containsText" text="Red Alert">
      <formula>NOT(ISERROR(SEARCH("Red Alert",D70)))</formula>
    </cfRule>
  </conditionalFormatting>
  <conditionalFormatting sqref="D71">
    <cfRule type="containsText" dxfId="1040" priority="772" operator="containsText" text="Puckheads">
      <formula>NOT(ISERROR(SEARCH("Puckheads",D71)))</formula>
    </cfRule>
    <cfRule type="containsText" dxfId="1039" priority="773" operator="containsText" text="Rink Rats">
      <formula>NOT(ISERROR(SEARCH("Rink Rats",D71)))</formula>
    </cfRule>
    <cfRule type="containsText" dxfId="1038" priority="774" operator="containsText" text="Victors">
      <formula>NOT(ISERROR(SEARCH("Victors",D71)))</formula>
    </cfRule>
    <cfRule type="containsText" dxfId="1037" priority="775" operator="containsText" text="Kryptonite">
      <formula>NOT(ISERROR(SEARCH("Kryptonite",D71)))</formula>
    </cfRule>
    <cfRule type="containsText" dxfId="1036" priority="776" operator="containsText" text="Voodoo">
      <formula>NOT(ISERROR(SEARCH("Voodoo",D71)))</formula>
    </cfRule>
    <cfRule type="containsText" dxfId="1035" priority="777" operator="containsText" text="FoDM/KB">
      <formula>NOT(ISERROR(SEARCH("FoDM/KB",D71)))</formula>
    </cfRule>
    <cfRule type="containsText" dxfId="1034" priority="778" operator="containsText" text="Alien">
      <formula>NOT(ISERROR(SEARCH("Alien",D71)))</formula>
    </cfRule>
    <cfRule type="containsText" dxfId="1033" priority="779" operator="containsText" text="Red Alert">
      <formula>NOT(ISERROR(SEARCH("Red Alert",D71)))</formula>
    </cfRule>
  </conditionalFormatting>
  <conditionalFormatting sqref="D72">
    <cfRule type="containsText" dxfId="1032" priority="764" operator="containsText" text="Puckheads">
      <formula>NOT(ISERROR(SEARCH("Puckheads",D72)))</formula>
    </cfRule>
    <cfRule type="containsText" dxfId="1031" priority="765" operator="containsText" text="Rink Rats">
      <formula>NOT(ISERROR(SEARCH("Rink Rats",D72)))</formula>
    </cfRule>
    <cfRule type="containsText" dxfId="1030" priority="766" operator="containsText" text="Victors">
      <formula>NOT(ISERROR(SEARCH("Victors",D72)))</formula>
    </cfRule>
    <cfRule type="containsText" dxfId="1029" priority="767" operator="containsText" text="Kryptonite">
      <formula>NOT(ISERROR(SEARCH("Kryptonite",D72)))</formula>
    </cfRule>
    <cfRule type="containsText" dxfId="1028" priority="768" operator="containsText" text="Voodoo">
      <formula>NOT(ISERROR(SEARCH("Voodoo",D72)))</formula>
    </cfRule>
    <cfRule type="containsText" dxfId="1027" priority="769" operator="containsText" text="FoDM/KB">
      <formula>NOT(ISERROR(SEARCH("FoDM/KB",D72)))</formula>
    </cfRule>
    <cfRule type="containsText" dxfId="1026" priority="770" operator="containsText" text="Alien">
      <formula>NOT(ISERROR(SEARCH("Alien",D72)))</formula>
    </cfRule>
    <cfRule type="containsText" dxfId="1025" priority="771" operator="containsText" text="Red Alert">
      <formula>NOT(ISERROR(SEARCH("Red Alert",D72)))</formula>
    </cfRule>
  </conditionalFormatting>
  <conditionalFormatting sqref="D73">
    <cfRule type="containsText" dxfId="1024" priority="756" operator="containsText" text="Puckheads">
      <formula>NOT(ISERROR(SEARCH("Puckheads",D73)))</formula>
    </cfRule>
    <cfRule type="containsText" dxfId="1023" priority="757" operator="containsText" text="Rink Rats">
      <formula>NOT(ISERROR(SEARCH("Rink Rats",D73)))</formula>
    </cfRule>
    <cfRule type="containsText" dxfId="1022" priority="758" operator="containsText" text="Victors">
      <formula>NOT(ISERROR(SEARCH("Victors",D73)))</formula>
    </cfRule>
    <cfRule type="containsText" dxfId="1021" priority="759" operator="containsText" text="Kryptonite">
      <formula>NOT(ISERROR(SEARCH("Kryptonite",D73)))</formula>
    </cfRule>
    <cfRule type="containsText" dxfId="1020" priority="760" operator="containsText" text="Voodoo">
      <formula>NOT(ISERROR(SEARCH("Voodoo",D73)))</formula>
    </cfRule>
    <cfRule type="containsText" dxfId="1019" priority="761" operator="containsText" text="FoDM/KB">
      <formula>NOT(ISERROR(SEARCH("FoDM/KB",D73)))</formula>
    </cfRule>
    <cfRule type="containsText" dxfId="1018" priority="762" operator="containsText" text="Alien">
      <formula>NOT(ISERROR(SEARCH("Alien",D73)))</formula>
    </cfRule>
    <cfRule type="containsText" dxfId="1017" priority="763" operator="containsText" text="Red Alert">
      <formula>NOT(ISERROR(SEARCH("Red Alert",D73)))</formula>
    </cfRule>
  </conditionalFormatting>
  <conditionalFormatting sqref="D74">
    <cfRule type="containsText" dxfId="1016" priority="748" operator="containsText" text="Puckheads">
      <formula>NOT(ISERROR(SEARCH("Puckheads",D74)))</formula>
    </cfRule>
    <cfRule type="containsText" dxfId="1015" priority="749" operator="containsText" text="Rink Rats">
      <formula>NOT(ISERROR(SEARCH("Rink Rats",D74)))</formula>
    </cfRule>
    <cfRule type="containsText" dxfId="1014" priority="750" operator="containsText" text="Victors">
      <formula>NOT(ISERROR(SEARCH("Victors",D74)))</formula>
    </cfRule>
    <cfRule type="containsText" dxfId="1013" priority="751" operator="containsText" text="Kryptonite">
      <formula>NOT(ISERROR(SEARCH("Kryptonite",D74)))</formula>
    </cfRule>
    <cfRule type="containsText" dxfId="1012" priority="752" operator="containsText" text="Voodoo">
      <formula>NOT(ISERROR(SEARCH("Voodoo",D74)))</formula>
    </cfRule>
    <cfRule type="containsText" dxfId="1011" priority="753" operator="containsText" text="FoDM/KB">
      <formula>NOT(ISERROR(SEARCH("FoDM/KB",D74)))</formula>
    </cfRule>
    <cfRule type="containsText" dxfId="1010" priority="754" operator="containsText" text="Alien">
      <formula>NOT(ISERROR(SEARCH("Alien",D74)))</formula>
    </cfRule>
    <cfRule type="containsText" dxfId="1009" priority="755" operator="containsText" text="Red Alert">
      <formula>NOT(ISERROR(SEARCH("Red Alert",D74)))</formula>
    </cfRule>
  </conditionalFormatting>
  <conditionalFormatting sqref="D75">
    <cfRule type="containsText" dxfId="1008" priority="740" operator="containsText" text="Puckheads">
      <formula>NOT(ISERROR(SEARCH("Puckheads",D75)))</formula>
    </cfRule>
    <cfRule type="containsText" dxfId="1007" priority="741" operator="containsText" text="Rink Rats">
      <formula>NOT(ISERROR(SEARCH("Rink Rats",D75)))</formula>
    </cfRule>
    <cfRule type="containsText" dxfId="1006" priority="742" operator="containsText" text="Victors">
      <formula>NOT(ISERROR(SEARCH("Victors",D75)))</formula>
    </cfRule>
    <cfRule type="containsText" dxfId="1005" priority="743" operator="containsText" text="Kryptonite">
      <formula>NOT(ISERROR(SEARCH("Kryptonite",D75)))</formula>
    </cfRule>
    <cfRule type="containsText" dxfId="1004" priority="744" operator="containsText" text="Voodoo">
      <formula>NOT(ISERROR(SEARCH("Voodoo",D75)))</formula>
    </cfRule>
    <cfRule type="containsText" dxfId="1003" priority="745" operator="containsText" text="FoDM/KB">
      <formula>NOT(ISERROR(SEARCH("FoDM/KB",D75)))</formula>
    </cfRule>
    <cfRule type="containsText" dxfId="1002" priority="746" operator="containsText" text="Alien">
      <formula>NOT(ISERROR(SEARCH("Alien",D75)))</formula>
    </cfRule>
    <cfRule type="containsText" dxfId="1001" priority="747" operator="containsText" text="Red Alert">
      <formula>NOT(ISERROR(SEARCH("Red Alert",D75)))</formula>
    </cfRule>
  </conditionalFormatting>
  <conditionalFormatting sqref="D76">
    <cfRule type="containsText" dxfId="1000" priority="732" operator="containsText" text="Puckheads">
      <formula>NOT(ISERROR(SEARCH("Puckheads",D76)))</formula>
    </cfRule>
    <cfRule type="containsText" dxfId="999" priority="733" operator="containsText" text="Rink Rats">
      <formula>NOT(ISERROR(SEARCH("Rink Rats",D76)))</formula>
    </cfRule>
    <cfRule type="containsText" dxfId="998" priority="734" operator="containsText" text="Victors">
      <formula>NOT(ISERROR(SEARCH("Victors",D76)))</formula>
    </cfRule>
    <cfRule type="containsText" dxfId="997" priority="735" operator="containsText" text="Kryptonite">
      <formula>NOT(ISERROR(SEARCH("Kryptonite",D76)))</formula>
    </cfRule>
    <cfRule type="containsText" dxfId="996" priority="736" operator="containsText" text="Voodoo">
      <formula>NOT(ISERROR(SEARCH("Voodoo",D76)))</formula>
    </cfRule>
    <cfRule type="containsText" dxfId="995" priority="737" operator="containsText" text="FoDM/KB">
      <formula>NOT(ISERROR(SEARCH("FoDM/KB",D76)))</formula>
    </cfRule>
    <cfRule type="containsText" dxfId="994" priority="738" operator="containsText" text="Alien">
      <formula>NOT(ISERROR(SEARCH("Alien",D76)))</formula>
    </cfRule>
    <cfRule type="containsText" dxfId="993" priority="739" operator="containsText" text="Red Alert">
      <formula>NOT(ISERROR(SEARCH("Red Alert",D76)))</formula>
    </cfRule>
  </conditionalFormatting>
  <conditionalFormatting sqref="D77">
    <cfRule type="containsText" dxfId="992" priority="724" operator="containsText" text="Puckheads">
      <formula>NOT(ISERROR(SEARCH("Puckheads",D77)))</formula>
    </cfRule>
    <cfRule type="containsText" dxfId="991" priority="725" operator="containsText" text="Rink Rats">
      <formula>NOT(ISERROR(SEARCH("Rink Rats",D77)))</formula>
    </cfRule>
    <cfRule type="containsText" dxfId="990" priority="726" operator="containsText" text="Victors">
      <formula>NOT(ISERROR(SEARCH("Victors",D77)))</formula>
    </cfRule>
    <cfRule type="containsText" dxfId="989" priority="727" operator="containsText" text="Kryptonite">
      <formula>NOT(ISERROR(SEARCH("Kryptonite",D77)))</formula>
    </cfRule>
    <cfRule type="containsText" dxfId="988" priority="728" operator="containsText" text="Voodoo">
      <formula>NOT(ISERROR(SEARCH("Voodoo",D77)))</formula>
    </cfRule>
    <cfRule type="containsText" dxfId="987" priority="729" operator="containsText" text="FoDM/KB">
      <formula>NOT(ISERROR(SEARCH("FoDM/KB",D77)))</formula>
    </cfRule>
    <cfRule type="containsText" dxfId="986" priority="730" operator="containsText" text="Alien">
      <formula>NOT(ISERROR(SEARCH("Alien",D77)))</formula>
    </cfRule>
    <cfRule type="containsText" dxfId="985" priority="731" operator="containsText" text="Red Alert">
      <formula>NOT(ISERROR(SEARCH("Red Alert",D77)))</formula>
    </cfRule>
  </conditionalFormatting>
  <conditionalFormatting sqref="D78">
    <cfRule type="containsText" dxfId="984" priority="716" operator="containsText" text="Puckheads">
      <formula>NOT(ISERROR(SEARCH("Puckheads",D78)))</formula>
    </cfRule>
    <cfRule type="containsText" dxfId="983" priority="717" operator="containsText" text="Rink Rats">
      <formula>NOT(ISERROR(SEARCH("Rink Rats",D78)))</formula>
    </cfRule>
    <cfRule type="containsText" dxfId="982" priority="718" operator="containsText" text="Victors">
      <formula>NOT(ISERROR(SEARCH("Victors",D78)))</formula>
    </cfRule>
    <cfRule type="containsText" dxfId="981" priority="719" operator="containsText" text="Kryptonite">
      <formula>NOT(ISERROR(SEARCH("Kryptonite",D78)))</formula>
    </cfRule>
    <cfRule type="containsText" dxfId="980" priority="720" operator="containsText" text="Voodoo">
      <formula>NOT(ISERROR(SEARCH("Voodoo",D78)))</formula>
    </cfRule>
    <cfRule type="containsText" dxfId="979" priority="721" operator="containsText" text="FoDM/KB">
      <formula>NOT(ISERROR(SEARCH("FoDM/KB",D78)))</formula>
    </cfRule>
    <cfRule type="containsText" dxfId="978" priority="722" operator="containsText" text="Alien">
      <formula>NOT(ISERROR(SEARCH("Alien",D78)))</formula>
    </cfRule>
    <cfRule type="containsText" dxfId="977" priority="723" operator="containsText" text="Red Alert">
      <formula>NOT(ISERROR(SEARCH("Red Alert",D78)))</formula>
    </cfRule>
  </conditionalFormatting>
  <conditionalFormatting sqref="D80">
    <cfRule type="containsText" dxfId="976" priority="708" operator="containsText" text="Puckheads">
      <formula>NOT(ISERROR(SEARCH("Puckheads",D80)))</formula>
    </cfRule>
    <cfRule type="containsText" dxfId="975" priority="709" operator="containsText" text="Rink Rats">
      <formula>NOT(ISERROR(SEARCH("Rink Rats",D80)))</formula>
    </cfRule>
    <cfRule type="containsText" dxfId="974" priority="710" operator="containsText" text="Victors">
      <formula>NOT(ISERROR(SEARCH("Victors",D80)))</formula>
    </cfRule>
    <cfRule type="containsText" dxfId="973" priority="711" operator="containsText" text="Kryptonite">
      <formula>NOT(ISERROR(SEARCH("Kryptonite",D80)))</formula>
    </cfRule>
    <cfRule type="containsText" dxfId="972" priority="712" operator="containsText" text="Voodoo">
      <formula>NOT(ISERROR(SEARCH("Voodoo",D80)))</formula>
    </cfRule>
    <cfRule type="containsText" dxfId="971" priority="713" operator="containsText" text="FoDM/KB">
      <formula>NOT(ISERROR(SEARCH("FoDM/KB",D80)))</formula>
    </cfRule>
    <cfRule type="containsText" dxfId="970" priority="714" operator="containsText" text="Alien">
      <formula>NOT(ISERROR(SEARCH("Alien",D80)))</formula>
    </cfRule>
    <cfRule type="containsText" dxfId="969" priority="715" operator="containsText" text="Red Alert">
      <formula>NOT(ISERROR(SEARCH("Red Alert",D80)))</formula>
    </cfRule>
  </conditionalFormatting>
  <conditionalFormatting sqref="D81">
    <cfRule type="containsText" dxfId="968" priority="700" operator="containsText" text="Puckheads">
      <formula>NOT(ISERROR(SEARCH("Puckheads",D81)))</formula>
    </cfRule>
    <cfRule type="containsText" dxfId="967" priority="701" operator="containsText" text="Rink Rats">
      <formula>NOT(ISERROR(SEARCH("Rink Rats",D81)))</formula>
    </cfRule>
    <cfRule type="containsText" dxfId="966" priority="702" operator="containsText" text="Victors">
      <formula>NOT(ISERROR(SEARCH("Victors",D81)))</formula>
    </cfRule>
    <cfRule type="containsText" dxfId="965" priority="703" operator="containsText" text="Kryptonite">
      <formula>NOT(ISERROR(SEARCH("Kryptonite",D81)))</formula>
    </cfRule>
    <cfRule type="containsText" dxfId="964" priority="704" operator="containsText" text="Voodoo">
      <formula>NOT(ISERROR(SEARCH("Voodoo",D81)))</formula>
    </cfRule>
    <cfRule type="containsText" dxfId="963" priority="705" operator="containsText" text="FoDM/KB">
      <formula>NOT(ISERROR(SEARCH("FoDM/KB",D81)))</formula>
    </cfRule>
    <cfRule type="containsText" dxfId="962" priority="706" operator="containsText" text="Alien">
      <formula>NOT(ISERROR(SEARCH("Alien",D81)))</formula>
    </cfRule>
    <cfRule type="containsText" dxfId="961" priority="707" operator="containsText" text="Red Alert">
      <formula>NOT(ISERROR(SEARCH("Red Alert",D81)))</formula>
    </cfRule>
  </conditionalFormatting>
  <conditionalFormatting sqref="D79">
    <cfRule type="containsText" dxfId="960" priority="692" operator="containsText" text="Puckheads">
      <formula>NOT(ISERROR(SEARCH("Puckheads",D79)))</formula>
    </cfRule>
    <cfRule type="containsText" dxfId="959" priority="693" operator="containsText" text="Rink Rats">
      <formula>NOT(ISERROR(SEARCH("Rink Rats",D79)))</formula>
    </cfRule>
    <cfRule type="containsText" dxfId="958" priority="694" operator="containsText" text="Victors">
      <formula>NOT(ISERROR(SEARCH("Victors",D79)))</formula>
    </cfRule>
    <cfRule type="containsText" dxfId="957" priority="695" operator="containsText" text="Kryptonite">
      <formula>NOT(ISERROR(SEARCH("Kryptonite",D79)))</formula>
    </cfRule>
    <cfRule type="containsText" dxfId="956" priority="696" operator="containsText" text="Voodoo">
      <formula>NOT(ISERROR(SEARCH("Voodoo",D79)))</formula>
    </cfRule>
    <cfRule type="containsText" dxfId="955" priority="697" operator="containsText" text="FoDM/KB">
      <formula>NOT(ISERROR(SEARCH("FoDM/KB",D79)))</formula>
    </cfRule>
    <cfRule type="containsText" dxfId="954" priority="698" operator="containsText" text="Alien">
      <formula>NOT(ISERROR(SEARCH("Alien",D79)))</formula>
    </cfRule>
    <cfRule type="containsText" dxfId="953" priority="699" operator="containsText" text="Red Alert">
      <formula>NOT(ISERROR(SEARCH("Red Alert",D79)))</formula>
    </cfRule>
  </conditionalFormatting>
  <conditionalFormatting sqref="D82">
    <cfRule type="containsText" dxfId="952" priority="684" operator="containsText" text="Puckheads">
      <formula>NOT(ISERROR(SEARCH("Puckheads",D82)))</formula>
    </cfRule>
    <cfRule type="containsText" dxfId="951" priority="685" operator="containsText" text="Rink Rats">
      <formula>NOT(ISERROR(SEARCH("Rink Rats",D82)))</formula>
    </cfRule>
    <cfRule type="containsText" dxfId="950" priority="686" operator="containsText" text="Victors">
      <formula>NOT(ISERROR(SEARCH("Victors",D82)))</formula>
    </cfRule>
    <cfRule type="containsText" dxfId="949" priority="687" operator="containsText" text="Kryptonite">
      <formula>NOT(ISERROR(SEARCH("Kryptonite",D82)))</formula>
    </cfRule>
    <cfRule type="containsText" dxfId="948" priority="688" operator="containsText" text="Voodoo">
      <formula>NOT(ISERROR(SEARCH("Voodoo",D82)))</formula>
    </cfRule>
    <cfRule type="containsText" dxfId="947" priority="689" operator="containsText" text="FoDM/KB">
      <formula>NOT(ISERROR(SEARCH("FoDM/KB",D82)))</formula>
    </cfRule>
    <cfRule type="containsText" dxfId="946" priority="690" operator="containsText" text="Alien">
      <formula>NOT(ISERROR(SEARCH("Alien",D82)))</formula>
    </cfRule>
    <cfRule type="containsText" dxfId="945" priority="691" operator="containsText" text="Red Alert">
      <formula>NOT(ISERROR(SEARCH("Red Alert",D82)))</formula>
    </cfRule>
  </conditionalFormatting>
  <conditionalFormatting sqref="D83">
    <cfRule type="containsText" dxfId="944" priority="676" operator="containsText" text="Puckheads">
      <formula>NOT(ISERROR(SEARCH("Puckheads",D83)))</formula>
    </cfRule>
    <cfRule type="containsText" dxfId="943" priority="677" operator="containsText" text="Rink Rats">
      <formula>NOT(ISERROR(SEARCH("Rink Rats",D83)))</formula>
    </cfRule>
    <cfRule type="containsText" dxfId="942" priority="678" operator="containsText" text="Victors">
      <formula>NOT(ISERROR(SEARCH("Victors",D83)))</formula>
    </cfRule>
    <cfRule type="containsText" dxfId="941" priority="679" operator="containsText" text="Kryptonite">
      <formula>NOT(ISERROR(SEARCH("Kryptonite",D83)))</formula>
    </cfRule>
    <cfRule type="containsText" dxfId="940" priority="680" operator="containsText" text="Voodoo">
      <formula>NOT(ISERROR(SEARCH("Voodoo",D83)))</formula>
    </cfRule>
    <cfRule type="containsText" dxfId="939" priority="681" operator="containsText" text="FoDM/KB">
      <formula>NOT(ISERROR(SEARCH("FoDM/KB",D83)))</formula>
    </cfRule>
    <cfRule type="containsText" dxfId="938" priority="682" operator="containsText" text="Alien">
      <formula>NOT(ISERROR(SEARCH("Alien",D83)))</formula>
    </cfRule>
    <cfRule type="containsText" dxfId="937" priority="683" operator="containsText" text="Red Alert">
      <formula>NOT(ISERROR(SEARCH("Red Alert",D83)))</formula>
    </cfRule>
  </conditionalFormatting>
  <conditionalFormatting sqref="D84">
    <cfRule type="containsText" dxfId="936" priority="668" operator="containsText" text="Puckheads">
      <formula>NOT(ISERROR(SEARCH("Puckheads",D84)))</formula>
    </cfRule>
    <cfRule type="containsText" dxfId="935" priority="669" operator="containsText" text="Rink Rats">
      <formula>NOT(ISERROR(SEARCH("Rink Rats",D84)))</formula>
    </cfRule>
    <cfRule type="containsText" dxfId="934" priority="670" operator="containsText" text="Victors">
      <formula>NOT(ISERROR(SEARCH("Victors",D84)))</formula>
    </cfRule>
    <cfRule type="containsText" dxfId="933" priority="671" operator="containsText" text="Kryptonite">
      <formula>NOT(ISERROR(SEARCH("Kryptonite",D84)))</formula>
    </cfRule>
    <cfRule type="containsText" dxfId="932" priority="672" operator="containsText" text="Voodoo">
      <formula>NOT(ISERROR(SEARCH("Voodoo",D84)))</formula>
    </cfRule>
    <cfRule type="containsText" dxfId="931" priority="673" operator="containsText" text="FoDM/KB">
      <formula>NOT(ISERROR(SEARCH("FoDM/KB",D84)))</formula>
    </cfRule>
    <cfRule type="containsText" dxfId="930" priority="674" operator="containsText" text="Alien">
      <formula>NOT(ISERROR(SEARCH("Alien",D84)))</formula>
    </cfRule>
    <cfRule type="containsText" dxfId="929" priority="675" operator="containsText" text="Red Alert">
      <formula>NOT(ISERROR(SEARCH("Red Alert",D84)))</formula>
    </cfRule>
  </conditionalFormatting>
  <conditionalFormatting sqref="D85">
    <cfRule type="containsText" dxfId="928" priority="660" operator="containsText" text="Puckheads">
      <formula>NOT(ISERROR(SEARCH("Puckheads",D85)))</formula>
    </cfRule>
    <cfRule type="containsText" dxfId="927" priority="661" operator="containsText" text="Rink Rats">
      <formula>NOT(ISERROR(SEARCH("Rink Rats",D85)))</formula>
    </cfRule>
    <cfRule type="containsText" dxfId="926" priority="662" operator="containsText" text="Victors">
      <formula>NOT(ISERROR(SEARCH("Victors",D85)))</formula>
    </cfRule>
    <cfRule type="containsText" dxfId="925" priority="663" operator="containsText" text="Kryptonite">
      <formula>NOT(ISERROR(SEARCH("Kryptonite",D85)))</formula>
    </cfRule>
    <cfRule type="containsText" dxfId="924" priority="664" operator="containsText" text="Voodoo">
      <formula>NOT(ISERROR(SEARCH("Voodoo",D85)))</formula>
    </cfRule>
    <cfRule type="containsText" dxfId="923" priority="665" operator="containsText" text="FoDM/KB">
      <formula>NOT(ISERROR(SEARCH("FoDM/KB",D85)))</formula>
    </cfRule>
    <cfRule type="containsText" dxfId="922" priority="666" operator="containsText" text="Alien">
      <formula>NOT(ISERROR(SEARCH("Alien",D85)))</formula>
    </cfRule>
    <cfRule type="containsText" dxfId="921" priority="667" operator="containsText" text="Red Alert">
      <formula>NOT(ISERROR(SEARCH("Red Alert",D85)))</formula>
    </cfRule>
  </conditionalFormatting>
  <conditionalFormatting sqref="D86">
    <cfRule type="containsText" dxfId="920" priority="652" operator="containsText" text="Puckheads">
      <formula>NOT(ISERROR(SEARCH("Puckheads",D86)))</formula>
    </cfRule>
    <cfRule type="containsText" dxfId="919" priority="653" operator="containsText" text="Rink Rats">
      <formula>NOT(ISERROR(SEARCH("Rink Rats",D86)))</formula>
    </cfRule>
    <cfRule type="containsText" dxfId="918" priority="654" operator="containsText" text="Victors">
      <formula>NOT(ISERROR(SEARCH("Victors",D86)))</formula>
    </cfRule>
    <cfRule type="containsText" dxfId="917" priority="655" operator="containsText" text="Kryptonite">
      <formula>NOT(ISERROR(SEARCH("Kryptonite",D86)))</formula>
    </cfRule>
    <cfRule type="containsText" dxfId="916" priority="656" operator="containsText" text="Voodoo">
      <formula>NOT(ISERROR(SEARCH("Voodoo",D86)))</formula>
    </cfRule>
    <cfRule type="containsText" dxfId="915" priority="657" operator="containsText" text="FoDM/KB">
      <formula>NOT(ISERROR(SEARCH("FoDM/KB",D86)))</formula>
    </cfRule>
    <cfRule type="containsText" dxfId="914" priority="658" operator="containsText" text="Alien">
      <formula>NOT(ISERROR(SEARCH("Alien",D86)))</formula>
    </cfRule>
    <cfRule type="containsText" dxfId="913" priority="659" operator="containsText" text="Red Alert">
      <formula>NOT(ISERROR(SEARCH("Red Alert",D86)))</formula>
    </cfRule>
  </conditionalFormatting>
  <conditionalFormatting sqref="D87">
    <cfRule type="containsText" dxfId="912" priority="644" operator="containsText" text="Puckheads">
      <formula>NOT(ISERROR(SEARCH("Puckheads",D87)))</formula>
    </cfRule>
    <cfRule type="containsText" dxfId="911" priority="645" operator="containsText" text="Rink Rats">
      <formula>NOT(ISERROR(SEARCH("Rink Rats",D87)))</formula>
    </cfRule>
    <cfRule type="containsText" dxfId="910" priority="646" operator="containsText" text="Victors">
      <formula>NOT(ISERROR(SEARCH("Victors",D87)))</formula>
    </cfRule>
    <cfRule type="containsText" dxfId="909" priority="647" operator="containsText" text="Kryptonite">
      <formula>NOT(ISERROR(SEARCH("Kryptonite",D87)))</formula>
    </cfRule>
    <cfRule type="containsText" dxfId="908" priority="648" operator="containsText" text="Voodoo">
      <formula>NOT(ISERROR(SEARCH("Voodoo",D87)))</formula>
    </cfRule>
    <cfRule type="containsText" dxfId="907" priority="649" operator="containsText" text="FoDM/KB">
      <formula>NOT(ISERROR(SEARCH("FoDM/KB",D87)))</formula>
    </cfRule>
    <cfRule type="containsText" dxfId="906" priority="650" operator="containsText" text="Alien">
      <formula>NOT(ISERROR(SEARCH("Alien",D87)))</formula>
    </cfRule>
    <cfRule type="containsText" dxfId="905" priority="651" operator="containsText" text="Red Alert">
      <formula>NOT(ISERROR(SEARCH("Red Alert",D87)))</formula>
    </cfRule>
  </conditionalFormatting>
  <conditionalFormatting sqref="D88">
    <cfRule type="containsText" dxfId="904" priority="636" operator="containsText" text="Puckheads">
      <formula>NOT(ISERROR(SEARCH("Puckheads",D88)))</formula>
    </cfRule>
    <cfRule type="containsText" dxfId="903" priority="637" operator="containsText" text="Rink Rats">
      <formula>NOT(ISERROR(SEARCH("Rink Rats",D88)))</formula>
    </cfRule>
    <cfRule type="containsText" dxfId="902" priority="638" operator="containsText" text="Victors">
      <formula>NOT(ISERROR(SEARCH("Victors",D88)))</formula>
    </cfRule>
    <cfRule type="containsText" dxfId="901" priority="639" operator="containsText" text="Kryptonite">
      <formula>NOT(ISERROR(SEARCH("Kryptonite",D88)))</formula>
    </cfRule>
    <cfRule type="containsText" dxfId="900" priority="640" operator="containsText" text="Voodoo">
      <formula>NOT(ISERROR(SEARCH("Voodoo",D88)))</formula>
    </cfRule>
    <cfRule type="containsText" dxfId="899" priority="641" operator="containsText" text="FoDM/KB">
      <formula>NOT(ISERROR(SEARCH("FoDM/KB",D88)))</formula>
    </cfRule>
    <cfRule type="containsText" dxfId="898" priority="642" operator="containsText" text="Alien">
      <formula>NOT(ISERROR(SEARCH("Alien",D88)))</formula>
    </cfRule>
    <cfRule type="containsText" dxfId="897" priority="643" operator="containsText" text="Red Alert">
      <formula>NOT(ISERROR(SEARCH("Red Alert",D88)))</formula>
    </cfRule>
  </conditionalFormatting>
  <conditionalFormatting sqref="D89">
    <cfRule type="containsText" dxfId="896" priority="628" operator="containsText" text="Puckheads">
      <formula>NOT(ISERROR(SEARCH("Puckheads",D89)))</formula>
    </cfRule>
    <cfRule type="containsText" dxfId="895" priority="629" operator="containsText" text="Rink Rats">
      <formula>NOT(ISERROR(SEARCH("Rink Rats",D89)))</formula>
    </cfRule>
    <cfRule type="containsText" dxfId="894" priority="630" operator="containsText" text="Victors">
      <formula>NOT(ISERROR(SEARCH("Victors",D89)))</formula>
    </cfRule>
    <cfRule type="containsText" dxfId="893" priority="631" operator="containsText" text="Kryptonite">
      <formula>NOT(ISERROR(SEARCH("Kryptonite",D89)))</formula>
    </cfRule>
    <cfRule type="containsText" dxfId="892" priority="632" operator="containsText" text="Voodoo">
      <formula>NOT(ISERROR(SEARCH("Voodoo",D89)))</formula>
    </cfRule>
    <cfRule type="containsText" dxfId="891" priority="633" operator="containsText" text="FoDM/KB">
      <formula>NOT(ISERROR(SEARCH("FoDM/KB",D89)))</formula>
    </cfRule>
    <cfRule type="containsText" dxfId="890" priority="634" operator="containsText" text="Alien">
      <formula>NOT(ISERROR(SEARCH("Alien",D89)))</formula>
    </cfRule>
    <cfRule type="containsText" dxfId="889" priority="635" operator="containsText" text="Red Alert">
      <formula>NOT(ISERROR(SEARCH("Red Alert",D89)))</formula>
    </cfRule>
  </conditionalFormatting>
  <conditionalFormatting sqref="D90">
    <cfRule type="containsText" dxfId="888" priority="620" operator="containsText" text="Puckheads">
      <formula>NOT(ISERROR(SEARCH("Puckheads",D90)))</formula>
    </cfRule>
    <cfRule type="containsText" dxfId="887" priority="621" operator="containsText" text="Rink Rats">
      <formula>NOT(ISERROR(SEARCH("Rink Rats",D90)))</formula>
    </cfRule>
    <cfRule type="containsText" dxfId="886" priority="622" operator="containsText" text="Victors">
      <formula>NOT(ISERROR(SEARCH("Victors",D90)))</formula>
    </cfRule>
    <cfRule type="containsText" dxfId="885" priority="623" operator="containsText" text="Kryptonite">
      <formula>NOT(ISERROR(SEARCH("Kryptonite",D90)))</formula>
    </cfRule>
    <cfRule type="containsText" dxfId="884" priority="624" operator="containsText" text="Voodoo">
      <formula>NOT(ISERROR(SEARCH("Voodoo",D90)))</formula>
    </cfRule>
    <cfRule type="containsText" dxfId="883" priority="625" operator="containsText" text="FoDM/KB">
      <formula>NOT(ISERROR(SEARCH("FoDM/KB",D90)))</formula>
    </cfRule>
    <cfRule type="containsText" dxfId="882" priority="626" operator="containsText" text="Alien">
      <formula>NOT(ISERROR(SEARCH("Alien",D90)))</formula>
    </cfRule>
    <cfRule type="containsText" dxfId="881" priority="627" operator="containsText" text="Red Alert">
      <formula>NOT(ISERROR(SEARCH("Red Alert",D90)))</formula>
    </cfRule>
  </conditionalFormatting>
  <conditionalFormatting sqref="D91">
    <cfRule type="containsText" dxfId="880" priority="612" operator="containsText" text="Puckheads">
      <formula>NOT(ISERROR(SEARCH("Puckheads",D91)))</formula>
    </cfRule>
    <cfRule type="containsText" dxfId="879" priority="613" operator="containsText" text="Rink Rats">
      <formula>NOT(ISERROR(SEARCH("Rink Rats",D91)))</formula>
    </cfRule>
    <cfRule type="containsText" dxfId="878" priority="614" operator="containsText" text="Victors">
      <formula>NOT(ISERROR(SEARCH("Victors",D91)))</formula>
    </cfRule>
    <cfRule type="containsText" dxfId="877" priority="615" operator="containsText" text="Kryptonite">
      <formula>NOT(ISERROR(SEARCH("Kryptonite",D91)))</formula>
    </cfRule>
    <cfRule type="containsText" dxfId="876" priority="616" operator="containsText" text="Voodoo">
      <formula>NOT(ISERROR(SEARCH("Voodoo",D91)))</formula>
    </cfRule>
    <cfRule type="containsText" dxfId="875" priority="617" operator="containsText" text="FoDM/KB">
      <formula>NOT(ISERROR(SEARCH("FoDM/KB",D91)))</formula>
    </cfRule>
    <cfRule type="containsText" dxfId="874" priority="618" operator="containsText" text="Alien">
      <formula>NOT(ISERROR(SEARCH("Alien",D91)))</formula>
    </cfRule>
    <cfRule type="containsText" dxfId="873" priority="619" operator="containsText" text="Red Alert">
      <formula>NOT(ISERROR(SEARCH("Red Alert",D91)))</formula>
    </cfRule>
  </conditionalFormatting>
  <conditionalFormatting sqref="D92">
    <cfRule type="containsText" dxfId="872" priority="604" operator="containsText" text="Puckheads">
      <formula>NOT(ISERROR(SEARCH("Puckheads",D92)))</formula>
    </cfRule>
    <cfRule type="containsText" dxfId="871" priority="605" operator="containsText" text="Rink Rats">
      <formula>NOT(ISERROR(SEARCH("Rink Rats",D92)))</formula>
    </cfRule>
    <cfRule type="containsText" dxfId="870" priority="606" operator="containsText" text="Victors">
      <formula>NOT(ISERROR(SEARCH("Victors",D92)))</formula>
    </cfRule>
    <cfRule type="containsText" dxfId="869" priority="607" operator="containsText" text="Kryptonite">
      <formula>NOT(ISERROR(SEARCH("Kryptonite",D92)))</formula>
    </cfRule>
    <cfRule type="containsText" dxfId="868" priority="608" operator="containsText" text="Voodoo">
      <formula>NOT(ISERROR(SEARCH("Voodoo",D92)))</formula>
    </cfRule>
    <cfRule type="containsText" dxfId="867" priority="609" operator="containsText" text="FoDM/KB">
      <formula>NOT(ISERROR(SEARCH("FoDM/KB",D92)))</formula>
    </cfRule>
    <cfRule type="containsText" dxfId="866" priority="610" operator="containsText" text="Alien">
      <formula>NOT(ISERROR(SEARCH("Alien",D92)))</formula>
    </cfRule>
    <cfRule type="containsText" dxfId="865" priority="611" operator="containsText" text="Red Alert">
      <formula>NOT(ISERROR(SEARCH("Red Alert",D92)))</formula>
    </cfRule>
  </conditionalFormatting>
  <conditionalFormatting sqref="D93">
    <cfRule type="containsText" dxfId="864" priority="596" operator="containsText" text="Puckheads">
      <formula>NOT(ISERROR(SEARCH("Puckheads",D93)))</formula>
    </cfRule>
    <cfRule type="containsText" dxfId="863" priority="597" operator="containsText" text="Rink Rats">
      <formula>NOT(ISERROR(SEARCH("Rink Rats",D93)))</formula>
    </cfRule>
    <cfRule type="containsText" dxfId="862" priority="598" operator="containsText" text="Victors">
      <formula>NOT(ISERROR(SEARCH("Victors",D93)))</formula>
    </cfRule>
    <cfRule type="containsText" dxfId="861" priority="599" operator="containsText" text="Kryptonite">
      <formula>NOT(ISERROR(SEARCH("Kryptonite",D93)))</formula>
    </cfRule>
    <cfRule type="containsText" dxfId="860" priority="600" operator="containsText" text="Voodoo">
      <formula>NOT(ISERROR(SEARCH("Voodoo",D93)))</formula>
    </cfRule>
    <cfRule type="containsText" dxfId="859" priority="601" operator="containsText" text="FoDM/KB">
      <formula>NOT(ISERROR(SEARCH("FoDM/KB",D93)))</formula>
    </cfRule>
    <cfRule type="containsText" dxfId="858" priority="602" operator="containsText" text="Alien">
      <formula>NOT(ISERROR(SEARCH("Alien",D93)))</formula>
    </cfRule>
    <cfRule type="containsText" dxfId="857" priority="603" operator="containsText" text="Red Alert">
      <formula>NOT(ISERROR(SEARCH("Red Alert",D93)))</formula>
    </cfRule>
  </conditionalFormatting>
  <conditionalFormatting sqref="D94">
    <cfRule type="containsText" dxfId="856" priority="588" operator="containsText" text="Puckheads">
      <formula>NOT(ISERROR(SEARCH("Puckheads",D94)))</formula>
    </cfRule>
    <cfRule type="containsText" dxfId="855" priority="589" operator="containsText" text="Rink Rats">
      <formula>NOT(ISERROR(SEARCH("Rink Rats",D94)))</formula>
    </cfRule>
    <cfRule type="containsText" dxfId="854" priority="590" operator="containsText" text="Victors">
      <formula>NOT(ISERROR(SEARCH("Victors",D94)))</formula>
    </cfRule>
    <cfRule type="containsText" dxfId="853" priority="591" operator="containsText" text="Kryptonite">
      <formula>NOT(ISERROR(SEARCH("Kryptonite",D94)))</formula>
    </cfRule>
    <cfRule type="containsText" dxfId="852" priority="592" operator="containsText" text="Voodoo">
      <formula>NOT(ISERROR(SEARCH("Voodoo",D94)))</formula>
    </cfRule>
    <cfRule type="containsText" dxfId="851" priority="593" operator="containsText" text="FoDM/KB">
      <formula>NOT(ISERROR(SEARCH("FoDM/KB",D94)))</formula>
    </cfRule>
    <cfRule type="containsText" dxfId="850" priority="594" operator="containsText" text="Alien">
      <formula>NOT(ISERROR(SEARCH("Alien",D94)))</formula>
    </cfRule>
    <cfRule type="containsText" dxfId="849" priority="595" operator="containsText" text="Red Alert">
      <formula>NOT(ISERROR(SEARCH("Red Alert",D94)))</formula>
    </cfRule>
  </conditionalFormatting>
  <conditionalFormatting sqref="D95">
    <cfRule type="containsText" dxfId="848" priority="580" operator="containsText" text="Puckheads">
      <formula>NOT(ISERROR(SEARCH("Puckheads",D95)))</formula>
    </cfRule>
    <cfRule type="containsText" dxfId="847" priority="581" operator="containsText" text="Rink Rats">
      <formula>NOT(ISERROR(SEARCH("Rink Rats",D95)))</formula>
    </cfRule>
    <cfRule type="containsText" dxfId="846" priority="582" operator="containsText" text="Victors">
      <formula>NOT(ISERROR(SEARCH("Victors",D95)))</formula>
    </cfRule>
    <cfRule type="containsText" dxfId="845" priority="583" operator="containsText" text="Kryptonite">
      <formula>NOT(ISERROR(SEARCH("Kryptonite",D95)))</formula>
    </cfRule>
    <cfRule type="containsText" dxfId="844" priority="584" operator="containsText" text="Voodoo">
      <formula>NOT(ISERROR(SEARCH("Voodoo",D95)))</formula>
    </cfRule>
    <cfRule type="containsText" dxfId="843" priority="585" operator="containsText" text="FoDM/KB">
      <formula>NOT(ISERROR(SEARCH("FoDM/KB",D95)))</formula>
    </cfRule>
    <cfRule type="containsText" dxfId="842" priority="586" operator="containsText" text="Alien">
      <formula>NOT(ISERROR(SEARCH("Alien",D95)))</formula>
    </cfRule>
    <cfRule type="containsText" dxfId="841" priority="587" operator="containsText" text="Red Alert">
      <formula>NOT(ISERROR(SEARCH("Red Alert",D95)))</formula>
    </cfRule>
  </conditionalFormatting>
  <conditionalFormatting sqref="E1 E146 E3:E18 E21:E35 E69 E77 E148 E177 E206 E219:E1048576">
    <cfRule type="cellIs" dxfId="840" priority="579" operator="between">
      <formula>1</formula>
      <formula>999</formula>
    </cfRule>
  </conditionalFormatting>
  <conditionalFormatting sqref="D96">
    <cfRule type="containsText" dxfId="839" priority="571" operator="containsText" text="Puckheads">
      <formula>NOT(ISERROR(SEARCH("Puckheads",D96)))</formula>
    </cfRule>
    <cfRule type="containsText" dxfId="838" priority="572" operator="containsText" text="Rink Rats">
      <formula>NOT(ISERROR(SEARCH("Rink Rats",D96)))</formula>
    </cfRule>
    <cfRule type="containsText" dxfId="837" priority="573" operator="containsText" text="Victors">
      <formula>NOT(ISERROR(SEARCH("Victors",D96)))</formula>
    </cfRule>
    <cfRule type="containsText" dxfId="836" priority="574" operator="containsText" text="Kryptonite">
      <formula>NOT(ISERROR(SEARCH("Kryptonite",D96)))</formula>
    </cfRule>
    <cfRule type="containsText" dxfId="835" priority="575" operator="containsText" text="Voodoo">
      <formula>NOT(ISERROR(SEARCH("Voodoo",D96)))</formula>
    </cfRule>
    <cfRule type="containsText" dxfId="834" priority="576" operator="containsText" text="FoDM/KB">
      <formula>NOT(ISERROR(SEARCH("FoDM/KB",D96)))</formula>
    </cfRule>
    <cfRule type="containsText" dxfId="833" priority="577" operator="containsText" text="Alien">
      <formula>NOT(ISERROR(SEARCH("Alien",D96)))</formula>
    </cfRule>
    <cfRule type="containsText" dxfId="832" priority="578" operator="containsText" text="Red Alert">
      <formula>NOT(ISERROR(SEARCH("Red Alert",D96)))</formula>
    </cfRule>
  </conditionalFormatting>
  <conditionalFormatting sqref="D97">
    <cfRule type="containsText" dxfId="831" priority="563" operator="containsText" text="Puckheads">
      <formula>NOT(ISERROR(SEARCH("Puckheads",D97)))</formula>
    </cfRule>
    <cfRule type="containsText" dxfId="830" priority="564" operator="containsText" text="Rink Rats">
      <formula>NOT(ISERROR(SEARCH("Rink Rats",D97)))</formula>
    </cfRule>
    <cfRule type="containsText" dxfId="829" priority="565" operator="containsText" text="Victors">
      <formula>NOT(ISERROR(SEARCH("Victors",D97)))</formula>
    </cfRule>
    <cfRule type="containsText" dxfId="828" priority="566" operator="containsText" text="Kryptonite">
      <formula>NOT(ISERROR(SEARCH("Kryptonite",D97)))</formula>
    </cfRule>
    <cfRule type="containsText" dxfId="827" priority="567" operator="containsText" text="Voodoo">
      <formula>NOT(ISERROR(SEARCH("Voodoo",D97)))</formula>
    </cfRule>
    <cfRule type="containsText" dxfId="826" priority="568" operator="containsText" text="FoDM/KB">
      <formula>NOT(ISERROR(SEARCH("FoDM/KB",D97)))</formula>
    </cfRule>
    <cfRule type="containsText" dxfId="825" priority="569" operator="containsText" text="Alien">
      <formula>NOT(ISERROR(SEARCH("Alien",D97)))</formula>
    </cfRule>
    <cfRule type="containsText" dxfId="824" priority="570" operator="containsText" text="Red Alert">
      <formula>NOT(ISERROR(SEARCH("Red Alert",D97)))</formula>
    </cfRule>
  </conditionalFormatting>
  <conditionalFormatting sqref="D98">
    <cfRule type="containsText" dxfId="823" priority="555" operator="containsText" text="Puckheads">
      <formula>NOT(ISERROR(SEARCH("Puckheads",D98)))</formula>
    </cfRule>
    <cfRule type="containsText" dxfId="822" priority="556" operator="containsText" text="Rink Rats">
      <formula>NOT(ISERROR(SEARCH("Rink Rats",D98)))</formula>
    </cfRule>
    <cfRule type="containsText" dxfId="821" priority="557" operator="containsText" text="Victors">
      <formula>NOT(ISERROR(SEARCH("Victors",D98)))</formula>
    </cfRule>
    <cfRule type="containsText" dxfId="820" priority="558" operator="containsText" text="Kryptonite">
      <formula>NOT(ISERROR(SEARCH("Kryptonite",D98)))</formula>
    </cfRule>
    <cfRule type="containsText" dxfId="819" priority="559" operator="containsText" text="Voodoo">
      <formula>NOT(ISERROR(SEARCH("Voodoo",D98)))</formula>
    </cfRule>
    <cfRule type="containsText" dxfId="818" priority="560" operator="containsText" text="FoDM/KB">
      <formula>NOT(ISERROR(SEARCH("FoDM/KB",D98)))</formula>
    </cfRule>
    <cfRule type="containsText" dxfId="817" priority="561" operator="containsText" text="Alien">
      <formula>NOT(ISERROR(SEARCH("Alien",D98)))</formula>
    </cfRule>
    <cfRule type="containsText" dxfId="816" priority="562" operator="containsText" text="Red Alert">
      <formula>NOT(ISERROR(SEARCH("Red Alert",D98)))</formula>
    </cfRule>
  </conditionalFormatting>
  <conditionalFormatting sqref="D99">
    <cfRule type="containsText" dxfId="815" priority="547" operator="containsText" text="Puckheads">
      <formula>NOT(ISERROR(SEARCH("Puckheads",D99)))</formula>
    </cfRule>
    <cfRule type="containsText" dxfId="814" priority="548" operator="containsText" text="Rink Rats">
      <formula>NOT(ISERROR(SEARCH("Rink Rats",D99)))</formula>
    </cfRule>
    <cfRule type="containsText" dxfId="813" priority="549" operator="containsText" text="Victors">
      <formula>NOT(ISERROR(SEARCH("Victors",D99)))</formula>
    </cfRule>
    <cfRule type="containsText" dxfId="812" priority="550" operator="containsText" text="Kryptonite">
      <formula>NOT(ISERROR(SEARCH("Kryptonite",D99)))</formula>
    </cfRule>
    <cfRule type="containsText" dxfId="811" priority="551" operator="containsText" text="Voodoo">
      <formula>NOT(ISERROR(SEARCH("Voodoo",D99)))</formula>
    </cfRule>
    <cfRule type="containsText" dxfId="810" priority="552" operator="containsText" text="FoDM/KB">
      <formula>NOT(ISERROR(SEARCH("FoDM/KB",D99)))</formula>
    </cfRule>
    <cfRule type="containsText" dxfId="809" priority="553" operator="containsText" text="Alien">
      <formula>NOT(ISERROR(SEARCH("Alien",D99)))</formula>
    </cfRule>
    <cfRule type="containsText" dxfId="808" priority="554" operator="containsText" text="Red Alert">
      <formula>NOT(ISERROR(SEARCH("Red Alert",D99)))</formula>
    </cfRule>
  </conditionalFormatting>
  <conditionalFormatting sqref="D100">
    <cfRule type="containsText" dxfId="807" priority="539" operator="containsText" text="Puckheads">
      <formula>NOT(ISERROR(SEARCH("Puckheads",D100)))</formula>
    </cfRule>
    <cfRule type="containsText" dxfId="806" priority="540" operator="containsText" text="Rink Rats">
      <formula>NOT(ISERROR(SEARCH("Rink Rats",D100)))</formula>
    </cfRule>
    <cfRule type="containsText" dxfId="805" priority="541" operator="containsText" text="Victors">
      <formula>NOT(ISERROR(SEARCH("Victors",D100)))</formula>
    </cfRule>
    <cfRule type="containsText" dxfId="804" priority="542" operator="containsText" text="Kryptonite">
      <formula>NOT(ISERROR(SEARCH("Kryptonite",D100)))</formula>
    </cfRule>
    <cfRule type="containsText" dxfId="803" priority="543" operator="containsText" text="Voodoo">
      <formula>NOT(ISERROR(SEARCH("Voodoo",D100)))</formula>
    </cfRule>
    <cfRule type="containsText" dxfId="802" priority="544" operator="containsText" text="FoDM/KB">
      <formula>NOT(ISERROR(SEARCH("FoDM/KB",D100)))</formula>
    </cfRule>
    <cfRule type="containsText" dxfId="801" priority="545" operator="containsText" text="Alien">
      <formula>NOT(ISERROR(SEARCH("Alien",D100)))</formula>
    </cfRule>
    <cfRule type="containsText" dxfId="800" priority="546" operator="containsText" text="Red Alert">
      <formula>NOT(ISERROR(SEARCH("Red Alert",D100)))</formula>
    </cfRule>
  </conditionalFormatting>
  <conditionalFormatting sqref="D101">
    <cfRule type="containsText" dxfId="799" priority="531" operator="containsText" text="Puckheads">
      <formula>NOT(ISERROR(SEARCH("Puckheads",D101)))</formula>
    </cfRule>
    <cfRule type="containsText" dxfId="798" priority="532" operator="containsText" text="Rink Rats">
      <formula>NOT(ISERROR(SEARCH("Rink Rats",D101)))</formula>
    </cfRule>
    <cfRule type="containsText" dxfId="797" priority="533" operator="containsText" text="Victors">
      <formula>NOT(ISERROR(SEARCH("Victors",D101)))</formula>
    </cfRule>
    <cfRule type="containsText" dxfId="796" priority="534" operator="containsText" text="Kryptonite">
      <formula>NOT(ISERROR(SEARCH("Kryptonite",D101)))</formula>
    </cfRule>
    <cfRule type="containsText" dxfId="795" priority="535" operator="containsText" text="Voodoo">
      <formula>NOT(ISERROR(SEARCH("Voodoo",D101)))</formula>
    </cfRule>
    <cfRule type="containsText" dxfId="794" priority="536" operator="containsText" text="FoDM/KB">
      <formula>NOT(ISERROR(SEARCH("FoDM/KB",D101)))</formula>
    </cfRule>
    <cfRule type="containsText" dxfId="793" priority="537" operator="containsText" text="Alien">
      <formula>NOT(ISERROR(SEARCH("Alien",D101)))</formula>
    </cfRule>
    <cfRule type="containsText" dxfId="792" priority="538" operator="containsText" text="Red Alert">
      <formula>NOT(ISERROR(SEARCH("Red Alert",D101)))</formula>
    </cfRule>
  </conditionalFormatting>
  <conditionalFormatting sqref="D102">
    <cfRule type="containsText" dxfId="791" priority="523" operator="containsText" text="Puckheads">
      <formula>NOT(ISERROR(SEARCH("Puckheads",D102)))</formula>
    </cfRule>
    <cfRule type="containsText" dxfId="790" priority="524" operator="containsText" text="Rink Rats">
      <formula>NOT(ISERROR(SEARCH("Rink Rats",D102)))</formula>
    </cfRule>
    <cfRule type="containsText" dxfId="789" priority="525" operator="containsText" text="Victors">
      <formula>NOT(ISERROR(SEARCH("Victors",D102)))</formula>
    </cfRule>
    <cfRule type="containsText" dxfId="788" priority="526" operator="containsText" text="Kryptonite">
      <formula>NOT(ISERROR(SEARCH("Kryptonite",D102)))</formula>
    </cfRule>
    <cfRule type="containsText" dxfId="787" priority="527" operator="containsText" text="Voodoo">
      <formula>NOT(ISERROR(SEARCH("Voodoo",D102)))</formula>
    </cfRule>
    <cfRule type="containsText" dxfId="786" priority="528" operator="containsText" text="FoDM/KB">
      <formula>NOT(ISERROR(SEARCH("FoDM/KB",D102)))</formula>
    </cfRule>
    <cfRule type="containsText" dxfId="785" priority="529" operator="containsText" text="Alien">
      <formula>NOT(ISERROR(SEARCH("Alien",D102)))</formula>
    </cfRule>
    <cfRule type="containsText" dxfId="784" priority="530" operator="containsText" text="Red Alert">
      <formula>NOT(ISERROR(SEARCH("Red Alert",D102)))</formula>
    </cfRule>
  </conditionalFormatting>
  <conditionalFormatting sqref="D103">
    <cfRule type="containsText" dxfId="783" priority="515" operator="containsText" text="Puckheads">
      <formula>NOT(ISERROR(SEARCH("Puckheads",D103)))</formula>
    </cfRule>
    <cfRule type="containsText" dxfId="782" priority="516" operator="containsText" text="Rink Rats">
      <formula>NOT(ISERROR(SEARCH("Rink Rats",D103)))</formula>
    </cfRule>
    <cfRule type="containsText" dxfId="781" priority="517" operator="containsText" text="Victors">
      <formula>NOT(ISERROR(SEARCH("Victors",D103)))</formula>
    </cfRule>
    <cfRule type="containsText" dxfId="780" priority="518" operator="containsText" text="Kryptonite">
      <formula>NOT(ISERROR(SEARCH("Kryptonite",D103)))</formula>
    </cfRule>
    <cfRule type="containsText" dxfId="779" priority="519" operator="containsText" text="Voodoo">
      <formula>NOT(ISERROR(SEARCH("Voodoo",D103)))</formula>
    </cfRule>
    <cfRule type="containsText" dxfId="778" priority="520" operator="containsText" text="FoDM/KB">
      <formula>NOT(ISERROR(SEARCH("FoDM/KB",D103)))</formula>
    </cfRule>
    <cfRule type="containsText" dxfId="777" priority="521" operator="containsText" text="Alien">
      <formula>NOT(ISERROR(SEARCH("Alien",D103)))</formula>
    </cfRule>
    <cfRule type="containsText" dxfId="776" priority="522" operator="containsText" text="Red Alert">
      <formula>NOT(ISERROR(SEARCH("Red Alert",D103)))</formula>
    </cfRule>
  </conditionalFormatting>
  <conditionalFormatting sqref="D104">
    <cfRule type="containsText" dxfId="775" priority="507" operator="containsText" text="Puckheads">
      <formula>NOT(ISERROR(SEARCH("Puckheads",D104)))</formula>
    </cfRule>
    <cfRule type="containsText" dxfId="774" priority="508" operator="containsText" text="Rink Rats">
      <formula>NOT(ISERROR(SEARCH("Rink Rats",D104)))</formula>
    </cfRule>
    <cfRule type="containsText" dxfId="773" priority="509" operator="containsText" text="Victors">
      <formula>NOT(ISERROR(SEARCH("Victors",D104)))</formula>
    </cfRule>
    <cfRule type="containsText" dxfId="772" priority="510" operator="containsText" text="Kryptonite">
      <formula>NOT(ISERROR(SEARCH("Kryptonite",D104)))</formula>
    </cfRule>
    <cfRule type="containsText" dxfId="771" priority="511" operator="containsText" text="Voodoo">
      <formula>NOT(ISERROR(SEARCH("Voodoo",D104)))</formula>
    </cfRule>
    <cfRule type="containsText" dxfId="770" priority="512" operator="containsText" text="FoDM/KB">
      <formula>NOT(ISERROR(SEARCH("FoDM/KB",D104)))</formula>
    </cfRule>
    <cfRule type="containsText" dxfId="769" priority="513" operator="containsText" text="Alien">
      <formula>NOT(ISERROR(SEARCH("Alien",D104)))</formula>
    </cfRule>
    <cfRule type="containsText" dxfId="768" priority="514" operator="containsText" text="Red Alert">
      <formula>NOT(ISERROR(SEARCH("Red Alert",D104)))</formula>
    </cfRule>
  </conditionalFormatting>
  <conditionalFormatting sqref="D105">
    <cfRule type="containsText" dxfId="767" priority="499" operator="containsText" text="Puckheads">
      <formula>NOT(ISERROR(SEARCH("Puckheads",D105)))</formula>
    </cfRule>
    <cfRule type="containsText" dxfId="766" priority="500" operator="containsText" text="Rink Rats">
      <formula>NOT(ISERROR(SEARCH("Rink Rats",D105)))</formula>
    </cfRule>
    <cfRule type="containsText" dxfId="765" priority="501" operator="containsText" text="Victors">
      <formula>NOT(ISERROR(SEARCH("Victors",D105)))</formula>
    </cfRule>
    <cfRule type="containsText" dxfId="764" priority="502" operator="containsText" text="Kryptonite">
      <formula>NOT(ISERROR(SEARCH("Kryptonite",D105)))</formula>
    </cfRule>
    <cfRule type="containsText" dxfId="763" priority="503" operator="containsText" text="Voodoo">
      <formula>NOT(ISERROR(SEARCH("Voodoo",D105)))</formula>
    </cfRule>
    <cfRule type="containsText" dxfId="762" priority="504" operator="containsText" text="FoDM/KB">
      <formula>NOT(ISERROR(SEARCH("FoDM/KB",D105)))</formula>
    </cfRule>
    <cfRule type="containsText" dxfId="761" priority="505" operator="containsText" text="Alien">
      <formula>NOT(ISERROR(SEARCH("Alien",D105)))</formula>
    </cfRule>
    <cfRule type="containsText" dxfId="760" priority="506" operator="containsText" text="Red Alert">
      <formula>NOT(ISERROR(SEARCH("Red Alert",D105)))</formula>
    </cfRule>
  </conditionalFormatting>
  <conditionalFormatting sqref="D106">
    <cfRule type="containsText" dxfId="759" priority="491" operator="containsText" text="Puckheads">
      <formula>NOT(ISERROR(SEARCH("Puckheads",D106)))</formula>
    </cfRule>
    <cfRule type="containsText" dxfId="758" priority="492" operator="containsText" text="Rink Rats">
      <formula>NOT(ISERROR(SEARCH("Rink Rats",D106)))</formula>
    </cfRule>
    <cfRule type="containsText" dxfId="757" priority="493" operator="containsText" text="Victors">
      <formula>NOT(ISERROR(SEARCH("Victors",D106)))</formula>
    </cfRule>
    <cfRule type="containsText" dxfId="756" priority="494" operator="containsText" text="Kryptonite">
      <formula>NOT(ISERROR(SEARCH("Kryptonite",D106)))</formula>
    </cfRule>
    <cfRule type="containsText" dxfId="755" priority="495" operator="containsText" text="Voodoo">
      <formula>NOT(ISERROR(SEARCH("Voodoo",D106)))</formula>
    </cfRule>
    <cfRule type="containsText" dxfId="754" priority="496" operator="containsText" text="FoDM/KB">
      <formula>NOT(ISERROR(SEARCH("FoDM/KB",D106)))</formula>
    </cfRule>
    <cfRule type="containsText" dxfId="753" priority="497" operator="containsText" text="Alien">
      <formula>NOT(ISERROR(SEARCH("Alien",D106)))</formula>
    </cfRule>
    <cfRule type="containsText" dxfId="752" priority="498" operator="containsText" text="Red Alert">
      <formula>NOT(ISERROR(SEARCH("Red Alert",D106)))</formula>
    </cfRule>
  </conditionalFormatting>
  <conditionalFormatting sqref="D107">
    <cfRule type="containsText" dxfId="751" priority="483" operator="containsText" text="Puckheads">
      <formula>NOT(ISERROR(SEARCH("Puckheads",D107)))</formula>
    </cfRule>
    <cfRule type="containsText" dxfId="750" priority="484" operator="containsText" text="Rink Rats">
      <formula>NOT(ISERROR(SEARCH("Rink Rats",D107)))</formula>
    </cfRule>
    <cfRule type="containsText" dxfId="749" priority="485" operator="containsText" text="Victors">
      <formula>NOT(ISERROR(SEARCH("Victors",D107)))</formula>
    </cfRule>
    <cfRule type="containsText" dxfId="748" priority="486" operator="containsText" text="Kryptonite">
      <formula>NOT(ISERROR(SEARCH("Kryptonite",D107)))</formula>
    </cfRule>
    <cfRule type="containsText" dxfId="747" priority="487" operator="containsText" text="Voodoo">
      <formula>NOT(ISERROR(SEARCH("Voodoo",D107)))</formula>
    </cfRule>
    <cfRule type="containsText" dxfId="746" priority="488" operator="containsText" text="FoDM/KB">
      <formula>NOT(ISERROR(SEARCH("FoDM/KB",D107)))</formula>
    </cfRule>
    <cfRule type="containsText" dxfId="745" priority="489" operator="containsText" text="Alien">
      <formula>NOT(ISERROR(SEARCH("Alien",D107)))</formula>
    </cfRule>
    <cfRule type="containsText" dxfId="744" priority="490" operator="containsText" text="Red Alert">
      <formula>NOT(ISERROR(SEARCH("Red Alert",D107)))</formula>
    </cfRule>
  </conditionalFormatting>
  <conditionalFormatting sqref="D108">
    <cfRule type="containsText" dxfId="743" priority="475" operator="containsText" text="Puckheads">
      <formula>NOT(ISERROR(SEARCH("Puckheads",D108)))</formula>
    </cfRule>
    <cfRule type="containsText" dxfId="742" priority="476" operator="containsText" text="Rink Rats">
      <formula>NOT(ISERROR(SEARCH("Rink Rats",D108)))</formula>
    </cfRule>
    <cfRule type="containsText" dxfId="741" priority="477" operator="containsText" text="Victors">
      <formula>NOT(ISERROR(SEARCH("Victors",D108)))</formula>
    </cfRule>
    <cfRule type="containsText" dxfId="740" priority="478" operator="containsText" text="Kryptonite">
      <formula>NOT(ISERROR(SEARCH("Kryptonite",D108)))</formula>
    </cfRule>
    <cfRule type="containsText" dxfId="739" priority="479" operator="containsText" text="Voodoo">
      <formula>NOT(ISERROR(SEARCH("Voodoo",D108)))</formula>
    </cfRule>
    <cfRule type="containsText" dxfId="738" priority="480" operator="containsText" text="FoDM/KB">
      <formula>NOT(ISERROR(SEARCH("FoDM/KB",D108)))</formula>
    </cfRule>
    <cfRule type="containsText" dxfId="737" priority="481" operator="containsText" text="Alien">
      <formula>NOT(ISERROR(SEARCH("Alien",D108)))</formula>
    </cfRule>
    <cfRule type="containsText" dxfId="736" priority="482" operator="containsText" text="Red Alert">
      <formula>NOT(ISERROR(SEARCH("Red Alert",D108)))</formula>
    </cfRule>
  </conditionalFormatting>
  <conditionalFormatting sqref="D109">
    <cfRule type="containsText" dxfId="735" priority="467" operator="containsText" text="Puckheads">
      <formula>NOT(ISERROR(SEARCH("Puckheads",D109)))</formula>
    </cfRule>
    <cfRule type="containsText" dxfId="734" priority="468" operator="containsText" text="Rink Rats">
      <formula>NOT(ISERROR(SEARCH("Rink Rats",D109)))</formula>
    </cfRule>
    <cfRule type="containsText" dxfId="733" priority="469" operator="containsText" text="Victors">
      <formula>NOT(ISERROR(SEARCH("Victors",D109)))</formula>
    </cfRule>
    <cfRule type="containsText" dxfId="732" priority="470" operator="containsText" text="Kryptonite">
      <formula>NOT(ISERROR(SEARCH("Kryptonite",D109)))</formula>
    </cfRule>
    <cfRule type="containsText" dxfId="731" priority="471" operator="containsText" text="Voodoo">
      <formula>NOT(ISERROR(SEARCH("Voodoo",D109)))</formula>
    </cfRule>
    <cfRule type="containsText" dxfId="730" priority="472" operator="containsText" text="FoDM/KB">
      <formula>NOT(ISERROR(SEARCH("FoDM/KB",D109)))</formula>
    </cfRule>
    <cfRule type="containsText" dxfId="729" priority="473" operator="containsText" text="Alien">
      <formula>NOT(ISERROR(SEARCH("Alien",D109)))</formula>
    </cfRule>
    <cfRule type="containsText" dxfId="728" priority="474" operator="containsText" text="Red Alert">
      <formula>NOT(ISERROR(SEARCH("Red Alert",D109)))</formula>
    </cfRule>
  </conditionalFormatting>
  <conditionalFormatting sqref="D110">
    <cfRule type="containsText" dxfId="727" priority="459" operator="containsText" text="Puckheads">
      <formula>NOT(ISERROR(SEARCH("Puckheads",D110)))</formula>
    </cfRule>
    <cfRule type="containsText" dxfId="726" priority="460" operator="containsText" text="Rink Rats">
      <formula>NOT(ISERROR(SEARCH("Rink Rats",D110)))</formula>
    </cfRule>
    <cfRule type="containsText" dxfId="725" priority="461" operator="containsText" text="Victors">
      <formula>NOT(ISERROR(SEARCH("Victors",D110)))</formula>
    </cfRule>
    <cfRule type="containsText" dxfId="724" priority="462" operator="containsText" text="Kryptonite">
      <formula>NOT(ISERROR(SEARCH("Kryptonite",D110)))</formula>
    </cfRule>
    <cfRule type="containsText" dxfId="723" priority="463" operator="containsText" text="Voodoo">
      <formula>NOT(ISERROR(SEARCH("Voodoo",D110)))</formula>
    </cfRule>
    <cfRule type="containsText" dxfId="722" priority="464" operator="containsText" text="FoDM/KB">
      <formula>NOT(ISERROR(SEARCH("FoDM/KB",D110)))</formula>
    </cfRule>
    <cfRule type="containsText" dxfId="721" priority="465" operator="containsText" text="Alien">
      <formula>NOT(ISERROR(SEARCH("Alien",D110)))</formula>
    </cfRule>
    <cfRule type="containsText" dxfId="720" priority="466" operator="containsText" text="Red Alert">
      <formula>NOT(ISERROR(SEARCH("Red Alert",D110)))</formula>
    </cfRule>
  </conditionalFormatting>
  <conditionalFormatting sqref="D111">
    <cfRule type="containsText" dxfId="719" priority="451" operator="containsText" text="Puckheads">
      <formula>NOT(ISERROR(SEARCH("Puckheads",D111)))</formula>
    </cfRule>
    <cfRule type="containsText" dxfId="718" priority="452" operator="containsText" text="Rink Rats">
      <formula>NOT(ISERROR(SEARCH("Rink Rats",D111)))</formula>
    </cfRule>
    <cfRule type="containsText" dxfId="717" priority="453" operator="containsText" text="Victors">
      <formula>NOT(ISERROR(SEARCH("Victors",D111)))</formula>
    </cfRule>
    <cfRule type="containsText" dxfId="716" priority="454" operator="containsText" text="Kryptonite">
      <formula>NOT(ISERROR(SEARCH("Kryptonite",D111)))</formula>
    </cfRule>
    <cfRule type="containsText" dxfId="715" priority="455" operator="containsText" text="Voodoo">
      <formula>NOT(ISERROR(SEARCH("Voodoo",D111)))</formula>
    </cfRule>
    <cfRule type="containsText" dxfId="714" priority="456" operator="containsText" text="FoDM/KB">
      <formula>NOT(ISERROR(SEARCH("FoDM/KB",D111)))</formula>
    </cfRule>
    <cfRule type="containsText" dxfId="713" priority="457" operator="containsText" text="Alien">
      <formula>NOT(ISERROR(SEARCH("Alien",D111)))</formula>
    </cfRule>
    <cfRule type="containsText" dxfId="712" priority="458" operator="containsText" text="Red Alert">
      <formula>NOT(ISERROR(SEARCH("Red Alert",D111)))</formula>
    </cfRule>
  </conditionalFormatting>
  <conditionalFormatting sqref="D112">
    <cfRule type="containsText" dxfId="711" priority="443" operator="containsText" text="Puckheads">
      <formula>NOT(ISERROR(SEARCH("Puckheads",D112)))</formula>
    </cfRule>
    <cfRule type="containsText" dxfId="710" priority="444" operator="containsText" text="Rink Rats">
      <formula>NOT(ISERROR(SEARCH("Rink Rats",D112)))</formula>
    </cfRule>
    <cfRule type="containsText" dxfId="709" priority="445" operator="containsText" text="Victors">
      <formula>NOT(ISERROR(SEARCH("Victors",D112)))</formula>
    </cfRule>
    <cfRule type="containsText" dxfId="708" priority="446" operator="containsText" text="Kryptonite">
      <formula>NOT(ISERROR(SEARCH("Kryptonite",D112)))</formula>
    </cfRule>
    <cfRule type="containsText" dxfId="707" priority="447" operator="containsText" text="Voodoo">
      <formula>NOT(ISERROR(SEARCH("Voodoo",D112)))</formula>
    </cfRule>
    <cfRule type="containsText" dxfId="706" priority="448" operator="containsText" text="FoDM/KB">
      <formula>NOT(ISERROR(SEARCH("FoDM/KB",D112)))</formula>
    </cfRule>
    <cfRule type="containsText" dxfId="705" priority="449" operator="containsText" text="Alien">
      <formula>NOT(ISERROR(SEARCH("Alien",D112)))</formula>
    </cfRule>
    <cfRule type="containsText" dxfId="704" priority="450" operator="containsText" text="Red Alert">
      <formula>NOT(ISERROR(SEARCH("Red Alert",D112)))</formula>
    </cfRule>
  </conditionalFormatting>
  <conditionalFormatting sqref="D113">
    <cfRule type="containsText" dxfId="703" priority="435" operator="containsText" text="Puckheads">
      <formula>NOT(ISERROR(SEARCH("Puckheads",D113)))</formula>
    </cfRule>
    <cfRule type="containsText" dxfId="702" priority="436" operator="containsText" text="Rink Rats">
      <formula>NOT(ISERROR(SEARCH("Rink Rats",D113)))</formula>
    </cfRule>
    <cfRule type="containsText" dxfId="701" priority="437" operator="containsText" text="Victors">
      <formula>NOT(ISERROR(SEARCH("Victors",D113)))</formula>
    </cfRule>
    <cfRule type="containsText" dxfId="700" priority="438" operator="containsText" text="Kryptonite">
      <formula>NOT(ISERROR(SEARCH("Kryptonite",D113)))</formula>
    </cfRule>
    <cfRule type="containsText" dxfId="699" priority="439" operator="containsText" text="Voodoo">
      <formula>NOT(ISERROR(SEARCH("Voodoo",D113)))</formula>
    </cfRule>
    <cfRule type="containsText" dxfId="698" priority="440" operator="containsText" text="FoDM/KB">
      <formula>NOT(ISERROR(SEARCH("FoDM/KB",D113)))</formula>
    </cfRule>
    <cfRule type="containsText" dxfId="697" priority="441" operator="containsText" text="Alien">
      <formula>NOT(ISERROR(SEARCH("Alien",D113)))</formula>
    </cfRule>
    <cfRule type="containsText" dxfId="696" priority="442" operator="containsText" text="Red Alert">
      <formula>NOT(ISERROR(SEARCH("Red Alert",D113)))</formula>
    </cfRule>
  </conditionalFormatting>
  <conditionalFormatting sqref="D114">
    <cfRule type="containsText" dxfId="695" priority="427" operator="containsText" text="Puckheads">
      <formula>NOT(ISERROR(SEARCH("Puckheads",D114)))</formula>
    </cfRule>
    <cfRule type="containsText" dxfId="694" priority="428" operator="containsText" text="Rink Rats">
      <formula>NOT(ISERROR(SEARCH("Rink Rats",D114)))</formula>
    </cfRule>
    <cfRule type="containsText" dxfId="693" priority="429" operator="containsText" text="Victors">
      <formula>NOT(ISERROR(SEARCH("Victors",D114)))</formula>
    </cfRule>
    <cfRule type="containsText" dxfId="692" priority="430" operator="containsText" text="Kryptonite">
      <formula>NOT(ISERROR(SEARCH("Kryptonite",D114)))</formula>
    </cfRule>
    <cfRule type="containsText" dxfId="691" priority="431" operator="containsText" text="Voodoo">
      <formula>NOT(ISERROR(SEARCH("Voodoo",D114)))</formula>
    </cfRule>
    <cfRule type="containsText" dxfId="690" priority="432" operator="containsText" text="FoDM/KB">
      <formula>NOT(ISERROR(SEARCH("FoDM/KB",D114)))</formula>
    </cfRule>
    <cfRule type="containsText" dxfId="689" priority="433" operator="containsText" text="Alien">
      <formula>NOT(ISERROR(SEARCH("Alien",D114)))</formula>
    </cfRule>
    <cfRule type="containsText" dxfId="688" priority="434" operator="containsText" text="Red Alert">
      <formula>NOT(ISERROR(SEARCH("Red Alert",D114)))</formula>
    </cfRule>
  </conditionalFormatting>
  <conditionalFormatting sqref="D115">
    <cfRule type="containsText" dxfId="687" priority="419" operator="containsText" text="Puckheads">
      <formula>NOT(ISERROR(SEARCH("Puckheads",D115)))</formula>
    </cfRule>
    <cfRule type="containsText" dxfId="686" priority="420" operator="containsText" text="Rink Rats">
      <formula>NOT(ISERROR(SEARCH("Rink Rats",D115)))</formula>
    </cfRule>
    <cfRule type="containsText" dxfId="685" priority="421" operator="containsText" text="Victors">
      <formula>NOT(ISERROR(SEARCH("Victors",D115)))</formula>
    </cfRule>
    <cfRule type="containsText" dxfId="684" priority="422" operator="containsText" text="Kryptonite">
      <formula>NOT(ISERROR(SEARCH("Kryptonite",D115)))</formula>
    </cfRule>
    <cfRule type="containsText" dxfId="683" priority="423" operator="containsText" text="Voodoo">
      <formula>NOT(ISERROR(SEARCH("Voodoo",D115)))</formula>
    </cfRule>
    <cfRule type="containsText" dxfId="682" priority="424" operator="containsText" text="FoDM/KB">
      <formula>NOT(ISERROR(SEARCH("FoDM/KB",D115)))</formula>
    </cfRule>
    <cfRule type="containsText" dxfId="681" priority="425" operator="containsText" text="Alien">
      <formula>NOT(ISERROR(SEARCH("Alien",D115)))</formula>
    </cfRule>
    <cfRule type="containsText" dxfId="680" priority="426" operator="containsText" text="Red Alert">
      <formula>NOT(ISERROR(SEARCH("Red Alert",D115)))</formula>
    </cfRule>
  </conditionalFormatting>
  <conditionalFormatting sqref="D116:D118">
    <cfRule type="containsText" dxfId="679" priority="411" operator="containsText" text="Puckheads">
      <formula>NOT(ISERROR(SEARCH("Puckheads",D116)))</formula>
    </cfRule>
    <cfRule type="containsText" dxfId="678" priority="412" operator="containsText" text="Rink Rats">
      <formula>NOT(ISERROR(SEARCH("Rink Rats",D116)))</formula>
    </cfRule>
    <cfRule type="containsText" dxfId="677" priority="413" operator="containsText" text="Victors">
      <formula>NOT(ISERROR(SEARCH("Victors",D116)))</formula>
    </cfRule>
    <cfRule type="containsText" dxfId="676" priority="414" operator="containsText" text="Kryptonite">
      <formula>NOT(ISERROR(SEARCH("Kryptonite",D116)))</formula>
    </cfRule>
    <cfRule type="containsText" dxfId="675" priority="415" operator="containsText" text="Voodoo">
      <formula>NOT(ISERROR(SEARCH("Voodoo",D116)))</formula>
    </cfRule>
    <cfRule type="containsText" dxfId="674" priority="416" operator="containsText" text="FoDM/KB">
      <formula>NOT(ISERROR(SEARCH("FoDM/KB",D116)))</formula>
    </cfRule>
    <cfRule type="containsText" dxfId="673" priority="417" operator="containsText" text="Alien">
      <formula>NOT(ISERROR(SEARCH("Alien",D116)))</formula>
    </cfRule>
    <cfRule type="containsText" dxfId="672" priority="418" operator="containsText" text="Red Alert">
      <formula>NOT(ISERROR(SEARCH("Red Alert",D116)))</formula>
    </cfRule>
  </conditionalFormatting>
  <conditionalFormatting sqref="D119:D123">
    <cfRule type="containsText" dxfId="671" priority="371" operator="containsText" text="Puckheads">
      <formula>NOT(ISERROR(SEARCH("Puckheads",D119)))</formula>
    </cfRule>
    <cfRule type="containsText" dxfId="670" priority="372" operator="containsText" text="Rink Rats">
      <formula>NOT(ISERROR(SEARCH("Rink Rats",D119)))</formula>
    </cfRule>
    <cfRule type="containsText" dxfId="669" priority="373" operator="containsText" text="Victors">
      <formula>NOT(ISERROR(SEARCH("Victors",D119)))</formula>
    </cfRule>
    <cfRule type="containsText" dxfId="668" priority="374" operator="containsText" text="Kryptonite">
      <formula>NOT(ISERROR(SEARCH("Kryptonite",D119)))</formula>
    </cfRule>
    <cfRule type="containsText" dxfId="667" priority="375" operator="containsText" text="Voodoo">
      <formula>NOT(ISERROR(SEARCH("Voodoo",D119)))</formula>
    </cfRule>
    <cfRule type="containsText" dxfId="666" priority="376" operator="containsText" text="FoDM/KB">
      <formula>NOT(ISERROR(SEARCH("FoDM/KB",D119)))</formula>
    </cfRule>
    <cfRule type="containsText" dxfId="665" priority="377" operator="containsText" text="Alien">
      <formula>NOT(ISERROR(SEARCH("Alien",D119)))</formula>
    </cfRule>
    <cfRule type="containsText" dxfId="664" priority="378" operator="containsText" text="Red Alert">
      <formula>NOT(ISERROR(SEARCH("Red Alert",D119)))</formula>
    </cfRule>
  </conditionalFormatting>
  <conditionalFormatting sqref="D124">
    <cfRule type="containsText" dxfId="663" priority="347" operator="containsText" text="Puckheads">
      <formula>NOT(ISERROR(SEARCH("Puckheads",D124)))</formula>
    </cfRule>
    <cfRule type="containsText" dxfId="662" priority="348" operator="containsText" text="Rink Rats">
      <formula>NOT(ISERROR(SEARCH("Rink Rats",D124)))</formula>
    </cfRule>
    <cfRule type="containsText" dxfId="661" priority="349" operator="containsText" text="Victors">
      <formula>NOT(ISERROR(SEARCH("Victors",D124)))</formula>
    </cfRule>
    <cfRule type="containsText" dxfId="660" priority="350" operator="containsText" text="Kryptonite">
      <formula>NOT(ISERROR(SEARCH("Kryptonite",D124)))</formula>
    </cfRule>
    <cfRule type="containsText" dxfId="659" priority="351" operator="containsText" text="Voodoo">
      <formula>NOT(ISERROR(SEARCH("Voodoo",D124)))</formula>
    </cfRule>
    <cfRule type="containsText" dxfId="658" priority="352" operator="containsText" text="FoDM/KB">
      <formula>NOT(ISERROR(SEARCH("FoDM/KB",D124)))</formula>
    </cfRule>
    <cfRule type="containsText" dxfId="657" priority="353" operator="containsText" text="Alien">
      <formula>NOT(ISERROR(SEARCH("Alien",D124)))</formula>
    </cfRule>
    <cfRule type="containsText" dxfId="656" priority="354" operator="containsText" text="Red Alert">
      <formula>NOT(ISERROR(SEARCH("Red Alert",D124)))</formula>
    </cfRule>
  </conditionalFormatting>
  <conditionalFormatting sqref="D125:D126">
    <cfRule type="containsText" dxfId="655" priority="339" operator="containsText" text="Puckheads">
      <formula>NOT(ISERROR(SEARCH("Puckheads",D125)))</formula>
    </cfRule>
    <cfRule type="containsText" dxfId="654" priority="340" operator="containsText" text="Rink Rats">
      <formula>NOT(ISERROR(SEARCH("Rink Rats",D125)))</formula>
    </cfRule>
    <cfRule type="containsText" dxfId="653" priority="341" operator="containsText" text="Victors">
      <formula>NOT(ISERROR(SEARCH("Victors",D125)))</formula>
    </cfRule>
    <cfRule type="containsText" dxfId="652" priority="342" operator="containsText" text="Kryptonite">
      <formula>NOT(ISERROR(SEARCH("Kryptonite",D125)))</formula>
    </cfRule>
    <cfRule type="containsText" dxfId="651" priority="343" operator="containsText" text="Voodoo">
      <formula>NOT(ISERROR(SEARCH("Voodoo",D125)))</formula>
    </cfRule>
    <cfRule type="containsText" dxfId="650" priority="344" operator="containsText" text="FoDM/KB">
      <formula>NOT(ISERROR(SEARCH("FoDM/KB",D125)))</formula>
    </cfRule>
    <cfRule type="containsText" dxfId="649" priority="345" operator="containsText" text="Alien">
      <formula>NOT(ISERROR(SEARCH("Alien",D125)))</formula>
    </cfRule>
    <cfRule type="containsText" dxfId="648" priority="346" operator="containsText" text="Red Alert">
      <formula>NOT(ISERROR(SEARCH("Red Alert",D125)))</formula>
    </cfRule>
  </conditionalFormatting>
  <conditionalFormatting sqref="D127">
    <cfRule type="containsText" dxfId="647" priority="331" operator="containsText" text="Puckheads">
      <formula>NOT(ISERROR(SEARCH("Puckheads",D127)))</formula>
    </cfRule>
    <cfRule type="containsText" dxfId="646" priority="332" operator="containsText" text="Rink Rats">
      <formula>NOT(ISERROR(SEARCH("Rink Rats",D127)))</formula>
    </cfRule>
    <cfRule type="containsText" dxfId="645" priority="333" operator="containsText" text="Victors">
      <formula>NOT(ISERROR(SEARCH("Victors",D127)))</formula>
    </cfRule>
    <cfRule type="containsText" dxfId="644" priority="334" operator="containsText" text="Kryptonite">
      <formula>NOT(ISERROR(SEARCH("Kryptonite",D127)))</formula>
    </cfRule>
    <cfRule type="containsText" dxfId="643" priority="335" operator="containsText" text="Voodoo">
      <formula>NOT(ISERROR(SEARCH("Voodoo",D127)))</formula>
    </cfRule>
    <cfRule type="containsText" dxfId="642" priority="336" operator="containsText" text="FoDM/KB">
      <formula>NOT(ISERROR(SEARCH("FoDM/KB",D127)))</formula>
    </cfRule>
    <cfRule type="containsText" dxfId="641" priority="337" operator="containsText" text="Alien">
      <formula>NOT(ISERROR(SEARCH("Alien",D127)))</formula>
    </cfRule>
    <cfRule type="containsText" dxfId="640" priority="338" operator="containsText" text="Red Alert">
      <formula>NOT(ISERROR(SEARCH("Red Alert",D127)))</formula>
    </cfRule>
  </conditionalFormatting>
  <conditionalFormatting sqref="D128">
    <cfRule type="containsText" dxfId="639" priority="323" operator="containsText" text="Puckheads">
      <formula>NOT(ISERROR(SEARCH("Puckheads",D128)))</formula>
    </cfRule>
    <cfRule type="containsText" dxfId="638" priority="324" operator="containsText" text="Rink Rats">
      <formula>NOT(ISERROR(SEARCH("Rink Rats",D128)))</formula>
    </cfRule>
    <cfRule type="containsText" dxfId="637" priority="325" operator="containsText" text="Victors">
      <formula>NOT(ISERROR(SEARCH("Victors",D128)))</formula>
    </cfRule>
    <cfRule type="containsText" dxfId="636" priority="326" operator="containsText" text="Kryptonite">
      <formula>NOT(ISERROR(SEARCH("Kryptonite",D128)))</formula>
    </cfRule>
    <cfRule type="containsText" dxfId="635" priority="327" operator="containsText" text="Voodoo">
      <formula>NOT(ISERROR(SEARCH("Voodoo",D128)))</formula>
    </cfRule>
    <cfRule type="containsText" dxfId="634" priority="328" operator="containsText" text="FoDM/KB">
      <formula>NOT(ISERROR(SEARCH("FoDM/KB",D128)))</formula>
    </cfRule>
    <cfRule type="containsText" dxfId="633" priority="329" operator="containsText" text="Alien">
      <formula>NOT(ISERROR(SEARCH("Alien",D128)))</formula>
    </cfRule>
    <cfRule type="containsText" dxfId="632" priority="330" operator="containsText" text="Red Alert">
      <formula>NOT(ISERROR(SEARCH("Red Alert",D128)))</formula>
    </cfRule>
  </conditionalFormatting>
  <conditionalFormatting sqref="D129">
    <cfRule type="containsText" dxfId="631" priority="315" operator="containsText" text="Puckheads">
      <formula>NOT(ISERROR(SEARCH("Puckheads",D129)))</formula>
    </cfRule>
    <cfRule type="containsText" dxfId="630" priority="316" operator="containsText" text="Rink Rats">
      <formula>NOT(ISERROR(SEARCH("Rink Rats",D129)))</formula>
    </cfRule>
    <cfRule type="containsText" dxfId="629" priority="317" operator="containsText" text="Victors">
      <formula>NOT(ISERROR(SEARCH("Victors",D129)))</formula>
    </cfRule>
    <cfRule type="containsText" dxfId="628" priority="318" operator="containsText" text="Kryptonite">
      <formula>NOT(ISERROR(SEARCH("Kryptonite",D129)))</formula>
    </cfRule>
    <cfRule type="containsText" dxfId="627" priority="319" operator="containsText" text="Voodoo">
      <formula>NOT(ISERROR(SEARCH("Voodoo",D129)))</formula>
    </cfRule>
    <cfRule type="containsText" dxfId="626" priority="320" operator="containsText" text="FoDM/KB">
      <formula>NOT(ISERROR(SEARCH("FoDM/KB",D129)))</formula>
    </cfRule>
    <cfRule type="containsText" dxfId="625" priority="321" operator="containsText" text="Alien">
      <formula>NOT(ISERROR(SEARCH("Alien",D129)))</formula>
    </cfRule>
    <cfRule type="containsText" dxfId="624" priority="322" operator="containsText" text="Red Alert">
      <formula>NOT(ISERROR(SEARCH("Red Alert",D129)))</formula>
    </cfRule>
  </conditionalFormatting>
  <conditionalFormatting sqref="D130:D131">
    <cfRule type="containsText" dxfId="623" priority="307" operator="containsText" text="Puckheads">
      <formula>NOT(ISERROR(SEARCH("Puckheads",D130)))</formula>
    </cfRule>
    <cfRule type="containsText" dxfId="622" priority="308" operator="containsText" text="Rink Rats">
      <formula>NOT(ISERROR(SEARCH("Rink Rats",D130)))</formula>
    </cfRule>
    <cfRule type="containsText" dxfId="621" priority="309" operator="containsText" text="Victors">
      <formula>NOT(ISERROR(SEARCH("Victors",D130)))</formula>
    </cfRule>
    <cfRule type="containsText" dxfId="620" priority="310" operator="containsText" text="Kryptonite">
      <formula>NOT(ISERROR(SEARCH("Kryptonite",D130)))</formula>
    </cfRule>
    <cfRule type="containsText" dxfId="619" priority="311" operator="containsText" text="Voodoo">
      <formula>NOT(ISERROR(SEARCH("Voodoo",D130)))</formula>
    </cfRule>
    <cfRule type="containsText" dxfId="618" priority="312" operator="containsText" text="FoDM/KB">
      <formula>NOT(ISERROR(SEARCH("FoDM/KB",D130)))</formula>
    </cfRule>
    <cfRule type="containsText" dxfId="617" priority="313" operator="containsText" text="Alien">
      <formula>NOT(ISERROR(SEARCH("Alien",D130)))</formula>
    </cfRule>
    <cfRule type="containsText" dxfId="616" priority="314" operator="containsText" text="Red Alert">
      <formula>NOT(ISERROR(SEARCH("Red Alert",D130)))</formula>
    </cfRule>
  </conditionalFormatting>
  <conditionalFormatting sqref="D132:D133">
    <cfRule type="containsText" dxfId="615" priority="299" operator="containsText" text="Puckheads">
      <formula>NOT(ISERROR(SEARCH("Puckheads",D132)))</formula>
    </cfRule>
    <cfRule type="containsText" dxfId="614" priority="300" operator="containsText" text="Rink Rats">
      <formula>NOT(ISERROR(SEARCH("Rink Rats",D132)))</formula>
    </cfRule>
    <cfRule type="containsText" dxfId="613" priority="301" operator="containsText" text="Victors">
      <formula>NOT(ISERROR(SEARCH("Victors",D132)))</formula>
    </cfRule>
    <cfRule type="containsText" dxfId="612" priority="302" operator="containsText" text="Kryptonite">
      <formula>NOT(ISERROR(SEARCH("Kryptonite",D132)))</formula>
    </cfRule>
    <cfRule type="containsText" dxfId="611" priority="303" operator="containsText" text="Voodoo">
      <formula>NOT(ISERROR(SEARCH("Voodoo",D132)))</formula>
    </cfRule>
    <cfRule type="containsText" dxfId="610" priority="304" operator="containsText" text="FoDM/KB">
      <formula>NOT(ISERROR(SEARCH("FoDM/KB",D132)))</formula>
    </cfRule>
    <cfRule type="containsText" dxfId="609" priority="305" operator="containsText" text="Alien">
      <formula>NOT(ISERROR(SEARCH("Alien",D132)))</formula>
    </cfRule>
    <cfRule type="containsText" dxfId="608" priority="306" operator="containsText" text="Red Alert">
      <formula>NOT(ISERROR(SEARCH("Red Alert",D132)))</formula>
    </cfRule>
  </conditionalFormatting>
  <conditionalFormatting sqref="D134:D135">
    <cfRule type="containsText" dxfId="607" priority="291" operator="containsText" text="Puckheads">
      <formula>NOT(ISERROR(SEARCH("Puckheads",D134)))</formula>
    </cfRule>
    <cfRule type="containsText" dxfId="606" priority="292" operator="containsText" text="Rink Rats">
      <formula>NOT(ISERROR(SEARCH("Rink Rats",D134)))</formula>
    </cfRule>
    <cfRule type="containsText" dxfId="605" priority="293" operator="containsText" text="Victors">
      <formula>NOT(ISERROR(SEARCH("Victors",D134)))</formula>
    </cfRule>
    <cfRule type="containsText" dxfId="604" priority="294" operator="containsText" text="Kryptonite">
      <formula>NOT(ISERROR(SEARCH("Kryptonite",D134)))</formula>
    </cfRule>
    <cfRule type="containsText" dxfId="603" priority="295" operator="containsText" text="Voodoo">
      <formula>NOT(ISERROR(SEARCH("Voodoo",D134)))</formula>
    </cfRule>
    <cfRule type="containsText" dxfId="602" priority="296" operator="containsText" text="FoDM/KB">
      <formula>NOT(ISERROR(SEARCH("FoDM/KB",D134)))</formula>
    </cfRule>
    <cfRule type="containsText" dxfId="601" priority="297" operator="containsText" text="Alien">
      <formula>NOT(ISERROR(SEARCH("Alien",D134)))</formula>
    </cfRule>
    <cfRule type="containsText" dxfId="600" priority="298" operator="containsText" text="Red Alert">
      <formula>NOT(ISERROR(SEARCH("Red Alert",D134)))</formula>
    </cfRule>
  </conditionalFormatting>
  <conditionalFormatting sqref="D136:D137">
    <cfRule type="containsText" dxfId="599" priority="283" operator="containsText" text="Puckheads">
      <formula>NOT(ISERROR(SEARCH("Puckheads",D136)))</formula>
    </cfRule>
    <cfRule type="containsText" dxfId="598" priority="284" operator="containsText" text="Rink Rats">
      <formula>NOT(ISERROR(SEARCH("Rink Rats",D136)))</formula>
    </cfRule>
    <cfRule type="containsText" dxfId="597" priority="285" operator="containsText" text="Victors">
      <formula>NOT(ISERROR(SEARCH("Victors",D136)))</formula>
    </cfRule>
    <cfRule type="containsText" dxfId="596" priority="286" operator="containsText" text="Kryptonite">
      <formula>NOT(ISERROR(SEARCH("Kryptonite",D136)))</formula>
    </cfRule>
    <cfRule type="containsText" dxfId="595" priority="287" operator="containsText" text="Voodoo">
      <formula>NOT(ISERROR(SEARCH("Voodoo",D136)))</formula>
    </cfRule>
    <cfRule type="containsText" dxfId="594" priority="288" operator="containsText" text="FoDM/KB">
      <formula>NOT(ISERROR(SEARCH("FoDM/KB",D136)))</formula>
    </cfRule>
    <cfRule type="containsText" dxfId="593" priority="289" operator="containsText" text="Alien">
      <formula>NOT(ISERROR(SEARCH("Alien",D136)))</formula>
    </cfRule>
    <cfRule type="containsText" dxfId="592" priority="290" operator="containsText" text="Red Alert">
      <formula>NOT(ISERROR(SEARCH("Red Alert",D136)))</formula>
    </cfRule>
  </conditionalFormatting>
  <conditionalFormatting sqref="D138">
    <cfRule type="containsText" dxfId="591" priority="275" operator="containsText" text="Puckheads">
      <formula>NOT(ISERROR(SEARCH("Puckheads",D138)))</formula>
    </cfRule>
    <cfRule type="containsText" dxfId="590" priority="276" operator="containsText" text="Rink Rats">
      <formula>NOT(ISERROR(SEARCH("Rink Rats",D138)))</formula>
    </cfRule>
    <cfRule type="containsText" dxfId="589" priority="277" operator="containsText" text="Victors">
      <formula>NOT(ISERROR(SEARCH("Victors",D138)))</formula>
    </cfRule>
    <cfRule type="containsText" dxfId="588" priority="278" operator="containsText" text="Kryptonite">
      <formula>NOT(ISERROR(SEARCH("Kryptonite",D138)))</formula>
    </cfRule>
    <cfRule type="containsText" dxfId="587" priority="279" operator="containsText" text="Voodoo">
      <formula>NOT(ISERROR(SEARCH("Voodoo",D138)))</formula>
    </cfRule>
    <cfRule type="containsText" dxfId="586" priority="280" operator="containsText" text="FoDM/KB">
      <formula>NOT(ISERROR(SEARCH("FoDM/KB",D138)))</formula>
    </cfRule>
    <cfRule type="containsText" dxfId="585" priority="281" operator="containsText" text="Alien">
      <formula>NOT(ISERROR(SEARCH("Alien",D138)))</formula>
    </cfRule>
    <cfRule type="containsText" dxfId="584" priority="282" operator="containsText" text="Red Alert">
      <formula>NOT(ISERROR(SEARCH("Red Alert",D138)))</formula>
    </cfRule>
  </conditionalFormatting>
  <conditionalFormatting sqref="D139">
    <cfRule type="containsText" dxfId="583" priority="267" operator="containsText" text="Puckheads">
      <formula>NOT(ISERROR(SEARCH("Puckheads",D139)))</formula>
    </cfRule>
    <cfRule type="containsText" dxfId="582" priority="268" operator="containsText" text="Rink Rats">
      <formula>NOT(ISERROR(SEARCH("Rink Rats",D139)))</formula>
    </cfRule>
    <cfRule type="containsText" dxfId="581" priority="269" operator="containsText" text="Victors">
      <formula>NOT(ISERROR(SEARCH("Victors",D139)))</formula>
    </cfRule>
    <cfRule type="containsText" dxfId="580" priority="270" operator="containsText" text="Kryptonite">
      <formula>NOT(ISERROR(SEARCH("Kryptonite",D139)))</formula>
    </cfRule>
    <cfRule type="containsText" dxfId="579" priority="271" operator="containsText" text="Voodoo">
      <formula>NOT(ISERROR(SEARCH("Voodoo",D139)))</formula>
    </cfRule>
    <cfRule type="containsText" dxfId="578" priority="272" operator="containsText" text="FoDM/KB">
      <formula>NOT(ISERROR(SEARCH("FoDM/KB",D139)))</formula>
    </cfRule>
    <cfRule type="containsText" dxfId="577" priority="273" operator="containsText" text="Alien">
      <formula>NOT(ISERROR(SEARCH("Alien",D139)))</formula>
    </cfRule>
    <cfRule type="containsText" dxfId="576" priority="274" operator="containsText" text="Red Alert">
      <formula>NOT(ISERROR(SEARCH("Red Alert",D139)))</formula>
    </cfRule>
  </conditionalFormatting>
  <conditionalFormatting sqref="D140:D143">
    <cfRule type="containsText" dxfId="575" priority="259" operator="containsText" text="Puckheads">
      <formula>NOT(ISERROR(SEARCH("Puckheads",D140)))</formula>
    </cfRule>
    <cfRule type="containsText" dxfId="574" priority="260" operator="containsText" text="Rink Rats">
      <formula>NOT(ISERROR(SEARCH("Rink Rats",D140)))</formula>
    </cfRule>
    <cfRule type="containsText" dxfId="573" priority="261" operator="containsText" text="Victors">
      <formula>NOT(ISERROR(SEARCH("Victors",D140)))</formula>
    </cfRule>
    <cfRule type="containsText" dxfId="572" priority="262" operator="containsText" text="Kryptonite">
      <formula>NOT(ISERROR(SEARCH("Kryptonite",D140)))</formula>
    </cfRule>
    <cfRule type="containsText" dxfId="571" priority="263" operator="containsText" text="Voodoo">
      <formula>NOT(ISERROR(SEARCH("Voodoo",D140)))</formula>
    </cfRule>
    <cfRule type="containsText" dxfId="570" priority="264" operator="containsText" text="FoDM/KB">
      <formula>NOT(ISERROR(SEARCH("FoDM/KB",D140)))</formula>
    </cfRule>
    <cfRule type="containsText" dxfId="569" priority="265" operator="containsText" text="Alien">
      <formula>NOT(ISERROR(SEARCH("Alien",D140)))</formula>
    </cfRule>
    <cfRule type="containsText" dxfId="568" priority="266" operator="containsText" text="Red Alert">
      <formula>NOT(ISERROR(SEARCH("Red Alert",D140)))</formula>
    </cfRule>
  </conditionalFormatting>
  <conditionalFormatting sqref="D144">
    <cfRule type="containsText" dxfId="567" priority="251" operator="containsText" text="Puckheads">
      <formula>NOT(ISERROR(SEARCH("Puckheads",D144)))</formula>
    </cfRule>
    <cfRule type="containsText" dxfId="566" priority="252" operator="containsText" text="Rink Rats">
      <formula>NOT(ISERROR(SEARCH("Rink Rats",D144)))</formula>
    </cfRule>
    <cfRule type="containsText" dxfId="565" priority="253" operator="containsText" text="Victors">
      <formula>NOT(ISERROR(SEARCH("Victors",D144)))</formula>
    </cfRule>
    <cfRule type="containsText" dxfId="564" priority="254" operator="containsText" text="Kryptonite">
      <formula>NOT(ISERROR(SEARCH("Kryptonite",D144)))</formula>
    </cfRule>
    <cfRule type="containsText" dxfId="563" priority="255" operator="containsText" text="Voodoo">
      <formula>NOT(ISERROR(SEARCH("Voodoo",D144)))</formula>
    </cfRule>
    <cfRule type="containsText" dxfId="562" priority="256" operator="containsText" text="FoDM/KB">
      <formula>NOT(ISERROR(SEARCH("FoDM/KB",D144)))</formula>
    </cfRule>
    <cfRule type="containsText" dxfId="561" priority="257" operator="containsText" text="Alien">
      <formula>NOT(ISERROR(SEARCH("Alien",D144)))</formula>
    </cfRule>
    <cfRule type="containsText" dxfId="560" priority="258" operator="containsText" text="Red Alert">
      <formula>NOT(ISERROR(SEARCH("Red Alert",D144)))</formula>
    </cfRule>
  </conditionalFormatting>
  <conditionalFormatting sqref="D145">
    <cfRule type="containsText" dxfId="559" priority="243" operator="containsText" text="Puckheads">
      <formula>NOT(ISERROR(SEARCH("Puckheads",D145)))</formula>
    </cfRule>
    <cfRule type="containsText" dxfId="558" priority="244" operator="containsText" text="Rink Rats">
      <formula>NOT(ISERROR(SEARCH("Rink Rats",D145)))</formula>
    </cfRule>
    <cfRule type="containsText" dxfId="557" priority="245" operator="containsText" text="Victors">
      <formula>NOT(ISERROR(SEARCH("Victors",D145)))</formula>
    </cfRule>
    <cfRule type="containsText" dxfId="556" priority="246" operator="containsText" text="Kryptonite">
      <formula>NOT(ISERROR(SEARCH("Kryptonite",D145)))</formula>
    </cfRule>
    <cfRule type="containsText" dxfId="555" priority="247" operator="containsText" text="Voodoo">
      <formula>NOT(ISERROR(SEARCH("Voodoo",D145)))</formula>
    </cfRule>
    <cfRule type="containsText" dxfId="554" priority="248" operator="containsText" text="FoDM/KB">
      <formula>NOT(ISERROR(SEARCH("FoDM/KB",D145)))</formula>
    </cfRule>
    <cfRule type="containsText" dxfId="553" priority="249" operator="containsText" text="Alien">
      <formula>NOT(ISERROR(SEARCH("Alien",D145)))</formula>
    </cfRule>
    <cfRule type="containsText" dxfId="552" priority="250" operator="containsText" text="Red Alert">
      <formula>NOT(ISERROR(SEARCH("Red Alert",D145)))</formula>
    </cfRule>
  </conditionalFormatting>
  <conditionalFormatting sqref="D148:D152">
    <cfRule type="containsText" dxfId="551" priority="227" operator="containsText" text="Puckheads">
      <formula>NOT(ISERROR(SEARCH("Puckheads",D148)))</formula>
    </cfRule>
    <cfRule type="containsText" dxfId="550" priority="228" operator="containsText" text="Rink Rats">
      <formula>NOT(ISERROR(SEARCH("Rink Rats",D148)))</formula>
    </cfRule>
    <cfRule type="containsText" dxfId="549" priority="229" operator="containsText" text="Victors">
      <formula>NOT(ISERROR(SEARCH("Victors",D148)))</formula>
    </cfRule>
    <cfRule type="containsText" dxfId="548" priority="230" operator="containsText" text="Kryptonite">
      <formula>NOT(ISERROR(SEARCH("Kryptonite",D148)))</formula>
    </cfRule>
    <cfRule type="containsText" dxfId="547" priority="231" operator="containsText" text="Voodoo">
      <formula>NOT(ISERROR(SEARCH("Voodoo",D148)))</formula>
    </cfRule>
    <cfRule type="containsText" dxfId="546" priority="232" operator="containsText" text="FoDM/KB">
      <formula>NOT(ISERROR(SEARCH("FoDM/KB",D148)))</formula>
    </cfRule>
    <cfRule type="containsText" dxfId="545" priority="233" operator="containsText" text="Alien">
      <formula>NOT(ISERROR(SEARCH("Alien",D148)))</formula>
    </cfRule>
    <cfRule type="containsText" dxfId="544" priority="234" operator="containsText" text="Red Alert">
      <formula>NOT(ISERROR(SEARCH("Red Alert",D148)))</formula>
    </cfRule>
  </conditionalFormatting>
  <conditionalFormatting sqref="D153:D154">
    <cfRule type="containsText" dxfId="543" priority="219" operator="containsText" text="Puckheads">
      <formula>NOT(ISERROR(SEARCH("Puckheads",D153)))</formula>
    </cfRule>
    <cfRule type="containsText" dxfId="542" priority="220" operator="containsText" text="Rink Rats">
      <formula>NOT(ISERROR(SEARCH("Rink Rats",D153)))</formula>
    </cfRule>
    <cfRule type="containsText" dxfId="541" priority="221" operator="containsText" text="Victors">
      <formula>NOT(ISERROR(SEARCH("Victors",D153)))</formula>
    </cfRule>
    <cfRule type="containsText" dxfId="540" priority="222" operator="containsText" text="Kryptonite">
      <formula>NOT(ISERROR(SEARCH("Kryptonite",D153)))</formula>
    </cfRule>
    <cfRule type="containsText" dxfId="539" priority="223" operator="containsText" text="Voodoo">
      <formula>NOT(ISERROR(SEARCH("Voodoo",D153)))</formula>
    </cfRule>
    <cfRule type="containsText" dxfId="538" priority="224" operator="containsText" text="FoDM/KB">
      <formula>NOT(ISERROR(SEARCH("FoDM/KB",D153)))</formula>
    </cfRule>
    <cfRule type="containsText" dxfId="537" priority="225" operator="containsText" text="Alien">
      <formula>NOT(ISERROR(SEARCH("Alien",D153)))</formula>
    </cfRule>
    <cfRule type="containsText" dxfId="536" priority="226" operator="containsText" text="Red Alert">
      <formula>NOT(ISERROR(SEARCH("Red Alert",D153)))</formula>
    </cfRule>
  </conditionalFormatting>
  <conditionalFormatting sqref="D146:D147">
    <cfRule type="containsText" dxfId="535" priority="211" operator="containsText" text="Puckheads">
      <formula>NOT(ISERROR(SEARCH("Puckheads",D146)))</formula>
    </cfRule>
    <cfRule type="containsText" dxfId="534" priority="212" operator="containsText" text="Rink Rats">
      <formula>NOT(ISERROR(SEARCH("Rink Rats",D146)))</formula>
    </cfRule>
    <cfRule type="containsText" dxfId="533" priority="213" operator="containsText" text="Victors">
      <formula>NOT(ISERROR(SEARCH("Victors",D146)))</formula>
    </cfRule>
    <cfRule type="containsText" dxfId="532" priority="214" operator="containsText" text="Kryptonite">
      <formula>NOT(ISERROR(SEARCH("Kryptonite",D146)))</formula>
    </cfRule>
    <cfRule type="containsText" dxfId="531" priority="215" operator="containsText" text="Voodoo">
      <formula>NOT(ISERROR(SEARCH("Voodoo",D146)))</formula>
    </cfRule>
    <cfRule type="containsText" dxfId="530" priority="216" operator="containsText" text="FoDM/KB">
      <formula>NOT(ISERROR(SEARCH("FoDM/KB",D146)))</formula>
    </cfRule>
    <cfRule type="containsText" dxfId="529" priority="217" operator="containsText" text="Alien">
      <formula>NOT(ISERROR(SEARCH("Alien",D146)))</formula>
    </cfRule>
    <cfRule type="containsText" dxfId="528" priority="218" operator="containsText" text="Red Alert">
      <formula>NOT(ISERROR(SEARCH("Red Alert",D146)))</formula>
    </cfRule>
  </conditionalFormatting>
  <conditionalFormatting sqref="D155">
    <cfRule type="containsText" dxfId="527" priority="203" operator="containsText" text="Puckheads">
      <formula>NOT(ISERROR(SEARCH("Puckheads",D155)))</formula>
    </cfRule>
    <cfRule type="containsText" dxfId="526" priority="204" operator="containsText" text="Rink Rats">
      <formula>NOT(ISERROR(SEARCH("Rink Rats",D155)))</formula>
    </cfRule>
    <cfRule type="containsText" dxfId="525" priority="205" operator="containsText" text="Victors">
      <formula>NOT(ISERROR(SEARCH("Victors",D155)))</formula>
    </cfRule>
    <cfRule type="containsText" dxfId="524" priority="206" operator="containsText" text="Kryptonite">
      <formula>NOT(ISERROR(SEARCH("Kryptonite",D155)))</formula>
    </cfRule>
    <cfRule type="containsText" dxfId="523" priority="207" operator="containsText" text="Voodoo">
      <formula>NOT(ISERROR(SEARCH("Voodoo",D155)))</formula>
    </cfRule>
    <cfRule type="containsText" dxfId="522" priority="208" operator="containsText" text="FoDM/KB">
      <formula>NOT(ISERROR(SEARCH("FoDM/KB",D155)))</formula>
    </cfRule>
    <cfRule type="containsText" dxfId="521" priority="209" operator="containsText" text="Alien">
      <formula>NOT(ISERROR(SEARCH("Alien",D155)))</formula>
    </cfRule>
    <cfRule type="containsText" dxfId="520" priority="210" operator="containsText" text="Red Alert">
      <formula>NOT(ISERROR(SEARCH("Red Alert",D155)))</formula>
    </cfRule>
  </conditionalFormatting>
  <conditionalFormatting sqref="D156">
    <cfRule type="containsText" dxfId="519" priority="195" operator="containsText" text="Puckheads">
      <formula>NOT(ISERROR(SEARCH("Puckheads",D156)))</formula>
    </cfRule>
    <cfRule type="containsText" dxfId="518" priority="196" operator="containsText" text="Rink Rats">
      <formula>NOT(ISERROR(SEARCH("Rink Rats",D156)))</formula>
    </cfRule>
    <cfRule type="containsText" dxfId="517" priority="197" operator="containsText" text="Victors">
      <formula>NOT(ISERROR(SEARCH("Victors",D156)))</formula>
    </cfRule>
    <cfRule type="containsText" dxfId="516" priority="198" operator="containsText" text="Kryptonite">
      <formula>NOT(ISERROR(SEARCH("Kryptonite",D156)))</formula>
    </cfRule>
    <cfRule type="containsText" dxfId="515" priority="199" operator="containsText" text="Voodoo">
      <formula>NOT(ISERROR(SEARCH("Voodoo",D156)))</formula>
    </cfRule>
    <cfRule type="containsText" dxfId="514" priority="200" operator="containsText" text="FoDM/KB">
      <formula>NOT(ISERROR(SEARCH("FoDM/KB",D156)))</formula>
    </cfRule>
    <cfRule type="containsText" dxfId="513" priority="201" operator="containsText" text="Alien">
      <formula>NOT(ISERROR(SEARCH("Alien",D156)))</formula>
    </cfRule>
    <cfRule type="containsText" dxfId="512" priority="202" operator="containsText" text="Red Alert">
      <formula>NOT(ISERROR(SEARCH("Red Alert",D156)))</formula>
    </cfRule>
  </conditionalFormatting>
  <conditionalFormatting sqref="D157:D159">
    <cfRule type="containsText" dxfId="511" priority="187" operator="containsText" text="Puckheads">
      <formula>NOT(ISERROR(SEARCH("Puckheads",D157)))</formula>
    </cfRule>
    <cfRule type="containsText" dxfId="510" priority="188" operator="containsText" text="Rink Rats">
      <formula>NOT(ISERROR(SEARCH("Rink Rats",D157)))</formula>
    </cfRule>
    <cfRule type="containsText" dxfId="509" priority="189" operator="containsText" text="Victors">
      <formula>NOT(ISERROR(SEARCH("Victors",D157)))</formula>
    </cfRule>
    <cfRule type="containsText" dxfId="508" priority="190" operator="containsText" text="Kryptonite">
      <formula>NOT(ISERROR(SEARCH("Kryptonite",D157)))</formula>
    </cfRule>
    <cfRule type="containsText" dxfId="507" priority="191" operator="containsText" text="Voodoo">
      <formula>NOT(ISERROR(SEARCH("Voodoo",D157)))</formula>
    </cfRule>
    <cfRule type="containsText" dxfId="506" priority="192" operator="containsText" text="FoDM/KB">
      <formula>NOT(ISERROR(SEARCH("FoDM/KB",D157)))</formula>
    </cfRule>
    <cfRule type="containsText" dxfId="505" priority="193" operator="containsText" text="Alien">
      <formula>NOT(ISERROR(SEARCH("Alien",D157)))</formula>
    </cfRule>
    <cfRule type="containsText" dxfId="504" priority="194" operator="containsText" text="Red Alert">
      <formula>NOT(ISERROR(SEARCH("Red Alert",D157)))</formula>
    </cfRule>
  </conditionalFormatting>
  <conditionalFormatting sqref="D160">
    <cfRule type="containsText" dxfId="503" priority="179" operator="containsText" text="Puckheads">
      <formula>NOT(ISERROR(SEARCH("Puckheads",D160)))</formula>
    </cfRule>
    <cfRule type="containsText" dxfId="502" priority="180" operator="containsText" text="Rink Rats">
      <formula>NOT(ISERROR(SEARCH("Rink Rats",D160)))</formula>
    </cfRule>
    <cfRule type="containsText" dxfId="501" priority="181" operator="containsText" text="Victors">
      <formula>NOT(ISERROR(SEARCH("Victors",D160)))</formula>
    </cfRule>
    <cfRule type="containsText" dxfId="500" priority="182" operator="containsText" text="Kryptonite">
      <formula>NOT(ISERROR(SEARCH("Kryptonite",D160)))</formula>
    </cfRule>
    <cfRule type="containsText" dxfId="499" priority="183" operator="containsText" text="Voodoo">
      <formula>NOT(ISERROR(SEARCH("Voodoo",D160)))</formula>
    </cfRule>
    <cfRule type="containsText" dxfId="498" priority="184" operator="containsText" text="FoDM/KB">
      <formula>NOT(ISERROR(SEARCH("FoDM/KB",D160)))</formula>
    </cfRule>
    <cfRule type="containsText" dxfId="497" priority="185" operator="containsText" text="Alien">
      <formula>NOT(ISERROR(SEARCH("Alien",D160)))</formula>
    </cfRule>
    <cfRule type="containsText" dxfId="496" priority="186" operator="containsText" text="Red Alert">
      <formula>NOT(ISERROR(SEARCH("Red Alert",D160)))</formula>
    </cfRule>
  </conditionalFormatting>
  <conditionalFormatting sqref="D161:D162">
    <cfRule type="containsText" dxfId="495" priority="171" operator="containsText" text="Puckheads">
      <formula>NOT(ISERROR(SEARCH("Puckheads",D161)))</formula>
    </cfRule>
    <cfRule type="containsText" dxfId="494" priority="172" operator="containsText" text="Rink Rats">
      <formula>NOT(ISERROR(SEARCH("Rink Rats",D161)))</formula>
    </cfRule>
    <cfRule type="containsText" dxfId="493" priority="173" operator="containsText" text="Victors">
      <formula>NOT(ISERROR(SEARCH("Victors",D161)))</formula>
    </cfRule>
    <cfRule type="containsText" dxfId="492" priority="174" operator="containsText" text="Kryptonite">
      <formula>NOT(ISERROR(SEARCH("Kryptonite",D161)))</formula>
    </cfRule>
    <cfRule type="containsText" dxfId="491" priority="175" operator="containsText" text="Voodoo">
      <formula>NOT(ISERROR(SEARCH("Voodoo",D161)))</formula>
    </cfRule>
    <cfRule type="containsText" dxfId="490" priority="176" operator="containsText" text="FoDM/KB">
      <formula>NOT(ISERROR(SEARCH("FoDM/KB",D161)))</formula>
    </cfRule>
    <cfRule type="containsText" dxfId="489" priority="177" operator="containsText" text="Alien">
      <formula>NOT(ISERROR(SEARCH("Alien",D161)))</formula>
    </cfRule>
    <cfRule type="containsText" dxfId="488" priority="178" operator="containsText" text="Red Alert">
      <formula>NOT(ISERROR(SEARCH("Red Alert",D161)))</formula>
    </cfRule>
  </conditionalFormatting>
  <conditionalFormatting sqref="D163">
    <cfRule type="containsText" dxfId="487" priority="163" operator="containsText" text="Puckheads">
      <formula>NOT(ISERROR(SEARCH("Puckheads",D163)))</formula>
    </cfRule>
    <cfRule type="containsText" dxfId="486" priority="164" operator="containsText" text="Rink Rats">
      <formula>NOT(ISERROR(SEARCH("Rink Rats",D163)))</formula>
    </cfRule>
    <cfRule type="containsText" dxfId="485" priority="165" operator="containsText" text="Victors">
      <formula>NOT(ISERROR(SEARCH("Victors",D163)))</formula>
    </cfRule>
    <cfRule type="containsText" dxfId="484" priority="166" operator="containsText" text="Kryptonite">
      <formula>NOT(ISERROR(SEARCH("Kryptonite",D163)))</formula>
    </cfRule>
    <cfRule type="containsText" dxfId="483" priority="167" operator="containsText" text="Voodoo">
      <formula>NOT(ISERROR(SEARCH("Voodoo",D163)))</formula>
    </cfRule>
    <cfRule type="containsText" dxfId="482" priority="168" operator="containsText" text="FoDM/KB">
      <formula>NOT(ISERROR(SEARCH("FoDM/KB",D163)))</formula>
    </cfRule>
    <cfRule type="containsText" dxfId="481" priority="169" operator="containsText" text="Alien">
      <formula>NOT(ISERROR(SEARCH("Alien",D163)))</formula>
    </cfRule>
    <cfRule type="containsText" dxfId="480" priority="170" operator="containsText" text="Red Alert">
      <formula>NOT(ISERROR(SEARCH("Red Alert",D163)))</formula>
    </cfRule>
  </conditionalFormatting>
  <conditionalFormatting sqref="D164">
    <cfRule type="containsText" dxfId="479" priority="155" operator="containsText" text="Puckheads">
      <formula>NOT(ISERROR(SEARCH("Puckheads",D164)))</formula>
    </cfRule>
    <cfRule type="containsText" dxfId="478" priority="156" operator="containsText" text="Rink Rats">
      <formula>NOT(ISERROR(SEARCH("Rink Rats",D164)))</formula>
    </cfRule>
    <cfRule type="containsText" dxfId="477" priority="157" operator="containsText" text="Victors">
      <formula>NOT(ISERROR(SEARCH("Victors",D164)))</formula>
    </cfRule>
    <cfRule type="containsText" dxfId="476" priority="158" operator="containsText" text="Kryptonite">
      <formula>NOT(ISERROR(SEARCH("Kryptonite",D164)))</formula>
    </cfRule>
    <cfRule type="containsText" dxfId="475" priority="159" operator="containsText" text="Voodoo">
      <formula>NOT(ISERROR(SEARCH("Voodoo",D164)))</formula>
    </cfRule>
    <cfRule type="containsText" dxfId="474" priority="160" operator="containsText" text="FoDM/KB">
      <formula>NOT(ISERROR(SEARCH("FoDM/KB",D164)))</formula>
    </cfRule>
    <cfRule type="containsText" dxfId="473" priority="161" operator="containsText" text="Alien">
      <formula>NOT(ISERROR(SEARCH("Alien",D164)))</formula>
    </cfRule>
    <cfRule type="containsText" dxfId="472" priority="162" operator="containsText" text="Red Alert">
      <formula>NOT(ISERROR(SEARCH("Red Alert",D164)))</formula>
    </cfRule>
  </conditionalFormatting>
  <conditionalFormatting sqref="D165">
    <cfRule type="containsText" dxfId="471" priority="147" operator="containsText" text="Puckheads">
      <formula>NOT(ISERROR(SEARCH("Puckheads",D165)))</formula>
    </cfRule>
    <cfRule type="containsText" dxfId="470" priority="148" operator="containsText" text="Rink Rats">
      <formula>NOT(ISERROR(SEARCH("Rink Rats",D165)))</formula>
    </cfRule>
    <cfRule type="containsText" dxfId="469" priority="149" operator="containsText" text="Victors">
      <formula>NOT(ISERROR(SEARCH("Victors",D165)))</formula>
    </cfRule>
    <cfRule type="containsText" dxfId="468" priority="150" operator="containsText" text="Kryptonite">
      <formula>NOT(ISERROR(SEARCH("Kryptonite",D165)))</formula>
    </cfRule>
    <cfRule type="containsText" dxfId="467" priority="151" operator="containsText" text="Voodoo">
      <formula>NOT(ISERROR(SEARCH("Voodoo",D165)))</formula>
    </cfRule>
    <cfRule type="containsText" dxfId="466" priority="152" operator="containsText" text="FoDM/KB">
      <formula>NOT(ISERROR(SEARCH("FoDM/KB",D165)))</formula>
    </cfRule>
    <cfRule type="containsText" dxfId="465" priority="153" operator="containsText" text="Alien">
      <formula>NOT(ISERROR(SEARCH("Alien",D165)))</formula>
    </cfRule>
    <cfRule type="containsText" dxfId="464" priority="154" operator="containsText" text="Red Alert">
      <formula>NOT(ISERROR(SEARCH("Red Alert",D165)))</formula>
    </cfRule>
  </conditionalFormatting>
  <conditionalFormatting sqref="D166">
    <cfRule type="containsText" dxfId="463" priority="139" operator="containsText" text="Puckheads">
      <formula>NOT(ISERROR(SEARCH("Puckheads",D166)))</formula>
    </cfRule>
    <cfRule type="containsText" dxfId="462" priority="140" operator="containsText" text="Rink Rats">
      <formula>NOT(ISERROR(SEARCH("Rink Rats",D166)))</formula>
    </cfRule>
    <cfRule type="containsText" dxfId="461" priority="141" operator="containsText" text="Victors">
      <formula>NOT(ISERROR(SEARCH("Victors",D166)))</formula>
    </cfRule>
    <cfRule type="containsText" dxfId="460" priority="142" operator="containsText" text="Kryptonite">
      <formula>NOT(ISERROR(SEARCH("Kryptonite",D166)))</formula>
    </cfRule>
    <cfRule type="containsText" dxfId="459" priority="143" operator="containsText" text="Voodoo">
      <formula>NOT(ISERROR(SEARCH("Voodoo",D166)))</formula>
    </cfRule>
    <cfRule type="containsText" dxfId="458" priority="144" operator="containsText" text="FoDM/KB">
      <formula>NOT(ISERROR(SEARCH("FoDM/KB",D166)))</formula>
    </cfRule>
    <cfRule type="containsText" dxfId="457" priority="145" operator="containsText" text="Alien">
      <formula>NOT(ISERROR(SEARCH("Alien",D166)))</formula>
    </cfRule>
    <cfRule type="containsText" dxfId="456" priority="146" operator="containsText" text="Red Alert">
      <formula>NOT(ISERROR(SEARCH("Red Alert",D166)))</formula>
    </cfRule>
  </conditionalFormatting>
  <conditionalFormatting sqref="D167">
    <cfRule type="containsText" dxfId="455" priority="131" operator="containsText" text="Puckheads">
      <formula>NOT(ISERROR(SEARCH("Puckheads",D167)))</formula>
    </cfRule>
    <cfRule type="containsText" dxfId="454" priority="132" operator="containsText" text="Rink Rats">
      <formula>NOT(ISERROR(SEARCH("Rink Rats",D167)))</formula>
    </cfRule>
    <cfRule type="containsText" dxfId="453" priority="133" operator="containsText" text="Victors">
      <formula>NOT(ISERROR(SEARCH("Victors",D167)))</formula>
    </cfRule>
    <cfRule type="containsText" dxfId="452" priority="134" operator="containsText" text="Kryptonite">
      <formula>NOT(ISERROR(SEARCH("Kryptonite",D167)))</formula>
    </cfRule>
    <cfRule type="containsText" dxfId="451" priority="135" operator="containsText" text="Voodoo">
      <formula>NOT(ISERROR(SEARCH("Voodoo",D167)))</formula>
    </cfRule>
    <cfRule type="containsText" dxfId="450" priority="136" operator="containsText" text="FoDM/KB">
      <formula>NOT(ISERROR(SEARCH("FoDM/KB",D167)))</formula>
    </cfRule>
    <cfRule type="containsText" dxfId="449" priority="137" operator="containsText" text="Alien">
      <formula>NOT(ISERROR(SEARCH("Alien",D167)))</formula>
    </cfRule>
    <cfRule type="containsText" dxfId="448" priority="138" operator="containsText" text="Red Alert">
      <formula>NOT(ISERROR(SEARCH("Red Alert",D167)))</formula>
    </cfRule>
  </conditionalFormatting>
  <conditionalFormatting sqref="D168:D169">
    <cfRule type="containsText" dxfId="447" priority="123" operator="containsText" text="Puckheads">
      <formula>NOT(ISERROR(SEARCH("Puckheads",D168)))</formula>
    </cfRule>
    <cfRule type="containsText" dxfId="446" priority="124" operator="containsText" text="Rink Rats">
      <formula>NOT(ISERROR(SEARCH("Rink Rats",D168)))</formula>
    </cfRule>
    <cfRule type="containsText" dxfId="445" priority="125" operator="containsText" text="Victors">
      <formula>NOT(ISERROR(SEARCH("Victors",D168)))</formula>
    </cfRule>
    <cfRule type="containsText" dxfId="444" priority="126" operator="containsText" text="Kryptonite">
      <formula>NOT(ISERROR(SEARCH("Kryptonite",D168)))</formula>
    </cfRule>
    <cfRule type="containsText" dxfId="443" priority="127" operator="containsText" text="Voodoo">
      <formula>NOT(ISERROR(SEARCH("Voodoo",D168)))</formula>
    </cfRule>
    <cfRule type="containsText" dxfId="442" priority="128" operator="containsText" text="FoDM/KB">
      <formula>NOT(ISERROR(SEARCH("FoDM/KB",D168)))</formula>
    </cfRule>
    <cfRule type="containsText" dxfId="441" priority="129" operator="containsText" text="Alien">
      <formula>NOT(ISERROR(SEARCH("Alien",D168)))</formula>
    </cfRule>
    <cfRule type="containsText" dxfId="440" priority="130" operator="containsText" text="Red Alert">
      <formula>NOT(ISERROR(SEARCH("Red Alert",D168)))</formula>
    </cfRule>
  </conditionalFormatting>
  <conditionalFormatting sqref="D170">
    <cfRule type="containsText" dxfId="439" priority="115" operator="containsText" text="Puckheads">
      <formula>NOT(ISERROR(SEARCH("Puckheads",D170)))</formula>
    </cfRule>
    <cfRule type="containsText" dxfId="438" priority="116" operator="containsText" text="Rink Rats">
      <formula>NOT(ISERROR(SEARCH("Rink Rats",D170)))</formula>
    </cfRule>
    <cfRule type="containsText" dxfId="437" priority="117" operator="containsText" text="Victors">
      <formula>NOT(ISERROR(SEARCH("Victors",D170)))</formula>
    </cfRule>
    <cfRule type="containsText" dxfId="436" priority="118" operator="containsText" text="Kryptonite">
      <formula>NOT(ISERROR(SEARCH("Kryptonite",D170)))</formula>
    </cfRule>
    <cfRule type="containsText" dxfId="435" priority="119" operator="containsText" text="Voodoo">
      <formula>NOT(ISERROR(SEARCH("Voodoo",D170)))</formula>
    </cfRule>
    <cfRule type="containsText" dxfId="434" priority="120" operator="containsText" text="FoDM/KB">
      <formula>NOT(ISERROR(SEARCH("FoDM/KB",D170)))</formula>
    </cfRule>
    <cfRule type="containsText" dxfId="433" priority="121" operator="containsText" text="Alien">
      <formula>NOT(ISERROR(SEARCH("Alien",D170)))</formula>
    </cfRule>
    <cfRule type="containsText" dxfId="432" priority="122" operator="containsText" text="Red Alert">
      <formula>NOT(ISERROR(SEARCH("Red Alert",D170)))</formula>
    </cfRule>
  </conditionalFormatting>
  <conditionalFormatting sqref="D171">
    <cfRule type="containsText" dxfId="431" priority="107" operator="containsText" text="Puckheads">
      <formula>NOT(ISERROR(SEARCH("Puckheads",D171)))</formula>
    </cfRule>
    <cfRule type="containsText" dxfId="430" priority="108" operator="containsText" text="Rink Rats">
      <formula>NOT(ISERROR(SEARCH("Rink Rats",D171)))</formula>
    </cfRule>
    <cfRule type="containsText" dxfId="429" priority="109" operator="containsText" text="Victors">
      <formula>NOT(ISERROR(SEARCH("Victors",D171)))</formula>
    </cfRule>
    <cfRule type="containsText" dxfId="428" priority="110" operator="containsText" text="Kryptonite">
      <formula>NOT(ISERROR(SEARCH("Kryptonite",D171)))</formula>
    </cfRule>
    <cfRule type="containsText" dxfId="427" priority="111" operator="containsText" text="Voodoo">
      <formula>NOT(ISERROR(SEARCH("Voodoo",D171)))</formula>
    </cfRule>
    <cfRule type="containsText" dxfId="426" priority="112" operator="containsText" text="FoDM/KB">
      <formula>NOT(ISERROR(SEARCH("FoDM/KB",D171)))</formula>
    </cfRule>
    <cfRule type="containsText" dxfId="425" priority="113" operator="containsText" text="Alien">
      <formula>NOT(ISERROR(SEARCH("Alien",D171)))</formula>
    </cfRule>
    <cfRule type="containsText" dxfId="424" priority="114" operator="containsText" text="Red Alert">
      <formula>NOT(ISERROR(SEARCH("Red Alert",D171)))</formula>
    </cfRule>
  </conditionalFormatting>
  <conditionalFormatting sqref="D172:D173">
    <cfRule type="containsText" dxfId="423" priority="99" operator="containsText" text="Puckheads">
      <formula>NOT(ISERROR(SEARCH("Puckheads",D172)))</formula>
    </cfRule>
    <cfRule type="containsText" dxfId="422" priority="100" operator="containsText" text="Rink Rats">
      <formula>NOT(ISERROR(SEARCH("Rink Rats",D172)))</formula>
    </cfRule>
    <cfRule type="containsText" dxfId="421" priority="101" operator="containsText" text="Victors">
      <formula>NOT(ISERROR(SEARCH("Victors",D172)))</formula>
    </cfRule>
    <cfRule type="containsText" dxfId="420" priority="102" operator="containsText" text="Kryptonite">
      <formula>NOT(ISERROR(SEARCH("Kryptonite",D172)))</formula>
    </cfRule>
    <cfRule type="containsText" dxfId="419" priority="103" operator="containsText" text="Voodoo">
      <formula>NOT(ISERROR(SEARCH("Voodoo",D172)))</formula>
    </cfRule>
    <cfRule type="containsText" dxfId="418" priority="104" operator="containsText" text="FoDM/KB">
      <formula>NOT(ISERROR(SEARCH("FoDM/KB",D172)))</formula>
    </cfRule>
    <cfRule type="containsText" dxfId="417" priority="105" operator="containsText" text="Alien">
      <formula>NOT(ISERROR(SEARCH("Alien",D172)))</formula>
    </cfRule>
    <cfRule type="containsText" dxfId="416" priority="106" operator="containsText" text="Red Alert">
      <formula>NOT(ISERROR(SEARCH("Red Alert",D172)))</formula>
    </cfRule>
  </conditionalFormatting>
  <conditionalFormatting sqref="D174:D176">
    <cfRule type="containsText" dxfId="415" priority="91" operator="containsText" text="Puckheads">
      <formula>NOT(ISERROR(SEARCH("Puckheads",D174)))</formula>
    </cfRule>
    <cfRule type="containsText" dxfId="414" priority="92" operator="containsText" text="Rink Rats">
      <formula>NOT(ISERROR(SEARCH("Rink Rats",D174)))</formula>
    </cfRule>
    <cfRule type="containsText" dxfId="413" priority="93" operator="containsText" text="Victors">
      <formula>NOT(ISERROR(SEARCH("Victors",D174)))</formula>
    </cfRule>
    <cfRule type="containsText" dxfId="412" priority="94" operator="containsText" text="Kryptonite">
      <formula>NOT(ISERROR(SEARCH("Kryptonite",D174)))</formula>
    </cfRule>
    <cfRule type="containsText" dxfId="411" priority="95" operator="containsText" text="Voodoo">
      <formula>NOT(ISERROR(SEARCH("Voodoo",D174)))</formula>
    </cfRule>
    <cfRule type="containsText" dxfId="410" priority="96" operator="containsText" text="FoDM/KB">
      <formula>NOT(ISERROR(SEARCH("FoDM/KB",D174)))</formula>
    </cfRule>
    <cfRule type="containsText" dxfId="409" priority="97" operator="containsText" text="Alien">
      <formula>NOT(ISERROR(SEARCH("Alien",D174)))</formula>
    </cfRule>
    <cfRule type="containsText" dxfId="408" priority="98" operator="containsText" text="Red Alert">
      <formula>NOT(ISERROR(SEARCH("Red Alert",D174)))</formula>
    </cfRule>
  </conditionalFormatting>
  <conditionalFormatting sqref="D179:D181 D184:D218">
    <cfRule type="containsText" dxfId="407" priority="75" operator="containsText" text="Puckheads">
      <formula>NOT(ISERROR(SEARCH("Puckheads",D179)))</formula>
    </cfRule>
    <cfRule type="containsText" dxfId="406" priority="76" operator="containsText" text="Rink Rats">
      <formula>NOT(ISERROR(SEARCH("Rink Rats",D179)))</formula>
    </cfRule>
    <cfRule type="containsText" dxfId="405" priority="77" operator="containsText" text="Victors">
      <formula>NOT(ISERROR(SEARCH("Victors",D179)))</formula>
    </cfRule>
    <cfRule type="containsText" dxfId="404" priority="78" operator="containsText" text="Kryptonite">
      <formula>NOT(ISERROR(SEARCH("Kryptonite",D179)))</formula>
    </cfRule>
    <cfRule type="containsText" dxfId="403" priority="79" operator="containsText" text="Voodoo">
      <formula>NOT(ISERROR(SEARCH("Voodoo",D179)))</formula>
    </cfRule>
    <cfRule type="containsText" dxfId="402" priority="80" operator="containsText" text="FoDM/KB">
      <formula>NOT(ISERROR(SEARCH("FoDM/KB",D179)))</formula>
    </cfRule>
    <cfRule type="containsText" dxfId="401" priority="81" operator="containsText" text="Alien">
      <formula>NOT(ISERROR(SEARCH("Alien",D179)))</formula>
    </cfRule>
    <cfRule type="containsText" dxfId="400" priority="82" operator="containsText" text="Red Alert">
      <formula>NOT(ISERROR(SEARCH("Red Alert",D179)))</formula>
    </cfRule>
  </conditionalFormatting>
  <conditionalFormatting sqref="D182">
    <cfRule type="containsText" dxfId="399" priority="67" operator="containsText" text="Puckheads">
      <formula>NOT(ISERROR(SEARCH("Puckheads",D182)))</formula>
    </cfRule>
    <cfRule type="containsText" dxfId="398" priority="68" operator="containsText" text="Rink Rats">
      <formula>NOT(ISERROR(SEARCH("Rink Rats",D182)))</formula>
    </cfRule>
    <cfRule type="containsText" dxfId="397" priority="69" operator="containsText" text="Victors">
      <formula>NOT(ISERROR(SEARCH("Victors",D182)))</formula>
    </cfRule>
    <cfRule type="containsText" dxfId="396" priority="70" operator="containsText" text="Kryptonite">
      <formula>NOT(ISERROR(SEARCH("Kryptonite",D182)))</formula>
    </cfRule>
    <cfRule type="containsText" dxfId="395" priority="71" operator="containsText" text="Voodoo">
      <formula>NOT(ISERROR(SEARCH("Voodoo",D182)))</formula>
    </cfRule>
    <cfRule type="containsText" dxfId="394" priority="72" operator="containsText" text="FoDM/KB">
      <formula>NOT(ISERROR(SEARCH("FoDM/KB",D182)))</formula>
    </cfRule>
    <cfRule type="containsText" dxfId="393" priority="73" operator="containsText" text="Alien">
      <formula>NOT(ISERROR(SEARCH("Alien",D182)))</formula>
    </cfRule>
    <cfRule type="containsText" dxfId="392" priority="74" operator="containsText" text="Red Alert">
      <formula>NOT(ISERROR(SEARCH("Red Alert",D182)))</formula>
    </cfRule>
  </conditionalFormatting>
  <conditionalFormatting sqref="D183">
    <cfRule type="containsText" dxfId="391" priority="59" operator="containsText" text="Puckheads">
      <formula>NOT(ISERROR(SEARCH("Puckheads",D183)))</formula>
    </cfRule>
    <cfRule type="containsText" dxfId="390" priority="60" operator="containsText" text="Rink Rats">
      <formula>NOT(ISERROR(SEARCH("Rink Rats",D183)))</formula>
    </cfRule>
    <cfRule type="containsText" dxfId="389" priority="61" operator="containsText" text="Victors">
      <formula>NOT(ISERROR(SEARCH("Victors",D183)))</formula>
    </cfRule>
    <cfRule type="containsText" dxfId="388" priority="62" operator="containsText" text="Kryptonite">
      <formula>NOT(ISERROR(SEARCH("Kryptonite",D183)))</formula>
    </cfRule>
    <cfRule type="containsText" dxfId="387" priority="63" operator="containsText" text="Voodoo">
      <formula>NOT(ISERROR(SEARCH("Voodoo",D183)))</formula>
    </cfRule>
    <cfRule type="containsText" dxfId="386" priority="64" operator="containsText" text="FoDM/KB">
      <formula>NOT(ISERROR(SEARCH("FoDM/KB",D183)))</formula>
    </cfRule>
    <cfRule type="containsText" dxfId="385" priority="65" operator="containsText" text="Alien">
      <formula>NOT(ISERROR(SEARCH("Alien",D183)))</formula>
    </cfRule>
    <cfRule type="containsText" dxfId="384" priority="66" operator="containsText" text="Red Alert">
      <formula>NOT(ISERROR(SEARCH("Red Alert",D183)))</formula>
    </cfRule>
  </conditionalFormatting>
  <conditionalFormatting sqref="D2">
    <cfRule type="containsText" dxfId="383" priority="51" operator="containsText" text="Puckheads">
      <formula>NOT(ISERROR(SEARCH("Puckheads",D2)))</formula>
    </cfRule>
    <cfRule type="containsText" dxfId="382" priority="52" operator="containsText" text="Rink Rats">
      <formula>NOT(ISERROR(SEARCH("Rink Rats",D2)))</formula>
    </cfRule>
    <cfRule type="containsText" dxfId="381" priority="53" operator="containsText" text="Victors">
      <formula>NOT(ISERROR(SEARCH("Victors",D2)))</formula>
    </cfRule>
    <cfRule type="containsText" dxfId="380" priority="54" operator="containsText" text="Kryptonite">
      <formula>NOT(ISERROR(SEARCH("Kryptonite",D2)))</formula>
    </cfRule>
    <cfRule type="containsText" dxfId="379" priority="55" operator="containsText" text="Voodoo">
      <formula>NOT(ISERROR(SEARCH("Voodoo",D2)))</formula>
    </cfRule>
    <cfRule type="containsText" dxfId="378" priority="56" operator="containsText" text="FoDM/KB">
      <formula>NOT(ISERROR(SEARCH("FoDM/KB",D2)))</formula>
    </cfRule>
    <cfRule type="containsText" dxfId="377" priority="57" operator="containsText" text="Alien">
      <formula>NOT(ISERROR(SEARCH("Alien",D2)))</formula>
    </cfRule>
    <cfRule type="containsText" dxfId="376" priority="58" operator="containsText" text="Red Alert">
      <formula>NOT(ISERROR(SEARCH("Red Alert",D2)))</formula>
    </cfRule>
  </conditionalFormatting>
  <conditionalFormatting sqref="D12">
    <cfRule type="containsText" dxfId="375" priority="37" operator="containsText" text="Puckheads">
      <formula>NOT(ISERROR(SEARCH("Puckheads",D12)))</formula>
    </cfRule>
    <cfRule type="containsText" dxfId="374" priority="38" operator="containsText" text="Rink Rats">
      <formula>NOT(ISERROR(SEARCH("Rink Rats",D12)))</formula>
    </cfRule>
    <cfRule type="containsText" dxfId="373" priority="39" operator="containsText" text="Victors">
      <formula>NOT(ISERROR(SEARCH("Victors",D12)))</formula>
    </cfRule>
    <cfRule type="containsText" dxfId="372" priority="40" operator="containsText" text="Kryptonite">
      <formula>NOT(ISERROR(SEARCH("Kryptonite",D12)))</formula>
    </cfRule>
    <cfRule type="containsText" dxfId="371" priority="41" operator="containsText" text="Voodoo">
      <formula>NOT(ISERROR(SEARCH("Voodoo",D12)))</formula>
    </cfRule>
    <cfRule type="containsText" dxfId="370" priority="42" operator="containsText" text="FoDM/KB">
      <formula>NOT(ISERROR(SEARCH("FoDM/KB",D12)))</formula>
    </cfRule>
    <cfRule type="containsText" dxfId="369" priority="43" operator="containsText" text="Alien">
      <formula>NOT(ISERROR(SEARCH("Alien",D12)))</formula>
    </cfRule>
    <cfRule type="containsText" dxfId="368" priority="44" operator="containsText" text="Red Alert">
      <formula>NOT(ISERROR(SEARCH("Red Alert",D12)))</formula>
    </cfRule>
  </conditionalFormatting>
  <conditionalFormatting sqref="D28">
    <cfRule type="containsText" dxfId="367" priority="25" operator="containsText" text="Puckheads">
      <formula>NOT(ISERROR(SEARCH("Puckheads",D28)))</formula>
    </cfRule>
    <cfRule type="containsText" dxfId="366" priority="26" operator="containsText" text="Rink Rats">
      <formula>NOT(ISERROR(SEARCH("Rink Rats",D28)))</formula>
    </cfRule>
    <cfRule type="containsText" dxfId="365" priority="27" operator="containsText" text="Victors">
      <formula>NOT(ISERROR(SEARCH("Victors",D28)))</formula>
    </cfRule>
    <cfRule type="containsText" dxfId="364" priority="28" operator="containsText" text="Kryptonite">
      <formula>NOT(ISERROR(SEARCH("Kryptonite",D28)))</formula>
    </cfRule>
    <cfRule type="containsText" dxfId="363" priority="29" operator="containsText" text="Voodoo">
      <formula>NOT(ISERROR(SEARCH("Voodoo",D28)))</formula>
    </cfRule>
    <cfRule type="containsText" dxfId="362" priority="30" operator="containsText" text="FoDM/KB">
      <formula>NOT(ISERROR(SEARCH("FoDM/KB",D28)))</formula>
    </cfRule>
    <cfRule type="containsText" dxfId="361" priority="31" operator="containsText" text="Alien">
      <formula>NOT(ISERROR(SEARCH("Alien",D28)))</formula>
    </cfRule>
    <cfRule type="containsText" dxfId="360" priority="32" operator="containsText" text="Red Alert">
      <formula>NOT(ISERROR(SEARCH("Red Alert",D28)))</formula>
    </cfRule>
  </conditionalFormatting>
  <conditionalFormatting sqref="D57">
    <cfRule type="containsText" dxfId="359" priority="15" operator="containsText" text="Puckheads">
      <formula>NOT(ISERROR(SEARCH("Puckheads",D57)))</formula>
    </cfRule>
    <cfRule type="containsText" dxfId="358" priority="16" operator="containsText" text="Rink Rats">
      <formula>NOT(ISERROR(SEARCH("Rink Rats",D57)))</formula>
    </cfRule>
    <cfRule type="containsText" dxfId="357" priority="17" operator="containsText" text="Victors">
      <formula>NOT(ISERROR(SEARCH("Victors",D57)))</formula>
    </cfRule>
    <cfRule type="containsText" dxfId="356" priority="18" operator="containsText" text="Kryptonite">
      <formula>NOT(ISERROR(SEARCH("Kryptonite",D57)))</formula>
    </cfRule>
    <cfRule type="containsText" dxfId="355" priority="19" operator="containsText" text="Voodoo">
      <formula>NOT(ISERROR(SEARCH("Voodoo",D57)))</formula>
    </cfRule>
    <cfRule type="containsText" dxfId="354" priority="20" operator="containsText" text="FoDM/KB">
      <formula>NOT(ISERROR(SEARCH("FoDM/KB",D57)))</formula>
    </cfRule>
    <cfRule type="containsText" dxfId="353" priority="21" operator="containsText" text="Alien">
      <formula>NOT(ISERROR(SEARCH("Alien",D57)))</formula>
    </cfRule>
    <cfRule type="containsText" dxfId="352" priority="22" operator="containsText" text="Red Alert">
      <formula>NOT(ISERROR(SEARCH("Red Alert",D57)))</formula>
    </cfRule>
  </conditionalFormatting>
  <conditionalFormatting sqref="D58">
    <cfRule type="containsText" dxfId="351" priority="7" operator="containsText" text="Puckheads">
      <formula>NOT(ISERROR(SEARCH("Puckheads",D58)))</formula>
    </cfRule>
    <cfRule type="containsText" dxfId="350" priority="8" operator="containsText" text="Rink Rats">
      <formula>NOT(ISERROR(SEARCH("Rink Rats",D58)))</formula>
    </cfRule>
    <cfRule type="containsText" dxfId="349" priority="9" operator="containsText" text="Victors">
      <formula>NOT(ISERROR(SEARCH("Victors",D58)))</formula>
    </cfRule>
    <cfRule type="containsText" dxfId="348" priority="10" operator="containsText" text="Kryptonite">
      <formula>NOT(ISERROR(SEARCH("Kryptonite",D58)))</formula>
    </cfRule>
    <cfRule type="containsText" dxfId="347" priority="11" operator="containsText" text="Voodoo">
      <formula>NOT(ISERROR(SEARCH("Voodoo",D58)))</formula>
    </cfRule>
    <cfRule type="containsText" dxfId="346" priority="12" operator="containsText" text="FoDM/KB">
      <formula>NOT(ISERROR(SEARCH("FoDM/KB",D58)))</formula>
    </cfRule>
    <cfRule type="containsText" dxfId="345" priority="13" operator="containsText" text="Alien">
      <formula>NOT(ISERROR(SEARCH("Alien",D58)))</formula>
    </cfRule>
    <cfRule type="containsText" dxfId="344" priority="14" operator="containsText" text="Red Alert">
      <formula>NOT(ISERROR(SEARCH("Red Alert",D58)))</formula>
    </cfRule>
  </conditionalFormatting>
  <conditionalFormatting sqref="E157">
    <cfRule type="duplicateValues" dxfId="343" priority="4"/>
  </conditionalFormatting>
  <conditionalFormatting sqref="E157">
    <cfRule type="duplicateValues" dxfId="342" priority="3"/>
  </conditionalFormatting>
  <conditionalFormatting sqref="E162">
    <cfRule type="duplicateValues" dxfId="341" priority="2"/>
  </conditionalFormatting>
  <conditionalFormatting sqref="E162">
    <cfRule type="duplicateValues" dxfId="340" priority="1"/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</sheetPr>
  <dimension ref="A1:O231"/>
  <sheetViews>
    <sheetView topLeftCell="A7" workbookViewId="0">
      <selection activeCell="N19" sqref="N19"/>
    </sheetView>
  </sheetViews>
  <sheetFormatPr defaultRowHeight="15"/>
  <cols>
    <col min="1" max="1" width="10.7109375" style="12" bestFit="1" customWidth="1"/>
    <col min="2" max="2" width="9.140625" style="15"/>
    <col min="3" max="3" width="12.5703125" style="11" bestFit="1" customWidth="1"/>
    <col min="4" max="4" width="9.85546875" style="11" bestFit="1" customWidth="1"/>
    <col min="5" max="5" width="13.140625" style="18" bestFit="1" customWidth="1"/>
    <col min="6" max="6" width="8.42578125" style="15" bestFit="1" customWidth="1"/>
    <col min="7" max="7" width="9.140625" style="44"/>
    <col min="8" max="8" width="12.5703125" style="11" bestFit="1" customWidth="1"/>
    <col min="9" max="9" width="9.140625" style="35"/>
    <col min="10" max="10" width="8.42578125" style="15" customWidth="1"/>
    <col min="11" max="11" width="9.140625" style="19"/>
    <col min="12" max="12" width="9.140625" style="42"/>
    <col min="13" max="16384" width="9.140625" style="11"/>
  </cols>
  <sheetData>
    <row r="1" spans="1:14" s="13" customFormat="1">
      <c r="A1" s="137" t="s">
        <v>0</v>
      </c>
      <c r="B1" s="125" t="s">
        <v>1</v>
      </c>
      <c r="C1" s="147" t="s">
        <v>14</v>
      </c>
      <c r="D1" s="147" t="s">
        <v>301</v>
      </c>
      <c r="E1" s="148" t="s">
        <v>302</v>
      </c>
      <c r="F1" s="149" t="s">
        <v>303</v>
      </c>
      <c r="G1" s="43"/>
      <c r="H1" s="77" t="s">
        <v>304</v>
      </c>
      <c r="I1" s="34" t="s">
        <v>305</v>
      </c>
      <c r="J1" s="165" t="s">
        <v>21</v>
      </c>
      <c r="K1" s="17" t="s">
        <v>306</v>
      </c>
      <c r="L1" s="165" t="s">
        <v>307</v>
      </c>
      <c r="M1" s="77"/>
      <c r="N1" s="77"/>
    </row>
    <row r="2" spans="1:14">
      <c r="A2" s="89">
        <v>41556</v>
      </c>
      <c r="B2" s="90">
        <v>0.28125</v>
      </c>
      <c r="C2" s="118" t="s">
        <v>8</v>
      </c>
      <c r="D2" s="118" t="s">
        <v>72</v>
      </c>
      <c r="E2" s="18">
        <v>1</v>
      </c>
      <c r="F2" s="119">
        <v>57</v>
      </c>
      <c r="G2" s="44">
        <v>1</v>
      </c>
      <c r="H2" s="118" t="s">
        <v>208</v>
      </c>
      <c r="I2" s="94">
        <f t="shared" ref="I2:I13" si="0">SUMIF(D:D, H2,F:F)/57</f>
        <v>4</v>
      </c>
      <c r="J2" s="119">
        <f t="shared" ref="J2:J13" si="1">SUMIF(D:D,H2,E:E  )</f>
        <v>6</v>
      </c>
      <c r="K2" s="91">
        <f t="shared" ref="K2:K13" si="2">J2/I2</f>
        <v>1.5</v>
      </c>
      <c r="L2" s="119">
        <f t="shared" ref="L2:L13" si="3">COUNTIFS(E$2:E$223,0,D$2:D$223,H2)</f>
        <v>0</v>
      </c>
      <c r="M2" s="118"/>
      <c r="N2" s="118"/>
    </row>
    <row r="3" spans="1:14">
      <c r="A3" s="89">
        <v>41556</v>
      </c>
      <c r="B3" s="90">
        <v>0.28125</v>
      </c>
      <c r="C3" s="118" t="s">
        <v>308</v>
      </c>
      <c r="D3" s="118" t="s">
        <v>309</v>
      </c>
      <c r="E3" s="18">
        <v>11</v>
      </c>
      <c r="F3" s="119">
        <v>57</v>
      </c>
      <c r="G3" s="44">
        <v>2</v>
      </c>
      <c r="H3" s="46" t="s">
        <v>209</v>
      </c>
      <c r="I3" s="94">
        <f t="shared" si="0"/>
        <v>10</v>
      </c>
      <c r="J3" s="119">
        <f t="shared" si="1"/>
        <v>37</v>
      </c>
      <c r="K3" s="91">
        <f t="shared" si="2"/>
        <v>3.7</v>
      </c>
      <c r="L3" s="119">
        <f t="shared" si="3"/>
        <v>0</v>
      </c>
      <c r="M3" s="118"/>
      <c r="N3" s="118"/>
    </row>
    <row r="4" spans="1:14">
      <c r="A4" s="89">
        <v>41556</v>
      </c>
      <c r="B4" s="90">
        <v>0.33680555555555558</v>
      </c>
      <c r="C4" s="118" t="s">
        <v>12</v>
      </c>
      <c r="D4" s="118" t="s">
        <v>95</v>
      </c>
      <c r="E4" s="18">
        <v>7</v>
      </c>
      <c r="F4" s="119">
        <v>57</v>
      </c>
      <c r="G4" s="44">
        <v>3</v>
      </c>
      <c r="H4" s="118" t="s">
        <v>72</v>
      </c>
      <c r="I4" s="94">
        <f t="shared" si="0"/>
        <v>24</v>
      </c>
      <c r="J4" s="119">
        <f t="shared" si="1"/>
        <v>95</v>
      </c>
      <c r="K4" s="91">
        <f t="shared" si="2"/>
        <v>3.9583333333333335</v>
      </c>
      <c r="L4" s="119">
        <f t="shared" si="3"/>
        <v>1</v>
      </c>
      <c r="M4" s="118"/>
      <c r="N4" s="118"/>
    </row>
    <row r="5" spans="1:14">
      <c r="A5" s="89">
        <v>41556</v>
      </c>
      <c r="B5" s="90">
        <v>0.33680555555555558</v>
      </c>
      <c r="C5" s="118" t="s">
        <v>13</v>
      </c>
      <c r="D5" s="118" t="s">
        <v>117</v>
      </c>
      <c r="E5" s="18">
        <v>4</v>
      </c>
      <c r="F5" s="119">
        <v>57</v>
      </c>
      <c r="G5" s="44">
        <v>4</v>
      </c>
      <c r="H5" s="118" t="s">
        <v>95</v>
      </c>
      <c r="I5" s="94">
        <f t="shared" si="0"/>
        <v>25.649122807017545</v>
      </c>
      <c r="J5" s="119">
        <f t="shared" si="1"/>
        <v>104</v>
      </c>
      <c r="K5" s="91">
        <f t="shared" si="2"/>
        <v>4.0547195622435019</v>
      </c>
      <c r="L5" s="119">
        <f t="shared" si="3"/>
        <v>0</v>
      </c>
      <c r="M5" s="118"/>
      <c r="N5" s="118"/>
    </row>
    <row r="6" spans="1:14">
      <c r="A6" s="89">
        <v>41556</v>
      </c>
      <c r="B6" s="90">
        <v>0.3923611111111111</v>
      </c>
      <c r="C6" s="118" t="s">
        <v>23</v>
      </c>
      <c r="D6" s="118" t="s">
        <v>242</v>
      </c>
      <c r="E6" s="18">
        <v>5</v>
      </c>
      <c r="F6" s="119">
        <v>57</v>
      </c>
      <c r="G6" s="44">
        <v>5</v>
      </c>
      <c r="H6" s="47" t="s">
        <v>222</v>
      </c>
      <c r="I6" s="54">
        <f t="shared" si="0"/>
        <v>9.7017543859649127</v>
      </c>
      <c r="J6" s="55">
        <f t="shared" si="1"/>
        <v>44</v>
      </c>
      <c r="K6" s="56">
        <f t="shared" si="2"/>
        <v>4.5352622061482819</v>
      </c>
      <c r="L6" s="119">
        <f t="shared" si="3"/>
        <v>0</v>
      </c>
      <c r="M6" s="118"/>
      <c r="N6" s="118"/>
    </row>
    <row r="7" spans="1:14">
      <c r="A7" s="89">
        <v>41556</v>
      </c>
      <c r="B7" s="90">
        <v>0.3923611111111111</v>
      </c>
      <c r="C7" s="118" t="s">
        <v>24</v>
      </c>
      <c r="D7" s="118" t="s">
        <v>165</v>
      </c>
      <c r="E7" s="18">
        <v>4</v>
      </c>
      <c r="F7" s="119">
        <v>57</v>
      </c>
      <c r="G7" s="44">
        <v>6</v>
      </c>
      <c r="H7" s="118" t="s">
        <v>153</v>
      </c>
      <c r="I7" s="94">
        <f t="shared" si="0"/>
        <v>33</v>
      </c>
      <c r="J7" s="119">
        <f t="shared" si="1"/>
        <v>141</v>
      </c>
      <c r="K7" s="91">
        <f t="shared" si="2"/>
        <v>4.2727272727272725</v>
      </c>
      <c r="L7" s="119">
        <f t="shared" si="3"/>
        <v>1</v>
      </c>
      <c r="M7" s="118"/>
      <c r="N7" s="118"/>
    </row>
    <row r="8" spans="1:14">
      <c r="A8" s="89">
        <v>41556</v>
      </c>
      <c r="B8" s="90">
        <v>0.44791666666666669</v>
      </c>
      <c r="C8" s="118" t="s">
        <v>25</v>
      </c>
      <c r="D8" s="118" t="s">
        <v>153</v>
      </c>
      <c r="E8" s="18">
        <v>2</v>
      </c>
      <c r="F8" s="119">
        <v>57</v>
      </c>
      <c r="G8" s="44">
        <v>7</v>
      </c>
      <c r="H8" s="118" t="s">
        <v>165</v>
      </c>
      <c r="I8" s="94">
        <f t="shared" si="0"/>
        <v>23</v>
      </c>
      <c r="J8" s="119">
        <f t="shared" si="1"/>
        <v>106</v>
      </c>
      <c r="K8" s="91">
        <f t="shared" si="2"/>
        <v>4.6086956521739131</v>
      </c>
      <c r="L8" s="119">
        <f t="shared" si="3"/>
        <v>1</v>
      </c>
      <c r="M8" s="118"/>
      <c r="N8" s="118"/>
    </row>
    <row r="9" spans="1:14">
      <c r="A9" s="89">
        <v>41556</v>
      </c>
      <c r="B9" s="90">
        <v>0.44791666666666669</v>
      </c>
      <c r="C9" s="118" t="s">
        <v>26</v>
      </c>
      <c r="D9" s="118" t="s">
        <v>209</v>
      </c>
      <c r="E9" s="18">
        <v>5</v>
      </c>
      <c r="F9" s="119">
        <v>57</v>
      </c>
      <c r="G9" s="44">
        <v>8</v>
      </c>
      <c r="H9" s="118" t="s">
        <v>117</v>
      </c>
      <c r="I9" s="94">
        <f t="shared" si="0"/>
        <v>22.649122807017545</v>
      </c>
      <c r="J9" s="119">
        <f t="shared" si="1"/>
        <v>107</v>
      </c>
      <c r="K9" s="91">
        <f t="shared" si="2"/>
        <v>4.7242447714949654</v>
      </c>
      <c r="L9" s="119">
        <f t="shared" si="3"/>
        <v>0</v>
      </c>
      <c r="M9" s="118"/>
      <c r="N9" s="118"/>
    </row>
    <row r="10" spans="1:14">
      <c r="A10" s="89">
        <v>41563</v>
      </c>
      <c r="B10" s="90">
        <v>0.28125</v>
      </c>
      <c r="C10" s="118" t="s">
        <v>12</v>
      </c>
      <c r="D10" s="118" t="s">
        <v>95</v>
      </c>
      <c r="E10" s="18">
        <v>3</v>
      </c>
      <c r="F10" s="119">
        <v>57</v>
      </c>
      <c r="G10" s="44">
        <v>9</v>
      </c>
      <c r="H10" s="118" t="s">
        <v>309</v>
      </c>
      <c r="I10" s="94">
        <f t="shared" si="0"/>
        <v>9</v>
      </c>
      <c r="J10" s="119">
        <f t="shared" si="1"/>
        <v>44</v>
      </c>
      <c r="K10" s="91">
        <f t="shared" si="2"/>
        <v>4.8888888888888893</v>
      </c>
      <c r="L10" s="119">
        <f t="shared" si="3"/>
        <v>1</v>
      </c>
      <c r="M10" s="118"/>
      <c r="N10" s="118"/>
    </row>
    <row r="11" spans="1:14">
      <c r="A11" s="89">
        <v>41563</v>
      </c>
      <c r="B11" s="90">
        <v>0.28125</v>
      </c>
      <c r="C11" s="118" t="s">
        <v>26</v>
      </c>
      <c r="D11" s="118" t="s">
        <v>209</v>
      </c>
      <c r="E11" s="18">
        <v>3</v>
      </c>
      <c r="F11" s="119">
        <v>57</v>
      </c>
      <c r="G11" s="164">
        <v>10</v>
      </c>
      <c r="H11" s="140" t="s">
        <v>310</v>
      </c>
      <c r="I11" s="161">
        <f t="shared" si="0"/>
        <v>10</v>
      </c>
      <c r="J11" s="162">
        <f t="shared" si="1"/>
        <v>50</v>
      </c>
      <c r="K11" s="163">
        <f t="shared" si="2"/>
        <v>5</v>
      </c>
      <c r="L11" s="93">
        <f t="shared" si="3"/>
        <v>0</v>
      </c>
      <c r="M11" s="118"/>
      <c r="N11" s="118"/>
    </row>
    <row r="12" spans="1:14">
      <c r="A12" s="89">
        <v>41563</v>
      </c>
      <c r="B12" s="90">
        <v>0.33680555555555558</v>
      </c>
      <c r="C12" s="118" t="s">
        <v>308</v>
      </c>
      <c r="D12" s="118" t="s">
        <v>309</v>
      </c>
      <c r="E12" s="18">
        <v>8</v>
      </c>
      <c r="F12" s="119">
        <v>57</v>
      </c>
      <c r="G12" s="164">
        <v>11</v>
      </c>
      <c r="H12" s="47" t="s">
        <v>75</v>
      </c>
      <c r="I12" s="54">
        <f t="shared" si="0"/>
        <v>4</v>
      </c>
      <c r="J12" s="55">
        <f t="shared" si="1"/>
        <v>20</v>
      </c>
      <c r="K12" s="56">
        <f t="shared" si="2"/>
        <v>5</v>
      </c>
      <c r="L12" s="119">
        <f t="shared" si="3"/>
        <v>0</v>
      </c>
      <c r="M12" s="118"/>
      <c r="N12" s="118"/>
    </row>
    <row r="13" spans="1:14">
      <c r="A13" s="89">
        <v>41563</v>
      </c>
      <c r="B13" s="90">
        <v>0.33680555555555558</v>
      </c>
      <c r="C13" s="118" t="s">
        <v>24</v>
      </c>
      <c r="D13" s="118" t="s">
        <v>165</v>
      </c>
      <c r="E13" s="18">
        <v>3</v>
      </c>
      <c r="F13" s="119">
        <v>57</v>
      </c>
      <c r="G13" s="164">
        <v>12</v>
      </c>
      <c r="H13" s="118" t="s">
        <v>242</v>
      </c>
      <c r="I13" s="94">
        <f t="shared" si="0"/>
        <v>20.298245614035089</v>
      </c>
      <c r="J13" s="119">
        <f t="shared" si="1"/>
        <v>105</v>
      </c>
      <c r="K13" s="91">
        <f t="shared" si="2"/>
        <v>5.1728608470181499</v>
      </c>
      <c r="L13" s="119">
        <f t="shared" si="3"/>
        <v>0</v>
      </c>
      <c r="M13" s="118"/>
      <c r="N13" s="118"/>
    </row>
    <row r="14" spans="1:14">
      <c r="A14" s="89">
        <v>41563</v>
      </c>
      <c r="B14" s="90">
        <v>0.3923611111111111</v>
      </c>
      <c r="C14" s="118" t="s">
        <v>13</v>
      </c>
      <c r="D14" s="118" t="s">
        <v>117</v>
      </c>
      <c r="E14" s="18">
        <v>8</v>
      </c>
      <c r="F14" s="119">
        <v>57</v>
      </c>
      <c r="G14" s="48" t="s">
        <v>311</v>
      </c>
      <c r="H14" s="118"/>
      <c r="I14" s="94"/>
      <c r="J14" s="119"/>
      <c r="K14" s="91"/>
      <c r="L14" s="119"/>
      <c r="M14" s="118"/>
      <c r="N14" s="118"/>
    </row>
    <row r="15" spans="1:14">
      <c r="A15" s="89">
        <v>41563</v>
      </c>
      <c r="B15" s="90">
        <v>0.3923611111111111</v>
      </c>
      <c r="C15" s="118" t="s">
        <v>8</v>
      </c>
      <c r="D15" s="118" t="s">
        <v>72</v>
      </c>
      <c r="E15" s="18">
        <v>1</v>
      </c>
      <c r="F15" s="119">
        <v>57</v>
      </c>
      <c r="G15" s="48" t="s">
        <v>311</v>
      </c>
      <c r="H15" s="98" t="s">
        <v>312</v>
      </c>
      <c r="I15" s="159">
        <f>SUMIF(D:D, H15,F:F)/57</f>
        <v>1</v>
      </c>
      <c r="J15" s="93">
        <f>SUMIF(D:D,H15,E:E  )</f>
        <v>7</v>
      </c>
      <c r="K15" s="160">
        <f>J15/I15</f>
        <v>7</v>
      </c>
      <c r="L15" s="93">
        <f>COUNTIFS(E$2:E$223,0,D$2:D$223,H15)</f>
        <v>0</v>
      </c>
      <c r="M15" s="118"/>
      <c r="N15" s="118"/>
    </row>
    <row r="16" spans="1:14">
      <c r="A16" s="89">
        <v>41563</v>
      </c>
      <c r="B16" s="90">
        <v>0.44791666666666669</v>
      </c>
      <c r="C16" s="118" t="s">
        <v>23</v>
      </c>
      <c r="D16" s="118" t="s">
        <v>242</v>
      </c>
      <c r="E16" s="18">
        <v>5</v>
      </c>
      <c r="F16" s="119">
        <v>57</v>
      </c>
      <c r="G16" s="48" t="s">
        <v>311</v>
      </c>
      <c r="H16" s="47" t="s">
        <v>313</v>
      </c>
      <c r="I16" s="54">
        <f>SUMIF(D:D, H16,F:F)/57</f>
        <v>1</v>
      </c>
      <c r="J16" s="55">
        <f>SUMIF(D:D,H16,E:E  )</f>
        <v>5</v>
      </c>
      <c r="K16" s="56">
        <f>J16/I16</f>
        <v>5</v>
      </c>
      <c r="L16" s="119">
        <f>COUNTIFS(E$2:E$223,0,D$2:D$223,H16)</f>
        <v>0</v>
      </c>
      <c r="M16" s="118"/>
      <c r="N16" s="118"/>
    </row>
    <row r="17" spans="1:11">
      <c r="A17" s="89">
        <v>41563</v>
      </c>
      <c r="B17" s="90">
        <v>0.44791666666666669</v>
      </c>
      <c r="C17" s="118" t="s">
        <v>25</v>
      </c>
      <c r="D17" s="118" t="s">
        <v>153</v>
      </c>
      <c r="E17" s="18">
        <v>7</v>
      </c>
      <c r="F17" s="119">
        <v>57</v>
      </c>
      <c r="H17" s="118"/>
      <c r="I17" s="94"/>
      <c r="J17" s="119"/>
      <c r="K17" s="91"/>
    </row>
    <row r="18" spans="1:11">
      <c r="A18" s="89">
        <v>41570</v>
      </c>
      <c r="B18" s="90">
        <v>0.28125</v>
      </c>
      <c r="C18" s="118" t="s">
        <v>13</v>
      </c>
      <c r="D18" s="118" t="s">
        <v>117</v>
      </c>
      <c r="E18" s="18">
        <v>5</v>
      </c>
      <c r="F18" s="119">
        <v>57</v>
      </c>
      <c r="H18" s="74" t="s">
        <v>314</v>
      </c>
      <c r="I18" s="94"/>
      <c r="J18" s="119"/>
      <c r="K18" s="91"/>
    </row>
    <row r="19" spans="1:11">
      <c r="A19" s="89">
        <v>41570</v>
      </c>
      <c r="B19" s="90">
        <v>0.28125</v>
      </c>
      <c r="C19" s="118" t="s">
        <v>26</v>
      </c>
      <c r="D19" s="118" t="s">
        <v>208</v>
      </c>
      <c r="E19" s="18">
        <v>2</v>
      </c>
      <c r="F19" s="119">
        <v>57</v>
      </c>
      <c r="H19" s="118"/>
      <c r="I19" s="94"/>
      <c r="J19" s="119"/>
      <c r="K19" s="91"/>
    </row>
    <row r="20" spans="1:11">
      <c r="A20" s="89">
        <v>41570</v>
      </c>
      <c r="B20" s="90">
        <v>0.33680555555555558</v>
      </c>
      <c r="C20" s="118" t="s">
        <v>23</v>
      </c>
      <c r="D20" s="118" t="s">
        <v>242</v>
      </c>
      <c r="E20" s="18">
        <v>4</v>
      </c>
      <c r="F20" s="119">
        <v>57</v>
      </c>
      <c r="H20" s="169" t="s">
        <v>302</v>
      </c>
      <c r="I20" s="169"/>
      <c r="J20" s="119"/>
      <c r="K20" s="91"/>
    </row>
    <row r="21" spans="1:11">
      <c r="A21" s="89">
        <v>41570</v>
      </c>
      <c r="B21" s="90">
        <v>0.33680555555555558</v>
      </c>
      <c r="C21" s="118" t="s">
        <v>12</v>
      </c>
      <c r="D21" s="118" t="s">
        <v>95</v>
      </c>
      <c r="E21" s="18">
        <v>3</v>
      </c>
      <c r="F21" s="119">
        <v>57</v>
      </c>
      <c r="H21" s="118" t="s">
        <v>308</v>
      </c>
      <c r="I21" s="41">
        <f t="shared" ref="I21:I28" si="4">SUMIF(C:C, H21,E:E )</f>
        <v>111</v>
      </c>
      <c r="J21" s="119"/>
      <c r="K21" s="91"/>
    </row>
    <row r="22" spans="1:11">
      <c r="A22" s="89">
        <v>41570</v>
      </c>
      <c r="B22" s="90">
        <v>0.3923611111111111</v>
      </c>
      <c r="C22" s="118" t="s">
        <v>308</v>
      </c>
      <c r="D22" s="118" t="s">
        <v>309</v>
      </c>
      <c r="E22" s="18">
        <v>2</v>
      </c>
      <c r="F22" s="119">
        <v>57</v>
      </c>
      <c r="H22" s="118" t="s">
        <v>8</v>
      </c>
      <c r="I22" s="41">
        <f t="shared" si="4"/>
        <v>96</v>
      </c>
      <c r="J22" s="91"/>
      <c r="K22" s="91"/>
    </row>
    <row r="23" spans="1:11">
      <c r="A23" s="89">
        <v>41570</v>
      </c>
      <c r="B23" s="90">
        <v>0.3923611111111111</v>
      </c>
      <c r="C23" s="118" t="s">
        <v>25</v>
      </c>
      <c r="D23" s="118" t="s">
        <v>153</v>
      </c>
      <c r="E23" s="18">
        <v>5</v>
      </c>
      <c r="F23" s="119">
        <v>57</v>
      </c>
      <c r="H23" s="118" t="s">
        <v>12</v>
      </c>
      <c r="I23" s="41">
        <f t="shared" si="4"/>
        <v>104</v>
      </c>
      <c r="J23" s="91"/>
      <c r="K23" s="91"/>
    </row>
    <row r="24" spans="1:11">
      <c r="A24" s="89">
        <v>41570</v>
      </c>
      <c r="B24" s="90">
        <v>0.44791666666666669</v>
      </c>
      <c r="C24" s="118" t="s">
        <v>8</v>
      </c>
      <c r="D24" s="118" t="s">
        <v>72</v>
      </c>
      <c r="E24" s="18">
        <v>0</v>
      </c>
      <c r="F24" s="119">
        <v>57</v>
      </c>
      <c r="H24" s="118" t="s">
        <v>25</v>
      </c>
      <c r="I24" s="41">
        <f t="shared" si="4"/>
        <v>120</v>
      </c>
      <c r="J24" s="91"/>
      <c r="K24" s="91"/>
    </row>
    <row r="25" spans="1:11">
      <c r="A25" s="89">
        <v>41570</v>
      </c>
      <c r="B25" s="90">
        <v>0.44791666666666669</v>
      </c>
      <c r="C25" s="118" t="s">
        <v>24</v>
      </c>
      <c r="D25" s="118" t="s">
        <v>165</v>
      </c>
      <c r="E25" s="18">
        <v>9</v>
      </c>
      <c r="F25" s="119">
        <v>57</v>
      </c>
      <c r="H25" s="118" t="s">
        <v>24</v>
      </c>
      <c r="I25" s="41">
        <f t="shared" si="4"/>
        <v>121</v>
      </c>
      <c r="J25" s="91"/>
      <c r="K25" s="91"/>
    </row>
    <row r="26" spans="1:11">
      <c r="A26" s="89">
        <v>41577</v>
      </c>
      <c r="B26" s="90">
        <v>0.28125</v>
      </c>
      <c r="C26" s="118" t="s">
        <v>24</v>
      </c>
      <c r="D26" s="118" t="s">
        <v>165</v>
      </c>
      <c r="E26" s="18">
        <v>4</v>
      </c>
      <c r="F26" s="119">
        <v>57</v>
      </c>
      <c r="H26" s="118" t="s">
        <v>13</v>
      </c>
      <c r="I26" s="41">
        <f t="shared" si="4"/>
        <v>116</v>
      </c>
      <c r="J26" s="91"/>
      <c r="K26" s="91"/>
    </row>
    <row r="27" spans="1:11">
      <c r="A27" s="89">
        <v>41577</v>
      </c>
      <c r="B27" s="90">
        <v>0.28125</v>
      </c>
      <c r="C27" s="118" t="s">
        <v>25</v>
      </c>
      <c r="D27" s="118" t="s">
        <v>153</v>
      </c>
      <c r="E27" s="18">
        <v>4</v>
      </c>
      <c r="F27" s="119">
        <v>57</v>
      </c>
      <c r="H27" s="118" t="s">
        <v>26</v>
      </c>
      <c r="I27" s="41">
        <f t="shared" si="4"/>
        <v>96</v>
      </c>
      <c r="J27" s="91"/>
      <c r="K27" s="91"/>
    </row>
    <row r="28" spans="1:11">
      <c r="A28" s="89">
        <v>41577</v>
      </c>
      <c r="B28" s="90">
        <v>0.33680555555555558</v>
      </c>
      <c r="C28" s="118" t="s">
        <v>26</v>
      </c>
      <c r="D28" s="118" t="s">
        <v>312</v>
      </c>
      <c r="E28" s="18">
        <v>7</v>
      </c>
      <c r="F28" s="119">
        <v>57</v>
      </c>
      <c r="H28" s="118" t="s">
        <v>23</v>
      </c>
      <c r="I28" s="41">
        <f t="shared" si="4"/>
        <v>115</v>
      </c>
      <c r="J28" s="91"/>
      <c r="K28" s="91"/>
    </row>
    <row r="29" spans="1:11">
      <c r="A29" s="89">
        <v>41577</v>
      </c>
      <c r="B29" s="90">
        <v>0.33680555555555558</v>
      </c>
      <c r="C29" s="118" t="s">
        <v>8</v>
      </c>
      <c r="D29" s="118" t="s">
        <v>72</v>
      </c>
      <c r="E29" s="18">
        <v>3</v>
      </c>
      <c r="F29" s="119">
        <v>57</v>
      </c>
      <c r="H29" s="118"/>
      <c r="I29" s="36"/>
      <c r="J29" s="91"/>
      <c r="K29" s="91"/>
    </row>
    <row r="30" spans="1:11">
      <c r="A30" s="89">
        <v>41577</v>
      </c>
      <c r="B30" s="90">
        <v>0.3923611111111111</v>
      </c>
      <c r="C30" s="118" t="s">
        <v>308</v>
      </c>
      <c r="D30" s="118" t="s">
        <v>310</v>
      </c>
      <c r="E30" s="18">
        <v>5</v>
      </c>
      <c r="F30" s="119">
        <v>57</v>
      </c>
      <c r="H30" s="118"/>
      <c r="I30" s="36"/>
      <c r="J30" s="91"/>
      <c r="K30" s="118"/>
    </row>
    <row r="31" spans="1:11">
      <c r="A31" s="89">
        <v>41577</v>
      </c>
      <c r="B31" s="90">
        <v>0.3923611111111111</v>
      </c>
      <c r="C31" s="118" t="s">
        <v>12</v>
      </c>
      <c r="D31" s="118" t="s">
        <v>95</v>
      </c>
      <c r="E31" s="18">
        <v>6</v>
      </c>
      <c r="F31" s="119">
        <v>57</v>
      </c>
      <c r="H31" s="169" t="s">
        <v>315</v>
      </c>
      <c r="I31" s="169"/>
      <c r="J31" s="169"/>
      <c r="K31" s="118"/>
    </row>
    <row r="32" spans="1:11">
      <c r="A32" s="89">
        <v>41584</v>
      </c>
      <c r="B32" s="90">
        <v>0.28125</v>
      </c>
      <c r="C32" s="118" t="s">
        <v>13</v>
      </c>
      <c r="D32" s="118" t="s">
        <v>117</v>
      </c>
      <c r="E32" s="18">
        <v>7</v>
      </c>
      <c r="F32" s="119">
        <v>57</v>
      </c>
      <c r="H32" s="90">
        <v>0.28125</v>
      </c>
      <c r="I32" s="119">
        <f>SUMIF(B:B, H32,E:E )</f>
        <v>210</v>
      </c>
      <c r="J32" s="91">
        <f>I32-$I$36</f>
        <v>-9.75</v>
      </c>
      <c r="K32" s="118"/>
    </row>
    <row r="33" spans="1:11">
      <c r="A33" s="89">
        <v>41584</v>
      </c>
      <c r="B33" s="90">
        <v>0.28125</v>
      </c>
      <c r="C33" s="118" t="s">
        <v>308</v>
      </c>
      <c r="D33" s="118" t="s">
        <v>153</v>
      </c>
      <c r="E33" s="18">
        <v>2</v>
      </c>
      <c r="F33" s="119">
        <v>57</v>
      </c>
      <c r="H33" s="90">
        <v>0.33680555555555558</v>
      </c>
      <c r="I33" s="119">
        <f>SUMIF(B:B, H33,E:E )</f>
        <v>224</v>
      </c>
      <c r="J33" s="91">
        <f t="shared" ref="J33:J35" si="5">I33-$I$36</f>
        <v>4.25</v>
      </c>
      <c r="K33" s="118"/>
    </row>
    <row r="34" spans="1:11">
      <c r="A34" s="89">
        <v>41584</v>
      </c>
      <c r="B34" s="90">
        <v>0.33680555555555558</v>
      </c>
      <c r="C34" s="118" t="s">
        <v>8</v>
      </c>
      <c r="D34" s="118" t="s">
        <v>72</v>
      </c>
      <c r="E34" s="18">
        <v>5</v>
      </c>
      <c r="F34" s="119">
        <v>57</v>
      </c>
      <c r="H34" s="90">
        <v>0.3923611111111111</v>
      </c>
      <c r="I34" s="119">
        <f>SUMIF(B:B, H34,E:E )</f>
        <v>208</v>
      </c>
      <c r="J34" s="91">
        <f t="shared" si="5"/>
        <v>-11.75</v>
      </c>
      <c r="K34" s="118"/>
    </row>
    <row r="35" spans="1:11">
      <c r="A35" s="89">
        <v>41584</v>
      </c>
      <c r="B35" s="90">
        <v>0.33680555555555558</v>
      </c>
      <c r="C35" s="118" t="s">
        <v>25</v>
      </c>
      <c r="D35" s="118" t="s">
        <v>153</v>
      </c>
      <c r="E35" s="18">
        <v>5</v>
      </c>
      <c r="F35" s="119">
        <v>57</v>
      </c>
      <c r="H35" s="90">
        <v>0.44791666666666669</v>
      </c>
      <c r="I35" s="119">
        <f>SUMIF(B:B, H35,E:E )</f>
        <v>237</v>
      </c>
      <c r="J35" s="91">
        <f t="shared" si="5"/>
        <v>17.25</v>
      </c>
      <c r="K35" s="118"/>
    </row>
    <row r="36" spans="1:11">
      <c r="A36" s="89">
        <v>41584</v>
      </c>
      <c r="B36" s="90">
        <v>0.3923611111111111</v>
      </c>
      <c r="C36" s="118" t="s">
        <v>26</v>
      </c>
      <c r="D36" s="118" t="s">
        <v>72</v>
      </c>
      <c r="E36" s="18">
        <v>5</v>
      </c>
      <c r="F36" s="119">
        <v>57</v>
      </c>
      <c r="H36" s="165" t="s">
        <v>316</v>
      </c>
      <c r="I36" s="34">
        <f>AVERAGE(I32:I35)</f>
        <v>219.75</v>
      </c>
      <c r="J36" s="118"/>
      <c r="K36" s="37"/>
    </row>
    <row r="37" spans="1:11">
      <c r="A37" s="89">
        <v>41584</v>
      </c>
      <c r="B37" s="90">
        <v>0.3923611111111111</v>
      </c>
      <c r="C37" s="118" t="s">
        <v>23</v>
      </c>
      <c r="D37" s="118" t="s">
        <v>153</v>
      </c>
      <c r="E37" s="18">
        <v>3</v>
      </c>
      <c r="F37" s="119">
        <v>57</v>
      </c>
      <c r="H37" s="118"/>
      <c r="I37" s="37"/>
      <c r="J37" s="118"/>
      <c r="K37" s="118"/>
    </row>
    <row r="38" spans="1:11">
      <c r="A38" s="89">
        <v>41584</v>
      </c>
      <c r="B38" s="90">
        <v>0.44791666666666669</v>
      </c>
      <c r="C38" s="118" t="s">
        <v>24</v>
      </c>
      <c r="D38" s="118" t="s">
        <v>165</v>
      </c>
      <c r="E38" s="18">
        <v>7</v>
      </c>
      <c r="F38" s="119">
        <v>57</v>
      </c>
      <c r="H38" s="169" t="s">
        <v>317</v>
      </c>
      <c r="I38" s="169"/>
      <c r="J38" s="169"/>
      <c r="K38" s="118"/>
    </row>
    <row r="39" spans="1:11">
      <c r="A39" s="89">
        <v>41584</v>
      </c>
      <c r="B39" s="90">
        <v>0.44791666666666669</v>
      </c>
      <c r="C39" s="118" t="s">
        <v>12</v>
      </c>
      <c r="D39" s="118" t="s">
        <v>95</v>
      </c>
      <c r="E39" s="18">
        <v>7</v>
      </c>
      <c r="F39" s="119">
        <v>57</v>
      </c>
      <c r="H39" s="89">
        <v>41556</v>
      </c>
      <c r="I39" s="41">
        <f t="shared" ref="I39:I67" si="6">SUMIF(A:A, H39,E:E )</f>
        <v>39</v>
      </c>
      <c r="J39" s="60">
        <f t="shared" ref="J39:J67" si="7">IF(I39&gt;0,I39-$I$68,"")</f>
        <v>5.1923076923076934</v>
      </c>
      <c r="K39" s="118"/>
    </row>
    <row r="40" spans="1:11">
      <c r="A40" s="89">
        <v>41591</v>
      </c>
      <c r="B40" s="90">
        <v>0.28125</v>
      </c>
      <c r="C40" s="118" t="s">
        <v>23</v>
      </c>
      <c r="D40" s="118" t="s">
        <v>242</v>
      </c>
      <c r="E40" s="18">
        <v>5</v>
      </c>
      <c r="F40" s="119">
        <v>57</v>
      </c>
      <c r="H40" s="89">
        <v>41563</v>
      </c>
      <c r="I40" s="41">
        <f t="shared" si="6"/>
        <v>38</v>
      </c>
      <c r="J40" s="60">
        <f t="shared" si="7"/>
        <v>4.1923076923076934</v>
      </c>
      <c r="K40" s="118"/>
    </row>
    <row r="41" spans="1:11">
      <c r="A41" s="89">
        <v>41591</v>
      </c>
      <c r="B41" s="90">
        <v>0.28125</v>
      </c>
      <c r="C41" s="118" t="s">
        <v>8</v>
      </c>
      <c r="D41" s="118" t="s">
        <v>72</v>
      </c>
      <c r="E41" s="18">
        <v>2</v>
      </c>
      <c r="F41" s="119">
        <v>57</v>
      </c>
      <c r="H41" s="89">
        <v>41570</v>
      </c>
      <c r="I41" s="41">
        <f t="shared" si="6"/>
        <v>30</v>
      </c>
      <c r="J41" s="60">
        <f t="shared" si="7"/>
        <v>-3.8076923076923066</v>
      </c>
      <c r="K41" s="118"/>
    </row>
    <row r="42" spans="1:11">
      <c r="A42" s="89">
        <v>41591</v>
      </c>
      <c r="B42" s="90">
        <v>0.33680555555555558</v>
      </c>
      <c r="C42" s="118" t="s">
        <v>24</v>
      </c>
      <c r="D42" s="118" t="s">
        <v>165</v>
      </c>
      <c r="E42" s="18">
        <v>4</v>
      </c>
      <c r="F42" s="119">
        <v>57</v>
      </c>
      <c r="H42" s="89">
        <v>41577</v>
      </c>
      <c r="I42" s="41">
        <f t="shared" si="6"/>
        <v>29</v>
      </c>
      <c r="J42" s="60">
        <f t="shared" si="7"/>
        <v>-4.8076923076923066</v>
      </c>
      <c r="K42" s="118"/>
    </row>
    <row r="43" spans="1:11">
      <c r="A43" s="89">
        <v>41591</v>
      </c>
      <c r="B43" s="90">
        <v>0.33680555555555558</v>
      </c>
      <c r="C43" s="118" t="s">
        <v>13</v>
      </c>
      <c r="D43" s="118" t="s">
        <v>117</v>
      </c>
      <c r="E43" s="18">
        <v>1</v>
      </c>
      <c r="F43" s="119">
        <v>57</v>
      </c>
      <c r="H43" s="89">
        <v>41584</v>
      </c>
      <c r="I43" s="41">
        <f t="shared" si="6"/>
        <v>41</v>
      </c>
      <c r="J43" s="60">
        <f t="shared" si="7"/>
        <v>7.1923076923076934</v>
      </c>
      <c r="K43" s="118"/>
    </row>
    <row r="44" spans="1:11">
      <c r="A44" s="89">
        <v>41591</v>
      </c>
      <c r="B44" s="90">
        <v>0.3923611111111111</v>
      </c>
      <c r="C44" s="118" t="s">
        <v>25</v>
      </c>
      <c r="D44" s="118" t="s">
        <v>153</v>
      </c>
      <c r="E44" s="18">
        <v>2</v>
      </c>
      <c r="F44" s="119">
        <v>57</v>
      </c>
      <c r="H44" s="89">
        <v>41591</v>
      </c>
      <c r="I44" s="41">
        <f t="shared" si="6"/>
        <v>23</v>
      </c>
      <c r="J44" s="60">
        <f t="shared" si="7"/>
        <v>-10.807692307692307</v>
      </c>
      <c r="K44" s="118"/>
    </row>
    <row r="45" spans="1:11">
      <c r="A45" s="89">
        <v>41591</v>
      </c>
      <c r="B45" s="90">
        <v>0.3923611111111111</v>
      </c>
      <c r="C45" s="118" t="s">
        <v>12</v>
      </c>
      <c r="D45" s="118" t="s">
        <v>95</v>
      </c>
      <c r="E45" s="18">
        <v>4</v>
      </c>
      <c r="F45" s="119">
        <v>57</v>
      </c>
      <c r="H45" s="89">
        <v>41598</v>
      </c>
      <c r="I45" s="41">
        <f t="shared" si="6"/>
        <v>33</v>
      </c>
      <c r="J45" s="60">
        <f t="shared" si="7"/>
        <v>-0.8076923076923066</v>
      </c>
      <c r="K45" s="118"/>
    </row>
    <row r="46" spans="1:11">
      <c r="A46" s="89">
        <v>41591</v>
      </c>
      <c r="B46" s="90">
        <v>0.44791666666666669</v>
      </c>
      <c r="C46" s="118" t="s">
        <v>26</v>
      </c>
      <c r="D46" s="118" t="s">
        <v>209</v>
      </c>
      <c r="E46" s="18">
        <v>2</v>
      </c>
      <c r="F46" s="119">
        <v>57</v>
      </c>
      <c r="H46" s="89">
        <v>41612</v>
      </c>
      <c r="I46" s="41">
        <f t="shared" si="6"/>
        <v>42</v>
      </c>
      <c r="J46" s="60">
        <f t="shared" si="7"/>
        <v>8.1923076923076934</v>
      </c>
      <c r="K46" s="118"/>
    </row>
    <row r="47" spans="1:11">
      <c r="A47" s="89">
        <v>41591</v>
      </c>
      <c r="B47" s="90">
        <v>0.44791666666666669</v>
      </c>
      <c r="C47" s="118" t="s">
        <v>308</v>
      </c>
      <c r="D47" s="118" t="s">
        <v>309</v>
      </c>
      <c r="E47" s="18">
        <v>3</v>
      </c>
      <c r="F47" s="119">
        <v>57</v>
      </c>
      <c r="H47" s="89">
        <v>41619</v>
      </c>
      <c r="I47" s="41">
        <f t="shared" si="6"/>
        <v>44</v>
      </c>
      <c r="J47" s="60">
        <f t="shared" si="7"/>
        <v>10.192307692307693</v>
      </c>
      <c r="K47" s="118"/>
    </row>
    <row r="48" spans="1:11">
      <c r="A48" s="89">
        <v>41598</v>
      </c>
      <c r="B48" s="90">
        <v>0.28125</v>
      </c>
      <c r="C48" s="118" t="s">
        <v>25</v>
      </c>
      <c r="D48" s="118" t="s">
        <v>153</v>
      </c>
      <c r="E48" s="18">
        <v>2</v>
      </c>
      <c r="F48" s="119">
        <v>57</v>
      </c>
      <c r="H48" s="89">
        <v>41626</v>
      </c>
      <c r="I48" s="41">
        <f t="shared" si="6"/>
        <v>34</v>
      </c>
      <c r="J48" s="60">
        <f t="shared" si="7"/>
        <v>0.1923076923076934</v>
      </c>
      <c r="K48" s="118"/>
    </row>
    <row r="49" spans="1:11">
      <c r="A49" s="89">
        <v>41598</v>
      </c>
      <c r="B49" s="90">
        <v>0.28125</v>
      </c>
      <c r="C49" s="118" t="s">
        <v>13</v>
      </c>
      <c r="D49" s="118" t="s">
        <v>117</v>
      </c>
      <c r="E49" s="18">
        <v>2</v>
      </c>
      <c r="F49" s="119">
        <v>57</v>
      </c>
      <c r="H49" s="89">
        <v>41647</v>
      </c>
      <c r="I49" s="41">
        <f t="shared" si="6"/>
        <v>31</v>
      </c>
      <c r="J49" s="60">
        <f t="shared" si="7"/>
        <v>-2.8076923076923066</v>
      </c>
      <c r="K49" s="118"/>
    </row>
    <row r="50" spans="1:11">
      <c r="A50" s="89">
        <v>41598</v>
      </c>
      <c r="B50" s="90">
        <v>0.33680555555555558</v>
      </c>
      <c r="C50" s="118" t="s">
        <v>23</v>
      </c>
      <c r="D50" s="118" t="s">
        <v>242</v>
      </c>
      <c r="E50" s="18">
        <v>4</v>
      </c>
      <c r="F50" s="119">
        <v>57</v>
      </c>
      <c r="H50" s="89">
        <v>41654</v>
      </c>
      <c r="I50" s="41">
        <f t="shared" si="6"/>
        <v>41</v>
      </c>
      <c r="J50" s="60">
        <f t="shared" si="7"/>
        <v>7.1923076923076934</v>
      </c>
      <c r="K50" s="118"/>
    </row>
    <row r="51" spans="1:11">
      <c r="A51" s="89">
        <v>41598</v>
      </c>
      <c r="B51" s="90">
        <v>0.33680555555555558</v>
      </c>
      <c r="C51" s="118" t="s">
        <v>308</v>
      </c>
      <c r="D51" s="118" t="s">
        <v>309</v>
      </c>
      <c r="E51" s="18">
        <v>6</v>
      </c>
      <c r="F51" s="119">
        <v>57</v>
      </c>
      <c r="H51" s="89">
        <v>41661</v>
      </c>
      <c r="I51" s="41">
        <f t="shared" si="6"/>
        <v>33</v>
      </c>
      <c r="J51" s="60">
        <f t="shared" si="7"/>
        <v>-0.8076923076923066</v>
      </c>
      <c r="K51" s="118"/>
    </row>
    <row r="52" spans="1:11">
      <c r="A52" s="89">
        <v>41598</v>
      </c>
      <c r="B52" s="90">
        <v>0.3923611111111111</v>
      </c>
      <c r="C52" s="118" t="s">
        <v>26</v>
      </c>
      <c r="D52" s="150" t="s">
        <v>208</v>
      </c>
      <c r="E52" s="18">
        <v>1</v>
      </c>
      <c r="F52" s="119">
        <v>57</v>
      </c>
      <c r="H52" s="89">
        <v>41668</v>
      </c>
      <c r="I52" s="41">
        <f t="shared" si="6"/>
        <v>24</v>
      </c>
      <c r="J52" s="60">
        <f t="shared" si="7"/>
        <v>-9.8076923076923066</v>
      </c>
      <c r="K52" s="118"/>
    </row>
    <row r="53" spans="1:11">
      <c r="A53" s="89">
        <v>41598</v>
      </c>
      <c r="B53" s="90">
        <v>0.3923611111111111</v>
      </c>
      <c r="C53" s="118" t="s">
        <v>24</v>
      </c>
      <c r="D53" s="118" t="s">
        <v>165</v>
      </c>
      <c r="E53" s="18">
        <v>6</v>
      </c>
      <c r="F53" s="119">
        <v>57</v>
      </c>
      <c r="H53" s="89">
        <v>41675</v>
      </c>
      <c r="I53" s="41">
        <f t="shared" si="6"/>
        <v>28</v>
      </c>
      <c r="J53" s="60">
        <f t="shared" si="7"/>
        <v>-5.8076923076923066</v>
      </c>
      <c r="K53" s="118"/>
    </row>
    <row r="54" spans="1:11">
      <c r="A54" s="89">
        <v>41598</v>
      </c>
      <c r="B54" s="90">
        <v>0.44791666666666669</v>
      </c>
      <c r="C54" s="118" t="s">
        <v>12</v>
      </c>
      <c r="D54" s="118" t="s">
        <v>95</v>
      </c>
      <c r="E54" s="18">
        <v>7</v>
      </c>
      <c r="F54" s="119">
        <v>57</v>
      </c>
      <c r="H54" s="89">
        <v>41682</v>
      </c>
      <c r="I54" s="41">
        <f t="shared" si="6"/>
        <v>44</v>
      </c>
      <c r="J54" s="60">
        <f t="shared" si="7"/>
        <v>10.192307692307693</v>
      </c>
      <c r="K54" s="118"/>
    </row>
    <row r="55" spans="1:11">
      <c r="A55" s="89">
        <v>41598</v>
      </c>
      <c r="B55" s="90">
        <v>0.44791666666666669</v>
      </c>
      <c r="C55" s="118" t="s">
        <v>8</v>
      </c>
      <c r="D55" s="118" t="s">
        <v>72</v>
      </c>
      <c r="E55" s="18">
        <v>5</v>
      </c>
      <c r="F55" s="119">
        <v>57</v>
      </c>
      <c r="H55" s="89">
        <v>41689</v>
      </c>
      <c r="I55" s="41">
        <f t="shared" si="6"/>
        <v>33</v>
      </c>
      <c r="J55" s="60">
        <f t="shared" si="7"/>
        <v>-0.8076923076923066</v>
      </c>
      <c r="K55" s="118"/>
    </row>
    <row r="56" spans="1:11">
      <c r="A56" s="89">
        <v>41612</v>
      </c>
      <c r="B56" s="90">
        <v>0.28125</v>
      </c>
      <c r="C56" s="118" t="s">
        <v>12</v>
      </c>
      <c r="D56" s="118" t="s">
        <v>95</v>
      </c>
      <c r="E56" s="18">
        <v>4</v>
      </c>
      <c r="F56" s="119">
        <v>37</v>
      </c>
      <c r="H56" s="89">
        <v>41696</v>
      </c>
      <c r="I56" s="41">
        <f t="shared" si="6"/>
        <v>44</v>
      </c>
      <c r="J56" s="60">
        <f t="shared" si="7"/>
        <v>10.192307692307693</v>
      </c>
      <c r="K56" s="118"/>
    </row>
    <row r="57" spans="1:11">
      <c r="A57" s="89">
        <v>41612</v>
      </c>
      <c r="B57" s="90">
        <v>0.28125</v>
      </c>
      <c r="C57" s="118" t="s">
        <v>13</v>
      </c>
      <c r="D57" s="118" t="s">
        <v>117</v>
      </c>
      <c r="E57" s="18">
        <v>4</v>
      </c>
      <c r="F57" s="119">
        <v>37</v>
      </c>
      <c r="H57" s="89">
        <v>41703</v>
      </c>
      <c r="I57" s="41">
        <f t="shared" si="6"/>
        <v>32</v>
      </c>
      <c r="J57" s="60">
        <f t="shared" si="7"/>
        <v>-1.8076923076923066</v>
      </c>
      <c r="K57" s="118"/>
    </row>
    <row r="58" spans="1:11">
      <c r="A58" s="89">
        <v>41612</v>
      </c>
      <c r="B58" s="90">
        <v>0.33680555555555558</v>
      </c>
      <c r="C58" s="118" t="s">
        <v>23</v>
      </c>
      <c r="D58" s="118" t="s">
        <v>242</v>
      </c>
      <c r="E58" s="18">
        <v>7</v>
      </c>
      <c r="F58" s="119">
        <v>57</v>
      </c>
      <c r="H58" s="89">
        <v>41710</v>
      </c>
      <c r="I58" s="41">
        <f t="shared" si="6"/>
        <v>29</v>
      </c>
      <c r="J58" s="60">
        <f t="shared" si="7"/>
        <v>-4.8076923076923066</v>
      </c>
      <c r="K58" s="118"/>
    </row>
    <row r="59" spans="1:11">
      <c r="A59" s="89">
        <v>41612</v>
      </c>
      <c r="B59" s="90">
        <v>0.33680555555555558</v>
      </c>
      <c r="C59" s="118" t="s">
        <v>24</v>
      </c>
      <c r="D59" s="118" t="s">
        <v>165</v>
      </c>
      <c r="E59" s="18">
        <v>4</v>
      </c>
      <c r="F59" s="119">
        <v>57</v>
      </c>
      <c r="H59" s="89">
        <v>41717</v>
      </c>
      <c r="I59" s="41">
        <f t="shared" si="6"/>
        <v>38</v>
      </c>
      <c r="J59" s="60">
        <f t="shared" si="7"/>
        <v>4.1923076923076934</v>
      </c>
      <c r="K59" s="118"/>
    </row>
    <row r="60" spans="1:11">
      <c r="A60" s="89">
        <v>41612</v>
      </c>
      <c r="B60" s="90">
        <v>0.3923611111111111</v>
      </c>
      <c r="C60" s="118" t="s">
        <v>25</v>
      </c>
      <c r="D60" s="118" t="s">
        <v>242</v>
      </c>
      <c r="E60" s="18">
        <v>2</v>
      </c>
      <c r="F60" s="119">
        <v>17</v>
      </c>
      <c r="H60" s="89">
        <v>41724</v>
      </c>
      <c r="I60" s="41">
        <f t="shared" si="6"/>
        <v>24</v>
      </c>
      <c r="J60" s="60">
        <f t="shared" si="7"/>
        <v>-9.8076923076923066</v>
      </c>
      <c r="K60" s="118"/>
    </row>
    <row r="61" spans="1:11">
      <c r="A61" s="89">
        <v>41612</v>
      </c>
      <c r="B61" s="90">
        <v>0.3923611111111111</v>
      </c>
      <c r="C61" s="118" t="s">
        <v>25</v>
      </c>
      <c r="D61" s="118" t="s">
        <v>222</v>
      </c>
      <c r="E61" s="18">
        <v>6</v>
      </c>
      <c r="F61" s="119">
        <v>40</v>
      </c>
      <c r="H61" s="89">
        <v>41731</v>
      </c>
      <c r="I61" s="41">
        <f t="shared" si="6"/>
        <v>43</v>
      </c>
      <c r="J61" s="60">
        <f t="shared" si="7"/>
        <v>9.1923076923076934</v>
      </c>
      <c r="K61" s="91"/>
    </row>
    <row r="62" spans="1:11">
      <c r="A62" s="89">
        <v>41612</v>
      </c>
      <c r="B62" s="90">
        <v>0.3923611111111111</v>
      </c>
      <c r="C62" s="118" t="s">
        <v>26</v>
      </c>
      <c r="D62" s="118" t="s">
        <v>309</v>
      </c>
      <c r="E62" s="18">
        <v>3</v>
      </c>
      <c r="F62" s="119">
        <v>57</v>
      </c>
      <c r="H62" s="89">
        <v>41738</v>
      </c>
      <c r="I62" s="41">
        <f t="shared" si="6"/>
        <v>30</v>
      </c>
      <c r="J62" s="60">
        <f t="shared" si="7"/>
        <v>-3.8076923076923066</v>
      </c>
      <c r="K62" s="91"/>
    </row>
    <row r="63" spans="1:11">
      <c r="A63" s="89">
        <v>41612</v>
      </c>
      <c r="B63" s="90">
        <v>0.44791666666666669</v>
      </c>
      <c r="C63" s="118" t="s">
        <v>8</v>
      </c>
      <c r="D63" s="118" t="s">
        <v>72</v>
      </c>
      <c r="E63" s="18">
        <v>5</v>
      </c>
      <c r="F63" s="119">
        <v>57</v>
      </c>
      <c r="H63" s="89">
        <v>41745</v>
      </c>
      <c r="I63" s="41">
        <f t="shared" si="6"/>
        <v>29</v>
      </c>
      <c r="J63" s="60">
        <f t="shared" si="7"/>
        <v>-4.8076923076923066</v>
      </c>
      <c r="K63" s="91"/>
    </row>
    <row r="64" spans="1:11">
      <c r="A64" s="89">
        <v>41612</v>
      </c>
      <c r="B64" s="90">
        <v>0.44791666666666669</v>
      </c>
      <c r="C64" s="118" t="s">
        <v>308</v>
      </c>
      <c r="D64" s="118" t="s">
        <v>309</v>
      </c>
      <c r="E64" s="18">
        <v>7</v>
      </c>
      <c r="F64" s="119">
        <v>57</v>
      </c>
      <c r="H64" s="89">
        <v>41752</v>
      </c>
      <c r="I64" s="41">
        <f t="shared" si="6"/>
        <v>23</v>
      </c>
      <c r="J64" s="60">
        <f t="shared" si="7"/>
        <v>-10.807692307692307</v>
      </c>
      <c r="K64" s="91"/>
    </row>
    <row r="65" spans="1:15">
      <c r="A65" s="89">
        <v>41619</v>
      </c>
      <c r="B65" s="90">
        <v>0.28125</v>
      </c>
      <c r="C65" s="118" t="s">
        <v>308</v>
      </c>
      <c r="D65" s="118" t="s">
        <v>309</v>
      </c>
      <c r="E65" s="18">
        <v>4</v>
      </c>
      <c r="F65" s="119">
        <v>57</v>
      </c>
      <c r="H65" s="89">
        <v>41759</v>
      </c>
      <c r="I65" s="41">
        <f t="shared" si="6"/>
        <v>0</v>
      </c>
      <c r="J65" s="60" t="str">
        <f t="shared" si="7"/>
        <v/>
      </c>
      <c r="K65" s="91"/>
      <c r="L65" s="119"/>
      <c r="M65" s="118"/>
      <c r="N65" s="118"/>
      <c r="O65" s="118"/>
    </row>
    <row r="66" spans="1:15">
      <c r="A66" s="89">
        <v>41619</v>
      </c>
      <c r="B66" s="90">
        <v>0.28125</v>
      </c>
      <c r="C66" s="118" t="s">
        <v>24</v>
      </c>
      <c r="D66" s="118" t="s">
        <v>165</v>
      </c>
      <c r="E66" s="18">
        <v>5</v>
      </c>
      <c r="F66" s="119">
        <v>57</v>
      </c>
      <c r="H66" s="89">
        <v>41766</v>
      </c>
      <c r="I66" s="41">
        <f t="shared" si="6"/>
        <v>0</v>
      </c>
      <c r="J66" s="60" t="str">
        <f t="shared" si="7"/>
        <v/>
      </c>
      <c r="K66" s="91"/>
      <c r="L66" s="119"/>
      <c r="M66" s="118"/>
      <c r="N66" s="118"/>
      <c r="O66" s="118"/>
    </row>
    <row r="67" spans="1:15">
      <c r="A67" s="89">
        <v>41619</v>
      </c>
      <c r="B67" s="90">
        <v>0.33680555555555558</v>
      </c>
      <c r="C67" s="118" t="s">
        <v>13</v>
      </c>
      <c r="D67" s="118" t="s">
        <v>117</v>
      </c>
      <c r="E67" s="18">
        <v>5</v>
      </c>
      <c r="F67" s="119">
        <v>57</v>
      </c>
      <c r="H67" s="89">
        <v>41773</v>
      </c>
      <c r="I67" s="41">
        <f t="shared" si="6"/>
        <v>0</v>
      </c>
      <c r="J67" s="60" t="str">
        <f t="shared" si="7"/>
        <v/>
      </c>
      <c r="K67" s="91"/>
      <c r="L67" s="119"/>
      <c r="M67" s="118"/>
      <c r="N67" s="118"/>
      <c r="O67" s="118"/>
    </row>
    <row r="68" spans="1:15">
      <c r="A68" s="89">
        <v>41619</v>
      </c>
      <c r="B68" s="90">
        <v>0.33680555555555558</v>
      </c>
      <c r="C68" s="118" t="s">
        <v>8</v>
      </c>
      <c r="D68" s="118" t="s">
        <v>72</v>
      </c>
      <c r="E68" s="18">
        <v>3</v>
      </c>
      <c r="F68" s="119">
        <v>57</v>
      </c>
      <c r="H68" s="165" t="s">
        <v>316</v>
      </c>
      <c r="I68" s="34">
        <f>AVERAGEIF(I39:I67,"&gt;0")</f>
        <v>33.807692307692307</v>
      </c>
      <c r="J68" s="119"/>
      <c r="K68" s="91"/>
      <c r="L68" s="119"/>
      <c r="M68" s="118"/>
      <c r="N68" s="118"/>
      <c r="O68" s="118"/>
    </row>
    <row r="69" spans="1:15">
      <c r="A69" s="89">
        <v>41619</v>
      </c>
      <c r="B69" s="90">
        <v>0.3923611111111111</v>
      </c>
      <c r="C69" s="118" t="s">
        <v>25</v>
      </c>
      <c r="D69" s="118" t="s">
        <v>153</v>
      </c>
      <c r="E69" s="18">
        <v>6</v>
      </c>
      <c r="F69" s="119">
        <v>57</v>
      </c>
      <c r="H69" s="118"/>
      <c r="I69" s="94"/>
      <c r="J69" s="119"/>
      <c r="K69" s="91"/>
      <c r="L69" s="165"/>
      <c r="M69" s="165"/>
      <c r="N69" s="165"/>
      <c r="O69" s="165"/>
    </row>
    <row r="70" spans="1:15">
      <c r="A70" s="89">
        <v>41619</v>
      </c>
      <c r="B70" s="90">
        <v>0.3923611111111111</v>
      </c>
      <c r="C70" s="118" t="s">
        <v>23</v>
      </c>
      <c r="D70" s="118" t="s">
        <v>242</v>
      </c>
      <c r="E70" s="18">
        <v>10</v>
      </c>
      <c r="F70" s="119">
        <v>57</v>
      </c>
      <c r="H70" s="119"/>
      <c r="I70" s="118"/>
      <c r="J70" s="118"/>
      <c r="K70" s="118"/>
      <c r="L70" s="119"/>
      <c r="M70" s="119"/>
      <c r="N70" s="91"/>
      <c r="O70" s="119"/>
    </row>
    <row r="71" spans="1:15">
      <c r="A71" s="89">
        <v>41619</v>
      </c>
      <c r="B71" s="90">
        <v>0.44791666666666669</v>
      </c>
      <c r="C71" s="118" t="s">
        <v>12</v>
      </c>
      <c r="D71" s="118" t="s">
        <v>95</v>
      </c>
      <c r="E71" s="18">
        <v>5</v>
      </c>
      <c r="F71" s="119">
        <v>57</v>
      </c>
      <c r="H71" s="119"/>
      <c r="I71" s="118"/>
      <c r="J71" s="118"/>
      <c r="K71" s="118"/>
      <c r="L71" s="119"/>
      <c r="M71" s="119"/>
      <c r="N71" s="91"/>
      <c r="O71" s="119"/>
    </row>
    <row r="72" spans="1:15">
      <c r="A72" s="89">
        <v>41619</v>
      </c>
      <c r="B72" s="90">
        <v>0.44791666666666669</v>
      </c>
      <c r="C72" s="118" t="s">
        <v>26</v>
      </c>
      <c r="D72" s="118" t="s">
        <v>310</v>
      </c>
      <c r="E72" s="18">
        <v>6</v>
      </c>
      <c r="F72" s="119">
        <v>57</v>
      </c>
      <c r="H72" s="119"/>
      <c r="I72" s="118"/>
      <c r="J72" s="118"/>
      <c r="K72" s="118"/>
      <c r="L72" s="119"/>
      <c r="M72" s="119"/>
      <c r="N72" s="91"/>
      <c r="O72" s="119"/>
    </row>
    <row r="73" spans="1:15">
      <c r="A73" s="89">
        <v>41626</v>
      </c>
      <c r="B73" s="90">
        <v>0.28125</v>
      </c>
      <c r="C73" s="118" t="s">
        <v>12</v>
      </c>
      <c r="D73" s="118" t="s">
        <v>95</v>
      </c>
      <c r="E73" s="18">
        <v>4</v>
      </c>
      <c r="F73" s="119">
        <v>57</v>
      </c>
      <c r="H73" s="119"/>
      <c r="I73" s="118"/>
      <c r="J73" s="118"/>
      <c r="K73" s="118"/>
      <c r="L73" s="119"/>
      <c r="M73" s="119"/>
      <c r="N73" s="91"/>
      <c r="O73" s="119"/>
    </row>
    <row r="74" spans="1:15">
      <c r="A74" s="89">
        <v>41626</v>
      </c>
      <c r="B74" s="90">
        <v>0.28125</v>
      </c>
      <c r="C74" s="118" t="s">
        <v>23</v>
      </c>
      <c r="D74" s="118" t="s">
        <v>242</v>
      </c>
      <c r="E74" s="18">
        <v>6</v>
      </c>
      <c r="F74" s="119">
        <v>57</v>
      </c>
      <c r="H74" s="119"/>
      <c r="I74" s="118"/>
      <c r="J74" s="118"/>
      <c r="K74" s="118"/>
      <c r="L74" s="119"/>
      <c r="M74" s="119"/>
      <c r="N74" s="91"/>
      <c r="O74" s="119"/>
    </row>
    <row r="75" spans="1:15">
      <c r="A75" s="89">
        <v>41626</v>
      </c>
      <c r="B75" s="90">
        <v>0.33680555555555558</v>
      </c>
      <c r="C75" s="118" t="s">
        <v>308</v>
      </c>
      <c r="D75" s="118" t="s">
        <v>309</v>
      </c>
      <c r="E75" s="18">
        <v>0</v>
      </c>
      <c r="F75" s="119">
        <v>57</v>
      </c>
      <c r="H75" s="119"/>
      <c r="I75" s="118"/>
      <c r="J75" s="118"/>
      <c r="K75" s="118"/>
      <c r="L75" s="119"/>
      <c r="M75" s="119"/>
      <c r="N75" s="91"/>
      <c r="O75" s="119"/>
    </row>
    <row r="76" spans="1:15">
      <c r="A76" s="89">
        <v>41626</v>
      </c>
      <c r="B76" s="90">
        <v>0.33680555555555558</v>
      </c>
      <c r="C76" s="118" t="s">
        <v>25</v>
      </c>
      <c r="D76" s="118" t="s">
        <v>153</v>
      </c>
      <c r="E76" s="18">
        <v>5</v>
      </c>
      <c r="F76" s="119">
        <v>57</v>
      </c>
      <c r="H76" s="118"/>
      <c r="I76" s="94"/>
      <c r="J76" s="119"/>
      <c r="K76" s="91"/>
      <c r="L76" s="119"/>
      <c r="M76" s="118"/>
      <c r="N76" s="118"/>
      <c r="O76" s="118"/>
    </row>
    <row r="77" spans="1:15">
      <c r="A77" s="89">
        <v>41626</v>
      </c>
      <c r="B77" s="90">
        <v>0.3923611111111111</v>
      </c>
      <c r="C77" s="118" t="s">
        <v>8</v>
      </c>
      <c r="D77" s="118" t="s">
        <v>72</v>
      </c>
      <c r="E77" s="18">
        <v>2</v>
      </c>
      <c r="F77" s="119">
        <v>57</v>
      </c>
      <c r="H77" s="118"/>
      <c r="I77" s="94"/>
      <c r="J77" s="119"/>
      <c r="K77" s="91"/>
      <c r="L77" s="119"/>
      <c r="M77" s="118"/>
      <c r="N77" s="118"/>
      <c r="O77" s="118"/>
    </row>
    <row r="78" spans="1:15">
      <c r="A78" s="89">
        <v>41626</v>
      </c>
      <c r="B78" s="90">
        <v>0.3923611111111111</v>
      </c>
      <c r="C78" s="118" t="s">
        <v>24</v>
      </c>
      <c r="D78" s="118" t="s">
        <v>165</v>
      </c>
      <c r="E78" s="18">
        <v>7</v>
      </c>
      <c r="F78" s="119">
        <v>57</v>
      </c>
      <c r="H78" s="118"/>
      <c r="I78" s="94"/>
      <c r="J78" s="119"/>
      <c r="K78" s="91"/>
      <c r="L78" s="119"/>
      <c r="M78" s="118"/>
      <c r="N78" s="118"/>
      <c r="O78" s="118"/>
    </row>
    <row r="79" spans="1:15">
      <c r="A79" s="89">
        <v>41626</v>
      </c>
      <c r="B79" s="90">
        <v>0.44791666666666669</v>
      </c>
      <c r="C79" s="118" t="s">
        <v>26</v>
      </c>
      <c r="D79" s="118"/>
      <c r="E79" s="18">
        <v>5</v>
      </c>
      <c r="F79" s="119">
        <v>57</v>
      </c>
      <c r="H79" s="118"/>
      <c r="I79" s="94"/>
      <c r="J79" s="119"/>
      <c r="K79" s="91"/>
      <c r="L79" s="119"/>
      <c r="M79" s="118"/>
      <c r="N79" s="118"/>
      <c r="O79" s="118"/>
    </row>
    <row r="80" spans="1:15">
      <c r="A80" s="89">
        <v>41626</v>
      </c>
      <c r="B80" s="90">
        <v>0.44791666666666669</v>
      </c>
      <c r="C80" s="118" t="s">
        <v>13</v>
      </c>
      <c r="D80" s="118" t="s">
        <v>117</v>
      </c>
      <c r="E80" s="18">
        <v>5</v>
      </c>
      <c r="F80" s="119">
        <v>57</v>
      </c>
      <c r="H80" s="118"/>
      <c r="I80" s="94"/>
      <c r="J80" s="119"/>
      <c r="K80" s="91"/>
      <c r="L80" s="119"/>
      <c r="M80" s="118"/>
      <c r="N80" s="118"/>
      <c r="O80" s="118"/>
    </row>
    <row r="81" spans="1:6">
      <c r="A81" s="89">
        <v>41647</v>
      </c>
      <c r="B81" s="90">
        <v>0.28125</v>
      </c>
      <c r="C81" s="118" t="s">
        <v>26</v>
      </c>
      <c r="D81" s="118" t="s">
        <v>209</v>
      </c>
      <c r="E81" s="18">
        <v>4</v>
      </c>
      <c r="F81" s="119">
        <v>57</v>
      </c>
    </row>
    <row r="82" spans="1:6">
      <c r="A82" s="89">
        <v>41647</v>
      </c>
      <c r="B82" s="90">
        <v>0.28125</v>
      </c>
      <c r="C82" s="118" t="s">
        <v>8</v>
      </c>
      <c r="D82" s="118" t="s">
        <v>72</v>
      </c>
      <c r="E82" s="18">
        <v>8</v>
      </c>
      <c r="F82" s="119">
        <v>57</v>
      </c>
    </row>
    <row r="83" spans="1:6">
      <c r="A83" s="89">
        <v>41647</v>
      </c>
      <c r="B83" s="90">
        <v>0.33680555555555558</v>
      </c>
      <c r="C83" s="118" t="s">
        <v>308</v>
      </c>
      <c r="D83" s="118" t="s">
        <v>153</v>
      </c>
      <c r="E83" s="18">
        <v>3</v>
      </c>
      <c r="F83" s="119">
        <v>57</v>
      </c>
    </row>
    <row r="84" spans="1:6">
      <c r="A84" s="89">
        <v>41647</v>
      </c>
      <c r="B84" s="90">
        <v>0.33680555555555558</v>
      </c>
      <c r="C84" s="118" t="s">
        <v>12</v>
      </c>
      <c r="D84" s="118" t="s">
        <v>95</v>
      </c>
      <c r="E84" s="18">
        <v>3</v>
      </c>
      <c r="F84" s="119">
        <v>57</v>
      </c>
    </row>
    <row r="85" spans="1:6">
      <c r="A85" s="89">
        <v>41647</v>
      </c>
      <c r="B85" s="90">
        <v>0.3923611111111111</v>
      </c>
      <c r="C85" s="118" t="s">
        <v>13</v>
      </c>
      <c r="D85" s="118" t="s">
        <v>117</v>
      </c>
      <c r="E85" s="18">
        <v>5</v>
      </c>
      <c r="F85" s="119">
        <v>57</v>
      </c>
    </row>
    <row r="86" spans="1:6">
      <c r="A86" s="89">
        <v>41647</v>
      </c>
      <c r="B86" s="90">
        <v>0.3923611111111111</v>
      </c>
      <c r="C86" s="118" t="s">
        <v>23</v>
      </c>
      <c r="D86" s="118" t="s">
        <v>242</v>
      </c>
      <c r="E86" s="18">
        <v>3</v>
      </c>
      <c r="F86" s="119">
        <v>57</v>
      </c>
    </row>
    <row r="87" spans="1:6">
      <c r="A87" s="89">
        <v>41647</v>
      </c>
      <c r="B87" s="90">
        <v>0.44791666666666669</v>
      </c>
      <c r="C87" s="118" t="s">
        <v>24</v>
      </c>
      <c r="D87" s="118" t="s">
        <v>165</v>
      </c>
      <c r="E87" s="18">
        <v>0</v>
      </c>
      <c r="F87" s="119">
        <v>57</v>
      </c>
    </row>
    <row r="88" spans="1:6">
      <c r="A88" s="89">
        <v>41647</v>
      </c>
      <c r="B88" s="90">
        <v>0.44791666666666669</v>
      </c>
      <c r="C88" s="118" t="s">
        <v>25</v>
      </c>
      <c r="D88" s="118" t="s">
        <v>153</v>
      </c>
      <c r="E88" s="18">
        <v>5</v>
      </c>
      <c r="F88" s="119">
        <v>57</v>
      </c>
    </row>
    <row r="89" spans="1:6">
      <c r="A89" s="89">
        <v>41654</v>
      </c>
      <c r="B89" s="90">
        <v>0.28125</v>
      </c>
      <c r="C89" s="118" t="s">
        <v>25</v>
      </c>
      <c r="D89" s="118" t="s">
        <v>153</v>
      </c>
      <c r="E89" s="18">
        <v>5</v>
      </c>
      <c r="F89" s="119">
        <v>57</v>
      </c>
    </row>
    <row r="90" spans="1:6">
      <c r="A90" s="89">
        <v>41654</v>
      </c>
      <c r="B90" s="90">
        <v>0.28125</v>
      </c>
      <c r="C90" s="118" t="s">
        <v>8</v>
      </c>
      <c r="D90" s="118" t="s">
        <v>72</v>
      </c>
      <c r="E90" s="18">
        <v>5</v>
      </c>
      <c r="F90" s="119">
        <v>57</v>
      </c>
    </row>
    <row r="91" spans="1:6">
      <c r="A91" s="89">
        <v>41654</v>
      </c>
      <c r="B91" s="90">
        <v>0.33680555555555558</v>
      </c>
      <c r="C91" s="118" t="s">
        <v>26</v>
      </c>
      <c r="D91" s="118" t="s">
        <v>153</v>
      </c>
      <c r="E91" s="18">
        <v>5</v>
      </c>
      <c r="F91" s="119">
        <v>57</v>
      </c>
    </row>
    <row r="92" spans="1:6">
      <c r="A92" s="89">
        <v>41654</v>
      </c>
      <c r="B92" s="90">
        <v>0.33680555555555558</v>
      </c>
      <c r="C92" s="118" t="s">
        <v>23</v>
      </c>
      <c r="D92" s="118" t="s">
        <v>242</v>
      </c>
      <c r="E92" s="18">
        <v>7</v>
      </c>
      <c r="F92" s="119">
        <v>57</v>
      </c>
    </row>
    <row r="93" spans="1:6">
      <c r="A93" s="89">
        <v>41654</v>
      </c>
      <c r="B93" s="90">
        <v>0.3923611111111111</v>
      </c>
      <c r="C93" s="118" t="s">
        <v>24</v>
      </c>
      <c r="D93" s="118" t="s">
        <v>75</v>
      </c>
      <c r="E93" s="18">
        <v>7</v>
      </c>
      <c r="F93" s="119">
        <v>57</v>
      </c>
    </row>
    <row r="94" spans="1:6">
      <c r="A94" s="89">
        <v>41654</v>
      </c>
      <c r="B94" s="90">
        <v>0.3923611111111111</v>
      </c>
      <c r="C94" s="118" t="s">
        <v>12</v>
      </c>
      <c r="D94" s="118" t="s">
        <v>95</v>
      </c>
      <c r="E94" s="18">
        <v>1</v>
      </c>
      <c r="F94" s="119">
        <v>57</v>
      </c>
    </row>
    <row r="95" spans="1:6">
      <c r="A95" s="89">
        <v>41654</v>
      </c>
      <c r="B95" s="90">
        <v>0.44791666666666669</v>
      </c>
      <c r="C95" s="118" t="s">
        <v>308</v>
      </c>
      <c r="D95" s="118" t="s">
        <v>310</v>
      </c>
      <c r="E95" s="18">
        <v>7</v>
      </c>
      <c r="F95" s="119">
        <v>57</v>
      </c>
    </row>
    <row r="96" spans="1:6">
      <c r="A96" s="89">
        <v>41654</v>
      </c>
      <c r="B96" s="90">
        <v>0.44791666666666669</v>
      </c>
      <c r="C96" s="118" t="s">
        <v>13</v>
      </c>
      <c r="D96" s="118" t="s">
        <v>117</v>
      </c>
      <c r="E96" s="18">
        <v>4</v>
      </c>
      <c r="F96" s="119">
        <v>57</v>
      </c>
    </row>
    <row r="97" spans="1:10">
      <c r="A97" s="89">
        <v>41661</v>
      </c>
      <c r="B97" s="90">
        <v>0.28125</v>
      </c>
      <c r="C97" s="118" t="s">
        <v>24</v>
      </c>
      <c r="D97" s="118" t="s">
        <v>165</v>
      </c>
      <c r="E97" s="18">
        <v>3</v>
      </c>
      <c r="F97" s="119">
        <v>57</v>
      </c>
      <c r="H97" s="118"/>
      <c r="I97" s="94"/>
      <c r="J97" s="119"/>
    </row>
    <row r="98" spans="1:10">
      <c r="A98" s="89">
        <v>41661</v>
      </c>
      <c r="B98" s="90">
        <v>0.28125</v>
      </c>
      <c r="C98" s="118" t="s">
        <v>13</v>
      </c>
      <c r="D98" s="118" t="s">
        <v>117</v>
      </c>
      <c r="E98" s="18">
        <v>2</v>
      </c>
      <c r="F98" s="119">
        <v>57</v>
      </c>
      <c r="H98" s="118"/>
      <c r="I98" s="94"/>
      <c r="J98" s="119"/>
    </row>
    <row r="99" spans="1:10">
      <c r="A99" s="89">
        <v>41661</v>
      </c>
      <c r="B99" s="90">
        <v>0.33680555555555558</v>
      </c>
      <c r="C99" s="118" t="s">
        <v>12</v>
      </c>
      <c r="D99" s="118" t="s">
        <v>95</v>
      </c>
      <c r="E99" s="18">
        <v>4</v>
      </c>
      <c r="F99" s="119">
        <v>57</v>
      </c>
      <c r="H99" s="118"/>
      <c r="I99" s="94"/>
      <c r="J99" s="119"/>
    </row>
    <row r="100" spans="1:10">
      <c r="A100" s="89">
        <v>41661</v>
      </c>
      <c r="B100" s="90">
        <v>0.33680555555555558</v>
      </c>
      <c r="C100" s="118" t="s">
        <v>25</v>
      </c>
      <c r="D100" s="118" t="s">
        <v>153</v>
      </c>
      <c r="E100" s="18">
        <v>5</v>
      </c>
      <c r="F100" s="119">
        <v>57</v>
      </c>
      <c r="H100" s="118"/>
      <c r="I100" s="94"/>
      <c r="J100" s="119"/>
    </row>
    <row r="101" spans="1:10">
      <c r="A101" s="89">
        <v>41661</v>
      </c>
      <c r="B101" s="90">
        <v>0.3923611111111111</v>
      </c>
      <c r="C101" s="118" t="s">
        <v>26</v>
      </c>
      <c r="D101" s="118" t="s">
        <v>310</v>
      </c>
      <c r="E101" s="18">
        <v>4</v>
      </c>
      <c r="F101" s="119">
        <v>57</v>
      </c>
      <c r="H101" s="118"/>
      <c r="I101" s="94"/>
      <c r="J101" s="119"/>
    </row>
    <row r="102" spans="1:10">
      <c r="A102" s="89">
        <v>41661</v>
      </c>
      <c r="B102" s="90">
        <v>0.3923611111111111</v>
      </c>
      <c r="C102" s="118" t="s">
        <v>308</v>
      </c>
      <c r="D102" s="118" t="s">
        <v>222</v>
      </c>
      <c r="E102" s="18">
        <v>2</v>
      </c>
      <c r="F102" s="119">
        <v>57</v>
      </c>
      <c r="H102" s="118"/>
      <c r="I102" s="94"/>
      <c r="J102" s="119"/>
    </row>
    <row r="103" spans="1:10">
      <c r="A103" s="89">
        <v>41661</v>
      </c>
      <c r="B103" s="90">
        <v>0.44791666666666669</v>
      </c>
      <c r="C103" s="118" t="s">
        <v>23</v>
      </c>
      <c r="D103" s="118" t="s">
        <v>242</v>
      </c>
      <c r="E103" s="18">
        <v>8</v>
      </c>
      <c r="F103" s="119">
        <v>57</v>
      </c>
      <c r="H103" s="118"/>
      <c r="I103" s="94"/>
      <c r="J103" s="119"/>
    </row>
    <row r="104" spans="1:10">
      <c r="A104" s="89">
        <v>41661</v>
      </c>
      <c r="B104" s="90">
        <v>0.44791666666666669</v>
      </c>
      <c r="C104" s="118" t="s">
        <v>8</v>
      </c>
      <c r="D104" s="118" t="s">
        <v>72</v>
      </c>
      <c r="E104" s="18">
        <v>5</v>
      </c>
      <c r="F104" s="119">
        <v>57</v>
      </c>
      <c r="H104" s="118"/>
      <c r="I104" s="94"/>
      <c r="J104" s="119"/>
    </row>
    <row r="105" spans="1:10">
      <c r="A105" s="89">
        <v>41668</v>
      </c>
      <c r="B105" s="90">
        <v>0.28125</v>
      </c>
      <c r="C105" s="118" t="s">
        <v>23</v>
      </c>
      <c r="D105" s="118" t="s">
        <v>242</v>
      </c>
      <c r="E105" s="18">
        <v>1</v>
      </c>
      <c r="F105" s="119">
        <v>57</v>
      </c>
      <c r="H105" s="118"/>
      <c r="I105" s="94"/>
      <c r="J105" s="119"/>
    </row>
    <row r="106" spans="1:10">
      <c r="A106" s="89">
        <v>41668</v>
      </c>
      <c r="B106" s="90">
        <v>0.28125</v>
      </c>
      <c r="C106" s="118" t="s">
        <v>308</v>
      </c>
      <c r="D106" s="118" t="s">
        <v>153</v>
      </c>
      <c r="E106" s="18">
        <v>1</v>
      </c>
      <c r="F106" s="119">
        <v>57</v>
      </c>
      <c r="H106" s="118"/>
      <c r="I106" s="94"/>
      <c r="J106" s="119"/>
    </row>
    <row r="107" spans="1:10">
      <c r="A107" s="89">
        <v>41668</v>
      </c>
      <c r="B107" s="90">
        <v>0.33680555555555558</v>
      </c>
      <c r="C107" s="118" t="s">
        <v>24</v>
      </c>
      <c r="D107" s="118" t="s">
        <v>165</v>
      </c>
      <c r="E107" s="18">
        <v>5</v>
      </c>
      <c r="F107" s="119">
        <v>57</v>
      </c>
      <c r="H107" s="118"/>
      <c r="I107" s="94"/>
      <c r="J107" s="119"/>
    </row>
    <row r="108" spans="1:10">
      <c r="A108" s="89">
        <v>41668</v>
      </c>
      <c r="B108" s="90">
        <v>0.33680555555555558</v>
      </c>
      <c r="C108" s="118" t="s">
        <v>26</v>
      </c>
      <c r="D108" s="118" t="s">
        <v>208</v>
      </c>
      <c r="E108" s="18">
        <v>2</v>
      </c>
      <c r="F108" s="119">
        <v>57</v>
      </c>
      <c r="H108" s="118"/>
      <c r="I108" s="94"/>
      <c r="J108" s="119"/>
    </row>
    <row r="109" spans="1:10">
      <c r="A109" s="89">
        <v>41668</v>
      </c>
      <c r="B109" s="90">
        <v>0.3923611111111111</v>
      </c>
      <c r="C109" s="118" t="s">
        <v>8</v>
      </c>
      <c r="D109" s="118" t="s">
        <v>72</v>
      </c>
      <c r="E109" s="18">
        <v>3</v>
      </c>
      <c r="F109" s="119">
        <v>57</v>
      </c>
      <c r="H109" s="118"/>
      <c r="I109" s="94"/>
      <c r="J109" s="119"/>
    </row>
    <row r="110" spans="1:10">
      <c r="A110" s="89">
        <v>41668</v>
      </c>
      <c r="B110" s="90">
        <v>0.3923611111111111</v>
      </c>
      <c r="C110" s="118" t="s">
        <v>12</v>
      </c>
      <c r="D110" s="118" t="s">
        <v>95</v>
      </c>
      <c r="E110" s="18">
        <v>2</v>
      </c>
      <c r="F110" s="119">
        <v>57</v>
      </c>
      <c r="H110" s="118"/>
      <c r="I110" s="94"/>
      <c r="J110" s="119"/>
    </row>
    <row r="111" spans="1:10">
      <c r="A111" s="89">
        <v>41668</v>
      </c>
      <c r="B111" s="90">
        <v>0.44791666666666669</v>
      </c>
      <c r="C111" s="118" t="s">
        <v>25</v>
      </c>
      <c r="D111" s="118" t="s">
        <v>310</v>
      </c>
      <c r="E111" s="18">
        <v>6</v>
      </c>
      <c r="F111" s="119">
        <v>57</v>
      </c>
      <c r="H111" s="118"/>
      <c r="I111" s="94"/>
      <c r="J111" s="119"/>
    </row>
    <row r="112" spans="1:10">
      <c r="A112" s="89">
        <v>41668</v>
      </c>
      <c r="B112" s="90">
        <v>0.44791666666666669</v>
      </c>
      <c r="C112" s="118" t="s">
        <v>13</v>
      </c>
      <c r="D112" s="118" t="s">
        <v>117</v>
      </c>
      <c r="E112" s="18">
        <v>4</v>
      </c>
      <c r="F112" s="119">
        <v>57</v>
      </c>
      <c r="H112" s="118"/>
      <c r="I112" s="94"/>
      <c r="J112" s="119"/>
    </row>
    <row r="113" spans="1:6">
      <c r="A113" s="89">
        <v>41675</v>
      </c>
      <c r="B113" s="90">
        <v>0.28125</v>
      </c>
      <c r="C113" s="118" t="s">
        <v>23</v>
      </c>
      <c r="D113" s="118" t="s">
        <v>242</v>
      </c>
      <c r="E113" s="18">
        <v>7</v>
      </c>
      <c r="F113" s="119">
        <v>57</v>
      </c>
    </row>
    <row r="114" spans="1:6">
      <c r="A114" s="89">
        <v>41675</v>
      </c>
      <c r="B114" s="90">
        <v>0.28125</v>
      </c>
      <c r="C114" s="118" t="s">
        <v>24</v>
      </c>
      <c r="D114" s="118" t="s">
        <v>165</v>
      </c>
      <c r="E114" s="18">
        <v>4</v>
      </c>
      <c r="F114" s="119">
        <v>57</v>
      </c>
    </row>
    <row r="115" spans="1:6">
      <c r="A115" s="89">
        <v>41675</v>
      </c>
      <c r="B115" s="90">
        <v>0.33680555555555558</v>
      </c>
      <c r="C115" s="118" t="s">
        <v>25</v>
      </c>
      <c r="D115" s="118" t="s">
        <v>153</v>
      </c>
      <c r="E115" s="18">
        <v>6</v>
      </c>
      <c r="F115" s="119">
        <v>57</v>
      </c>
    </row>
    <row r="116" spans="1:6">
      <c r="A116" s="89">
        <v>41675</v>
      </c>
      <c r="B116" s="90">
        <v>0.33680555555555558</v>
      </c>
      <c r="C116" s="118" t="s">
        <v>26</v>
      </c>
      <c r="D116" s="118" t="s">
        <v>209</v>
      </c>
      <c r="E116" s="18">
        <v>2</v>
      </c>
      <c r="F116" s="119">
        <v>57</v>
      </c>
    </row>
    <row r="117" spans="1:6">
      <c r="A117" s="89">
        <v>41675</v>
      </c>
      <c r="B117" s="90">
        <v>0.3923611111111111</v>
      </c>
      <c r="C117" s="118" t="s">
        <v>8</v>
      </c>
      <c r="D117" s="118" t="s">
        <v>318</v>
      </c>
      <c r="E117" s="18">
        <v>0</v>
      </c>
      <c r="F117" s="119">
        <v>57</v>
      </c>
    </row>
    <row r="118" spans="1:6">
      <c r="A118" s="89">
        <v>41675</v>
      </c>
      <c r="B118" s="90">
        <v>0.3923611111111111</v>
      </c>
      <c r="C118" s="118" t="s">
        <v>308</v>
      </c>
      <c r="D118" s="118" t="s">
        <v>319</v>
      </c>
      <c r="E118" s="18">
        <v>0</v>
      </c>
      <c r="F118" s="119">
        <v>57</v>
      </c>
    </row>
    <row r="119" spans="1:6">
      <c r="A119" s="89">
        <v>41675</v>
      </c>
      <c r="B119" s="90">
        <v>0.44791666666666669</v>
      </c>
      <c r="C119" s="118" t="s">
        <v>12</v>
      </c>
      <c r="D119" s="118" t="s">
        <v>95</v>
      </c>
      <c r="E119" s="18">
        <v>3</v>
      </c>
      <c r="F119" s="119">
        <v>57</v>
      </c>
    </row>
    <row r="120" spans="1:6">
      <c r="A120" s="89">
        <v>41675</v>
      </c>
      <c r="B120" s="90">
        <v>0.44791666666666669</v>
      </c>
      <c r="C120" s="118" t="s">
        <v>13</v>
      </c>
      <c r="D120" s="118" t="s">
        <v>117</v>
      </c>
      <c r="E120" s="18">
        <v>6</v>
      </c>
      <c r="F120" s="119">
        <v>57</v>
      </c>
    </row>
    <row r="121" spans="1:6">
      <c r="A121" s="89">
        <v>41682</v>
      </c>
      <c r="B121" s="90">
        <v>0.28125</v>
      </c>
      <c r="C121" s="118" t="s">
        <v>13</v>
      </c>
      <c r="D121" s="118" t="s">
        <v>117</v>
      </c>
      <c r="E121" s="18">
        <v>6</v>
      </c>
      <c r="F121" s="119">
        <v>57</v>
      </c>
    </row>
    <row r="122" spans="1:6">
      <c r="A122" s="89">
        <v>41682</v>
      </c>
      <c r="B122" s="90">
        <v>0.28125</v>
      </c>
      <c r="C122" s="118" t="s">
        <v>8</v>
      </c>
      <c r="D122" s="118" t="s">
        <v>72</v>
      </c>
      <c r="E122" s="18">
        <v>4</v>
      </c>
      <c r="F122" s="119">
        <v>57</v>
      </c>
    </row>
    <row r="123" spans="1:6">
      <c r="A123" s="89">
        <v>41682</v>
      </c>
      <c r="B123" s="90">
        <v>0.33680555555555558</v>
      </c>
      <c r="C123" s="118" t="s">
        <v>25</v>
      </c>
      <c r="D123" s="118" t="s">
        <v>153</v>
      </c>
      <c r="E123" s="18">
        <v>10</v>
      </c>
      <c r="F123" s="119">
        <v>57</v>
      </c>
    </row>
    <row r="124" spans="1:6">
      <c r="A124" s="89">
        <v>41682</v>
      </c>
      <c r="B124" s="90">
        <v>0.33680555555555558</v>
      </c>
      <c r="C124" s="118" t="s">
        <v>23</v>
      </c>
      <c r="D124" s="118" t="s">
        <v>222</v>
      </c>
      <c r="E124" s="18">
        <v>1</v>
      </c>
      <c r="F124" s="119">
        <v>57</v>
      </c>
    </row>
    <row r="125" spans="1:6">
      <c r="A125" s="89">
        <v>41682</v>
      </c>
      <c r="B125" s="90">
        <v>0.3923611111111111</v>
      </c>
      <c r="C125" s="118" t="s">
        <v>12</v>
      </c>
      <c r="D125" s="118" t="s">
        <v>95</v>
      </c>
      <c r="E125" s="18">
        <v>4</v>
      </c>
      <c r="F125" s="119">
        <v>57</v>
      </c>
    </row>
    <row r="126" spans="1:6">
      <c r="A126" s="89">
        <v>41682</v>
      </c>
      <c r="B126" s="90">
        <v>0.3923611111111111</v>
      </c>
      <c r="C126" s="118" t="s">
        <v>26</v>
      </c>
      <c r="D126" s="118" t="s">
        <v>209</v>
      </c>
      <c r="E126" s="18">
        <v>4</v>
      </c>
      <c r="F126" s="119">
        <v>57</v>
      </c>
    </row>
    <row r="127" spans="1:6">
      <c r="A127" s="89">
        <v>41682</v>
      </c>
      <c r="B127" s="90">
        <v>0.44791666666666669</v>
      </c>
      <c r="C127" s="118" t="s">
        <v>308</v>
      </c>
      <c r="D127" s="118" t="s">
        <v>222</v>
      </c>
      <c r="E127" s="18">
        <v>8</v>
      </c>
      <c r="F127" s="119">
        <v>57</v>
      </c>
    </row>
    <row r="128" spans="1:6">
      <c r="A128" s="89">
        <v>41682</v>
      </c>
      <c r="B128" s="90">
        <v>0.44791666666666669</v>
      </c>
      <c r="C128" s="118" t="s">
        <v>24</v>
      </c>
      <c r="D128" s="118" t="s">
        <v>165</v>
      </c>
      <c r="E128" s="18">
        <v>7</v>
      </c>
      <c r="F128" s="119">
        <v>57</v>
      </c>
    </row>
    <row r="129" spans="1:6">
      <c r="A129" s="89">
        <v>41689</v>
      </c>
      <c r="B129" s="90">
        <v>0.28125</v>
      </c>
      <c r="C129" s="118" t="s">
        <v>308</v>
      </c>
      <c r="D129" s="118" t="s">
        <v>222</v>
      </c>
      <c r="E129" s="18">
        <v>1</v>
      </c>
      <c r="F129" s="119">
        <v>57</v>
      </c>
    </row>
    <row r="130" spans="1:6">
      <c r="A130" s="89">
        <v>41689</v>
      </c>
      <c r="B130" s="90">
        <v>0.28125</v>
      </c>
      <c r="C130" s="118" t="s">
        <v>25</v>
      </c>
      <c r="D130" s="118" t="s">
        <v>153</v>
      </c>
      <c r="E130" s="18">
        <v>4</v>
      </c>
      <c r="F130" s="119">
        <v>57</v>
      </c>
    </row>
    <row r="131" spans="1:6">
      <c r="A131" s="89">
        <v>41689</v>
      </c>
      <c r="B131" s="90">
        <v>0.33680555555555558</v>
      </c>
      <c r="C131" s="118" t="s">
        <v>8</v>
      </c>
      <c r="D131" s="118" t="s">
        <v>72</v>
      </c>
      <c r="E131" s="18">
        <v>5</v>
      </c>
      <c r="F131" s="119">
        <v>57</v>
      </c>
    </row>
    <row r="132" spans="1:6">
      <c r="A132" s="89">
        <v>41689</v>
      </c>
      <c r="B132" s="90">
        <v>0.33680555555555558</v>
      </c>
      <c r="C132" s="118" t="s">
        <v>24</v>
      </c>
      <c r="D132" s="118" t="s">
        <v>165</v>
      </c>
      <c r="E132" s="18">
        <v>7</v>
      </c>
      <c r="F132" s="119">
        <v>57</v>
      </c>
    </row>
    <row r="133" spans="1:6">
      <c r="A133" s="89">
        <v>41689</v>
      </c>
      <c r="B133" s="90">
        <v>0.3923611111111111</v>
      </c>
      <c r="C133" s="118" t="s">
        <v>13</v>
      </c>
      <c r="D133" s="118" t="s">
        <v>117</v>
      </c>
      <c r="E133" s="18">
        <v>4</v>
      </c>
      <c r="F133" s="119">
        <v>57</v>
      </c>
    </row>
    <row r="134" spans="1:6">
      <c r="A134" s="89">
        <v>41689</v>
      </c>
      <c r="B134" s="90">
        <v>0.3923611111111111</v>
      </c>
      <c r="C134" s="118" t="s">
        <v>26</v>
      </c>
      <c r="D134" s="118" t="s">
        <v>209</v>
      </c>
      <c r="E134" s="18">
        <v>2</v>
      </c>
      <c r="F134" s="119">
        <v>57</v>
      </c>
    </row>
    <row r="135" spans="1:6">
      <c r="A135" s="89">
        <v>41689</v>
      </c>
      <c r="B135" s="90">
        <v>0.44791666666666669</v>
      </c>
      <c r="C135" s="118" t="s">
        <v>12</v>
      </c>
      <c r="D135" s="118" t="s">
        <v>95</v>
      </c>
      <c r="E135" s="18">
        <v>3</v>
      </c>
      <c r="F135" s="119">
        <v>57</v>
      </c>
    </row>
    <row r="136" spans="1:6">
      <c r="A136" s="89">
        <v>41689</v>
      </c>
      <c r="B136" s="90">
        <v>0.44791666666666669</v>
      </c>
      <c r="C136" s="118" t="s">
        <v>23</v>
      </c>
      <c r="D136" s="118" t="s">
        <v>242</v>
      </c>
      <c r="E136" s="18">
        <v>7</v>
      </c>
      <c r="F136" s="119">
        <v>57</v>
      </c>
    </row>
    <row r="137" spans="1:6">
      <c r="A137" s="89">
        <v>41696</v>
      </c>
      <c r="B137" s="90">
        <v>0.28125</v>
      </c>
      <c r="C137" s="118" t="s">
        <v>308</v>
      </c>
      <c r="D137" s="118" t="s">
        <v>153</v>
      </c>
      <c r="E137" s="18">
        <v>4</v>
      </c>
      <c r="F137" s="119">
        <v>57</v>
      </c>
    </row>
    <row r="138" spans="1:6">
      <c r="A138" s="89">
        <v>41696</v>
      </c>
      <c r="B138" s="90">
        <v>0.28125</v>
      </c>
      <c r="C138" s="118" t="s">
        <v>12</v>
      </c>
      <c r="D138" s="118" t="s">
        <v>95</v>
      </c>
      <c r="E138" s="18">
        <v>4</v>
      </c>
      <c r="F138" s="119">
        <v>57</v>
      </c>
    </row>
    <row r="139" spans="1:6">
      <c r="A139" s="89">
        <v>41696</v>
      </c>
      <c r="B139" s="90">
        <v>0.33680555555555558</v>
      </c>
      <c r="C139" s="118" t="s">
        <v>13</v>
      </c>
      <c r="D139" s="118" t="s">
        <v>117</v>
      </c>
      <c r="E139" s="18">
        <v>6</v>
      </c>
      <c r="F139" s="119">
        <v>57</v>
      </c>
    </row>
    <row r="140" spans="1:6">
      <c r="A140" s="89">
        <v>41696</v>
      </c>
      <c r="B140" s="90">
        <v>0.33680555555555558</v>
      </c>
      <c r="C140" s="118" t="s">
        <v>23</v>
      </c>
      <c r="D140" s="118" t="s">
        <v>242</v>
      </c>
      <c r="E140" s="18">
        <v>6</v>
      </c>
      <c r="F140" s="119">
        <v>57</v>
      </c>
    </row>
    <row r="141" spans="1:6">
      <c r="A141" s="89">
        <v>41696</v>
      </c>
      <c r="B141" s="90">
        <v>0.3923611111111111</v>
      </c>
      <c r="C141" s="118" t="s">
        <v>24</v>
      </c>
      <c r="D141" s="118" t="s">
        <v>165</v>
      </c>
      <c r="E141" s="18">
        <v>7</v>
      </c>
      <c r="F141" s="119">
        <v>57</v>
      </c>
    </row>
    <row r="142" spans="1:6">
      <c r="A142" s="89">
        <v>41696</v>
      </c>
      <c r="B142" s="90">
        <v>0.3923611111111111</v>
      </c>
      <c r="C142" s="118" t="s">
        <v>25</v>
      </c>
      <c r="D142" s="118" t="s">
        <v>313</v>
      </c>
      <c r="E142" s="18">
        <v>5</v>
      </c>
      <c r="F142" s="119">
        <v>57</v>
      </c>
    </row>
    <row r="143" spans="1:6">
      <c r="A143" s="89">
        <v>41696</v>
      </c>
      <c r="B143" s="90">
        <v>0.44791666666666669</v>
      </c>
      <c r="C143" s="118" t="s">
        <v>8</v>
      </c>
      <c r="D143" s="118" t="s">
        <v>72</v>
      </c>
      <c r="E143" s="18">
        <v>6</v>
      </c>
      <c r="F143" s="119">
        <v>57</v>
      </c>
    </row>
    <row r="144" spans="1:6">
      <c r="A144" s="89">
        <v>41696</v>
      </c>
      <c r="B144" s="90">
        <v>0.44791666666666669</v>
      </c>
      <c r="C144" s="118" t="s">
        <v>26</v>
      </c>
      <c r="D144" s="118" t="s">
        <v>209</v>
      </c>
      <c r="E144" s="18">
        <v>6</v>
      </c>
      <c r="F144" s="119">
        <v>57</v>
      </c>
    </row>
    <row r="145" spans="1:6">
      <c r="A145" s="89">
        <v>41703</v>
      </c>
      <c r="B145" s="90">
        <v>0.28125</v>
      </c>
      <c r="C145" s="118" t="s">
        <v>26</v>
      </c>
      <c r="D145" s="118" t="s">
        <v>209</v>
      </c>
      <c r="E145" s="18">
        <v>4</v>
      </c>
      <c r="F145" s="119">
        <v>57</v>
      </c>
    </row>
    <row r="146" spans="1:6">
      <c r="A146" s="89">
        <v>41703</v>
      </c>
      <c r="B146" s="90">
        <v>0.28125</v>
      </c>
      <c r="C146" s="118" t="s">
        <v>23</v>
      </c>
      <c r="D146" s="118" t="s">
        <v>242</v>
      </c>
      <c r="E146" s="18">
        <v>4</v>
      </c>
      <c r="F146" s="119">
        <v>57</v>
      </c>
    </row>
    <row r="147" spans="1:6">
      <c r="A147" s="89">
        <v>41703</v>
      </c>
      <c r="B147" s="90">
        <v>0.33680555555555558</v>
      </c>
      <c r="C147" s="118" t="s">
        <v>24</v>
      </c>
      <c r="D147" s="118" t="s">
        <v>165</v>
      </c>
      <c r="E147" s="18">
        <v>3</v>
      </c>
      <c r="F147" s="119">
        <v>57</v>
      </c>
    </row>
    <row r="148" spans="1:6">
      <c r="A148" s="89">
        <v>41703</v>
      </c>
      <c r="B148" s="90">
        <v>0.33680555555555558</v>
      </c>
      <c r="C148" s="118" t="s">
        <v>12</v>
      </c>
      <c r="D148" s="118" t="s">
        <v>95</v>
      </c>
      <c r="E148" s="18">
        <v>5</v>
      </c>
      <c r="F148" s="119">
        <v>57</v>
      </c>
    </row>
    <row r="149" spans="1:6">
      <c r="A149" s="89">
        <v>41703</v>
      </c>
      <c r="B149" s="90">
        <v>0.3923611111111111</v>
      </c>
      <c r="C149" s="118" t="s">
        <v>13</v>
      </c>
      <c r="D149" s="118" t="s">
        <v>117</v>
      </c>
      <c r="E149" s="18">
        <v>6</v>
      </c>
      <c r="F149" s="119">
        <v>57</v>
      </c>
    </row>
    <row r="150" spans="1:6">
      <c r="A150" s="89">
        <v>41703</v>
      </c>
      <c r="B150" s="90">
        <v>0.3923611111111111</v>
      </c>
      <c r="C150" s="118" t="s">
        <v>308</v>
      </c>
      <c r="D150" s="118" t="s">
        <v>222</v>
      </c>
      <c r="E150" s="18">
        <v>2</v>
      </c>
      <c r="F150" s="119">
        <v>57</v>
      </c>
    </row>
    <row r="151" spans="1:6">
      <c r="A151" s="89">
        <v>41703</v>
      </c>
      <c r="B151" s="90">
        <v>0.44791666666666669</v>
      </c>
      <c r="C151" s="118" t="s">
        <v>8</v>
      </c>
      <c r="D151" s="118" t="s">
        <v>310</v>
      </c>
      <c r="E151" s="18">
        <v>5</v>
      </c>
      <c r="F151" s="119">
        <v>57</v>
      </c>
    </row>
    <row r="152" spans="1:6">
      <c r="A152" s="89">
        <v>41703</v>
      </c>
      <c r="B152" s="90">
        <v>0.44791666666666669</v>
      </c>
      <c r="C152" s="118" t="s">
        <v>25</v>
      </c>
      <c r="D152" s="118" t="s">
        <v>153</v>
      </c>
      <c r="E152" s="18">
        <v>3</v>
      </c>
      <c r="F152" s="119">
        <v>57</v>
      </c>
    </row>
    <row r="153" spans="1:6">
      <c r="A153" s="89">
        <v>41710</v>
      </c>
      <c r="B153" s="90">
        <v>0.28125</v>
      </c>
      <c r="C153" s="118" t="s">
        <v>25</v>
      </c>
      <c r="D153" s="118" t="s">
        <v>153</v>
      </c>
      <c r="E153" s="18">
        <v>1</v>
      </c>
      <c r="F153" s="119">
        <v>57</v>
      </c>
    </row>
    <row r="154" spans="1:6">
      <c r="A154" s="89">
        <v>41710</v>
      </c>
      <c r="B154" s="90">
        <v>0.28125</v>
      </c>
      <c r="C154" s="118" t="s">
        <v>12</v>
      </c>
      <c r="D154" s="118" t="s">
        <v>95</v>
      </c>
      <c r="E154" s="18">
        <v>4</v>
      </c>
      <c r="F154" s="119">
        <v>57</v>
      </c>
    </row>
    <row r="155" spans="1:6">
      <c r="A155" s="89">
        <v>41710</v>
      </c>
      <c r="B155" s="90">
        <v>0.33680555555555558</v>
      </c>
      <c r="C155" s="118" t="s">
        <v>26</v>
      </c>
      <c r="D155" s="118" t="s">
        <v>208</v>
      </c>
      <c r="E155" s="18">
        <v>1</v>
      </c>
      <c r="F155" s="119">
        <v>57</v>
      </c>
    </row>
    <row r="156" spans="1:6">
      <c r="A156" s="89">
        <v>41710</v>
      </c>
      <c r="B156" s="90">
        <v>0.33680555555555558</v>
      </c>
      <c r="C156" s="118" t="s">
        <v>308</v>
      </c>
      <c r="D156" s="118" t="s">
        <v>153</v>
      </c>
      <c r="E156" s="18">
        <v>3</v>
      </c>
      <c r="F156" s="119">
        <v>57</v>
      </c>
    </row>
    <row r="157" spans="1:6">
      <c r="A157" s="89">
        <v>41710</v>
      </c>
      <c r="B157" s="90">
        <v>0.3923611111111111</v>
      </c>
      <c r="C157" s="118" t="s">
        <v>23</v>
      </c>
      <c r="D157" s="118" t="s">
        <v>242</v>
      </c>
      <c r="E157" s="18">
        <v>5</v>
      </c>
      <c r="F157" s="119">
        <v>57</v>
      </c>
    </row>
    <row r="158" spans="1:6">
      <c r="A158" s="89">
        <v>41710</v>
      </c>
      <c r="B158" s="90">
        <v>0.3923611111111111</v>
      </c>
      <c r="C158" s="118" t="s">
        <v>8</v>
      </c>
      <c r="D158" s="118" t="s">
        <v>310</v>
      </c>
      <c r="E158" s="18">
        <v>6</v>
      </c>
      <c r="F158" s="119">
        <v>57</v>
      </c>
    </row>
    <row r="159" spans="1:6">
      <c r="A159" s="89">
        <v>41710</v>
      </c>
      <c r="B159" s="90">
        <v>0.44791666666666669</v>
      </c>
      <c r="C159" s="118" t="s">
        <v>24</v>
      </c>
      <c r="D159" s="118" t="s">
        <v>75</v>
      </c>
      <c r="E159" s="18">
        <v>4</v>
      </c>
      <c r="F159" s="119">
        <v>57</v>
      </c>
    </row>
    <row r="160" spans="1:6">
      <c r="A160" s="89">
        <v>41710</v>
      </c>
      <c r="B160" s="90">
        <v>0.44791666666666669</v>
      </c>
      <c r="C160" s="118" t="s">
        <v>13</v>
      </c>
      <c r="D160" s="118" t="s">
        <v>117</v>
      </c>
      <c r="E160" s="18">
        <v>5</v>
      </c>
      <c r="F160" s="119">
        <v>57</v>
      </c>
    </row>
    <row r="161" spans="1:6">
      <c r="A161" s="89">
        <v>41717</v>
      </c>
      <c r="B161" s="90">
        <v>0.28125</v>
      </c>
      <c r="C161" s="118" t="s">
        <v>24</v>
      </c>
      <c r="D161" s="118" t="s">
        <v>165</v>
      </c>
      <c r="E161" s="18">
        <v>1</v>
      </c>
      <c r="F161" s="119">
        <v>57</v>
      </c>
    </row>
    <row r="162" spans="1:6">
      <c r="A162" s="89">
        <v>41717</v>
      </c>
      <c r="B162" s="90">
        <v>0.28125</v>
      </c>
      <c r="C162" s="118" t="s">
        <v>26</v>
      </c>
      <c r="D162" s="118" t="s">
        <v>209</v>
      </c>
      <c r="E162" s="18">
        <v>5</v>
      </c>
      <c r="F162" s="119">
        <v>57</v>
      </c>
    </row>
    <row r="163" spans="1:6">
      <c r="A163" s="89">
        <v>41717</v>
      </c>
      <c r="B163" s="90">
        <v>0.33680555555555558</v>
      </c>
      <c r="C163" s="118" t="s">
        <v>8</v>
      </c>
      <c r="D163" s="118" t="s">
        <v>72</v>
      </c>
      <c r="E163" s="18">
        <v>6</v>
      </c>
      <c r="F163" s="119">
        <v>57</v>
      </c>
    </row>
    <row r="164" spans="1:6">
      <c r="A164" s="89">
        <v>41717</v>
      </c>
      <c r="B164" s="90">
        <v>0.33680555555555558</v>
      </c>
      <c r="C164" s="118" t="s">
        <v>12</v>
      </c>
      <c r="D164" s="118" t="s">
        <v>95</v>
      </c>
      <c r="E164" s="18">
        <v>5</v>
      </c>
      <c r="F164" s="119">
        <v>57</v>
      </c>
    </row>
    <row r="165" spans="1:6">
      <c r="A165" s="89">
        <v>41717</v>
      </c>
      <c r="B165" s="90">
        <v>0.3923611111111111</v>
      </c>
      <c r="C165" s="118" t="s">
        <v>25</v>
      </c>
      <c r="D165" s="118" t="s">
        <v>153</v>
      </c>
      <c r="E165" s="18">
        <v>7</v>
      </c>
      <c r="F165" s="119">
        <v>57</v>
      </c>
    </row>
    <row r="166" spans="1:6">
      <c r="A166" s="89">
        <v>41717</v>
      </c>
      <c r="B166" s="90">
        <v>0.3923611111111111</v>
      </c>
      <c r="C166" s="118" t="s">
        <v>13</v>
      </c>
      <c r="D166" s="118" t="s">
        <v>117</v>
      </c>
      <c r="E166" s="18">
        <v>3</v>
      </c>
      <c r="F166" s="119">
        <v>57</v>
      </c>
    </row>
    <row r="167" spans="1:6">
      <c r="A167" s="89">
        <v>41717</v>
      </c>
      <c r="B167" s="90">
        <v>0.44791666666666669</v>
      </c>
      <c r="C167" s="118" t="s">
        <v>23</v>
      </c>
      <c r="D167" s="118" t="s">
        <v>310</v>
      </c>
      <c r="E167" s="18">
        <v>3</v>
      </c>
      <c r="F167" s="119">
        <v>57</v>
      </c>
    </row>
    <row r="168" spans="1:6">
      <c r="A168" s="89">
        <v>41717</v>
      </c>
      <c r="B168" s="90">
        <v>0.44791666666666669</v>
      </c>
      <c r="C168" s="118" t="s">
        <v>308</v>
      </c>
      <c r="D168" s="118" t="s">
        <v>153</v>
      </c>
      <c r="E168" s="18">
        <v>8</v>
      </c>
      <c r="F168" s="119">
        <v>57</v>
      </c>
    </row>
    <row r="169" spans="1:6">
      <c r="A169" s="89">
        <v>41724</v>
      </c>
      <c r="B169" s="90">
        <v>0.28125</v>
      </c>
      <c r="C169" s="118" t="s">
        <v>25</v>
      </c>
      <c r="D169" s="118" t="s">
        <v>153</v>
      </c>
      <c r="E169" s="18">
        <v>4</v>
      </c>
      <c r="F169" s="119">
        <v>57</v>
      </c>
    </row>
    <row r="170" spans="1:6">
      <c r="A170" s="89">
        <v>41724</v>
      </c>
      <c r="B170" s="90">
        <v>0.28125</v>
      </c>
      <c r="C170" s="118" t="s">
        <v>26</v>
      </c>
      <c r="D170" s="118" t="s">
        <v>310</v>
      </c>
      <c r="E170" s="18">
        <v>3</v>
      </c>
      <c r="F170" s="119">
        <v>57</v>
      </c>
    </row>
    <row r="171" spans="1:6">
      <c r="A171" s="89">
        <v>41724</v>
      </c>
      <c r="B171" s="90">
        <v>0.33680555555555558</v>
      </c>
      <c r="C171" s="118" t="s">
        <v>8</v>
      </c>
      <c r="D171" s="118" t="s">
        <v>72</v>
      </c>
      <c r="E171" s="18">
        <v>1</v>
      </c>
      <c r="F171" s="119">
        <v>57</v>
      </c>
    </row>
    <row r="172" spans="1:6">
      <c r="A172" s="89">
        <v>41724</v>
      </c>
      <c r="B172" s="90">
        <v>0.33680555555555558</v>
      </c>
      <c r="C172" s="118" t="s">
        <v>308</v>
      </c>
      <c r="D172" s="118" t="s">
        <v>153</v>
      </c>
      <c r="E172" s="18">
        <v>0</v>
      </c>
      <c r="F172" s="119">
        <v>57</v>
      </c>
    </row>
    <row r="173" spans="1:6">
      <c r="A173" s="89">
        <v>41724</v>
      </c>
      <c r="B173" s="90">
        <v>0.3923611111111111</v>
      </c>
      <c r="C173" s="118" t="s">
        <v>12</v>
      </c>
      <c r="D173" s="118" t="s">
        <v>95</v>
      </c>
      <c r="E173" s="18">
        <v>1</v>
      </c>
      <c r="F173" s="119">
        <v>57</v>
      </c>
    </row>
    <row r="174" spans="1:6">
      <c r="A174" s="89">
        <v>41724</v>
      </c>
      <c r="B174" s="90">
        <v>0.3923611111111111</v>
      </c>
      <c r="C174" s="118" t="s">
        <v>13</v>
      </c>
      <c r="D174" s="118" t="s">
        <v>117</v>
      </c>
      <c r="E174" s="18">
        <v>7</v>
      </c>
      <c r="F174" s="119">
        <v>57</v>
      </c>
    </row>
    <row r="175" spans="1:6">
      <c r="A175" s="89">
        <v>41724</v>
      </c>
      <c r="B175" s="90">
        <v>0.44791666666666669</v>
      </c>
      <c r="C175" s="118" t="s">
        <v>23</v>
      </c>
      <c r="D175" s="118" t="s">
        <v>242</v>
      </c>
      <c r="E175" s="18">
        <v>4</v>
      </c>
      <c r="F175" s="119">
        <v>57</v>
      </c>
    </row>
    <row r="176" spans="1:6">
      <c r="A176" s="89">
        <v>41724</v>
      </c>
      <c r="B176" s="90">
        <v>0.44791666666666669</v>
      </c>
      <c r="C176" s="118" t="s">
        <v>24</v>
      </c>
      <c r="D176" s="118" t="s">
        <v>75</v>
      </c>
      <c r="E176" s="18">
        <v>4</v>
      </c>
      <c r="F176" s="119">
        <v>57</v>
      </c>
    </row>
    <row r="177" spans="1:6">
      <c r="A177" s="89">
        <v>41731</v>
      </c>
      <c r="B177" s="90">
        <v>0.28125</v>
      </c>
      <c r="C177" s="118" t="s">
        <v>23</v>
      </c>
      <c r="D177" s="118" t="s">
        <v>242</v>
      </c>
      <c r="E177" s="18">
        <v>3</v>
      </c>
      <c r="F177" s="119">
        <v>57</v>
      </c>
    </row>
    <row r="178" spans="1:6">
      <c r="A178" s="89">
        <v>41731</v>
      </c>
      <c r="B178" s="90">
        <v>0.28125</v>
      </c>
      <c r="C178" s="118" t="s">
        <v>25</v>
      </c>
      <c r="D178" s="118" t="s">
        <v>153</v>
      </c>
      <c r="E178" s="18">
        <v>8</v>
      </c>
      <c r="F178" s="119">
        <v>57</v>
      </c>
    </row>
    <row r="179" spans="1:6">
      <c r="A179" s="89">
        <v>41731</v>
      </c>
      <c r="B179" s="90">
        <v>0.33680555555555558</v>
      </c>
      <c r="C179" s="118" t="s">
        <v>12</v>
      </c>
      <c r="D179" s="118" t="s">
        <v>95</v>
      </c>
      <c r="E179" s="18">
        <v>5</v>
      </c>
      <c r="F179" s="119">
        <v>57</v>
      </c>
    </row>
    <row r="180" spans="1:6">
      <c r="A180" s="89">
        <v>41731</v>
      </c>
      <c r="B180" s="90">
        <v>0.33680555555555558</v>
      </c>
      <c r="C180" s="118" t="s">
        <v>26</v>
      </c>
      <c r="D180" s="118" t="s">
        <v>153</v>
      </c>
      <c r="E180" s="18">
        <v>5</v>
      </c>
      <c r="F180" s="119">
        <v>57</v>
      </c>
    </row>
    <row r="181" spans="1:6">
      <c r="A181" s="89">
        <v>41731</v>
      </c>
      <c r="B181" s="90">
        <v>0.3923611111111111</v>
      </c>
      <c r="C181" s="118" t="s">
        <v>308</v>
      </c>
      <c r="D181" s="118" t="s">
        <v>222</v>
      </c>
      <c r="E181" s="18">
        <v>7</v>
      </c>
      <c r="F181" s="119">
        <v>57</v>
      </c>
    </row>
    <row r="182" spans="1:6">
      <c r="A182" s="89">
        <v>41731</v>
      </c>
      <c r="B182" s="90">
        <v>0.3923611111111111</v>
      </c>
      <c r="C182" s="118" t="s">
        <v>24</v>
      </c>
      <c r="D182" s="118" t="s">
        <v>165</v>
      </c>
      <c r="E182" s="18">
        <v>5</v>
      </c>
      <c r="F182" s="119">
        <v>57</v>
      </c>
    </row>
    <row r="183" spans="1:6">
      <c r="A183" s="89">
        <v>41731</v>
      </c>
      <c r="B183" s="90">
        <v>0.44791666666666669</v>
      </c>
      <c r="C183" s="118" t="s">
        <v>13</v>
      </c>
      <c r="D183" s="118" t="s">
        <v>117</v>
      </c>
      <c r="E183" s="18">
        <v>3</v>
      </c>
      <c r="F183" s="119">
        <v>57</v>
      </c>
    </row>
    <row r="184" spans="1:6">
      <c r="A184" s="89">
        <v>41731</v>
      </c>
      <c r="B184" s="90">
        <v>0.44791666666666669</v>
      </c>
      <c r="C184" s="118" t="s">
        <v>8</v>
      </c>
      <c r="D184" s="118" t="s">
        <v>72</v>
      </c>
      <c r="E184" s="18">
        <v>7</v>
      </c>
      <c r="F184" s="119">
        <v>57</v>
      </c>
    </row>
    <row r="185" spans="1:6">
      <c r="A185" s="89">
        <v>41738</v>
      </c>
      <c r="B185" s="90">
        <v>0.28125</v>
      </c>
      <c r="C185" s="118" t="s">
        <v>8</v>
      </c>
      <c r="D185" s="118" t="s">
        <v>72</v>
      </c>
      <c r="E185" s="18">
        <v>6</v>
      </c>
      <c r="F185" s="119">
        <v>57</v>
      </c>
    </row>
    <row r="186" spans="1:6">
      <c r="A186" s="89">
        <v>41738</v>
      </c>
      <c r="B186" s="90">
        <v>0.28125</v>
      </c>
      <c r="C186" s="118" t="s">
        <v>24</v>
      </c>
      <c r="D186" s="118" t="s">
        <v>165</v>
      </c>
      <c r="E186" s="18">
        <v>3</v>
      </c>
      <c r="F186" s="119">
        <v>57</v>
      </c>
    </row>
    <row r="187" spans="1:6">
      <c r="A187" s="89">
        <v>41738</v>
      </c>
      <c r="B187" s="90">
        <v>0.33680555555555558</v>
      </c>
      <c r="C187" s="118" t="s">
        <v>13</v>
      </c>
      <c r="D187" s="118"/>
      <c r="E187" s="18">
        <v>3</v>
      </c>
      <c r="F187" s="119">
        <v>57</v>
      </c>
    </row>
    <row r="188" spans="1:6">
      <c r="A188" s="89">
        <v>41738</v>
      </c>
      <c r="B188" s="90">
        <v>0.33680555555555558</v>
      </c>
      <c r="C188" s="118" t="s">
        <v>26</v>
      </c>
      <c r="D188" s="118" t="s">
        <v>72</v>
      </c>
      <c r="E188" s="18">
        <v>5</v>
      </c>
      <c r="F188" s="119">
        <v>57</v>
      </c>
    </row>
    <row r="189" spans="1:6">
      <c r="A189" s="89">
        <v>41738</v>
      </c>
      <c r="B189" s="90">
        <v>0.3923611111111111</v>
      </c>
      <c r="C189" s="118" t="s">
        <v>12</v>
      </c>
      <c r="D189" s="118" t="s">
        <v>95</v>
      </c>
      <c r="E189" s="18">
        <v>4</v>
      </c>
      <c r="F189" s="119">
        <v>57</v>
      </c>
    </row>
    <row r="190" spans="1:6">
      <c r="A190" s="89">
        <v>41738</v>
      </c>
      <c r="B190" s="90">
        <v>0.3923611111111111</v>
      </c>
      <c r="C190" s="118" t="s">
        <v>23</v>
      </c>
      <c r="D190" s="118" t="s">
        <v>242</v>
      </c>
      <c r="E190" s="18">
        <v>2</v>
      </c>
      <c r="F190" s="119">
        <v>57</v>
      </c>
    </row>
    <row r="191" spans="1:6">
      <c r="A191" s="89">
        <v>41738</v>
      </c>
      <c r="B191" s="90">
        <v>0.44791666666666669</v>
      </c>
      <c r="C191" s="118" t="s">
        <v>25</v>
      </c>
      <c r="D191" s="118" t="s">
        <v>153</v>
      </c>
      <c r="E191" s="18">
        <v>2</v>
      </c>
      <c r="F191" s="119">
        <v>57</v>
      </c>
    </row>
    <row r="192" spans="1:6">
      <c r="A192" s="89">
        <v>41738</v>
      </c>
      <c r="B192" s="90">
        <v>0.44791666666666669</v>
      </c>
      <c r="C192" s="118" t="s">
        <v>308</v>
      </c>
      <c r="D192" s="118" t="s">
        <v>75</v>
      </c>
      <c r="E192" s="18">
        <v>5</v>
      </c>
      <c r="F192" s="119">
        <v>57</v>
      </c>
    </row>
    <row r="193" spans="1:6">
      <c r="A193" s="89">
        <v>41745</v>
      </c>
      <c r="B193" s="90">
        <v>0.28125</v>
      </c>
      <c r="C193" s="118" t="s">
        <v>13</v>
      </c>
      <c r="D193" s="118" t="s">
        <v>153</v>
      </c>
      <c r="E193" s="18">
        <v>6</v>
      </c>
      <c r="F193" s="119">
        <v>57</v>
      </c>
    </row>
    <row r="194" spans="1:6">
      <c r="A194" s="89">
        <v>41745</v>
      </c>
      <c r="B194" s="90">
        <v>0.28125</v>
      </c>
      <c r="C194" s="118" t="s">
        <v>23</v>
      </c>
      <c r="D194" s="118" t="s">
        <v>222</v>
      </c>
      <c r="E194" s="18">
        <v>5</v>
      </c>
      <c r="F194" s="119">
        <v>57</v>
      </c>
    </row>
    <row r="195" spans="1:6">
      <c r="A195" s="89">
        <v>41745</v>
      </c>
      <c r="B195" s="90">
        <v>0.33680555555555558</v>
      </c>
      <c r="C195" s="118" t="s">
        <v>24</v>
      </c>
      <c r="D195" s="118" t="s">
        <v>165</v>
      </c>
      <c r="E195" s="18">
        <v>1</v>
      </c>
      <c r="F195" s="119">
        <v>57</v>
      </c>
    </row>
    <row r="196" spans="1:6">
      <c r="A196" s="89">
        <v>41745</v>
      </c>
      <c r="B196" s="90">
        <v>0.33680555555555558</v>
      </c>
      <c r="C196" s="118" t="s">
        <v>25</v>
      </c>
      <c r="D196" s="118" t="s">
        <v>153</v>
      </c>
      <c r="E196" s="18">
        <v>3</v>
      </c>
      <c r="F196" s="119">
        <v>57</v>
      </c>
    </row>
    <row r="197" spans="1:6">
      <c r="A197" s="89">
        <v>41745</v>
      </c>
      <c r="B197" s="90">
        <v>0.3923611111111111</v>
      </c>
      <c r="C197" s="118" t="s">
        <v>26</v>
      </c>
      <c r="D197" s="118" t="s">
        <v>310</v>
      </c>
      <c r="E197" s="18">
        <v>5</v>
      </c>
      <c r="F197" s="119">
        <v>57</v>
      </c>
    </row>
    <row r="198" spans="1:6">
      <c r="A198" s="89">
        <v>41745</v>
      </c>
      <c r="B198" s="90">
        <v>0.3923611111111111</v>
      </c>
      <c r="C198" s="118" t="s">
        <v>8</v>
      </c>
      <c r="D198" s="118" t="s">
        <v>72</v>
      </c>
      <c r="E198" s="18">
        <v>2</v>
      </c>
      <c r="F198" s="119">
        <v>57</v>
      </c>
    </row>
    <row r="199" spans="1:6">
      <c r="A199" s="89">
        <v>41745</v>
      </c>
      <c r="B199" s="90">
        <v>0.44791666666666669</v>
      </c>
      <c r="C199" s="118" t="s">
        <v>12</v>
      </c>
      <c r="D199" s="118" t="s">
        <v>95</v>
      </c>
      <c r="E199" s="18">
        <v>3</v>
      </c>
      <c r="F199" s="119">
        <v>57</v>
      </c>
    </row>
    <row r="200" spans="1:6">
      <c r="A200" s="89">
        <v>41745</v>
      </c>
      <c r="B200" s="90">
        <v>0.44791666666666669</v>
      </c>
      <c r="C200" s="118" t="s">
        <v>308</v>
      </c>
      <c r="D200" s="118" t="s">
        <v>222</v>
      </c>
      <c r="E200" s="18">
        <v>4</v>
      </c>
      <c r="F200" s="119">
        <v>57</v>
      </c>
    </row>
    <row r="201" spans="1:6">
      <c r="A201" s="89">
        <v>41752</v>
      </c>
      <c r="B201" s="90">
        <v>0.28125</v>
      </c>
      <c r="C201" s="118" t="s">
        <v>24</v>
      </c>
      <c r="D201" s="118" t="s">
        <v>165</v>
      </c>
      <c r="E201" s="18">
        <v>7</v>
      </c>
      <c r="F201" s="119">
        <v>57</v>
      </c>
    </row>
    <row r="202" spans="1:6">
      <c r="A202" s="89">
        <v>41752</v>
      </c>
      <c r="B202" s="90">
        <v>0.28125</v>
      </c>
      <c r="C202" s="118" t="s">
        <v>12</v>
      </c>
      <c r="D202" s="118" t="s">
        <v>95</v>
      </c>
      <c r="E202" s="18">
        <v>3</v>
      </c>
      <c r="F202" s="119">
        <v>57</v>
      </c>
    </row>
    <row r="203" spans="1:6">
      <c r="A203" s="89">
        <v>41752</v>
      </c>
      <c r="B203" s="90">
        <v>0.33680555555555558</v>
      </c>
      <c r="C203" s="118" t="s">
        <v>308</v>
      </c>
      <c r="D203" s="118" t="s">
        <v>222</v>
      </c>
      <c r="E203" s="18">
        <v>8</v>
      </c>
      <c r="F203" s="119">
        <v>57</v>
      </c>
    </row>
    <row r="204" spans="1:6">
      <c r="A204" s="89">
        <v>41752</v>
      </c>
      <c r="B204" s="90">
        <v>0.33680555555555558</v>
      </c>
      <c r="C204" s="118" t="s">
        <v>13</v>
      </c>
      <c r="D204" s="118" t="s">
        <v>117</v>
      </c>
      <c r="E204" s="18">
        <v>5</v>
      </c>
      <c r="F204" s="119">
        <v>57</v>
      </c>
    </row>
    <row r="205" spans="1:6">
      <c r="A205" s="89">
        <v>41752</v>
      </c>
      <c r="B205" s="90">
        <v>0.3923611111111111</v>
      </c>
      <c r="C205" s="118" t="s">
        <v>8</v>
      </c>
      <c r="D205" s="118"/>
      <c r="F205" s="119">
        <v>57</v>
      </c>
    </row>
    <row r="206" spans="1:6">
      <c r="A206" s="89">
        <v>41752</v>
      </c>
      <c r="B206" s="90">
        <v>0.3923611111111111</v>
      </c>
      <c r="C206" s="118" t="s">
        <v>25</v>
      </c>
      <c r="D206" s="118"/>
      <c r="F206" s="119">
        <v>57</v>
      </c>
    </row>
    <row r="207" spans="1:6">
      <c r="A207" s="89">
        <v>41752</v>
      </c>
      <c r="B207" s="90">
        <v>0.44791666666666669</v>
      </c>
      <c r="C207" s="118" t="s">
        <v>26</v>
      </c>
      <c r="D207" s="118"/>
      <c r="F207" s="119">
        <v>57</v>
      </c>
    </row>
    <row r="208" spans="1:6">
      <c r="A208" s="89">
        <v>41752</v>
      </c>
      <c r="B208" s="90">
        <v>0.44791666666666669</v>
      </c>
      <c r="C208" s="118" t="s">
        <v>23</v>
      </c>
      <c r="D208" s="118"/>
      <c r="F208" s="119">
        <v>57</v>
      </c>
    </row>
    <row r="209" spans="2:6">
      <c r="B209" s="90"/>
      <c r="C209" s="118"/>
      <c r="D209" s="118"/>
      <c r="F209" s="119">
        <v>57</v>
      </c>
    </row>
    <row r="210" spans="2:6">
      <c r="B210" s="90"/>
      <c r="C210" s="118"/>
      <c r="D210" s="118"/>
      <c r="F210" s="119">
        <v>57</v>
      </c>
    </row>
    <row r="211" spans="2:6">
      <c r="B211" s="90"/>
      <c r="C211" s="118"/>
      <c r="D211" s="118"/>
      <c r="F211" s="119">
        <v>57</v>
      </c>
    </row>
    <row r="212" spans="2:6">
      <c r="B212" s="90"/>
      <c r="C212" s="118"/>
      <c r="D212" s="118"/>
      <c r="F212" s="119">
        <v>57</v>
      </c>
    </row>
    <row r="213" spans="2:6">
      <c r="B213" s="90"/>
      <c r="C213" s="118"/>
      <c r="D213" s="118"/>
      <c r="F213" s="119">
        <v>57</v>
      </c>
    </row>
    <row r="214" spans="2:6">
      <c r="B214" s="90"/>
      <c r="C214" s="118"/>
      <c r="D214" s="118"/>
      <c r="F214" s="119">
        <v>57</v>
      </c>
    </row>
    <row r="215" spans="2:6">
      <c r="B215" s="90"/>
      <c r="C215" s="118"/>
      <c r="D215" s="118"/>
      <c r="F215" s="119">
        <v>57</v>
      </c>
    </row>
    <row r="216" spans="2:6">
      <c r="B216" s="90"/>
      <c r="C216" s="118"/>
      <c r="D216" s="118"/>
      <c r="F216" s="119">
        <v>57</v>
      </c>
    </row>
    <row r="217" spans="2:6">
      <c r="B217" s="90"/>
      <c r="C217" s="118"/>
      <c r="D217" s="118"/>
      <c r="F217" s="119">
        <v>57</v>
      </c>
    </row>
    <row r="218" spans="2:6">
      <c r="B218" s="90"/>
      <c r="C218" s="118"/>
      <c r="D218" s="118"/>
      <c r="F218" s="119">
        <v>57</v>
      </c>
    </row>
    <row r="219" spans="2:6">
      <c r="B219" s="90"/>
      <c r="C219" s="118"/>
      <c r="D219" s="118"/>
      <c r="F219" s="119">
        <v>57</v>
      </c>
    </row>
    <row r="220" spans="2:6">
      <c r="B220" s="90"/>
      <c r="C220" s="118"/>
      <c r="D220" s="118"/>
      <c r="F220" s="119">
        <v>57</v>
      </c>
    </row>
    <row r="221" spans="2:6">
      <c r="B221" s="90"/>
      <c r="C221" s="118"/>
      <c r="D221" s="118"/>
      <c r="F221" s="119">
        <v>57</v>
      </c>
    </row>
    <row r="222" spans="2:6">
      <c r="B222" s="90"/>
      <c r="C222" s="118"/>
      <c r="D222" s="118"/>
      <c r="F222" s="119">
        <v>57</v>
      </c>
    </row>
    <row r="223" spans="2:6">
      <c r="B223" s="90"/>
      <c r="C223" s="118"/>
      <c r="D223" s="118"/>
      <c r="F223" s="119">
        <v>57</v>
      </c>
    </row>
    <row r="224" spans="2:6">
      <c r="B224" s="90"/>
      <c r="C224" s="118"/>
      <c r="D224" s="118"/>
      <c r="F224" s="119"/>
    </row>
    <row r="225" spans="2:2">
      <c r="B225" s="90"/>
    </row>
    <row r="226" spans="2:2">
      <c r="B226" s="90"/>
    </row>
    <row r="227" spans="2:2">
      <c r="B227" s="90"/>
    </row>
    <row r="228" spans="2:2">
      <c r="B228" s="90"/>
    </row>
    <row r="229" spans="2:2">
      <c r="B229" s="90"/>
    </row>
    <row r="230" spans="2:2">
      <c r="B230" s="90"/>
    </row>
    <row r="231" spans="2:2">
      <c r="B231" s="90"/>
    </row>
  </sheetData>
  <sortState ref="H2:L13">
    <sortCondition ref="K2:K13"/>
    <sortCondition descending="1" ref="I2:I13"/>
    <sortCondition ref="H2:H13"/>
  </sortState>
  <mergeCells count="3">
    <mergeCell ref="H20:I20"/>
    <mergeCell ref="H38:J38"/>
    <mergeCell ref="H31:J31"/>
  </mergeCells>
  <conditionalFormatting sqref="F1:F1048576">
    <cfRule type="cellIs" dxfId="339" priority="1" operator="equal">
      <formula>57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8"/>
  <sheetViews>
    <sheetView topLeftCell="A4" workbookViewId="0">
      <selection activeCell="C22" sqref="C22"/>
    </sheetView>
  </sheetViews>
  <sheetFormatPr defaultRowHeight="15"/>
  <cols>
    <col min="3" max="3" width="9.140625" style="11"/>
    <col min="5" max="16384" width="9.140625" style="11"/>
  </cols>
  <sheetData>
    <row r="1" spans="2:7" s="13" customFormat="1">
      <c r="B1" s="77" t="s">
        <v>31</v>
      </c>
      <c r="C1" s="77" t="s">
        <v>32</v>
      </c>
      <c r="D1" s="77" t="s">
        <v>14</v>
      </c>
      <c r="E1" s="77" t="s">
        <v>33</v>
      </c>
      <c r="F1" s="77" t="s">
        <v>34</v>
      </c>
      <c r="G1" s="77" t="s">
        <v>35</v>
      </c>
    </row>
    <row r="2" spans="2:7">
      <c r="B2" s="118" t="s">
        <v>87</v>
      </c>
      <c r="C2" s="118" t="s">
        <v>86</v>
      </c>
      <c r="D2" s="118" t="s">
        <v>68</v>
      </c>
      <c r="E2" s="118">
        <v>26</v>
      </c>
      <c r="F2" s="118">
        <v>13</v>
      </c>
      <c r="G2" s="118">
        <v>39</v>
      </c>
    </row>
    <row r="3" spans="2:7">
      <c r="B3" s="118" t="s">
        <v>80</v>
      </c>
      <c r="C3" s="118" t="s">
        <v>81</v>
      </c>
      <c r="D3" s="118" t="s">
        <v>68</v>
      </c>
      <c r="E3" s="118">
        <v>30</v>
      </c>
      <c r="F3" s="118">
        <v>9</v>
      </c>
      <c r="G3" s="118">
        <v>39</v>
      </c>
    </row>
    <row r="4" spans="2:7">
      <c r="B4" s="118" t="s">
        <v>162</v>
      </c>
      <c r="C4" s="118" t="s">
        <v>163</v>
      </c>
      <c r="D4" s="118" t="s">
        <v>24</v>
      </c>
      <c r="E4" s="118">
        <v>26</v>
      </c>
      <c r="F4" s="118">
        <v>12</v>
      </c>
      <c r="G4" s="118">
        <v>38</v>
      </c>
    </row>
    <row r="5" spans="2:7">
      <c r="B5" s="118" t="s">
        <v>172</v>
      </c>
      <c r="C5" s="118" t="s">
        <v>173</v>
      </c>
      <c r="D5" s="118" t="s">
        <v>24</v>
      </c>
      <c r="E5" s="118">
        <v>18</v>
      </c>
      <c r="F5" s="118">
        <v>16</v>
      </c>
      <c r="G5" s="118">
        <v>34</v>
      </c>
    </row>
    <row r="6" spans="2:7">
      <c r="B6" s="118" t="s">
        <v>214</v>
      </c>
      <c r="C6" s="118" t="s">
        <v>215</v>
      </c>
      <c r="D6" s="118" t="s">
        <v>26</v>
      </c>
      <c r="E6" s="118">
        <v>22</v>
      </c>
      <c r="F6" s="118">
        <v>9</v>
      </c>
      <c r="G6" s="118">
        <v>31</v>
      </c>
    </row>
    <row r="7" spans="2:7">
      <c r="B7" s="118" t="s">
        <v>91</v>
      </c>
      <c r="C7" s="118" t="s">
        <v>92</v>
      </c>
      <c r="D7" s="118" t="s">
        <v>68</v>
      </c>
      <c r="E7" s="118">
        <v>15</v>
      </c>
      <c r="F7" s="118">
        <v>13</v>
      </c>
      <c r="G7" s="118">
        <v>28</v>
      </c>
    </row>
    <row r="8" spans="2:7">
      <c r="B8" s="118" t="s">
        <v>172</v>
      </c>
      <c r="C8" s="118" t="s">
        <v>228</v>
      </c>
      <c r="D8" s="118" t="s">
        <v>23</v>
      </c>
      <c r="E8" s="118">
        <v>18</v>
      </c>
      <c r="F8" s="118">
        <v>10</v>
      </c>
      <c r="G8" s="118">
        <v>28</v>
      </c>
    </row>
    <row r="9" spans="2:7">
      <c r="B9" s="118" t="s">
        <v>154</v>
      </c>
      <c r="C9" s="118" t="s">
        <v>161</v>
      </c>
      <c r="D9" s="118" t="s">
        <v>24</v>
      </c>
      <c r="E9" s="118">
        <v>15</v>
      </c>
      <c r="F9" s="118">
        <v>11</v>
      </c>
      <c r="G9" s="118">
        <v>26</v>
      </c>
    </row>
    <row r="10" spans="2:7">
      <c r="B10" s="118" t="s">
        <v>178</v>
      </c>
      <c r="C10" s="118" t="s">
        <v>179</v>
      </c>
      <c r="D10" s="118" t="s">
        <v>13</v>
      </c>
      <c r="E10" s="118">
        <v>18</v>
      </c>
      <c r="F10" s="118">
        <v>8</v>
      </c>
      <c r="G10" s="118">
        <v>26</v>
      </c>
    </row>
    <row r="11" spans="2:7">
      <c r="B11" s="118" t="s">
        <v>41</v>
      </c>
      <c r="C11" s="118" t="s">
        <v>51</v>
      </c>
      <c r="D11" s="118" t="s">
        <v>11</v>
      </c>
      <c r="E11" s="118">
        <v>18</v>
      </c>
      <c r="F11" s="118">
        <v>8</v>
      </c>
      <c r="G11" s="118">
        <v>26</v>
      </c>
    </row>
    <row r="12" spans="2:7">
      <c r="B12" s="118" t="s">
        <v>89</v>
      </c>
      <c r="C12" s="118" t="s">
        <v>191</v>
      </c>
      <c r="D12" s="118" t="s">
        <v>13</v>
      </c>
      <c r="E12" s="118">
        <v>16</v>
      </c>
      <c r="F12" s="118">
        <v>9</v>
      </c>
      <c r="G12" s="118">
        <v>25</v>
      </c>
    </row>
    <row r="13" spans="2:7">
      <c r="B13" s="118" t="s">
        <v>93</v>
      </c>
      <c r="C13" s="118" t="s">
        <v>181</v>
      </c>
      <c r="D13" s="118" t="s">
        <v>13</v>
      </c>
      <c r="E13" s="118">
        <v>13</v>
      </c>
      <c r="F13" s="118">
        <v>11</v>
      </c>
      <c r="G13" s="118">
        <v>24</v>
      </c>
    </row>
    <row r="14" spans="2:7">
      <c r="B14" s="118" t="s">
        <v>37</v>
      </c>
      <c r="C14" s="118" t="s">
        <v>38</v>
      </c>
      <c r="D14" s="118" t="s">
        <v>11</v>
      </c>
      <c r="E14" s="118">
        <v>11</v>
      </c>
      <c r="F14" s="118">
        <v>11</v>
      </c>
      <c r="G14" s="118">
        <v>22</v>
      </c>
    </row>
    <row r="15" spans="2:7">
      <c r="B15" s="118" t="s">
        <v>61</v>
      </c>
      <c r="C15" s="118" t="s">
        <v>62</v>
      </c>
      <c r="D15" s="118" t="s">
        <v>11</v>
      </c>
      <c r="E15" s="118">
        <v>16</v>
      </c>
      <c r="F15" s="118">
        <v>6</v>
      </c>
      <c r="G15" s="118">
        <v>22</v>
      </c>
    </row>
    <row r="16" spans="2:7">
      <c r="B16" s="118" t="s">
        <v>243</v>
      </c>
      <c r="C16" s="118" t="s">
        <v>244</v>
      </c>
      <c r="D16" s="118" t="s">
        <v>23</v>
      </c>
      <c r="E16" s="118">
        <v>17</v>
      </c>
      <c r="F16" s="118">
        <v>5</v>
      </c>
      <c r="G16" s="118">
        <v>22</v>
      </c>
    </row>
    <row r="17" spans="2:7">
      <c r="B17" s="118" t="s">
        <v>137</v>
      </c>
      <c r="C17" s="118" t="s">
        <v>138</v>
      </c>
      <c r="D17" s="118" t="s">
        <v>25</v>
      </c>
      <c r="E17" s="118">
        <v>13</v>
      </c>
      <c r="F17" s="118">
        <v>8</v>
      </c>
      <c r="G17" s="118">
        <v>21</v>
      </c>
    </row>
    <row r="18" spans="2:7" s="76" customFormat="1">
      <c r="B18" s="118" t="s">
        <v>58</v>
      </c>
      <c r="C18" s="118" t="s">
        <v>112</v>
      </c>
      <c r="D18" s="118" t="s">
        <v>12</v>
      </c>
      <c r="E18" s="118">
        <v>15</v>
      </c>
      <c r="F18" s="118">
        <v>6</v>
      </c>
      <c r="G18" s="118">
        <v>21</v>
      </c>
    </row>
    <row r="19" spans="2:7" s="118" customFormat="1">
      <c r="B19" s="118" t="s">
        <v>58</v>
      </c>
      <c r="C19" s="118" t="s">
        <v>88</v>
      </c>
      <c r="D19" s="118" t="s">
        <v>68</v>
      </c>
      <c r="E19" s="118">
        <v>11</v>
      </c>
      <c r="F19" s="118">
        <v>9</v>
      </c>
      <c r="G19" s="118">
        <v>20</v>
      </c>
    </row>
    <row r="20" spans="2:7" s="118" customFormat="1">
      <c r="B20" s="118" t="s">
        <v>133</v>
      </c>
      <c r="C20" s="118" t="s">
        <v>134</v>
      </c>
      <c r="D20" s="118" t="s">
        <v>25</v>
      </c>
      <c r="E20" s="118">
        <v>18</v>
      </c>
      <c r="F20" s="118">
        <v>2</v>
      </c>
      <c r="G20" s="118">
        <v>20</v>
      </c>
    </row>
    <row r="21" spans="2:7" s="118" customFormat="1">
      <c r="B21" s="118" t="s">
        <v>114</v>
      </c>
      <c r="C21" s="118" t="s">
        <v>115</v>
      </c>
      <c r="D21" s="118" t="s">
        <v>12</v>
      </c>
      <c r="E21" s="118">
        <v>10</v>
      </c>
      <c r="F21" s="118">
        <v>9</v>
      </c>
      <c r="G21" s="118">
        <v>19</v>
      </c>
    </row>
    <row r="22" spans="2:7" s="118" customFormat="1">
      <c r="B22" s="118" t="s">
        <v>206</v>
      </c>
      <c r="C22" s="118" t="s">
        <v>207</v>
      </c>
      <c r="D22" s="118" t="s">
        <v>26</v>
      </c>
      <c r="E22" s="118">
        <v>11</v>
      </c>
      <c r="F22" s="118">
        <v>8</v>
      </c>
      <c r="G22" s="118">
        <v>19</v>
      </c>
    </row>
    <row r="23" spans="2:7" s="118" customFormat="1">
      <c r="B23" s="118" t="s">
        <v>63</v>
      </c>
      <c r="C23" s="118" t="s">
        <v>75</v>
      </c>
      <c r="D23" s="118" t="s">
        <v>68</v>
      </c>
      <c r="E23" s="118">
        <v>14</v>
      </c>
      <c r="F23" s="118">
        <v>5</v>
      </c>
      <c r="G23" s="118">
        <v>19</v>
      </c>
    </row>
    <row r="24" spans="2:7" s="118" customFormat="1">
      <c r="B24" s="118" t="s">
        <v>89</v>
      </c>
      <c r="C24" s="118" t="s">
        <v>246</v>
      </c>
      <c r="D24" s="118" t="s">
        <v>23</v>
      </c>
      <c r="E24" s="118">
        <v>12</v>
      </c>
      <c r="F24" s="118">
        <v>6</v>
      </c>
      <c r="G24" s="118">
        <v>18</v>
      </c>
    </row>
    <row r="25" spans="2:7" s="118" customFormat="1">
      <c r="B25" s="118" t="s">
        <v>125</v>
      </c>
      <c r="C25" s="118" t="s">
        <v>126</v>
      </c>
      <c r="D25" s="118" t="s">
        <v>12</v>
      </c>
      <c r="E25" s="118">
        <v>13</v>
      </c>
      <c r="F25" s="118">
        <v>5</v>
      </c>
      <c r="G25" s="118">
        <v>18</v>
      </c>
    </row>
    <row r="26" spans="2:7" s="118" customFormat="1">
      <c r="B26" s="118" t="s">
        <v>96</v>
      </c>
      <c r="C26" s="118" t="s">
        <v>115</v>
      </c>
      <c r="D26" s="118" t="s">
        <v>12</v>
      </c>
      <c r="E26" s="118">
        <v>9</v>
      </c>
      <c r="F26" s="118">
        <v>8</v>
      </c>
      <c r="G26" s="118">
        <v>17</v>
      </c>
    </row>
    <row r="27" spans="2:7" s="118" customFormat="1">
      <c r="B27" s="118" t="s">
        <v>154</v>
      </c>
      <c r="C27" s="118" t="s">
        <v>155</v>
      </c>
      <c r="D27" s="118" t="s">
        <v>25</v>
      </c>
      <c r="E27" s="118">
        <v>9</v>
      </c>
      <c r="F27" s="118">
        <v>8</v>
      </c>
      <c r="G27" s="118">
        <v>17</v>
      </c>
    </row>
    <row r="28" spans="2:7" s="118" customFormat="1">
      <c r="B28" s="118" t="s">
        <v>193</v>
      </c>
      <c r="C28" s="118" t="s">
        <v>212</v>
      </c>
      <c r="D28" s="118" t="s">
        <v>26</v>
      </c>
      <c r="E28" s="118">
        <v>10</v>
      </c>
      <c r="F28" s="118">
        <v>7</v>
      </c>
      <c r="G28" s="118">
        <v>17</v>
      </c>
    </row>
    <row r="29" spans="2:7">
      <c r="B29" s="118" t="s">
        <v>77</v>
      </c>
      <c r="C29" s="118" t="s">
        <v>175</v>
      </c>
      <c r="D29" s="118" t="s">
        <v>24</v>
      </c>
      <c r="E29" s="118">
        <v>11</v>
      </c>
      <c r="F29" s="118">
        <v>6</v>
      </c>
      <c r="G29" s="118">
        <v>17</v>
      </c>
    </row>
    <row r="30" spans="2:7">
      <c r="B30" s="118" t="s">
        <v>77</v>
      </c>
      <c r="C30" s="118" t="s">
        <v>231</v>
      </c>
      <c r="D30" s="118" t="s">
        <v>23</v>
      </c>
      <c r="E30" s="118">
        <v>12</v>
      </c>
      <c r="F30" s="118">
        <v>5</v>
      </c>
      <c r="G30" s="118">
        <v>17</v>
      </c>
    </row>
    <row r="31" spans="2:7">
      <c r="B31" s="118" t="s">
        <v>114</v>
      </c>
      <c r="C31" s="118" t="s">
        <v>195</v>
      </c>
      <c r="D31" s="118" t="s">
        <v>13</v>
      </c>
      <c r="E31" s="118">
        <v>11</v>
      </c>
      <c r="F31" s="118">
        <v>5</v>
      </c>
      <c r="G31" s="118">
        <v>16</v>
      </c>
    </row>
    <row r="32" spans="2:7">
      <c r="B32" s="118" t="s">
        <v>79</v>
      </c>
      <c r="C32" s="118" t="s">
        <v>109</v>
      </c>
      <c r="D32" s="118" t="s">
        <v>12</v>
      </c>
      <c r="E32" s="118">
        <v>9</v>
      </c>
      <c r="F32" s="118">
        <v>6</v>
      </c>
      <c r="G32" s="118">
        <v>15</v>
      </c>
    </row>
    <row r="33" spans="2:7">
      <c r="B33" s="118" t="s">
        <v>98</v>
      </c>
      <c r="C33" s="118" t="s">
        <v>180</v>
      </c>
      <c r="D33" s="118" t="s">
        <v>13</v>
      </c>
      <c r="E33" s="118">
        <v>10</v>
      </c>
      <c r="F33" s="118">
        <v>5</v>
      </c>
      <c r="G33" s="118">
        <v>15</v>
      </c>
    </row>
    <row r="34" spans="2:7">
      <c r="B34" s="118" t="s">
        <v>144</v>
      </c>
      <c r="C34" s="118" t="s">
        <v>145</v>
      </c>
      <c r="D34" s="118" t="s">
        <v>25</v>
      </c>
      <c r="E34" s="118">
        <v>10</v>
      </c>
      <c r="F34" s="118">
        <v>5</v>
      </c>
      <c r="G34" s="118">
        <v>15</v>
      </c>
    </row>
    <row r="35" spans="2:7" s="118" customFormat="1">
      <c r="B35" s="118" t="s">
        <v>89</v>
      </c>
      <c r="C35" s="118" t="s">
        <v>90</v>
      </c>
      <c r="D35" s="118" t="s">
        <v>68</v>
      </c>
      <c r="E35" s="118">
        <v>10</v>
      </c>
      <c r="F35" s="118">
        <v>5</v>
      </c>
      <c r="G35" s="118">
        <v>15</v>
      </c>
    </row>
    <row r="36" spans="2:7" s="118" customFormat="1">
      <c r="B36" s="118" t="s">
        <v>139</v>
      </c>
      <c r="C36" s="118" t="s">
        <v>140</v>
      </c>
      <c r="D36" s="118" t="s">
        <v>25</v>
      </c>
      <c r="E36" s="118">
        <v>12</v>
      </c>
      <c r="F36" s="118">
        <v>3</v>
      </c>
      <c r="G36" s="118">
        <v>15</v>
      </c>
    </row>
    <row r="37" spans="2:7">
      <c r="B37" s="118" t="s">
        <v>206</v>
      </c>
      <c r="C37" s="118" t="s">
        <v>219</v>
      </c>
      <c r="D37" s="118" t="s">
        <v>26</v>
      </c>
      <c r="E37" s="118">
        <v>12</v>
      </c>
      <c r="F37" s="118">
        <v>3</v>
      </c>
      <c r="G37" s="118">
        <v>15</v>
      </c>
    </row>
    <row r="38" spans="2:7" s="118" customFormat="1">
      <c r="B38" s="118" t="s">
        <v>118</v>
      </c>
      <c r="C38" s="118" t="s">
        <v>119</v>
      </c>
      <c r="D38" s="118" t="s">
        <v>12</v>
      </c>
      <c r="E38" s="118">
        <v>8</v>
      </c>
      <c r="F38" s="118">
        <v>6</v>
      </c>
      <c r="G38" s="118">
        <v>14</v>
      </c>
    </row>
    <row r="39" spans="2:7">
      <c r="B39" s="118" t="s">
        <v>46</v>
      </c>
      <c r="C39" s="118" t="s">
        <v>219</v>
      </c>
      <c r="D39" s="118" t="s">
        <v>26</v>
      </c>
      <c r="E39" s="118">
        <v>9</v>
      </c>
      <c r="F39" s="118">
        <v>5</v>
      </c>
      <c r="G39" s="118">
        <v>14</v>
      </c>
    </row>
    <row r="40" spans="2:7" s="118" customFormat="1">
      <c r="B40" s="118" t="s">
        <v>77</v>
      </c>
      <c r="C40" s="118" t="s">
        <v>229</v>
      </c>
      <c r="D40" s="118" t="s">
        <v>23</v>
      </c>
      <c r="E40" s="118">
        <v>11</v>
      </c>
      <c r="F40" s="118">
        <v>3</v>
      </c>
      <c r="G40" s="118">
        <v>14</v>
      </c>
    </row>
    <row r="41" spans="2:7">
      <c r="B41" s="118" t="s">
        <v>98</v>
      </c>
      <c r="C41" s="118" t="s">
        <v>99</v>
      </c>
      <c r="D41" s="118" t="s">
        <v>12</v>
      </c>
      <c r="E41" s="118">
        <v>5</v>
      </c>
      <c r="F41" s="118">
        <v>8</v>
      </c>
      <c r="G41" s="118">
        <v>13</v>
      </c>
    </row>
    <row r="42" spans="2:7" s="118" customFormat="1">
      <c r="B42" s="118" t="s">
        <v>236</v>
      </c>
      <c r="C42" s="118" t="s">
        <v>237</v>
      </c>
      <c r="D42" s="118" t="s">
        <v>23</v>
      </c>
      <c r="E42" s="118">
        <v>5</v>
      </c>
      <c r="F42" s="118">
        <v>8</v>
      </c>
      <c r="G42" s="118">
        <v>13</v>
      </c>
    </row>
    <row r="43" spans="2:7">
      <c r="B43" s="118" t="s">
        <v>66</v>
      </c>
      <c r="C43" s="118" t="s">
        <v>67</v>
      </c>
      <c r="D43" s="118" t="s">
        <v>11</v>
      </c>
      <c r="E43" s="118">
        <v>4</v>
      </c>
      <c r="F43" s="118">
        <v>8</v>
      </c>
      <c r="G43" s="118">
        <v>12</v>
      </c>
    </row>
    <row r="44" spans="2:7" s="118" customFormat="1">
      <c r="B44" s="118" t="s">
        <v>69</v>
      </c>
      <c r="C44" s="118" t="s">
        <v>70</v>
      </c>
      <c r="D44" s="118" t="s">
        <v>68</v>
      </c>
      <c r="E44" s="118">
        <v>5</v>
      </c>
      <c r="F44" s="118">
        <v>7</v>
      </c>
      <c r="G44" s="118">
        <v>12</v>
      </c>
    </row>
    <row r="45" spans="2:7">
      <c r="B45" s="118" t="s">
        <v>125</v>
      </c>
      <c r="C45" s="118" t="s">
        <v>234</v>
      </c>
      <c r="D45" s="118" t="s">
        <v>23</v>
      </c>
      <c r="E45" s="118">
        <v>5</v>
      </c>
      <c r="F45" s="118">
        <v>7</v>
      </c>
      <c r="G45" s="118">
        <v>12</v>
      </c>
    </row>
    <row r="46" spans="2:7" s="118" customFormat="1">
      <c r="B46" s="118" t="s">
        <v>77</v>
      </c>
      <c r="C46" s="118" t="s">
        <v>86</v>
      </c>
      <c r="D46" s="118" t="s">
        <v>68</v>
      </c>
      <c r="E46" s="118">
        <v>6</v>
      </c>
      <c r="F46" s="118">
        <v>5</v>
      </c>
      <c r="G46" s="118">
        <v>11</v>
      </c>
    </row>
    <row r="47" spans="2:7">
      <c r="B47" s="118" t="s">
        <v>114</v>
      </c>
      <c r="C47" s="118" t="s">
        <v>146</v>
      </c>
      <c r="D47" s="118" t="s">
        <v>25</v>
      </c>
      <c r="E47" s="118">
        <v>8</v>
      </c>
      <c r="F47" s="118">
        <v>3</v>
      </c>
      <c r="G47" s="118">
        <v>11</v>
      </c>
    </row>
    <row r="48" spans="2:7">
      <c r="B48" s="118" t="s">
        <v>103</v>
      </c>
      <c r="C48" s="118" t="s">
        <v>104</v>
      </c>
      <c r="D48" s="118" t="s">
        <v>12</v>
      </c>
      <c r="E48" s="118">
        <v>9</v>
      </c>
      <c r="F48" s="118">
        <v>2</v>
      </c>
      <c r="G48" s="118">
        <v>11</v>
      </c>
    </row>
    <row r="49" spans="2:7">
      <c r="B49" s="118" t="s">
        <v>63</v>
      </c>
      <c r="C49" s="118" t="s">
        <v>64</v>
      </c>
      <c r="D49" s="118" t="s">
        <v>11</v>
      </c>
      <c r="E49" s="118">
        <v>6</v>
      </c>
      <c r="F49" s="118">
        <v>4</v>
      </c>
      <c r="G49" s="118">
        <v>10</v>
      </c>
    </row>
    <row r="50" spans="2:7">
      <c r="B50" s="118" t="s">
        <v>82</v>
      </c>
      <c r="C50" s="118" t="s">
        <v>174</v>
      </c>
      <c r="D50" s="118" t="s">
        <v>24</v>
      </c>
      <c r="E50" s="118">
        <v>6</v>
      </c>
      <c r="F50" s="118">
        <v>4</v>
      </c>
      <c r="G50" s="118">
        <v>10</v>
      </c>
    </row>
    <row r="51" spans="2:7" s="118" customFormat="1">
      <c r="B51" s="118" t="s">
        <v>43</v>
      </c>
      <c r="C51" s="118" t="s">
        <v>233</v>
      </c>
      <c r="D51" s="118" t="s">
        <v>23</v>
      </c>
      <c r="E51" s="118">
        <v>7</v>
      </c>
      <c r="F51" s="118">
        <v>3</v>
      </c>
      <c r="G51" s="118">
        <v>10</v>
      </c>
    </row>
    <row r="52" spans="2:7">
      <c r="B52" s="118" t="s">
        <v>43</v>
      </c>
      <c r="C52" s="118" t="s">
        <v>156</v>
      </c>
      <c r="D52" s="118" t="s">
        <v>24</v>
      </c>
      <c r="E52" s="118">
        <v>8</v>
      </c>
      <c r="F52" s="118">
        <v>2</v>
      </c>
      <c r="G52" s="118">
        <v>10</v>
      </c>
    </row>
    <row r="53" spans="2:7">
      <c r="B53" s="118" t="s">
        <v>41</v>
      </c>
      <c r="C53" s="118" t="s">
        <v>106</v>
      </c>
      <c r="D53" s="118" t="s">
        <v>12</v>
      </c>
      <c r="E53" s="118">
        <v>8</v>
      </c>
      <c r="F53" s="118">
        <v>2</v>
      </c>
      <c r="G53" s="118">
        <v>10</v>
      </c>
    </row>
    <row r="54" spans="2:7">
      <c r="B54" s="118" t="s">
        <v>48</v>
      </c>
      <c r="C54" s="118" t="s">
        <v>49</v>
      </c>
      <c r="D54" s="118" t="s">
        <v>11</v>
      </c>
      <c r="E54" s="118">
        <v>6</v>
      </c>
      <c r="F54" s="118">
        <v>3</v>
      </c>
      <c r="G54" s="118">
        <v>9</v>
      </c>
    </row>
    <row r="55" spans="2:7" s="118" customFormat="1">
      <c r="B55" s="118" t="s">
        <v>118</v>
      </c>
      <c r="C55" s="118" t="s">
        <v>209</v>
      </c>
      <c r="D55" s="118" t="s">
        <v>26</v>
      </c>
      <c r="E55" s="118">
        <v>6</v>
      </c>
      <c r="F55" s="118">
        <v>3</v>
      </c>
      <c r="G55" s="118">
        <v>9</v>
      </c>
    </row>
    <row r="56" spans="2:7" s="118" customFormat="1">
      <c r="B56" s="118" t="s">
        <v>82</v>
      </c>
      <c r="C56" s="118" t="s">
        <v>168</v>
      </c>
      <c r="D56" s="118" t="s">
        <v>24</v>
      </c>
      <c r="E56" s="118">
        <v>6</v>
      </c>
      <c r="F56" s="118">
        <v>3</v>
      </c>
      <c r="G56" s="118">
        <v>9</v>
      </c>
    </row>
    <row r="57" spans="2:7" s="76" customFormat="1">
      <c r="B57" s="118" t="s">
        <v>182</v>
      </c>
      <c r="C57" s="118" t="s">
        <v>183</v>
      </c>
      <c r="D57" s="118" t="s">
        <v>13</v>
      </c>
      <c r="E57" s="118">
        <v>3</v>
      </c>
      <c r="F57" s="118">
        <v>5</v>
      </c>
      <c r="G57" s="118">
        <v>8</v>
      </c>
    </row>
    <row r="58" spans="2:7">
      <c r="B58" s="118" t="s">
        <v>63</v>
      </c>
      <c r="C58" s="118" t="s">
        <v>108</v>
      </c>
      <c r="D58" s="118" t="s">
        <v>12</v>
      </c>
      <c r="E58" s="118">
        <v>3</v>
      </c>
      <c r="F58" s="118">
        <v>5</v>
      </c>
      <c r="G58" s="118">
        <v>8</v>
      </c>
    </row>
    <row r="59" spans="2:7" s="118" customFormat="1">
      <c r="B59" s="118" t="s">
        <v>82</v>
      </c>
      <c r="C59" s="118" t="s">
        <v>216</v>
      </c>
      <c r="D59" s="118" t="s">
        <v>26</v>
      </c>
      <c r="E59" s="118">
        <v>3</v>
      </c>
      <c r="F59" s="118">
        <v>5</v>
      </c>
      <c r="G59" s="118">
        <v>8</v>
      </c>
    </row>
    <row r="60" spans="2:7">
      <c r="B60" s="118" t="s">
        <v>223</v>
      </c>
      <c r="C60" s="118" t="s">
        <v>224</v>
      </c>
      <c r="D60" s="118" t="s">
        <v>23</v>
      </c>
      <c r="E60" s="118">
        <v>5</v>
      </c>
      <c r="F60" s="118">
        <v>3</v>
      </c>
      <c r="G60" s="118">
        <v>8</v>
      </c>
    </row>
    <row r="61" spans="2:7">
      <c r="B61" s="118" t="s">
        <v>82</v>
      </c>
      <c r="C61" s="118" t="s">
        <v>189</v>
      </c>
      <c r="D61" s="118" t="s">
        <v>13</v>
      </c>
      <c r="E61" s="118">
        <v>5</v>
      </c>
      <c r="F61" s="118">
        <v>3</v>
      </c>
      <c r="G61" s="118">
        <v>8</v>
      </c>
    </row>
    <row r="62" spans="2:7" s="118" customFormat="1">
      <c r="B62" s="118" t="s">
        <v>63</v>
      </c>
      <c r="C62" s="118" t="s">
        <v>170</v>
      </c>
      <c r="D62" s="118" t="s">
        <v>24</v>
      </c>
      <c r="E62" s="118">
        <v>5</v>
      </c>
      <c r="F62" s="118">
        <v>3</v>
      </c>
      <c r="G62" s="118">
        <v>8</v>
      </c>
    </row>
    <row r="63" spans="2:7">
      <c r="B63" s="118" t="s">
        <v>103</v>
      </c>
      <c r="C63" s="118" t="s">
        <v>196</v>
      </c>
      <c r="D63" s="118" t="s">
        <v>13</v>
      </c>
      <c r="E63" s="118">
        <v>5</v>
      </c>
      <c r="F63" s="118">
        <v>3</v>
      </c>
      <c r="G63" s="118">
        <v>8</v>
      </c>
    </row>
    <row r="64" spans="2:7">
      <c r="B64" s="118" t="s">
        <v>43</v>
      </c>
      <c r="C64" s="118" t="s">
        <v>44</v>
      </c>
      <c r="D64" s="118" t="s">
        <v>11</v>
      </c>
      <c r="E64" s="118">
        <v>6</v>
      </c>
      <c r="F64" s="118">
        <v>2</v>
      </c>
      <c r="G64" s="118">
        <v>8</v>
      </c>
    </row>
    <row r="65" spans="2:7" s="118" customFormat="1">
      <c r="B65" s="118" t="s">
        <v>59</v>
      </c>
      <c r="C65" s="118" t="s">
        <v>213</v>
      </c>
      <c r="D65" s="118" t="s">
        <v>26</v>
      </c>
      <c r="E65" s="118">
        <v>6</v>
      </c>
      <c r="F65" s="118">
        <v>2</v>
      </c>
      <c r="G65" s="118">
        <v>8</v>
      </c>
    </row>
    <row r="66" spans="2:7">
      <c r="B66" s="118" t="s">
        <v>82</v>
      </c>
      <c r="C66" s="118" t="s">
        <v>83</v>
      </c>
      <c r="D66" s="118" t="s">
        <v>68</v>
      </c>
      <c r="E66" s="118">
        <v>3</v>
      </c>
      <c r="F66" s="118">
        <v>4</v>
      </c>
      <c r="G66" s="118">
        <v>7</v>
      </c>
    </row>
    <row r="67" spans="2:7">
      <c r="B67" s="118" t="s">
        <v>41</v>
      </c>
      <c r="C67" s="118" t="s">
        <v>42</v>
      </c>
      <c r="D67" s="118" t="s">
        <v>11</v>
      </c>
      <c r="E67" s="118">
        <v>4</v>
      </c>
      <c r="F67" s="118">
        <v>3</v>
      </c>
      <c r="G67" s="118">
        <v>7</v>
      </c>
    </row>
    <row r="68" spans="2:7" s="118" customFormat="1">
      <c r="B68" s="118" t="s">
        <v>157</v>
      </c>
      <c r="C68" s="118" t="s">
        <v>158</v>
      </c>
      <c r="D68" s="118" t="s">
        <v>24</v>
      </c>
      <c r="E68" s="118">
        <v>4</v>
      </c>
      <c r="F68" s="118">
        <v>3</v>
      </c>
      <c r="G68" s="118">
        <v>7</v>
      </c>
    </row>
    <row r="69" spans="2:7">
      <c r="B69" s="118" t="s">
        <v>131</v>
      </c>
      <c r="C69" s="118" t="s">
        <v>132</v>
      </c>
      <c r="D69" s="118" t="s">
        <v>25</v>
      </c>
      <c r="E69" s="118">
        <v>4</v>
      </c>
      <c r="F69" s="118">
        <v>3</v>
      </c>
      <c r="G69" s="118">
        <v>7</v>
      </c>
    </row>
    <row r="70" spans="2:7">
      <c r="B70" s="118" t="s">
        <v>41</v>
      </c>
      <c r="C70" s="118" t="s">
        <v>199</v>
      </c>
      <c r="D70" s="118" t="s">
        <v>26</v>
      </c>
      <c r="E70" s="118">
        <v>5</v>
      </c>
      <c r="F70" s="118">
        <v>2</v>
      </c>
      <c r="G70" s="118">
        <v>7</v>
      </c>
    </row>
    <row r="71" spans="2:7" s="118" customFormat="1">
      <c r="B71" s="118" t="s">
        <v>124</v>
      </c>
      <c r="C71" s="118" t="s">
        <v>122</v>
      </c>
      <c r="D71" s="118" t="s">
        <v>12</v>
      </c>
      <c r="E71" s="118">
        <v>5</v>
      </c>
      <c r="F71" s="118">
        <v>2</v>
      </c>
      <c r="G71" s="118">
        <v>7</v>
      </c>
    </row>
    <row r="72" spans="2:7">
      <c r="B72" s="118" t="s">
        <v>149</v>
      </c>
      <c r="C72" s="118" t="s">
        <v>150</v>
      </c>
      <c r="D72" s="118" t="s">
        <v>25</v>
      </c>
      <c r="E72" s="118">
        <v>5</v>
      </c>
      <c r="F72" s="118">
        <v>2</v>
      </c>
      <c r="G72" s="118">
        <v>7</v>
      </c>
    </row>
    <row r="73" spans="2:7">
      <c r="B73" s="118" t="s">
        <v>129</v>
      </c>
      <c r="C73" s="118" t="s">
        <v>130</v>
      </c>
      <c r="D73" s="118" t="s">
        <v>25</v>
      </c>
      <c r="E73" s="118">
        <v>6</v>
      </c>
      <c r="F73" s="118">
        <v>1</v>
      </c>
      <c r="G73" s="118">
        <v>7</v>
      </c>
    </row>
    <row r="74" spans="2:7" s="118" customFormat="1">
      <c r="B74" s="118" t="s">
        <v>103</v>
      </c>
      <c r="C74" s="118" t="s">
        <v>110</v>
      </c>
      <c r="D74" s="118" t="s">
        <v>12</v>
      </c>
      <c r="E74" s="118">
        <v>2</v>
      </c>
      <c r="F74" s="118">
        <v>4</v>
      </c>
      <c r="G74" s="118">
        <v>6</v>
      </c>
    </row>
    <row r="75" spans="2:7" s="118" customFormat="1">
      <c r="B75" s="118" t="s">
        <v>59</v>
      </c>
      <c r="C75" s="118" t="s">
        <v>120</v>
      </c>
      <c r="D75" s="118" t="s">
        <v>12</v>
      </c>
      <c r="E75" s="118">
        <v>2</v>
      </c>
      <c r="F75" s="118">
        <v>4</v>
      </c>
      <c r="G75" s="118">
        <v>6</v>
      </c>
    </row>
    <row r="76" spans="2:7">
      <c r="B76" s="118" t="s">
        <v>41</v>
      </c>
      <c r="C76" s="118" t="s">
        <v>52</v>
      </c>
      <c r="D76" s="118" t="s">
        <v>11</v>
      </c>
      <c r="E76" s="118">
        <v>3</v>
      </c>
      <c r="F76" s="118">
        <v>3</v>
      </c>
      <c r="G76" s="118">
        <v>6</v>
      </c>
    </row>
    <row r="77" spans="2:7" s="118" customFormat="1">
      <c r="B77" s="118" t="s">
        <v>82</v>
      </c>
      <c r="C77" s="118" t="s">
        <v>205</v>
      </c>
      <c r="D77" s="118" t="s">
        <v>26</v>
      </c>
      <c r="E77" s="118">
        <v>3</v>
      </c>
      <c r="F77" s="118">
        <v>3</v>
      </c>
      <c r="G77" s="118">
        <v>6</v>
      </c>
    </row>
    <row r="78" spans="2:7" s="118" customFormat="1">
      <c r="B78" s="118" t="s">
        <v>220</v>
      </c>
      <c r="C78" s="118" t="s">
        <v>221</v>
      </c>
      <c r="D78" s="118" t="s">
        <v>26</v>
      </c>
      <c r="E78" s="118">
        <v>3</v>
      </c>
      <c r="F78" s="118">
        <v>3</v>
      </c>
      <c r="G78" s="118">
        <v>6</v>
      </c>
    </row>
    <row r="79" spans="2:7">
      <c r="B79" s="118" t="s">
        <v>82</v>
      </c>
      <c r="C79" s="118" t="s">
        <v>201</v>
      </c>
      <c r="D79" s="118" t="s">
        <v>26</v>
      </c>
      <c r="E79" s="118">
        <v>4</v>
      </c>
      <c r="F79" s="118">
        <v>2</v>
      </c>
      <c r="G79" s="118">
        <v>6</v>
      </c>
    </row>
    <row r="80" spans="2:7">
      <c r="B80" s="118" t="s">
        <v>79</v>
      </c>
      <c r="C80" s="118" t="s">
        <v>78</v>
      </c>
      <c r="D80" s="118" t="s">
        <v>68</v>
      </c>
      <c r="E80" s="118">
        <v>4</v>
      </c>
      <c r="F80" s="118">
        <v>2</v>
      </c>
      <c r="G80" s="118">
        <v>6</v>
      </c>
    </row>
    <row r="81" spans="2:7" s="118" customFormat="1">
      <c r="B81" s="118" t="s">
        <v>37</v>
      </c>
      <c r="C81" s="118" t="s">
        <v>217</v>
      </c>
      <c r="D81" s="118" t="s">
        <v>26</v>
      </c>
      <c r="E81" s="118">
        <v>5</v>
      </c>
      <c r="F81" s="118">
        <v>1</v>
      </c>
      <c r="G81" s="118">
        <v>6</v>
      </c>
    </row>
    <row r="82" spans="2:7" s="118" customFormat="1">
      <c r="B82" s="118" t="s">
        <v>77</v>
      </c>
      <c r="C82" s="118" t="s">
        <v>78</v>
      </c>
      <c r="D82" s="118" t="s">
        <v>68</v>
      </c>
      <c r="E82" s="118">
        <v>1</v>
      </c>
      <c r="F82" s="118">
        <v>4</v>
      </c>
      <c r="G82" s="118">
        <v>5</v>
      </c>
    </row>
    <row r="83" spans="2:7">
      <c r="B83" s="118" t="s">
        <v>69</v>
      </c>
      <c r="C83" s="118" t="s">
        <v>222</v>
      </c>
      <c r="D83" s="118" t="s">
        <v>23</v>
      </c>
      <c r="E83" s="118">
        <v>2</v>
      </c>
      <c r="F83" s="118">
        <v>3</v>
      </c>
      <c r="G83" s="118">
        <v>5</v>
      </c>
    </row>
    <row r="84" spans="2:7">
      <c r="B84" s="118" t="s">
        <v>79</v>
      </c>
      <c r="C84" s="118" t="s">
        <v>227</v>
      </c>
      <c r="D84" s="118" t="s">
        <v>23</v>
      </c>
      <c r="E84" s="118">
        <v>2</v>
      </c>
      <c r="F84" s="118">
        <v>3</v>
      </c>
      <c r="G84" s="118">
        <v>5</v>
      </c>
    </row>
    <row r="85" spans="2:7">
      <c r="B85" s="118" t="s">
        <v>166</v>
      </c>
      <c r="C85" s="118" t="s">
        <v>167</v>
      </c>
      <c r="D85" s="118" t="s">
        <v>24</v>
      </c>
      <c r="E85" s="118">
        <v>2</v>
      </c>
      <c r="F85" s="118">
        <v>3</v>
      </c>
      <c r="G85" s="118">
        <v>5</v>
      </c>
    </row>
    <row r="86" spans="2:7" s="118" customFormat="1">
      <c r="B86" s="118" t="s">
        <v>103</v>
      </c>
      <c r="C86" s="118" t="s">
        <v>245</v>
      </c>
      <c r="D86" s="118" t="s">
        <v>23</v>
      </c>
      <c r="E86" s="118">
        <v>2</v>
      </c>
      <c r="F86" s="118">
        <v>3</v>
      </c>
      <c r="G86" s="118">
        <v>5</v>
      </c>
    </row>
    <row r="87" spans="2:7">
      <c r="B87" s="118" t="s">
        <v>58</v>
      </c>
      <c r="C87" s="118" t="s">
        <v>56</v>
      </c>
      <c r="D87" s="118" t="s">
        <v>11</v>
      </c>
      <c r="E87" s="118">
        <v>3</v>
      </c>
      <c r="F87" s="118">
        <v>2</v>
      </c>
      <c r="G87" s="118">
        <v>5</v>
      </c>
    </row>
    <row r="88" spans="2:7" s="118" customFormat="1">
      <c r="B88" s="118" t="s">
        <v>37</v>
      </c>
      <c r="C88" s="118" t="s">
        <v>111</v>
      </c>
      <c r="D88" s="118" t="s">
        <v>12</v>
      </c>
      <c r="E88" s="118">
        <v>3</v>
      </c>
      <c r="F88" s="118">
        <v>2</v>
      </c>
      <c r="G88" s="118">
        <v>5</v>
      </c>
    </row>
    <row r="89" spans="2:7" s="76" customFormat="1">
      <c r="B89" s="118" t="s">
        <v>55</v>
      </c>
      <c r="C89" s="118" t="s">
        <v>188</v>
      </c>
      <c r="D89" s="118" t="s">
        <v>13</v>
      </c>
      <c r="E89" s="118">
        <v>4</v>
      </c>
      <c r="F89" s="118">
        <v>1</v>
      </c>
      <c r="G89" s="118">
        <v>5</v>
      </c>
    </row>
    <row r="90" spans="2:7">
      <c r="B90" s="118" t="s">
        <v>50</v>
      </c>
      <c r="C90" s="118" t="s">
        <v>169</v>
      </c>
      <c r="D90" s="118" t="s">
        <v>24</v>
      </c>
      <c r="E90" s="118">
        <v>4</v>
      </c>
      <c r="F90" s="118">
        <v>1</v>
      </c>
      <c r="G90" s="118">
        <v>5</v>
      </c>
    </row>
    <row r="91" spans="2:7" s="118" customFormat="1">
      <c r="B91" s="118" t="s">
        <v>114</v>
      </c>
      <c r="C91" s="118" t="s">
        <v>215</v>
      </c>
      <c r="D91" s="118" t="s">
        <v>26</v>
      </c>
      <c r="E91" s="118">
        <v>0</v>
      </c>
      <c r="F91" s="118">
        <v>4</v>
      </c>
      <c r="G91" s="118">
        <v>4</v>
      </c>
    </row>
    <row r="92" spans="2:7">
      <c r="B92" s="118" t="s">
        <v>190</v>
      </c>
      <c r="C92" s="118" t="s">
        <v>117</v>
      </c>
      <c r="D92" s="118" t="s">
        <v>13</v>
      </c>
      <c r="E92" s="118">
        <v>0</v>
      </c>
      <c r="F92" s="118">
        <v>4</v>
      </c>
      <c r="G92" s="118">
        <v>4</v>
      </c>
    </row>
    <row r="93" spans="2:7" s="118" customFormat="1">
      <c r="B93" s="118" t="s">
        <v>46</v>
      </c>
      <c r="C93" s="118" t="s">
        <v>47</v>
      </c>
      <c r="D93" s="118" t="s">
        <v>11</v>
      </c>
      <c r="E93" s="118">
        <v>1</v>
      </c>
      <c r="F93" s="118">
        <v>3</v>
      </c>
      <c r="G93" s="118">
        <v>4</v>
      </c>
    </row>
    <row r="94" spans="2:7">
      <c r="B94" s="118" t="s">
        <v>240</v>
      </c>
      <c r="C94" s="118" t="s">
        <v>194</v>
      </c>
      <c r="D94" s="118" t="s">
        <v>23</v>
      </c>
      <c r="E94" s="118">
        <v>1</v>
      </c>
      <c r="F94" s="118">
        <v>3</v>
      </c>
      <c r="G94" s="118">
        <v>4</v>
      </c>
    </row>
    <row r="95" spans="2:7">
      <c r="B95" s="118" t="s">
        <v>142</v>
      </c>
      <c r="C95" s="118" t="s">
        <v>143</v>
      </c>
      <c r="D95" s="118" t="s">
        <v>25</v>
      </c>
      <c r="E95" s="118">
        <v>1</v>
      </c>
      <c r="F95" s="118">
        <v>3</v>
      </c>
      <c r="G95" s="118">
        <v>4</v>
      </c>
    </row>
    <row r="96" spans="2:7" s="118" customFormat="1">
      <c r="B96" s="118" t="s">
        <v>151</v>
      </c>
      <c r="C96" s="118" t="s">
        <v>150</v>
      </c>
      <c r="D96" s="118" t="s">
        <v>25</v>
      </c>
      <c r="E96" s="118">
        <v>1</v>
      </c>
      <c r="F96" s="118">
        <v>3</v>
      </c>
      <c r="G96" s="118">
        <v>4</v>
      </c>
    </row>
    <row r="97" spans="2:7">
      <c r="B97" s="118" t="s">
        <v>53</v>
      </c>
      <c r="C97" s="118" t="s">
        <v>54</v>
      </c>
      <c r="D97" s="118" t="s">
        <v>11</v>
      </c>
      <c r="E97" s="118">
        <v>2</v>
      </c>
      <c r="F97" s="118">
        <v>2</v>
      </c>
      <c r="G97" s="118">
        <v>4</v>
      </c>
    </row>
    <row r="98" spans="2:7" s="118" customFormat="1">
      <c r="B98" s="118" t="s">
        <v>238</v>
      </c>
      <c r="C98" s="118" t="s">
        <v>239</v>
      </c>
      <c r="D98" s="118" t="s">
        <v>23</v>
      </c>
      <c r="E98" s="118">
        <v>2</v>
      </c>
      <c r="F98" s="118">
        <v>2</v>
      </c>
      <c r="G98" s="118">
        <v>4</v>
      </c>
    </row>
    <row r="99" spans="2:7">
      <c r="B99" s="118" t="s">
        <v>37</v>
      </c>
      <c r="C99" s="118" t="s">
        <v>160</v>
      </c>
      <c r="D99" s="118" t="s">
        <v>24</v>
      </c>
      <c r="E99" s="118">
        <v>0</v>
      </c>
      <c r="F99" s="118">
        <v>3</v>
      </c>
      <c r="G99" s="118">
        <v>3</v>
      </c>
    </row>
    <row r="100" spans="2:7">
      <c r="B100" s="118" t="s">
        <v>114</v>
      </c>
      <c r="C100" s="118" t="s">
        <v>150</v>
      </c>
      <c r="D100" s="118" t="s">
        <v>25</v>
      </c>
      <c r="E100" s="118">
        <v>0</v>
      </c>
      <c r="F100" s="118">
        <v>3</v>
      </c>
      <c r="G100" s="118">
        <v>3</v>
      </c>
    </row>
    <row r="101" spans="2:7" s="118" customFormat="1">
      <c r="B101" s="118" t="s">
        <v>39</v>
      </c>
      <c r="C101" s="118" t="s">
        <v>40</v>
      </c>
      <c r="D101" s="118" t="s">
        <v>11</v>
      </c>
      <c r="E101" s="118">
        <v>1</v>
      </c>
      <c r="F101" s="118">
        <v>2</v>
      </c>
      <c r="G101" s="118">
        <v>3</v>
      </c>
    </row>
    <row r="102" spans="2:7" s="118" customFormat="1">
      <c r="B102" s="118" t="s">
        <v>127</v>
      </c>
      <c r="C102" s="118" t="s">
        <v>128</v>
      </c>
      <c r="D102" s="118" t="s">
        <v>25</v>
      </c>
      <c r="E102" s="118">
        <v>1</v>
      </c>
      <c r="F102" s="118">
        <v>2</v>
      </c>
      <c r="G102" s="118">
        <v>3</v>
      </c>
    </row>
    <row r="103" spans="2:7">
      <c r="B103" s="118" t="s">
        <v>101</v>
      </c>
      <c r="C103" s="118" t="s">
        <v>102</v>
      </c>
      <c r="D103" s="118" t="s">
        <v>12</v>
      </c>
      <c r="E103" s="118">
        <v>1</v>
      </c>
      <c r="F103" s="118">
        <v>2</v>
      </c>
      <c r="G103" s="118">
        <v>3</v>
      </c>
    </row>
    <row r="104" spans="2:7">
      <c r="B104" s="118" t="s">
        <v>131</v>
      </c>
      <c r="C104" s="118" t="s">
        <v>232</v>
      </c>
      <c r="D104" s="118" t="s">
        <v>23</v>
      </c>
      <c r="E104" s="118">
        <v>1</v>
      </c>
      <c r="F104" s="118">
        <v>2</v>
      </c>
      <c r="G104" s="118">
        <v>3</v>
      </c>
    </row>
    <row r="105" spans="2:7">
      <c r="B105" s="118" t="s">
        <v>59</v>
      </c>
      <c r="C105" s="118" t="s">
        <v>65</v>
      </c>
      <c r="D105" s="118" t="s">
        <v>11</v>
      </c>
      <c r="E105" s="118">
        <v>1</v>
      </c>
      <c r="F105" s="118">
        <v>2</v>
      </c>
      <c r="G105" s="118">
        <v>3</v>
      </c>
    </row>
    <row r="106" spans="2:7" s="118" customFormat="1">
      <c r="B106" s="118" t="s">
        <v>101</v>
      </c>
      <c r="C106" s="118" t="s">
        <v>192</v>
      </c>
      <c r="D106" s="118" t="s">
        <v>13</v>
      </c>
      <c r="E106" s="118">
        <v>1</v>
      </c>
      <c r="F106" s="118">
        <v>2</v>
      </c>
      <c r="G106" s="118">
        <v>3</v>
      </c>
    </row>
    <row r="107" spans="2:7">
      <c r="B107" s="118" t="s">
        <v>73</v>
      </c>
      <c r="C107" s="118" t="s">
        <v>74</v>
      </c>
      <c r="D107" s="118" t="s">
        <v>68</v>
      </c>
      <c r="E107" s="118">
        <v>2</v>
      </c>
      <c r="F107" s="118">
        <v>1</v>
      </c>
      <c r="G107" s="118">
        <v>3</v>
      </c>
    </row>
    <row r="108" spans="2:7" s="118" customFormat="1">
      <c r="B108" s="118" t="s">
        <v>125</v>
      </c>
      <c r="C108" s="118" t="s">
        <v>75</v>
      </c>
      <c r="D108" s="118" t="s">
        <v>24</v>
      </c>
      <c r="E108" s="118">
        <v>2</v>
      </c>
      <c r="F108" s="118">
        <v>1</v>
      </c>
      <c r="G108" s="118">
        <v>3</v>
      </c>
    </row>
    <row r="109" spans="2:7" s="118" customFormat="1">
      <c r="B109" s="118" t="s">
        <v>59</v>
      </c>
      <c r="C109" s="118" t="s">
        <v>60</v>
      </c>
      <c r="D109" s="118" t="s">
        <v>11</v>
      </c>
      <c r="E109" s="118">
        <v>2</v>
      </c>
      <c r="F109" s="118">
        <v>1</v>
      </c>
      <c r="G109" s="118">
        <v>3</v>
      </c>
    </row>
    <row r="110" spans="2:7">
      <c r="B110" s="118" t="s">
        <v>84</v>
      </c>
      <c r="C110" s="118" t="s">
        <v>85</v>
      </c>
      <c r="D110" s="118" t="s">
        <v>68</v>
      </c>
      <c r="E110" s="118">
        <v>2</v>
      </c>
      <c r="F110" s="118">
        <v>1</v>
      </c>
      <c r="G110" s="118">
        <v>3</v>
      </c>
    </row>
    <row r="111" spans="2:7">
      <c r="B111" s="118" t="s">
        <v>50</v>
      </c>
      <c r="C111" s="118" t="s">
        <v>197</v>
      </c>
      <c r="D111" s="118" t="s">
        <v>13</v>
      </c>
      <c r="E111" s="118">
        <v>2</v>
      </c>
      <c r="F111" s="118">
        <v>1</v>
      </c>
      <c r="G111" s="118">
        <v>3</v>
      </c>
    </row>
    <row r="112" spans="2:7">
      <c r="B112" s="118" t="s">
        <v>121</v>
      </c>
      <c r="C112" s="118" t="s">
        <v>122</v>
      </c>
      <c r="D112" s="118" t="s">
        <v>12</v>
      </c>
      <c r="E112" s="118">
        <v>3</v>
      </c>
      <c r="F112" s="118">
        <v>0</v>
      </c>
      <c r="G112" s="118">
        <v>3</v>
      </c>
    </row>
    <row r="113" spans="2:7" s="118" customFormat="1">
      <c r="B113" s="118" t="s">
        <v>58</v>
      </c>
      <c r="C113" s="118" t="s">
        <v>159</v>
      </c>
      <c r="D113" s="118" t="s">
        <v>24</v>
      </c>
      <c r="E113" s="118">
        <v>0</v>
      </c>
      <c r="F113" s="118">
        <v>2</v>
      </c>
      <c r="G113" s="118">
        <v>2</v>
      </c>
    </row>
    <row r="114" spans="2:7">
      <c r="B114" s="118" t="s">
        <v>184</v>
      </c>
      <c r="C114" s="118" t="s">
        <v>185</v>
      </c>
      <c r="D114" s="118" t="s">
        <v>13</v>
      </c>
      <c r="E114" s="118">
        <v>0</v>
      </c>
      <c r="F114" s="118">
        <v>2</v>
      </c>
      <c r="G114" s="118">
        <v>2</v>
      </c>
    </row>
    <row r="115" spans="2:7" s="118" customFormat="1">
      <c r="B115" s="118" t="s">
        <v>198</v>
      </c>
      <c r="C115" s="118" t="s">
        <v>177</v>
      </c>
      <c r="D115" s="118" t="s">
        <v>13</v>
      </c>
      <c r="E115" s="118">
        <v>0</v>
      </c>
      <c r="F115" s="118">
        <v>2</v>
      </c>
      <c r="G115" s="118">
        <v>2</v>
      </c>
    </row>
    <row r="116" spans="2:7">
      <c r="B116" s="118" t="s">
        <v>225</v>
      </c>
      <c r="C116" s="118" t="s">
        <v>226</v>
      </c>
      <c r="D116" s="118" t="s">
        <v>23</v>
      </c>
      <c r="E116" s="118">
        <v>2</v>
      </c>
      <c r="F116" s="118">
        <v>0</v>
      </c>
      <c r="G116" s="118">
        <v>2</v>
      </c>
    </row>
    <row r="117" spans="2:7">
      <c r="B117" s="118" t="s">
        <v>176</v>
      </c>
      <c r="C117" s="118" t="s">
        <v>177</v>
      </c>
      <c r="D117" s="118" t="s">
        <v>24</v>
      </c>
      <c r="E117" s="118">
        <v>2</v>
      </c>
      <c r="F117" s="118">
        <v>0</v>
      </c>
      <c r="G117" s="118">
        <v>2</v>
      </c>
    </row>
    <row r="118" spans="2:7">
      <c r="B118" s="118" t="s">
        <v>58</v>
      </c>
      <c r="C118" s="118" t="s">
        <v>95</v>
      </c>
      <c r="D118" s="118" t="s">
        <v>12</v>
      </c>
      <c r="E118" s="118">
        <v>0</v>
      </c>
      <c r="F118" s="118">
        <v>1</v>
      </c>
      <c r="G118" s="118">
        <v>1</v>
      </c>
    </row>
    <row r="119" spans="2:7" s="118" customFormat="1">
      <c r="B119" s="118" t="s">
        <v>101</v>
      </c>
      <c r="C119" s="118" t="s">
        <v>141</v>
      </c>
      <c r="D119" s="118" t="s">
        <v>25</v>
      </c>
      <c r="E119" s="118">
        <v>0</v>
      </c>
      <c r="F119" s="118">
        <v>1</v>
      </c>
      <c r="G119" s="118">
        <v>1</v>
      </c>
    </row>
    <row r="120" spans="2:7">
      <c r="B120" s="118" t="s">
        <v>118</v>
      </c>
      <c r="C120" s="118" t="s">
        <v>148</v>
      </c>
      <c r="D120" s="118" t="s">
        <v>25</v>
      </c>
      <c r="E120" s="118">
        <v>0</v>
      </c>
      <c r="F120" s="118">
        <v>1</v>
      </c>
      <c r="G120" s="118">
        <v>1</v>
      </c>
    </row>
    <row r="121" spans="2:7" s="118" customFormat="1">
      <c r="B121" s="118" t="s">
        <v>202</v>
      </c>
      <c r="C121" s="118" t="s">
        <v>203</v>
      </c>
      <c r="D121" s="118" t="s">
        <v>26</v>
      </c>
      <c r="E121" s="118">
        <v>1</v>
      </c>
      <c r="F121" s="118">
        <v>0</v>
      </c>
      <c r="G121" s="118">
        <v>1</v>
      </c>
    </row>
    <row r="122" spans="2:7">
      <c r="B122" s="118" t="s">
        <v>131</v>
      </c>
      <c r="C122" s="118" t="s">
        <v>186</v>
      </c>
      <c r="D122" s="118" t="s">
        <v>13</v>
      </c>
      <c r="E122" s="118">
        <v>1</v>
      </c>
      <c r="F122" s="118">
        <v>0</v>
      </c>
      <c r="G122" s="118">
        <v>1</v>
      </c>
    </row>
    <row r="123" spans="2:7">
      <c r="B123" s="118" t="s">
        <v>50</v>
      </c>
      <c r="C123" s="118" t="s">
        <v>235</v>
      </c>
      <c r="D123" s="118" t="s">
        <v>23</v>
      </c>
      <c r="E123" s="118">
        <v>1</v>
      </c>
      <c r="F123" s="118">
        <v>0</v>
      </c>
      <c r="G123" s="118">
        <v>1</v>
      </c>
    </row>
    <row r="124" spans="2:7">
      <c r="B124" s="118" t="s">
        <v>82</v>
      </c>
      <c r="C124" s="118" t="s">
        <v>117</v>
      </c>
      <c r="D124" s="118" t="s">
        <v>12</v>
      </c>
      <c r="E124" s="118">
        <v>1</v>
      </c>
      <c r="F124" s="118">
        <v>0</v>
      </c>
      <c r="G124" s="118">
        <v>1</v>
      </c>
    </row>
    <row r="125" spans="2:7" s="118" customFormat="1">
      <c r="B125" s="118" t="s">
        <v>96</v>
      </c>
      <c r="C125" s="118" t="s">
        <v>97</v>
      </c>
      <c r="D125" s="118" t="s">
        <v>12</v>
      </c>
      <c r="E125" s="118">
        <v>0</v>
      </c>
      <c r="F125" s="118">
        <v>0</v>
      </c>
      <c r="G125" s="118">
        <v>0</v>
      </c>
    </row>
    <row r="126" spans="2:7" s="118" customFormat="1">
      <c r="B126" s="118" t="s">
        <v>50</v>
      </c>
      <c r="C126" s="118" t="s">
        <v>51</v>
      </c>
      <c r="D126" s="118" t="s">
        <v>11</v>
      </c>
      <c r="E126" s="118">
        <v>0</v>
      </c>
      <c r="F126" s="118">
        <v>0</v>
      </c>
      <c r="G126" s="118">
        <v>0</v>
      </c>
    </row>
    <row r="127" spans="2:7">
      <c r="B127" s="118" t="s">
        <v>135</v>
      </c>
      <c r="C127" s="118" t="s">
        <v>136</v>
      </c>
      <c r="D127" s="118" t="s">
        <v>25</v>
      </c>
      <c r="E127" s="118">
        <v>0</v>
      </c>
      <c r="F127" s="118">
        <v>0</v>
      </c>
      <c r="G127" s="118">
        <v>0</v>
      </c>
    </row>
    <row r="128" spans="2:7" s="118" customFormat="1">
      <c r="B128" s="118" t="s">
        <v>135</v>
      </c>
      <c r="C128" s="118" t="s">
        <v>187</v>
      </c>
      <c r="D128" s="118" t="s">
        <v>13</v>
      </c>
      <c r="E128" s="118">
        <v>0</v>
      </c>
      <c r="F128" s="118">
        <v>0</v>
      </c>
      <c r="G128" s="118">
        <v>0</v>
      </c>
    </row>
    <row r="129" spans="2:7">
      <c r="B129" s="118" t="s">
        <v>71</v>
      </c>
      <c r="C129" s="118" t="s">
        <v>72</v>
      </c>
      <c r="D129" s="118" t="s">
        <v>68</v>
      </c>
      <c r="E129" s="118">
        <v>0</v>
      </c>
      <c r="F129" s="118">
        <v>0</v>
      </c>
      <c r="G129" s="118">
        <v>0</v>
      </c>
    </row>
    <row r="130" spans="2:7">
      <c r="B130" s="118" t="s">
        <v>77</v>
      </c>
      <c r="C130" s="118" t="s">
        <v>208</v>
      </c>
      <c r="D130" s="118" t="s">
        <v>26</v>
      </c>
      <c r="E130" s="118">
        <v>0</v>
      </c>
      <c r="F130" s="118">
        <v>0</v>
      </c>
      <c r="G130" s="118">
        <v>0</v>
      </c>
    </row>
    <row r="131" spans="2:7">
      <c r="B131" s="118" t="s">
        <v>164</v>
      </c>
      <c r="C131" s="118" t="s">
        <v>165</v>
      </c>
      <c r="D131" s="118" t="s">
        <v>24</v>
      </c>
      <c r="E131" s="118">
        <v>0</v>
      </c>
      <c r="F131" s="118">
        <v>0</v>
      </c>
      <c r="G131" s="118">
        <v>0</v>
      </c>
    </row>
    <row r="132" spans="2:7" s="118" customFormat="1">
      <c r="B132" s="118" t="s">
        <v>39</v>
      </c>
      <c r="C132" s="118" t="s">
        <v>76</v>
      </c>
      <c r="D132" s="118" t="s">
        <v>68</v>
      </c>
      <c r="E132" s="118">
        <v>0</v>
      </c>
      <c r="F132" s="118">
        <v>0</v>
      </c>
      <c r="G132" s="118">
        <v>0</v>
      </c>
    </row>
    <row r="133" spans="2:7" s="118" customFormat="1">
      <c r="B133" s="118" t="s">
        <v>55</v>
      </c>
      <c r="C133" s="118" t="s">
        <v>56</v>
      </c>
      <c r="D133" s="118" t="s">
        <v>11</v>
      </c>
      <c r="E133" s="118">
        <v>0</v>
      </c>
      <c r="F133" s="118">
        <v>0</v>
      </c>
      <c r="G133" s="118">
        <v>0</v>
      </c>
    </row>
    <row r="134" spans="2:7">
      <c r="B134" s="118" t="s">
        <v>210</v>
      </c>
      <c r="C134" s="118" t="s">
        <v>211</v>
      </c>
      <c r="D134" s="118" t="s">
        <v>26</v>
      </c>
      <c r="E134" s="118">
        <v>0</v>
      </c>
      <c r="F134" s="118">
        <v>0</v>
      </c>
      <c r="G134" s="118">
        <v>0</v>
      </c>
    </row>
    <row r="135" spans="2:7" s="118" customFormat="1">
      <c r="B135" s="118" t="s">
        <v>193</v>
      </c>
      <c r="C135" s="118" t="s">
        <v>194</v>
      </c>
      <c r="D135" s="118" t="s">
        <v>13</v>
      </c>
      <c r="E135" s="118">
        <v>0</v>
      </c>
      <c r="F135" s="118">
        <v>0</v>
      </c>
      <c r="G135" s="118">
        <v>0</v>
      </c>
    </row>
    <row r="136" spans="2:7">
      <c r="B136" s="118" t="s">
        <v>241</v>
      </c>
      <c r="C136" s="118" t="s">
        <v>242</v>
      </c>
      <c r="D136" s="118" t="s">
        <v>23</v>
      </c>
      <c r="E136" s="118">
        <v>0</v>
      </c>
      <c r="F136" s="118">
        <v>0</v>
      </c>
      <c r="G136" s="118">
        <v>0</v>
      </c>
    </row>
    <row r="137" spans="2:7">
      <c r="B137" s="118" t="s">
        <v>152</v>
      </c>
      <c r="C137" s="118" t="s">
        <v>153</v>
      </c>
      <c r="D137" s="118" t="s">
        <v>25</v>
      </c>
      <c r="E137" s="118">
        <v>0</v>
      </c>
      <c r="F137" s="118">
        <v>0</v>
      </c>
      <c r="G137" s="118">
        <v>0</v>
      </c>
    </row>
    <row r="138" spans="2:7">
      <c r="B138" s="118" t="s">
        <v>93</v>
      </c>
      <c r="C138" s="118" t="s">
        <v>94</v>
      </c>
      <c r="D138" s="118" t="s">
        <v>68</v>
      </c>
      <c r="E138" s="118">
        <v>0</v>
      </c>
      <c r="F138" s="118">
        <v>0</v>
      </c>
      <c r="G138" s="118">
        <v>0</v>
      </c>
    </row>
    <row r="139" spans="2:7" s="118" customFormat="1"/>
    <row r="142" spans="2:7" s="118" customFormat="1"/>
    <row r="146" s="76" customFormat="1"/>
    <row r="147" s="118" customFormat="1"/>
    <row r="148" s="118" customFormat="1"/>
    <row r="154" s="118" customFormat="1"/>
    <row r="155" s="118" customFormat="1"/>
    <row r="162" s="118" customFormat="1"/>
    <row r="168" s="118" customFormat="1"/>
    <row r="169" s="76" customFormat="1"/>
    <row r="175" s="118" customFormat="1"/>
    <row r="188" s="76" customFormat="1"/>
  </sheetData>
  <sortState ref="B2:G188">
    <sortCondition descending="1" ref="G2:G188"/>
    <sortCondition ref="E2:E188"/>
    <sortCondition ref="C2:C188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9"/>
  <sheetViews>
    <sheetView workbookViewId="0"/>
  </sheetViews>
  <sheetFormatPr defaultRowHeight="15"/>
  <cols>
    <col min="1" max="1" width="9.140625" style="76"/>
    <col min="2" max="2" width="9.140625" style="118"/>
    <col min="3" max="3" width="12.140625" style="118" bestFit="1" customWidth="1"/>
    <col min="4" max="7" width="9.140625" style="118"/>
    <col min="9" max="9" width="9.140625" style="11"/>
    <col min="17" max="16384" width="9.140625" style="11"/>
  </cols>
  <sheetData>
    <row r="1" spans="1:8" s="13" customFormat="1">
      <c r="A1" s="77"/>
      <c r="B1" s="77" t="s">
        <v>31</v>
      </c>
      <c r="C1" s="77" t="s">
        <v>32</v>
      </c>
      <c r="D1" s="77" t="s">
        <v>14</v>
      </c>
      <c r="E1" s="77" t="s">
        <v>33</v>
      </c>
      <c r="F1" s="77" t="s">
        <v>34</v>
      </c>
      <c r="G1" s="77" t="s">
        <v>35</v>
      </c>
      <c r="H1" s="77"/>
    </row>
    <row r="2" spans="1:8">
      <c r="A2" s="118">
        <v>1</v>
      </c>
      <c r="B2" s="118" t="s">
        <v>80</v>
      </c>
      <c r="C2" s="118" t="s">
        <v>81</v>
      </c>
      <c r="D2" s="118" t="s">
        <v>68</v>
      </c>
      <c r="E2" s="118">
        <v>30</v>
      </c>
      <c r="F2" s="118">
        <v>9</v>
      </c>
      <c r="G2" s="118">
        <v>39</v>
      </c>
      <c r="H2" s="119"/>
    </row>
    <row r="3" spans="1:8">
      <c r="A3" s="118">
        <v>2</v>
      </c>
      <c r="B3" s="118" t="s">
        <v>87</v>
      </c>
      <c r="C3" s="118" t="s">
        <v>86</v>
      </c>
      <c r="D3" s="118" t="s">
        <v>68</v>
      </c>
      <c r="E3" s="118">
        <v>26</v>
      </c>
      <c r="F3" s="118">
        <v>13</v>
      </c>
      <c r="G3" s="118">
        <v>39</v>
      </c>
      <c r="H3" s="119"/>
    </row>
    <row r="4" spans="1:8">
      <c r="A4" s="118">
        <v>3</v>
      </c>
      <c r="B4" s="118" t="s">
        <v>162</v>
      </c>
      <c r="C4" s="118" t="s">
        <v>163</v>
      </c>
      <c r="D4" s="118" t="s">
        <v>24</v>
      </c>
      <c r="E4" s="118">
        <v>26</v>
      </c>
      <c r="F4" s="118">
        <v>12</v>
      </c>
      <c r="G4" s="118">
        <v>38</v>
      </c>
      <c r="H4" s="119"/>
    </row>
    <row r="5" spans="1:8">
      <c r="A5" s="118">
        <v>4</v>
      </c>
      <c r="B5" s="118" t="s">
        <v>172</v>
      </c>
      <c r="C5" s="118" t="s">
        <v>173</v>
      </c>
      <c r="D5" s="118" t="s">
        <v>24</v>
      </c>
      <c r="E5" s="118">
        <v>18</v>
      </c>
      <c r="F5" s="118">
        <v>16</v>
      </c>
      <c r="G5" s="118">
        <v>34</v>
      </c>
      <c r="H5" s="119"/>
    </row>
    <row r="6" spans="1:8">
      <c r="A6" s="118">
        <v>5</v>
      </c>
      <c r="B6" s="118" t="s">
        <v>214</v>
      </c>
      <c r="C6" s="118" t="s">
        <v>215</v>
      </c>
      <c r="D6" s="118" t="s">
        <v>26</v>
      </c>
      <c r="E6" s="118">
        <v>22</v>
      </c>
      <c r="F6" s="118">
        <v>9</v>
      </c>
      <c r="G6" s="118">
        <v>31</v>
      </c>
      <c r="H6" s="119"/>
    </row>
    <row r="7" spans="1:8">
      <c r="A7" s="118">
        <v>6</v>
      </c>
      <c r="B7" s="118" t="s">
        <v>172</v>
      </c>
      <c r="C7" s="118" t="s">
        <v>228</v>
      </c>
      <c r="D7" s="118" t="s">
        <v>23</v>
      </c>
      <c r="E7" s="118">
        <v>18</v>
      </c>
      <c r="F7" s="118">
        <v>10</v>
      </c>
      <c r="G7" s="118">
        <v>28</v>
      </c>
      <c r="H7" s="119"/>
    </row>
    <row r="8" spans="1:8">
      <c r="A8" s="118">
        <v>7</v>
      </c>
      <c r="B8" s="118" t="s">
        <v>91</v>
      </c>
      <c r="C8" s="118" t="s">
        <v>92</v>
      </c>
      <c r="D8" s="118" t="s">
        <v>68</v>
      </c>
      <c r="E8" s="118">
        <v>15</v>
      </c>
      <c r="F8" s="118">
        <v>13</v>
      </c>
      <c r="G8" s="118">
        <v>28</v>
      </c>
      <c r="H8" s="119"/>
    </row>
    <row r="9" spans="1:8">
      <c r="A9" s="118">
        <v>8</v>
      </c>
      <c r="B9" s="118" t="s">
        <v>178</v>
      </c>
      <c r="C9" s="118" t="s">
        <v>179</v>
      </c>
      <c r="D9" s="118" t="s">
        <v>13</v>
      </c>
      <c r="E9" s="118">
        <v>18</v>
      </c>
      <c r="F9" s="118">
        <v>8</v>
      </c>
      <c r="G9" s="118">
        <v>26</v>
      </c>
      <c r="H9" s="119"/>
    </row>
    <row r="10" spans="1:8">
      <c r="A10" s="118">
        <v>9</v>
      </c>
      <c r="B10" s="118" t="s">
        <v>41</v>
      </c>
      <c r="C10" s="118" t="s">
        <v>51</v>
      </c>
      <c r="D10" s="118" t="s">
        <v>11</v>
      </c>
      <c r="E10" s="118">
        <v>18</v>
      </c>
      <c r="F10" s="118">
        <v>8</v>
      </c>
      <c r="G10" s="118">
        <v>26</v>
      </c>
      <c r="H10" s="119"/>
    </row>
    <row r="11" spans="1:8" s="118" customFormat="1">
      <c r="A11" s="118">
        <v>10</v>
      </c>
      <c r="B11" s="118" t="s">
        <v>154</v>
      </c>
      <c r="C11" s="118" t="s">
        <v>161</v>
      </c>
      <c r="D11" s="118" t="s">
        <v>24</v>
      </c>
      <c r="E11" s="118">
        <v>15</v>
      </c>
      <c r="F11" s="118">
        <v>11</v>
      </c>
      <c r="G11" s="118">
        <v>26</v>
      </c>
      <c r="H11" s="119"/>
    </row>
    <row r="12" spans="1:8" s="118" customFormat="1">
      <c r="H12" s="119"/>
    </row>
    <row r="13" spans="1:8" s="118" customFormat="1">
      <c r="B13" s="118" t="s">
        <v>89</v>
      </c>
      <c r="C13" s="118" t="s">
        <v>191</v>
      </c>
      <c r="D13" s="118" t="s">
        <v>13</v>
      </c>
      <c r="E13" s="118">
        <v>16</v>
      </c>
      <c r="F13" s="118">
        <v>9</v>
      </c>
      <c r="G13" s="118">
        <v>25</v>
      </c>
      <c r="H13" s="119"/>
    </row>
    <row r="14" spans="1:8" s="118" customFormat="1">
      <c r="B14" s="118" t="s">
        <v>93</v>
      </c>
      <c r="C14" s="118" t="s">
        <v>181</v>
      </c>
      <c r="D14" s="118" t="s">
        <v>13</v>
      </c>
      <c r="E14" s="118">
        <v>13</v>
      </c>
      <c r="F14" s="118">
        <v>11</v>
      </c>
      <c r="G14" s="118">
        <v>24</v>
      </c>
      <c r="H14" s="119"/>
    </row>
    <row r="15" spans="1:8" s="118" customFormat="1">
      <c r="B15" s="118" t="s">
        <v>243</v>
      </c>
      <c r="C15" s="118" t="s">
        <v>244</v>
      </c>
      <c r="D15" s="118" t="s">
        <v>23</v>
      </c>
      <c r="E15" s="118">
        <v>17</v>
      </c>
      <c r="F15" s="118">
        <v>5</v>
      </c>
      <c r="G15" s="118">
        <v>22</v>
      </c>
      <c r="H15" s="119"/>
    </row>
    <row r="16" spans="1:8" s="118" customFormat="1">
      <c r="B16" s="118" t="s">
        <v>61</v>
      </c>
      <c r="C16" s="118" t="s">
        <v>62</v>
      </c>
      <c r="D16" s="118" t="s">
        <v>11</v>
      </c>
      <c r="E16" s="118">
        <v>16</v>
      </c>
      <c r="F16" s="118">
        <v>6</v>
      </c>
      <c r="G16" s="118">
        <v>22</v>
      </c>
      <c r="H16" s="119"/>
    </row>
    <row r="17" spans="1:8" s="118" customFormat="1">
      <c r="B17" s="118" t="s">
        <v>37</v>
      </c>
      <c r="C17" s="118" t="s">
        <v>38</v>
      </c>
      <c r="D17" s="118" t="s">
        <v>11</v>
      </c>
      <c r="E17" s="118">
        <v>11</v>
      </c>
      <c r="F17" s="118">
        <v>11</v>
      </c>
      <c r="G17" s="118">
        <v>22</v>
      </c>
      <c r="H17" s="119"/>
    </row>
    <row r="18" spans="1:8" s="118" customFormat="1">
      <c r="B18" s="118" t="s">
        <v>58</v>
      </c>
      <c r="C18" s="118" t="s">
        <v>112</v>
      </c>
      <c r="D18" s="118" t="s">
        <v>12</v>
      </c>
      <c r="E18" s="118">
        <v>15</v>
      </c>
      <c r="F18" s="118">
        <v>6</v>
      </c>
      <c r="G18" s="118">
        <v>21</v>
      </c>
      <c r="H18" s="119"/>
    </row>
    <row r="19" spans="1:8" s="118" customFormat="1">
      <c r="B19" s="118" t="s">
        <v>137</v>
      </c>
      <c r="C19" s="118" t="s">
        <v>138</v>
      </c>
      <c r="D19" s="118" t="s">
        <v>25</v>
      </c>
      <c r="E19" s="118">
        <v>13</v>
      </c>
      <c r="F19" s="118">
        <v>8</v>
      </c>
      <c r="G19" s="118">
        <v>21</v>
      </c>
      <c r="H19" s="119"/>
    </row>
    <row r="20" spans="1:8" s="118" customFormat="1">
      <c r="B20" s="118" t="s">
        <v>133</v>
      </c>
      <c r="C20" s="118" t="s">
        <v>134</v>
      </c>
      <c r="D20" s="118" t="s">
        <v>25</v>
      </c>
      <c r="E20" s="118">
        <v>18</v>
      </c>
      <c r="F20" s="118">
        <v>2</v>
      </c>
      <c r="G20" s="118">
        <v>20</v>
      </c>
      <c r="H20" s="119"/>
    </row>
    <row r="21" spans="1:8" s="118" customFormat="1">
      <c r="B21" s="118" t="s">
        <v>58</v>
      </c>
      <c r="C21" s="118" t="s">
        <v>88</v>
      </c>
      <c r="D21" s="118" t="s">
        <v>68</v>
      </c>
      <c r="E21" s="118">
        <v>11</v>
      </c>
      <c r="F21" s="118">
        <v>9</v>
      </c>
      <c r="G21" s="118">
        <v>20</v>
      </c>
      <c r="H21" s="119"/>
    </row>
    <row r="22" spans="1:8" s="118" customFormat="1">
      <c r="B22" s="118" t="s">
        <v>63</v>
      </c>
      <c r="C22" s="118" t="s">
        <v>75</v>
      </c>
      <c r="D22" s="118" t="s">
        <v>68</v>
      </c>
      <c r="E22" s="118">
        <v>14</v>
      </c>
      <c r="F22" s="118">
        <v>5</v>
      </c>
      <c r="G22" s="118">
        <v>19</v>
      </c>
      <c r="H22" s="119"/>
    </row>
    <row r="23" spans="1:8">
      <c r="A23" s="118"/>
      <c r="B23" s="118" t="s">
        <v>206</v>
      </c>
      <c r="C23" s="118" t="s">
        <v>207</v>
      </c>
      <c r="D23" s="118" t="s">
        <v>26</v>
      </c>
      <c r="E23" s="118">
        <v>11</v>
      </c>
      <c r="F23" s="118">
        <v>8</v>
      </c>
      <c r="G23" s="118">
        <v>19</v>
      </c>
      <c r="H23" s="119"/>
    </row>
    <row r="24" spans="1:8" s="118" customFormat="1">
      <c r="B24" s="118" t="s">
        <v>114</v>
      </c>
      <c r="C24" s="118" t="s">
        <v>115</v>
      </c>
      <c r="D24" s="118" t="s">
        <v>12</v>
      </c>
      <c r="E24" s="118">
        <v>10</v>
      </c>
      <c r="F24" s="118">
        <v>9</v>
      </c>
      <c r="G24" s="118">
        <v>19</v>
      </c>
      <c r="H24" s="119"/>
    </row>
    <row r="25" spans="1:8" s="118" customFormat="1">
      <c r="B25" s="118" t="s">
        <v>125</v>
      </c>
      <c r="C25" s="118" t="s">
        <v>126</v>
      </c>
      <c r="D25" s="118" t="s">
        <v>12</v>
      </c>
      <c r="E25" s="118">
        <v>13</v>
      </c>
      <c r="F25" s="118">
        <v>5</v>
      </c>
      <c r="G25" s="118">
        <v>18</v>
      </c>
      <c r="H25" s="119"/>
    </row>
    <row r="26" spans="1:8" s="118" customFormat="1">
      <c r="B26" s="118" t="s">
        <v>89</v>
      </c>
      <c r="C26" s="118" t="s">
        <v>246</v>
      </c>
      <c r="D26" s="118" t="s">
        <v>23</v>
      </c>
      <c r="E26" s="118">
        <v>12</v>
      </c>
      <c r="F26" s="118">
        <v>6</v>
      </c>
      <c r="G26" s="118">
        <v>18</v>
      </c>
      <c r="H26" s="119"/>
    </row>
    <row r="27" spans="1:8" s="118" customFormat="1">
      <c r="B27" s="118" t="s">
        <v>77</v>
      </c>
      <c r="C27" s="118" t="s">
        <v>231</v>
      </c>
      <c r="D27" s="118" t="s">
        <v>23</v>
      </c>
      <c r="E27" s="118">
        <v>12</v>
      </c>
      <c r="F27" s="118">
        <v>5</v>
      </c>
      <c r="G27" s="118">
        <v>17</v>
      </c>
      <c r="H27" s="119"/>
    </row>
    <row r="28" spans="1:8" s="118" customFormat="1">
      <c r="B28" s="118" t="s">
        <v>77</v>
      </c>
      <c r="C28" s="118" t="s">
        <v>175</v>
      </c>
      <c r="D28" s="118" t="s">
        <v>24</v>
      </c>
      <c r="E28" s="118">
        <v>11</v>
      </c>
      <c r="F28" s="118">
        <v>6</v>
      </c>
      <c r="G28" s="118">
        <v>17</v>
      </c>
      <c r="H28" s="119"/>
    </row>
    <row r="29" spans="1:8">
      <c r="A29" s="118"/>
      <c r="B29" s="118" t="s">
        <v>193</v>
      </c>
      <c r="C29" s="118" t="s">
        <v>212</v>
      </c>
      <c r="D29" s="118" t="s">
        <v>26</v>
      </c>
      <c r="E29" s="118">
        <v>10</v>
      </c>
      <c r="F29" s="118">
        <v>7</v>
      </c>
      <c r="G29" s="118">
        <v>17</v>
      </c>
      <c r="H29" s="119"/>
    </row>
    <row r="30" spans="1:8" s="76" customFormat="1">
      <c r="A30" s="118"/>
      <c r="B30" s="118" t="s">
        <v>96</v>
      </c>
      <c r="C30" s="118" t="s">
        <v>115</v>
      </c>
      <c r="D30" s="118" t="s">
        <v>12</v>
      </c>
      <c r="E30" s="118">
        <v>9</v>
      </c>
      <c r="F30" s="118">
        <v>8</v>
      </c>
      <c r="G30" s="118">
        <v>17</v>
      </c>
      <c r="H30" s="118"/>
    </row>
    <row r="31" spans="1:8" s="118" customFormat="1">
      <c r="B31" s="118" t="s">
        <v>154</v>
      </c>
      <c r="C31" s="118" t="s">
        <v>155</v>
      </c>
      <c r="D31" s="118" t="s">
        <v>25</v>
      </c>
      <c r="E31" s="118">
        <v>9</v>
      </c>
      <c r="F31" s="118">
        <v>8</v>
      </c>
      <c r="G31" s="118">
        <v>17</v>
      </c>
    </row>
    <row r="32" spans="1:8">
      <c r="A32" s="118"/>
      <c r="B32" s="118" t="s">
        <v>114</v>
      </c>
      <c r="C32" s="118" t="s">
        <v>195</v>
      </c>
      <c r="D32" s="118" t="s">
        <v>13</v>
      </c>
      <c r="E32" s="118">
        <v>11</v>
      </c>
      <c r="F32" s="118">
        <v>5</v>
      </c>
      <c r="G32" s="118">
        <v>16</v>
      </c>
      <c r="H32" s="118"/>
    </row>
    <row r="33" spans="1:7">
      <c r="A33" s="118"/>
      <c r="B33" s="118" t="s">
        <v>139</v>
      </c>
      <c r="C33" s="118" t="s">
        <v>140</v>
      </c>
      <c r="D33" s="118" t="s">
        <v>25</v>
      </c>
      <c r="E33" s="118">
        <v>12</v>
      </c>
      <c r="F33" s="118">
        <v>3</v>
      </c>
      <c r="G33" s="118">
        <v>15</v>
      </c>
    </row>
    <row r="34" spans="1:7">
      <c r="A34" s="118"/>
      <c r="B34" s="118" t="s">
        <v>206</v>
      </c>
      <c r="C34" s="118" t="s">
        <v>219</v>
      </c>
      <c r="D34" s="118" t="s">
        <v>26</v>
      </c>
      <c r="E34" s="118">
        <v>12</v>
      </c>
      <c r="F34" s="118">
        <v>3</v>
      </c>
      <c r="G34" s="118">
        <v>15</v>
      </c>
    </row>
    <row r="35" spans="1:7">
      <c r="A35" s="118"/>
      <c r="B35" s="118" t="s">
        <v>98</v>
      </c>
      <c r="C35" s="118" t="s">
        <v>180</v>
      </c>
      <c r="D35" s="118" t="s">
        <v>13</v>
      </c>
      <c r="E35" s="118">
        <v>10</v>
      </c>
      <c r="F35" s="118">
        <v>5</v>
      </c>
      <c r="G35" s="118">
        <v>15</v>
      </c>
    </row>
    <row r="36" spans="1:7">
      <c r="A36" s="118"/>
      <c r="B36" s="118" t="s">
        <v>144</v>
      </c>
      <c r="C36" s="118" t="s">
        <v>145</v>
      </c>
      <c r="D36" s="118" t="s">
        <v>25</v>
      </c>
      <c r="E36" s="118">
        <v>10</v>
      </c>
      <c r="F36" s="118">
        <v>5</v>
      </c>
      <c r="G36" s="118">
        <v>15</v>
      </c>
    </row>
    <row r="37" spans="1:7">
      <c r="A37" s="118"/>
      <c r="B37" s="118" t="s">
        <v>89</v>
      </c>
      <c r="C37" s="118" t="s">
        <v>90</v>
      </c>
      <c r="D37" s="118" t="s">
        <v>68</v>
      </c>
      <c r="E37" s="118">
        <v>10</v>
      </c>
      <c r="F37" s="118">
        <v>5</v>
      </c>
      <c r="G37" s="118">
        <v>15</v>
      </c>
    </row>
    <row r="38" spans="1:7">
      <c r="A38" s="118"/>
      <c r="B38" s="118" t="s">
        <v>79</v>
      </c>
      <c r="C38" s="118" t="s">
        <v>109</v>
      </c>
      <c r="D38" s="118" t="s">
        <v>12</v>
      </c>
      <c r="E38" s="118">
        <v>9</v>
      </c>
      <c r="F38" s="118">
        <v>6</v>
      </c>
      <c r="G38" s="118">
        <v>15</v>
      </c>
    </row>
    <row r="39" spans="1:7">
      <c r="A39" s="118"/>
      <c r="B39" s="118" t="s">
        <v>77</v>
      </c>
      <c r="C39" s="118" t="s">
        <v>229</v>
      </c>
      <c r="D39" s="118" t="s">
        <v>23</v>
      </c>
      <c r="E39" s="118">
        <v>11</v>
      </c>
      <c r="F39" s="118">
        <v>3</v>
      </c>
      <c r="G39" s="118">
        <v>14</v>
      </c>
    </row>
    <row r="40" spans="1:7">
      <c r="A40" s="118"/>
      <c r="B40" s="118" t="s">
        <v>46</v>
      </c>
      <c r="C40" s="118" t="s">
        <v>219</v>
      </c>
      <c r="D40" s="118" t="s">
        <v>26</v>
      </c>
      <c r="E40" s="118">
        <v>9</v>
      </c>
      <c r="F40" s="118">
        <v>5</v>
      </c>
      <c r="G40" s="118">
        <v>14</v>
      </c>
    </row>
    <row r="41" spans="1:7">
      <c r="A41" s="118"/>
      <c r="B41" s="118" t="s">
        <v>118</v>
      </c>
      <c r="C41" s="118" t="s">
        <v>119</v>
      </c>
      <c r="D41" s="118" t="s">
        <v>12</v>
      </c>
      <c r="E41" s="118">
        <v>8</v>
      </c>
      <c r="F41" s="118">
        <v>6</v>
      </c>
      <c r="G41" s="118">
        <v>14</v>
      </c>
    </row>
    <row r="42" spans="1:7">
      <c r="A42" s="118"/>
      <c r="B42" s="118" t="s">
        <v>98</v>
      </c>
      <c r="C42" s="118" t="s">
        <v>99</v>
      </c>
      <c r="D42" s="118" t="s">
        <v>12</v>
      </c>
      <c r="E42" s="118">
        <v>5</v>
      </c>
      <c r="F42" s="118">
        <v>8</v>
      </c>
      <c r="G42" s="118">
        <v>13</v>
      </c>
    </row>
    <row r="43" spans="1:7">
      <c r="A43" s="118"/>
      <c r="B43" s="118" t="s">
        <v>236</v>
      </c>
      <c r="C43" s="118" t="s">
        <v>237</v>
      </c>
      <c r="D43" s="118" t="s">
        <v>23</v>
      </c>
      <c r="E43" s="118">
        <v>5</v>
      </c>
      <c r="F43" s="118">
        <v>8</v>
      </c>
      <c r="G43" s="118">
        <v>13</v>
      </c>
    </row>
    <row r="44" spans="1:7">
      <c r="A44" s="118"/>
      <c r="B44" s="118" t="s">
        <v>69</v>
      </c>
      <c r="C44" s="118" t="s">
        <v>70</v>
      </c>
      <c r="D44" s="118" t="s">
        <v>68</v>
      </c>
      <c r="E44" s="118">
        <v>5</v>
      </c>
      <c r="F44" s="118">
        <v>7</v>
      </c>
      <c r="G44" s="118">
        <v>12</v>
      </c>
    </row>
    <row r="45" spans="1:7">
      <c r="A45" s="118"/>
      <c r="B45" s="118" t="s">
        <v>125</v>
      </c>
      <c r="C45" s="118" t="s">
        <v>234</v>
      </c>
      <c r="D45" s="118" t="s">
        <v>23</v>
      </c>
      <c r="E45" s="118">
        <v>5</v>
      </c>
      <c r="F45" s="118">
        <v>7</v>
      </c>
      <c r="G45" s="118">
        <v>12</v>
      </c>
    </row>
    <row r="46" spans="1:7">
      <c r="A46" s="118"/>
      <c r="B46" s="118" t="s">
        <v>66</v>
      </c>
      <c r="C46" s="118" t="s">
        <v>67</v>
      </c>
      <c r="D46" s="118" t="s">
        <v>11</v>
      </c>
      <c r="E46" s="118">
        <v>4</v>
      </c>
      <c r="F46" s="118">
        <v>8</v>
      </c>
      <c r="G46" s="118">
        <v>12</v>
      </c>
    </row>
    <row r="47" spans="1:7">
      <c r="A47" s="118"/>
      <c r="B47" s="118" t="s">
        <v>103</v>
      </c>
      <c r="C47" s="118" t="s">
        <v>104</v>
      </c>
      <c r="D47" s="118" t="s">
        <v>12</v>
      </c>
      <c r="E47" s="118">
        <v>9</v>
      </c>
      <c r="F47" s="118">
        <v>2</v>
      </c>
      <c r="G47" s="118">
        <v>11</v>
      </c>
    </row>
    <row r="48" spans="1:7">
      <c r="A48" s="118"/>
      <c r="B48" s="118" t="s">
        <v>114</v>
      </c>
      <c r="C48" s="118" t="s">
        <v>146</v>
      </c>
      <c r="D48" s="118" t="s">
        <v>25</v>
      </c>
      <c r="E48" s="118">
        <v>8</v>
      </c>
      <c r="F48" s="118">
        <v>3</v>
      </c>
      <c r="G48" s="118">
        <v>11</v>
      </c>
    </row>
    <row r="49" spans="2:7">
      <c r="B49" s="118" t="s">
        <v>77</v>
      </c>
      <c r="C49" s="118" t="s">
        <v>86</v>
      </c>
      <c r="D49" s="118" t="s">
        <v>68</v>
      </c>
      <c r="E49" s="118">
        <v>6</v>
      </c>
      <c r="F49" s="118">
        <v>5</v>
      </c>
      <c r="G49" s="118">
        <v>11</v>
      </c>
    </row>
    <row r="50" spans="2:7">
      <c r="B50" s="118" t="s">
        <v>43</v>
      </c>
      <c r="C50" s="118" t="s">
        <v>156</v>
      </c>
      <c r="D50" s="118" t="s">
        <v>24</v>
      </c>
      <c r="E50" s="118">
        <v>8</v>
      </c>
      <c r="F50" s="118">
        <v>2</v>
      </c>
      <c r="G50" s="118">
        <v>10</v>
      </c>
    </row>
    <row r="51" spans="2:7">
      <c r="B51" s="118" t="s">
        <v>41</v>
      </c>
      <c r="C51" s="118" t="s">
        <v>106</v>
      </c>
      <c r="D51" s="118" t="s">
        <v>12</v>
      </c>
      <c r="E51" s="118">
        <v>8</v>
      </c>
      <c r="F51" s="118">
        <v>2</v>
      </c>
      <c r="G51" s="118">
        <v>10</v>
      </c>
    </row>
    <row r="52" spans="2:7">
      <c r="B52" s="118" t="s">
        <v>43</v>
      </c>
      <c r="C52" s="118" t="s">
        <v>233</v>
      </c>
      <c r="D52" s="118" t="s">
        <v>23</v>
      </c>
      <c r="E52" s="118">
        <v>7</v>
      </c>
      <c r="F52" s="118">
        <v>3</v>
      </c>
      <c r="G52" s="118">
        <v>10</v>
      </c>
    </row>
    <row r="53" spans="2:7">
      <c r="B53" s="118" t="s">
        <v>63</v>
      </c>
      <c r="C53" s="118" t="s">
        <v>64</v>
      </c>
      <c r="D53" s="118" t="s">
        <v>11</v>
      </c>
      <c r="E53" s="118">
        <v>6</v>
      </c>
      <c r="F53" s="118">
        <v>4</v>
      </c>
      <c r="G53" s="118">
        <v>10</v>
      </c>
    </row>
    <row r="54" spans="2:7">
      <c r="B54" s="118" t="s">
        <v>82</v>
      </c>
      <c r="C54" s="118" t="s">
        <v>174</v>
      </c>
      <c r="D54" s="118" t="s">
        <v>24</v>
      </c>
      <c r="E54" s="118">
        <v>6</v>
      </c>
      <c r="F54" s="118">
        <v>4</v>
      </c>
      <c r="G54" s="118">
        <v>10</v>
      </c>
    </row>
    <row r="55" spans="2:7">
      <c r="B55" s="118" t="s">
        <v>48</v>
      </c>
      <c r="C55" s="118" t="s">
        <v>49</v>
      </c>
      <c r="D55" s="118" t="s">
        <v>11</v>
      </c>
      <c r="E55" s="118">
        <v>6</v>
      </c>
      <c r="F55" s="118">
        <v>3</v>
      </c>
      <c r="G55" s="118">
        <v>9</v>
      </c>
    </row>
    <row r="56" spans="2:7">
      <c r="B56" s="118" t="s">
        <v>118</v>
      </c>
      <c r="C56" s="118" t="s">
        <v>209</v>
      </c>
      <c r="D56" s="118" t="s">
        <v>26</v>
      </c>
      <c r="E56" s="118">
        <v>6</v>
      </c>
      <c r="F56" s="118">
        <v>3</v>
      </c>
      <c r="G56" s="118">
        <v>9</v>
      </c>
    </row>
    <row r="57" spans="2:7">
      <c r="B57" s="118" t="s">
        <v>82</v>
      </c>
      <c r="C57" s="118" t="s">
        <v>168</v>
      </c>
      <c r="D57" s="118" t="s">
        <v>24</v>
      </c>
      <c r="E57" s="118">
        <v>6</v>
      </c>
      <c r="F57" s="118">
        <v>3</v>
      </c>
      <c r="G57" s="118">
        <v>9</v>
      </c>
    </row>
    <row r="58" spans="2:7">
      <c r="B58" s="118" t="s">
        <v>43</v>
      </c>
      <c r="C58" s="118" t="s">
        <v>44</v>
      </c>
      <c r="D58" s="118" t="s">
        <v>11</v>
      </c>
      <c r="E58" s="118">
        <v>6</v>
      </c>
      <c r="F58" s="118">
        <v>2</v>
      </c>
      <c r="G58" s="118">
        <v>8</v>
      </c>
    </row>
    <row r="59" spans="2:7">
      <c r="B59" s="118" t="s">
        <v>59</v>
      </c>
      <c r="C59" s="118" t="s">
        <v>213</v>
      </c>
      <c r="D59" s="118" t="s">
        <v>26</v>
      </c>
      <c r="E59" s="118">
        <v>6</v>
      </c>
      <c r="F59" s="118">
        <v>2</v>
      </c>
      <c r="G59" s="118">
        <v>8</v>
      </c>
    </row>
    <row r="60" spans="2:7">
      <c r="B60" s="118" t="s">
        <v>223</v>
      </c>
      <c r="C60" s="118" t="s">
        <v>224</v>
      </c>
      <c r="D60" s="118" t="s">
        <v>23</v>
      </c>
      <c r="E60" s="118">
        <v>5</v>
      </c>
      <c r="F60" s="118">
        <v>3</v>
      </c>
      <c r="G60" s="118">
        <v>8</v>
      </c>
    </row>
    <row r="61" spans="2:7">
      <c r="B61" s="118" t="s">
        <v>82</v>
      </c>
      <c r="C61" s="118" t="s">
        <v>189</v>
      </c>
      <c r="D61" s="118" t="s">
        <v>13</v>
      </c>
      <c r="E61" s="118">
        <v>5</v>
      </c>
      <c r="F61" s="118">
        <v>3</v>
      </c>
      <c r="G61" s="118">
        <v>8</v>
      </c>
    </row>
    <row r="62" spans="2:7">
      <c r="B62" s="118" t="s">
        <v>63</v>
      </c>
      <c r="C62" s="118" t="s">
        <v>170</v>
      </c>
      <c r="D62" s="118" t="s">
        <v>24</v>
      </c>
      <c r="E62" s="118">
        <v>5</v>
      </c>
      <c r="F62" s="118">
        <v>3</v>
      </c>
      <c r="G62" s="118">
        <v>8</v>
      </c>
    </row>
    <row r="63" spans="2:7">
      <c r="B63" s="118" t="s">
        <v>103</v>
      </c>
      <c r="C63" s="118" t="s">
        <v>196</v>
      </c>
      <c r="D63" s="118" t="s">
        <v>13</v>
      </c>
      <c r="E63" s="118">
        <v>5</v>
      </c>
      <c r="F63" s="118">
        <v>3</v>
      </c>
      <c r="G63" s="118">
        <v>8</v>
      </c>
    </row>
    <row r="64" spans="2:7">
      <c r="B64" s="118" t="s">
        <v>182</v>
      </c>
      <c r="C64" s="118" t="s">
        <v>183</v>
      </c>
      <c r="D64" s="118" t="s">
        <v>13</v>
      </c>
      <c r="E64" s="118">
        <v>3</v>
      </c>
      <c r="F64" s="118">
        <v>5</v>
      </c>
      <c r="G64" s="118">
        <v>8</v>
      </c>
    </row>
    <row r="65" spans="2:7">
      <c r="B65" s="118" t="s">
        <v>63</v>
      </c>
      <c r="C65" s="118" t="s">
        <v>108</v>
      </c>
      <c r="D65" s="118" t="s">
        <v>12</v>
      </c>
      <c r="E65" s="118">
        <v>3</v>
      </c>
      <c r="F65" s="118">
        <v>5</v>
      </c>
      <c r="G65" s="118">
        <v>8</v>
      </c>
    </row>
    <row r="66" spans="2:7">
      <c r="B66" s="118" t="s">
        <v>82</v>
      </c>
      <c r="C66" s="118" t="s">
        <v>216</v>
      </c>
      <c r="D66" s="118" t="s">
        <v>26</v>
      </c>
      <c r="E66" s="118">
        <v>3</v>
      </c>
      <c r="F66" s="118">
        <v>5</v>
      </c>
      <c r="G66" s="118">
        <v>8</v>
      </c>
    </row>
    <row r="67" spans="2:7">
      <c r="B67" s="118" t="s">
        <v>129</v>
      </c>
      <c r="C67" s="118" t="s">
        <v>130</v>
      </c>
      <c r="D67" s="118" t="s">
        <v>25</v>
      </c>
      <c r="E67" s="118">
        <v>6</v>
      </c>
      <c r="F67" s="118">
        <v>1</v>
      </c>
      <c r="G67" s="118">
        <v>7</v>
      </c>
    </row>
    <row r="68" spans="2:7">
      <c r="B68" s="118" t="s">
        <v>41</v>
      </c>
      <c r="C68" s="118" t="s">
        <v>199</v>
      </c>
      <c r="D68" s="118" t="s">
        <v>26</v>
      </c>
      <c r="E68" s="118">
        <v>5</v>
      </c>
      <c r="F68" s="118">
        <v>2</v>
      </c>
      <c r="G68" s="118">
        <v>7</v>
      </c>
    </row>
    <row r="69" spans="2:7">
      <c r="B69" s="118" t="s">
        <v>124</v>
      </c>
      <c r="C69" s="118" t="s">
        <v>122</v>
      </c>
      <c r="D69" s="118" t="s">
        <v>12</v>
      </c>
      <c r="E69" s="118">
        <v>5</v>
      </c>
      <c r="F69" s="118">
        <v>2</v>
      </c>
      <c r="G69" s="118">
        <v>7</v>
      </c>
    </row>
    <row r="70" spans="2:7">
      <c r="B70" s="118" t="s">
        <v>149</v>
      </c>
      <c r="C70" s="118" t="s">
        <v>150</v>
      </c>
      <c r="D70" s="118" t="s">
        <v>25</v>
      </c>
      <c r="E70" s="118">
        <v>5</v>
      </c>
      <c r="F70" s="118">
        <v>2</v>
      </c>
      <c r="G70" s="118">
        <v>7</v>
      </c>
    </row>
    <row r="71" spans="2:7">
      <c r="B71" s="118" t="s">
        <v>41</v>
      </c>
      <c r="C71" s="118" t="s">
        <v>42</v>
      </c>
      <c r="D71" s="118" t="s">
        <v>11</v>
      </c>
      <c r="E71" s="118">
        <v>4</v>
      </c>
      <c r="F71" s="118">
        <v>3</v>
      </c>
      <c r="G71" s="118">
        <v>7</v>
      </c>
    </row>
    <row r="72" spans="2:7">
      <c r="B72" s="118" t="s">
        <v>157</v>
      </c>
      <c r="C72" s="118" t="s">
        <v>158</v>
      </c>
      <c r="D72" s="118" t="s">
        <v>24</v>
      </c>
      <c r="E72" s="118">
        <v>4</v>
      </c>
      <c r="F72" s="118">
        <v>3</v>
      </c>
      <c r="G72" s="118">
        <v>7</v>
      </c>
    </row>
    <row r="73" spans="2:7">
      <c r="B73" s="118" t="s">
        <v>131</v>
      </c>
      <c r="C73" s="118" t="s">
        <v>132</v>
      </c>
      <c r="D73" s="118" t="s">
        <v>25</v>
      </c>
      <c r="E73" s="118">
        <v>4</v>
      </c>
      <c r="F73" s="118">
        <v>3</v>
      </c>
      <c r="G73" s="118">
        <v>7</v>
      </c>
    </row>
    <row r="74" spans="2:7">
      <c r="B74" s="118" t="s">
        <v>82</v>
      </c>
      <c r="C74" s="118" t="s">
        <v>83</v>
      </c>
      <c r="D74" s="118" t="s">
        <v>68</v>
      </c>
      <c r="E74" s="118">
        <v>3</v>
      </c>
      <c r="F74" s="118">
        <v>4</v>
      </c>
      <c r="G74" s="118">
        <v>7</v>
      </c>
    </row>
    <row r="75" spans="2:7">
      <c r="B75" s="118" t="s">
        <v>37</v>
      </c>
      <c r="C75" s="118" t="s">
        <v>217</v>
      </c>
      <c r="D75" s="118" t="s">
        <v>26</v>
      </c>
      <c r="E75" s="118">
        <v>5</v>
      </c>
      <c r="F75" s="118">
        <v>1</v>
      </c>
      <c r="G75" s="118">
        <v>6</v>
      </c>
    </row>
    <row r="76" spans="2:7">
      <c r="B76" s="118" t="s">
        <v>82</v>
      </c>
      <c r="C76" s="118" t="s">
        <v>201</v>
      </c>
      <c r="D76" s="118" t="s">
        <v>26</v>
      </c>
      <c r="E76" s="118">
        <v>4</v>
      </c>
      <c r="F76" s="118">
        <v>2</v>
      </c>
      <c r="G76" s="118">
        <v>6</v>
      </c>
    </row>
    <row r="77" spans="2:7">
      <c r="B77" s="118" t="s">
        <v>79</v>
      </c>
      <c r="C77" s="118" t="s">
        <v>78</v>
      </c>
      <c r="D77" s="118" t="s">
        <v>68</v>
      </c>
      <c r="E77" s="118">
        <v>4</v>
      </c>
      <c r="F77" s="118">
        <v>2</v>
      </c>
      <c r="G77" s="118">
        <v>6</v>
      </c>
    </row>
    <row r="78" spans="2:7">
      <c r="B78" s="118" t="s">
        <v>41</v>
      </c>
      <c r="C78" s="118" t="s">
        <v>52</v>
      </c>
      <c r="D78" s="118" t="s">
        <v>11</v>
      </c>
      <c r="E78" s="118">
        <v>3</v>
      </c>
      <c r="F78" s="118">
        <v>3</v>
      </c>
      <c r="G78" s="118">
        <v>6</v>
      </c>
    </row>
    <row r="79" spans="2:7">
      <c r="B79" s="118" t="s">
        <v>82</v>
      </c>
      <c r="C79" s="118" t="s">
        <v>205</v>
      </c>
      <c r="D79" s="118" t="s">
        <v>26</v>
      </c>
      <c r="E79" s="118">
        <v>3</v>
      </c>
      <c r="F79" s="118">
        <v>3</v>
      </c>
      <c r="G79" s="118">
        <v>6</v>
      </c>
    </row>
    <row r="80" spans="2:7">
      <c r="B80" s="118" t="s">
        <v>220</v>
      </c>
      <c r="C80" s="118" t="s">
        <v>221</v>
      </c>
      <c r="D80" s="118" t="s">
        <v>26</v>
      </c>
      <c r="E80" s="118">
        <v>3</v>
      </c>
      <c r="F80" s="118">
        <v>3</v>
      </c>
      <c r="G80" s="118">
        <v>6</v>
      </c>
    </row>
    <row r="81" spans="2:7">
      <c r="B81" s="118" t="s">
        <v>103</v>
      </c>
      <c r="C81" s="118" t="s">
        <v>110</v>
      </c>
      <c r="D81" s="118" t="s">
        <v>12</v>
      </c>
      <c r="E81" s="118">
        <v>2</v>
      </c>
      <c r="F81" s="118">
        <v>4</v>
      </c>
      <c r="G81" s="118">
        <v>6</v>
      </c>
    </row>
    <row r="82" spans="2:7">
      <c r="B82" s="118" t="s">
        <v>59</v>
      </c>
      <c r="C82" s="118" t="s">
        <v>120</v>
      </c>
      <c r="D82" s="118" t="s">
        <v>12</v>
      </c>
      <c r="E82" s="118">
        <v>2</v>
      </c>
      <c r="F82" s="118">
        <v>4</v>
      </c>
      <c r="G82" s="118">
        <v>6</v>
      </c>
    </row>
    <row r="83" spans="2:7">
      <c r="B83" s="118" t="s">
        <v>55</v>
      </c>
      <c r="C83" s="118" t="s">
        <v>188</v>
      </c>
      <c r="D83" s="118" t="s">
        <v>13</v>
      </c>
      <c r="E83" s="118">
        <v>4</v>
      </c>
      <c r="F83" s="118">
        <v>1</v>
      </c>
      <c r="G83" s="118">
        <v>5</v>
      </c>
    </row>
    <row r="84" spans="2:7">
      <c r="B84" s="118" t="s">
        <v>50</v>
      </c>
      <c r="C84" s="118" t="s">
        <v>169</v>
      </c>
      <c r="D84" s="118" t="s">
        <v>24</v>
      </c>
      <c r="E84" s="118">
        <v>4</v>
      </c>
      <c r="F84" s="118">
        <v>1</v>
      </c>
      <c r="G84" s="118">
        <v>5</v>
      </c>
    </row>
    <row r="85" spans="2:7">
      <c r="B85" s="118" t="s">
        <v>58</v>
      </c>
      <c r="C85" s="118" t="s">
        <v>56</v>
      </c>
      <c r="D85" s="118" t="s">
        <v>11</v>
      </c>
      <c r="E85" s="118">
        <v>3</v>
      </c>
      <c r="F85" s="118">
        <v>2</v>
      </c>
      <c r="G85" s="118">
        <v>5</v>
      </c>
    </row>
    <row r="86" spans="2:7">
      <c r="B86" s="118" t="s">
        <v>37</v>
      </c>
      <c r="C86" s="118" t="s">
        <v>111</v>
      </c>
      <c r="D86" s="118" t="s">
        <v>12</v>
      </c>
      <c r="E86" s="118">
        <v>3</v>
      </c>
      <c r="F86" s="118">
        <v>2</v>
      </c>
      <c r="G86" s="118">
        <v>5</v>
      </c>
    </row>
    <row r="87" spans="2:7">
      <c r="B87" s="118" t="s">
        <v>69</v>
      </c>
      <c r="C87" s="118" t="s">
        <v>222</v>
      </c>
      <c r="D87" s="118" t="s">
        <v>23</v>
      </c>
      <c r="E87" s="118">
        <v>2</v>
      </c>
      <c r="F87" s="118">
        <v>3</v>
      </c>
      <c r="G87" s="118">
        <v>5</v>
      </c>
    </row>
    <row r="88" spans="2:7">
      <c r="B88" s="118" t="s">
        <v>79</v>
      </c>
      <c r="C88" s="118" t="s">
        <v>227</v>
      </c>
      <c r="D88" s="118" t="s">
        <v>23</v>
      </c>
      <c r="E88" s="118">
        <v>2</v>
      </c>
      <c r="F88" s="118">
        <v>3</v>
      </c>
      <c r="G88" s="118">
        <v>5</v>
      </c>
    </row>
    <row r="89" spans="2:7">
      <c r="B89" s="118" t="s">
        <v>166</v>
      </c>
      <c r="C89" s="118" t="s">
        <v>167</v>
      </c>
      <c r="D89" s="118" t="s">
        <v>24</v>
      </c>
      <c r="E89" s="118">
        <v>2</v>
      </c>
      <c r="F89" s="118">
        <v>3</v>
      </c>
      <c r="G89" s="118">
        <v>5</v>
      </c>
    </row>
    <row r="90" spans="2:7">
      <c r="B90" s="118" t="s">
        <v>103</v>
      </c>
      <c r="C90" s="118" t="s">
        <v>245</v>
      </c>
      <c r="D90" s="118" t="s">
        <v>23</v>
      </c>
      <c r="E90" s="118">
        <v>2</v>
      </c>
      <c r="F90" s="118">
        <v>3</v>
      </c>
      <c r="G90" s="118">
        <v>5</v>
      </c>
    </row>
    <row r="91" spans="2:7">
      <c r="B91" s="118" t="s">
        <v>77</v>
      </c>
      <c r="C91" s="118" t="s">
        <v>78</v>
      </c>
      <c r="D91" s="118" t="s">
        <v>68</v>
      </c>
      <c r="E91" s="118">
        <v>1</v>
      </c>
      <c r="F91" s="118">
        <v>4</v>
      </c>
      <c r="G91" s="118">
        <v>5</v>
      </c>
    </row>
    <row r="92" spans="2:7">
      <c r="B92" s="118" t="s">
        <v>53</v>
      </c>
      <c r="C92" s="118" t="s">
        <v>54</v>
      </c>
      <c r="D92" s="118" t="s">
        <v>11</v>
      </c>
      <c r="E92" s="118">
        <v>2</v>
      </c>
      <c r="F92" s="118">
        <v>2</v>
      </c>
      <c r="G92" s="118">
        <v>4</v>
      </c>
    </row>
    <row r="93" spans="2:7">
      <c r="B93" s="118" t="s">
        <v>238</v>
      </c>
      <c r="C93" s="118" t="s">
        <v>239</v>
      </c>
      <c r="D93" s="118" t="s">
        <v>23</v>
      </c>
      <c r="E93" s="118">
        <v>2</v>
      </c>
      <c r="F93" s="118">
        <v>2</v>
      </c>
      <c r="G93" s="118">
        <v>4</v>
      </c>
    </row>
    <row r="94" spans="2:7">
      <c r="B94" s="118" t="s">
        <v>46</v>
      </c>
      <c r="C94" s="118" t="s">
        <v>47</v>
      </c>
      <c r="D94" s="118" t="s">
        <v>11</v>
      </c>
      <c r="E94" s="118">
        <v>1</v>
      </c>
      <c r="F94" s="118">
        <v>3</v>
      </c>
      <c r="G94" s="118">
        <v>4</v>
      </c>
    </row>
    <row r="95" spans="2:7">
      <c r="B95" s="118" t="s">
        <v>240</v>
      </c>
      <c r="C95" s="118" t="s">
        <v>194</v>
      </c>
      <c r="D95" s="118" t="s">
        <v>23</v>
      </c>
      <c r="E95" s="118">
        <v>1</v>
      </c>
      <c r="F95" s="118">
        <v>3</v>
      </c>
      <c r="G95" s="118">
        <v>4</v>
      </c>
    </row>
    <row r="96" spans="2:7">
      <c r="B96" s="118" t="s">
        <v>142</v>
      </c>
      <c r="C96" s="118" t="s">
        <v>143</v>
      </c>
      <c r="D96" s="118" t="s">
        <v>25</v>
      </c>
      <c r="E96" s="118">
        <v>1</v>
      </c>
      <c r="F96" s="118">
        <v>3</v>
      </c>
      <c r="G96" s="118">
        <v>4</v>
      </c>
    </row>
    <row r="97" spans="2:7">
      <c r="B97" s="118" t="s">
        <v>151</v>
      </c>
      <c r="C97" s="118" t="s">
        <v>150</v>
      </c>
      <c r="D97" s="118" t="s">
        <v>25</v>
      </c>
      <c r="E97" s="118">
        <v>1</v>
      </c>
      <c r="F97" s="118">
        <v>3</v>
      </c>
      <c r="G97" s="118">
        <v>4</v>
      </c>
    </row>
    <row r="98" spans="2:7">
      <c r="B98" s="118" t="s">
        <v>114</v>
      </c>
      <c r="C98" s="118" t="s">
        <v>215</v>
      </c>
      <c r="D98" s="118" t="s">
        <v>26</v>
      </c>
      <c r="E98" s="118">
        <v>0</v>
      </c>
      <c r="F98" s="118">
        <v>4</v>
      </c>
      <c r="G98" s="118">
        <v>4</v>
      </c>
    </row>
    <row r="99" spans="2:7">
      <c r="B99" s="118" t="s">
        <v>190</v>
      </c>
      <c r="C99" s="118" t="s">
        <v>117</v>
      </c>
      <c r="D99" s="118" t="s">
        <v>13</v>
      </c>
      <c r="E99" s="118">
        <v>0</v>
      </c>
      <c r="F99" s="118">
        <v>4</v>
      </c>
      <c r="G99" s="118">
        <v>4</v>
      </c>
    </row>
    <row r="100" spans="2:7">
      <c r="B100" s="118" t="s">
        <v>121</v>
      </c>
      <c r="C100" s="118" t="s">
        <v>122</v>
      </c>
      <c r="D100" s="118" t="s">
        <v>12</v>
      </c>
      <c r="E100" s="118">
        <v>3</v>
      </c>
      <c r="F100" s="118">
        <v>0</v>
      </c>
      <c r="G100" s="118">
        <v>3</v>
      </c>
    </row>
    <row r="101" spans="2:7">
      <c r="B101" s="118" t="s">
        <v>73</v>
      </c>
      <c r="C101" s="118" t="s">
        <v>74</v>
      </c>
      <c r="D101" s="118" t="s">
        <v>68</v>
      </c>
      <c r="E101" s="118">
        <v>2</v>
      </c>
      <c r="F101" s="118">
        <v>1</v>
      </c>
      <c r="G101" s="118">
        <v>3</v>
      </c>
    </row>
    <row r="102" spans="2:7">
      <c r="B102" s="118" t="s">
        <v>125</v>
      </c>
      <c r="C102" s="118" t="s">
        <v>75</v>
      </c>
      <c r="D102" s="118" t="s">
        <v>24</v>
      </c>
      <c r="E102" s="118">
        <v>2</v>
      </c>
      <c r="F102" s="118">
        <v>1</v>
      </c>
      <c r="G102" s="118">
        <v>3</v>
      </c>
    </row>
    <row r="103" spans="2:7">
      <c r="B103" s="118" t="s">
        <v>59</v>
      </c>
      <c r="C103" s="118" t="s">
        <v>60</v>
      </c>
      <c r="D103" s="118" t="s">
        <v>11</v>
      </c>
      <c r="E103" s="118">
        <v>2</v>
      </c>
      <c r="F103" s="118">
        <v>1</v>
      </c>
      <c r="G103" s="118">
        <v>3</v>
      </c>
    </row>
    <row r="104" spans="2:7">
      <c r="B104" s="118" t="s">
        <v>84</v>
      </c>
      <c r="C104" s="118" t="s">
        <v>85</v>
      </c>
      <c r="D104" s="118" t="s">
        <v>68</v>
      </c>
      <c r="E104" s="118">
        <v>2</v>
      </c>
      <c r="F104" s="118">
        <v>1</v>
      </c>
      <c r="G104" s="118">
        <v>3</v>
      </c>
    </row>
    <row r="105" spans="2:7">
      <c r="B105" s="118" t="s">
        <v>50</v>
      </c>
      <c r="C105" s="118" t="s">
        <v>197</v>
      </c>
      <c r="D105" s="118" t="s">
        <v>13</v>
      </c>
      <c r="E105" s="118">
        <v>2</v>
      </c>
      <c r="F105" s="118">
        <v>1</v>
      </c>
      <c r="G105" s="118">
        <v>3</v>
      </c>
    </row>
    <row r="106" spans="2:7">
      <c r="B106" s="118" t="s">
        <v>39</v>
      </c>
      <c r="C106" s="118" t="s">
        <v>40</v>
      </c>
      <c r="D106" s="118" t="s">
        <v>11</v>
      </c>
      <c r="E106" s="118">
        <v>1</v>
      </c>
      <c r="F106" s="118">
        <v>2</v>
      </c>
      <c r="G106" s="118">
        <v>3</v>
      </c>
    </row>
    <row r="107" spans="2:7">
      <c r="B107" s="118" t="s">
        <v>127</v>
      </c>
      <c r="C107" s="118" t="s">
        <v>128</v>
      </c>
      <c r="D107" s="118" t="s">
        <v>25</v>
      </c>
      <c r="E107" s="118">
        <v>1</v>
      </c>
      <c r="F107" s="118">
        <v>2</v>
      </c>
      <c r="G107" s="118">
        <v>3</v>
      </c>
    </row>
    <row r="108" spans="2:7">
      <c r="B108" s="118" t="s">
        <v>101</v>
      </c>
      <c r="C108" s="118" t="s">
        <v>102</v>
      </c>
      <c r="D108" s="118" t="s">
        <v>12</v>
      </c>
      <c r="E108" s="118">
        <v>1</v>
      </c>
      <c r="F108" s="118">
        <v>2</v>
      </c>
      <c r="G108" s="118">
        <v>3</v>
      </c>
    </row>
    <row r="109" spans="2:7">
      <c r="B109" s="118" t="s">
        <v>131</v>
      </c>
      <c r="C109" s="118" t="s">
        <v>232</v>
      </c>
      <c r="D109" s="118" t="s">
        <v>23</v>
      </c>
      <c r="E109" s="118">
        <v>1</v>
      </c>
      <c r="F109" s="118">
        <v>2</v>
      </c>
      <c r="G109" s="118">
        <v>3</v>
      </c>
    </row>
    <row r="110" spans="2:7">
      <c r="B110" s="118" t="s">
        <v>59</v>
      </c>
      <c r="C110" s="118" t="s">
        <v>65</v>
      </c>
      <c r="D110" s="118" t="s">
        <v>11</v>
      </c>
      <c r="E110" s="118">
        <v>1</v>
      </c>
      <c r="F110" s="118">
        <v>2</v>
      </c>
      <c r="G110" s="118">
        <v>3</v>
      </c>
    </row>
    <row r="111" spans="2:7">
      <c r="B111" s="118" t="s">
        <v>101</v>
      </c>
      <c r="C111" s="118" t="s">
        <v>192</v>
      </c>
      <c r="D111" s="118" t="s">
        <v>13</v>
      </c>
      <c r="E111" s="118">
        <v>1</v>
      </c>
      <c r="F111" s="118">
        <v>2</v>
      </c>
      <c r="G111" s="118">
        <v>3</v>
      </c>
    </row>
    <row r="112" spans="2:7">
      <c r="B112" s="118" t="s">
        <v>37</v>
      </c>
      <c r="C112" s="118" t="s">
        <v>160</v>
      </c>
      <c r="D112" s="118" t="s">
        <v>24</v>
      </c>
      <c r="E112" s="118">
        <v>0</v>
      </c>
      <c r="F112" s="118">
        <v>3</v>
      </c>
      <c r="G112" s="118">
        <v>3</v>
      </c>
    </row>
    <row r="113" spans="2:7">
      <c r="B113" s="118" t="s">
        <v>114</v>
      </c>
      <c r="C113" s="118" t="s">
        <v>150</v>
      </c>
      <c r="D113" s="118" t="s">
        <v>25</v>
      </c>
      <c r="E113" s="118">
        <v>0</v>
      </c>
      <c r="F113" s="118">
        <v>3</v>
      </c>
      <c r="G113" s="118">
        <v>3</v>
      </c>
    </row>
    <row r="114" spans="2:7">
      <c r="B114" s="118" t="s">
        <v>225</v>
      </c>
      <c r="C114" s="118" t="s">
        <v>226</v>
      </c>
      <c r="D114" s="118" t="s">
        <v>23</v>
      </c>
      <c r="E114" s="118">
        <v>2</v>
      </c>
      <c r="F114" s="118">
        <v>0</v>
      </c>
      <c r="G114" s="118">
        <v>2</v>
      </c>
    </row>
    <row r="115" spans="2:7">
      <c r="B115" s="118" t="s">
        <v>176</v>
      </c>
      <c r="C115" s="118" t="s">
        <v>177</v>
      </c>
      <c r="D115" s="118" t="s">
        <v>24</v>
      </c>
      <c r="E115" s="118">
        <v>2</v>
      </c>
      <c r="F115" s="118">
        <v>0</v>
      </c>
      <c r="G115" s="118">
        <v>2</v>
      </c>
    </row>
    <row r="116" spans="2:7">
      <c r="B116" s="118" t="s">
        <v>58</v>
      </c>
      <c r="C116" s="118" t="s">
        <v>159</v>
      </c>
      <c r="D116" s="118" t="s">
        <v>24</v>
      </c>
      <c r="E116" s="118">
        <v>0</v>
      </c>
      <c r="F116" s="118">
        <v>2</v>
      </c>
      <c r="G116" s="118">
        <v>2</v>
      </c>
    </row>
    <row r="117" spans="2:7">
      <c r="B117" s="118" t="s">
        <v>184</v>
      </c>
      <c r="C117" s="118" t="s">
        <v>185</v>
      </c>
      <c r="D117" s="118" t="s">
        <v>13</v>
      </c>
      <c r="E117" s="118">
        <v>0</v>
      </c>
      <c r="F117" s="118">
        <v>2</v>
      </c>
      <c r="G117" s="118">
        <v>2</v>
      </c>
    </row>
    <row r="118" spans="2:7">
      <c r="B118" s="118" t="s">
        <v>198</v>
      </c>
      <c r="C118" s="118" t="s">
        <v>177</v>
      </c>
      <c r="D118" s="118" t="s">
        <v>13</v>
      </c>
      <c r="E118" s="118">
        <v>0</v>
      </c>
      <c r="F118" s="118">
        <v>2</v>
      </c>
      <c r="G118" s="118">
        <v>2</v>
      </c>
    </row>
    <row r="119" spans="2:7">
      <c r="B119" s="118" t="s">
        <v>202</v>
      </c>
      <c r="C119" s="118" t="s">
        <v>203</v>
      </c>
      <c r="D119" s="118" t="s">
        <v>26</v>
      </c>
      <c r="E119" s="118">
        <v>1</v>
      </c>
      <c r="F119" s="118">
        <v>0</v>
      </c>
      <c r="G119" s="118">
        <v>1</v>
      </c>
    </row>
    <row r="120" spans="2:7">
      <c r="B120" s="118" t="s">
        <v>131</v>
      </c>
      <c r="C120" s="118" t="s">
        <v>186</v>
      </c>
      <c r="D120" s="118" t="s">
        <v>13</v>
      </c>
      <c r="E120" s="118">
        <v>1</v>
      </c>
      <c r="F120" s="118">
        <v>0</v>
      </c>
      <c r="G120" s="118">
        <v>1</v>
      </c>
    </row>
    <row r="121" spans="2:7">
      <c r="B121" s="118" t="s">
        <v>50</v>
      </c>
      <c r="C121" s="118" t="s">
        <v>235</v>
      </c>
      <c r="D121" s="118" t="s">
        <v>23</v>
      </c>
      <c r="E121" s="118">
        <v>1</v>
      </c>
      <c r="F121" s="118">
        <v>0</v>
      </c>
      <c r="G121" s="118">
        <v>1</v>
      </c>
    </row>
    <row r="122" spans="2:7">
      <c r="B122" s="118" t="s">
        <v>82</v>
      </c>
      <c r="C122" s="118" t="s">
        <v>117</v>
      </c>
      <c r="D122" s="118" t="s">
        <v>12</v>
      </c>
      <c r="E122" s="118">
        <v>1</v>
      </c>
      <c r="F122" s="118">
        <v>0</v>
      </c>
      <c r="G122" s="118">
        <v>1</v>
      </c>
    </row>
    <row r="123" spans="2:7">
      <c r="B123" s="118" t="s">
        <v>58</v>
      </c>
      <c r="C123" s="118" t="s">
        <v>95</v>
      </c>
      <c r="D123" s="118" t="s">
        <v>12</v>
      </c>
      <c r="E123" s="118">
        <v>0</v>
      </c>
      <c r="F123" s="118">
        <v>1</v>
      </c>
      <c r="G123" s="118">
        <v>1</v>
      </c>
    </row>
    <row r="124" spans="2:7">
      <c r="B124" s="118" t="s">
        <v>101</v>
      </c>
      <c r="C124" s="118" t="s">
        <v>141</v>
      </c>
      <c r="D124" s="118" t="s">
        <v>25</v>
      </c>
      <c r="E124" s="118">
        <v>0</v>
      </c>
      <c r="F124" s="118">
        <v>1</v>
      </c>
      <c r="G124" s="118">
        <v>1</v>
      </c>
    </row>
    <row r="125" spans="2:7">
      <c r="B125" s="118" t="s">
        <v>118</v>
      </c>
      <c r="C125" s="118" t="s">
        <v>148</v>
      </c>
      <c r="D125" s="118" t="s">
        <v>25</v>
      </c>
      <c r="E125" s="118">
        <v>0</v>
      </c>
      <c r="F125" s="118">
        <v>1</v>
      </c>
      <c r="G125" s="118">
        <v>1</v>
      </c>
    </row>
    <row r="126" spans="2:7">
      <c r="B126" s="118" t="s">
        <v>96</v>
      </c>
      <c r="C126" s="118" t="s">
        <v>97</v>
      </c>
      <c r="D126" s="118" t="s">
        <v>12</v>
      </c>
      <c r="E126" s="118">
        <v>0</v>
      </c>
      <c r="F126" s="118">
        <v>0</v>
      </c>
      <c r="G126" s="118">
        <v>0</v>
      </c>
    </row>
    <row r="127" spans="2:7">
      <c r="B127" s="118" t="s">
        <v>50</v>
      </c>
      <c r="C127" s="118" t="s">
        <v>51</v>
      </c>
      <c r="D127" s="118" t="s">
        <v>11</v>
      </c>
      <c r="E127" s="118">
        <v>0</v>
      </c>
      <c r="F127" s="118">
        <v>0</v>
      </c>
      <c r="G127" s="118">
        <v>0</v>
      </c>
    </row>
    <row r="128" spans="2:7">
      <c r="B128" s="118" t="s">
        <v>135</v>
      </c>
      <c r="C128" s="118" t="s">
        <v>136</v>
      </c>
      <c r="D128" s="118" t="s">
        <v>25</v>
      </c>
      <c r="E128" s="118">
        <v>0</v>
      </c>
      <c r="F128" s="118">
        <v>0</v>
      </c>
      <c r="G128" s="118">
        <v>0</v>
      </c>
    </row>
    <row r="129" spans="2:7">
      <c r="B129" s="118" t="s">
        <v>135</v>
      </c>
      <c r="C129" s="118" t="s">
        <v>187</v>
      </c>
      <c r="D129" s="118" t="s">
        <v>13</v>
      </c>
      <c r="E129" s="118">
        <v>0</v>
      </c>
      <c r="F129" s="118">
        <v>0</v>
      </c>
      <c r="G129" s="118">
        <v>0</v>
      </c>
    </row>
    <row r="130" spans="2:7">
      <c r="B130" s="118" t="s">
        <v>71</v>
      </c>
      <c r="C130" s="118" t="s">
        <v>72</v>
      </c>
      <c r="D130" s="118" t="s">
        <v>68</v>
      </c>
      <c r="E130" s="118">
        <v>0</v>
      </c>
      <c r="F130" s="118">
        <v>0</v>
      </c>
      <c r="G130" s="118">
        <v>0</v>
      </c>
    </row>
    <row r="131" spans="2:7">
      <c r="B131" s="118" t="s">
        <v>77</v>
      </c>
      <c r="C131" s="118" t="s">
        <v>208</v>
      </c>
      <c r="D131" s="118" t="s">
        <v>26</v>
      </c>
      <c r="E131" s="118">
        <v>0</v>
      </c>
      <c r="F131" s="118">
        <v>0</v>
      </c>
      <c r="G131" s="118">
        <v>0</v>
      </c>
    </row>
    <row r="132" spans="2:7">
      <c r="B132" s="118" t="s">
        <v>164</v>
      </c>
      <c r="C132" s="118" t="s">
        <v>165</v>
      </c>
      <c r="D132" s="118" t="s">
        <v>24</v>
      </c>
      <c r="E132" s="118">
        <v>0</v>
      </c>
      <c r="F132" s="118">
        <v>0</v>
      </c>
      <c r="G132" s="118">
        <v>0</v>
      </c>
    </row>
    <row r="133" spans="2:7">
      <c r="B133" s="118" t="s">
        <v>39</v>
      </c>
      <c r="C133" s="118" t="s">
        <v>76</v>
      </c>
      <c r="D133" s="118" t="s">
        <v>68</v>
      </c>
      <c r="E133" s="118">
        <v>0</v>
      </c>
      <c r="F133" s="118">
        <v>0</v>
      </c>
      <c r="G133" s="118">
        <v>0</v>
      </c>
    </row>
    <row r="134" spans="2:7">
      <c r="B134" s="118" t="s">
        <v>55</v>
      </c>
      <c r="C134" s="118" t="s">
        <v>56</v>
      </c>
      <c r="D134" s="118" t="s">
        <v>11</v>
      </c>
      <c r="E134" s="118">
        <v>0</v>
      </c>
      <c r="F134" s="118">
        <v>0</v>
      </c>
      <c r="G134" s="118">
        <v>0</v>
      </c>
    </row>
    <row r="135" spans="2:7">
      <c r="B135" s="118" t="s">
        <v>210</v>
      </c>
      <c r="C135" s="118" t="s">
        <v>211</v>
      </c>
      <c r="D135" s="118" t="s">
        <v>26</v>
      </c>
      <c r="E135" s="118">
        <v>0</v>
      </c>
      <c r="F135" s="118">
        <v>0</v>
      </c>
      <c r="G135" s="118">
        <v>0</v>
      </c>
    </row>
    <row r="136" spans="2:7">
      <c r="B136" s="118" t="s">
        <v>193</v>
      </c>
      <c r="C136" s="118" t="s">
        <v>194</v>
      </c>
      <c r="D136" s="118" t="s">
        <v>13</v>
      </c>
      <c r="E136" s="118">
        <v>0</v>
      </c>
      <c r="F136" s="118">
        <v>0</v>
      </c>
      <c r="G136" s="118">
        <v>0</v>
      </c>
    </row>
    <row r="137" spans="2:7">
      <c r="B137" s="118" t="s">
        <v>241</v>
      </c>
      <c r="C137" s="118" t="s">
        <v>242</v>
      </c>
      <c r="D137" s="118" t="s">
        <v>23</v>
      </c>
      <c r="E137" s="118">
        <v>0</v>
      </c>
      <c r="F137" s="118">
        <v>0</v>
      </c>
      <c r="G137" s="118">
        <v>0</v>
      </c>
    </row>
    <row r="138" spans="2:7">
      <c r="B138" s="118" t="s">
        <v>152</v>
      </c>
      <c r="C138" s="118" t="s">
        <v>153</v>
      </c>
      <c r="D138" s="118" t="s">
        <v>25</v>
      </c>
      <c r="E138" s="118">
        <v>0</v>
      </c>
      <c r="F138" s="118">
        <v>0</v>
      </c>
      <c r="G138" s="118">
        <v>0</v>
      </c>
    </row>
    <row r="139" spans="2:7">
      <c r="B139" s="118" t="s">
        <v>93</v>
      </c>
      <c r="C139" s="118" t="s">
        <v>94</v>
      </c>
      <c r="D139" s="118" t="s">
        <v>68</v>
      </c>
      <c r="E139" s="118">
        <v>0</v>
      </c>
      <c r="F139" s="118">
        <v>0</v>
      </c>
      <c r="G139" s="118">
        <v>0</v>
      </c>
    </row>
  </sheetData>
  <sortState ref="B2:G189">
    <sortCondition descending="1" ref="G2:G189"/>
    <sortCondition descending="1" ref="E2:E189"/>
    <sortCondition ref="C2:C189"/>
  </sortState>
  <conditionalFormatting sqref="C1:C1048576">
    <cfRule type="cellIs" priority="1" operator="notBetween">
      <formula>MIN(#REF!)</formula>
      <formula>MAX(#REF!)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N43"/>
  <sheetViews>
    <sheetView topLeftCell="A10" workbookViewId="0">
      <selection activeCell="M21" sqref="M21"/>
    </sheetView>
  </sheetViews>
  <sheetFormatPr defaultRowHeight="15"/>
  <cols>
    <col min="2" max="2" width="10.42578125" bestFit="1" customWidth="1"/>
    <col min="3" max="4" width="9.7109375" bestFit="1" customWidth="1"/>
    <col min="6" max="6" width="12.5703125" bestFit="1" customWidth="1"/>
    <col min="7" max="7" width="7.140625" style="15" customWidth="1"/>
    <col min="8" max="8" width="9.7109375" bestFit="1" customWidth="1"/>
    <col min="10" max="10" width="18.42578125" bestFit="1" customWidth="1"/>
    <col min="11" max="12" width="9.140625" style="15"/>
    <col min="13" max="13" width="6.140625" style="15" customWidth="1"/>
    <col min="14" max="14" width="12.7109375" style="15" bestFit="1" customWidth="1"/>
  </cols>
  <sheetData>
    <row r="1" spans="2:14" ht="15.75" thickBot="1">
      <c r="B1" s="118"/>
      <c r="C1" s="118"/>
      <c r="D1" s="118"/>
      <c r="E1" s="118"/>
      <c r="F1" s="118"/>
      <c r="G1" s="119"/>
      <c r="H1" s="118"/>
      <c r="I1" s="118"/>
      <c r="J1" s="118"/>
      <c r="K1" s="119"/>
      <c r="L1" s="119"/>
      <c r="M1" s="119"/>
      <c r="N1" s="119"/>
    </row>
    <row r="2" spans="2:14" ht="15.75" thickBot="1">
      <c r="B2" s="170" t="s">
        <v>320</v>
      </c>
      <c r="C2" s="171"/>
      <c r="D2" s="172"/>
      <c r="E2" s="118"/>
      <c r="F2" s="118"/>
      <c r="G2" s="119"/>
      <c r="H2" s="118"/>
      <c r="I2" s="118"/>
      <c r="J2" s="118"/>
      <c r="K2" s="119"/>
      <c r="L2" s="119"/>
      <c r="M2" s="119"/>
      <c r="N2" s="119"/>
    </row>
    <row r="3" spans="2:14">
      <c r="B3" s="20" t="s">
        <v>14</v>
      </c>
      <c r="C3" s="168" t="s">
        <v>22</v>
      </c>
      <c r="D3" s="21" t="s">
        <v>321</v>
      </c>
      <c r="E3" s="118"/>
      <c r="F3" s="28" t="s">
        <v>14</v>
      </c>
      <c r="G3" s="29" t="s">
        <v>33</v>
      </c>
      <c r="H3" s="30" t="s">
        <v>321</v>
      </c>
      <c r="I3" s="118"/>
      <c r="J3" s="28" t="s">
        <v>14</v>
      </c>
      <c r="K3" s="166" t="s">
        <v>322</v>
      </c>
      <c r="L3" s="29" t="s">
        <v>323</v>
      </c>
      <c r="M3" s="29" t="s">
        <v>324</v>
      </c>
      <c r="N3" s="38" t="s">
        <v>325</v>
      </c>
    </row>
    <row r="4" spans="2:14">
      <c r="B4" s="92" t="s">
        <v>23</v>
      </c>
      <c r="C4" s="22">
        <f>SUMIF(Penalty!D:D, B4,Penalty!F:F )</f>
        <v>108</v>
      </c>
      <c r="D4" s="23">
        <f t="shared" ref="D4:D5" si="0">C4/$C$13</f>
        <v>0.1641337386018237</v>
      </c>
      <c r="E4" s="118"/>
      <c r="F4" s="92" t="s">
        <v>23</v>
      </c>
      <c r="G4" s="93">
        <f>COUNTIF(GameStats!D:D, Aggregations!F4)</f>
        <v>118</v>
      </c>
      <c r="H4" s="23">
        <f t="shared" ref="H4:H11" si="1">G4/$G$12</f>
        <v>0.13303269447576099</v>
      </c>
      <c r="I4" s="118"/>
      <c r="J4" s="92" t="s">
        <v>11</v>
      </c>
      <c r="K4" s="93">
        <f>SUMIF(PlayerTable!B:B,Aggregations!J4,PlayerTable!G:G)</f>
        <v>87</v>
      </c>
      <c r="L4" s="93">
        <f>COUNTIF(GameStats!D:D, J4)</f>
        <v>95</v>
      </c>
      <c r="M4" s="93">
        <f>L4-K4</f>
        <v>8</v>
      </c>
      <c r="N4" s="39">
        <f t="shared" ref="N4:N11" si="2">(L4-K4)/L4</f>
        <v>8.4210526315789472E-2</v>
      </c>
    </row>
    <row r="5" spans="2:14">
      <c r="B5" s="92" t="s">
        <v>12</v>
      </c>
      <c r="C5" s="22">
        <f>SUMIF(Penalty!D:D, B5,Penalty!F:F )</f>
        <v>128</v>
      </c>
      <c r="D5" s="23">
        <f t="shared" si="0"/>
        <v>0.19452887537993921</v>
      </c>
      <c r="E5" s="118"/>
      <c r="F5" s="92" t="s">
        <v>24</v>
      </c>
      <c r="G5" s="93">
        <f>COUNTIF(GameStats!D:D, Aggregations!F5)</f>
        <v>113</v>
      </c>
      <c r="H5" s="23">
        <f t="shared" si="1"/>
        <v>0.1273957158962796</v>
      </c>
      <c r="I5" s="118"/>
      <c r="J5" s="49" t="s">
        <v>8</v>
      </c>
      <c r="K5" s="93">
        <f>SUMIF(PlayerTable!B:B,"FoDMKB",PlayerTable!G:G)</f>
        <v>139</v>
      </c>
      <c r="L5" s="93">
        <f>COUNTIF(GameStats!D:D, J5)</f>
        <v>144</v>
      </c>
      <c r="M5" s="93">
        <f t="shared" ref="M5:M11" si="3">L5-K5</f>
        <v>5</v>
      </c>
      <c r="N5" s="39">
        <f t="shared" si="2"/>
        <v>3.4722222222222224E-2</v>
      </c>
    </row>
    <row r="6" spans="2:14">
      <c r="B6" s="92" t="s">
        <v>13</v>
      </c>
      <c r="C6" s="22">
        <f>SUMIF(Penalty!D:D, B6,Penalty!F:F )</f>
        <v>84</v>
      </c>
      <c r="D6" s="23">
        <f t="shared" ref="D6:D12" si="4">C6/$C$13</f>
        <v>0.1276595744680851</v>
      </c>
      <c r="E6" s="118"/>
      <c r="F6" s="92" t="s">
        <v>11</v>
      </c>
      <c r="G6" s="93">
        <f>COUNTIF(GameStats!D:D, Aggregations!F6)</f>
        <v>95</v>
      </c>
      <c r="H6" s="23">
        <f t="shared" si="1"/>
        <v>0.10710259301014656</v>
      </c>
      <c r="I6" s="118"/>
      <c r="J6" s="92" t="s">
        <v>13</v>
      </c>
      <c r="K6" s="93">
        <f>SUMIF(PlayerTable!B:B,Aggregations!J6,PlayerTable!G:G)</f>
        <v>97</v>
      </c>
      <c r="L6" s="93">
        <f>COUNTIF(GameStats!D:D, J6)</f>
        <v>101</v>
      </c>
      <c r="M6" s="93">
        <f t="shared" si="3"/>
        <v>4</v>
      </c>
      <c r="N6" s="39">
        <f t="shared" si="2"/>
        <v>3.9603960396039604E-2</v>
      </c>
    </row>
    <row r="7" spans="2:14">
      <c r="B7" s="92" t="s">
        <v>25</v>
      </c>
      <c r="C7" s="22">
        <f>SUMIF(Penalty!D:D, B7,Penalty!F:F )</f>
        <v>78</v>
      </c>
      <c r="D7" s="23">
        <f t="shared" si="4"/>
        <v>0.11854103343465046</v>
      </c>
      <c r="E7" s="118"/>
      <c r="F7" s="92" t="s">
        <v>12</v>
      </c>
      <c r="G7" s="93">
        <f>COUNTIF(GameStats!D:D, Aggregations!F7)</f>
        <v>119</v>
      </c>
      <c r="H7" s="23">
        <f t="shared" si="1"/>
        <v>0.13416009019165728</v>
      </c>
      <c r="I7" s="118"/>
      <c r="J7" s="92" t="s">
        <v>12</v>
      </c>
      <c r="K7" s="93">
        <f>SUMIF(PlayerTable!B:B,Aggregations!J7,PlayerTable!G:G)</f>
        <v>108</v>
      </c>
      <c r="L7" s="93">
        <f>COUNTIF(GameStats!D:D, J7)</f>
        <v>119</v>
      </c>
      <c r="M7" s="93">
        <f t="shared" si="3"/>
        <v>11</v>
      </c>
      <c r="N7" s="39">
        <f t="shared" si="2"/>
        <v>9.2436974789915971E-2</v>
      </c>
    </row>
    <row r="8" spans="2:14">
      <c r="B8" s="92" t="s">
        <v>26</v>
      </c>
      <c r="C8" s="22">
        <f>SUMIF(Penalty!D:D, B8,Penalty!F:F )</f>
        <v>60</v>
      </c>
      <c r="D8" s="23">
        <f t="shared" si="4"/>
        <v>9.1185410334346503E-2</v>
      </c>
      <c r="E8" s="118"/>
      <c r="F8" s="92" t="s">
        <v>26</v>
      </c>
      <c r="G8" s="93">
        <f>COUNTIF(GameStats!D:D, Aggregations!F8)</f>
        <v>103</v>
      </c>
      <c r="H8" s="23">
        <f t="shared" si="1"/>
        <v>0.1161217587373168</v>
      </c>
      <c r="I8" s="118"/>
      <c r="J8" s="92" t="s">
        <v>25</v>
      </c>
      <c r="K8" s="93">
        <f>SUMIF(PlayerTable!B:B,Aggregations!J8,PlayerTable!G:G)</f>
        <v>94</v>
      </c>
      <c r="L8" s="93">
        <f>COUNTIF(GameStats!D:D, J8)</f>
        <v>94</v>
      </c>
      <c r="M8" s="93">
        <f t="shared" si="3"/>
        <v>0</v>
      </c>
      <c r="N8" s="39">
        <f t="shared" si="2"/>
        <v>0</v>
      </c>
    </row>
    <row r="9" spans="2:14">
      <c r="B9" s="92" t="s">
        <v>24</v>
      </c>
      <c r="C9" s="22">
        <f>SUMIF(Penalty!D:D, B9,Penalty!F:F )</f>
        <v>74</v>
      </c>
      <c r="D9" s="23">
        <f t="shared" si="4"/>
        <v>0.11246200607902736</v>
      </c>
      <c r="E9" s="118"/>
      <c r="F9" s="92" t="s">
        <v>25</v>
      </c>
      <c r="G9" s="93">
        <f>COUNTIF(GameStats!D:D, Aggregations!F9)</f>
        <v>94</v>
      </c>
      <c r="H9" s="23">
        <f t="shared" si="1"/>
        <v>0.10597519729425028</v>
      </c>
      <c r="I9" s="118"/>
      <c r="J9" s="92" t="s">
        <v>26</v>
      </c>
      <c r="K9" s="93">
        <f>SUMIF(PlayerTable!B:B,Aggregations!J9,PlayerTable!G:G)</f>
        <v>103</v>
      </c>
      <c r="L9" s="93">
        <f>COUNTIF(GameStats!D:D, J9)</f>
        <v>103</v>
      </c>
      <c r="M9" s="93">
        <f t="shared" si="3"/>
        <v>0</v>
      </c>
      <c r="N9" s="39">
        <f t="shared" si="2"/>
        <v>0</v>
      </c>
    </row>
    <row r="10" spans="2:14">
      <c r="B10" s="92" t="s">
        <v>11</v>
      </c>
      <c r="C10" s="22">
        <f>SUMIF(Penalty!D:D, B10,Penalty!F:F )</f>
        <v>51</v>
      </c>
      <c r="D10" s="23">
        <f t="shared" si="4"/>
        <v>7.7507598784194526E-2</v>
      </c>
      <c r="E10" s="118"/>
      <c r="F10" s="92" t="s">
        <v>13</v>
      </c>
      <c r="G10" s="93">
        <f>COUNTIF(GameStats!D:D, Aggregations!F10)</f>
        <v>101</v>
      </c>
      <c r="H10" s="23">
        <f t="shared" si="1"/>
        <v>0.11386696730552424</v>
      </c>
      <c r="I10" s="118"/>
      <c r="J10" s="92" t="s">
        <v>24</v>
      </c>
      <c r="K10" s="93">
        <f>SUMIF(PlayerTable!B:B,Aggregations!J10,PlayerTable!G:G)</f>
        <v>113</v>
      </c>
      <c r="L10" s="93">
        <f>COUNTIF(GameStats!D:D, J10)</f>
        <v>113</v>
      </c>
      <c r="M10" s="93">
        <f t="shared" si="3"/>
        <v>0</v>
      </c>
      <c r="N10" s="39">
        <f t="shared" si="2"/>
        <v>0</v>
      </c>
    </row>
    <row r="11" spans="2:14">
      <c r="B11" s="92" t="s">
        <v>8</v>
      </c>
      <c r="C11" s="22">
        <f>SUMIF(Penalty!D:D, B11,Penalty!F:F )</f>
        <v>75</v>
      </c>
      <c r="D11" s="23">
        <f t="shared" si="4"/>
        <v>0.11398176291793313</v>
      </c>
      <c r="E11" s="118"/>
      <c r="F11" s="49" t="s">
        <v>8</v>
      </c>
      <c r="G11" s="93">
        <f>COUNTIF(GameStats!D:D, Aggregations!F11)</f>
        <v>144</v>
      </c>
      <c r="H11" s="23">
        <f t="shared" si="1"/>
        <v>0.16234498308906425</v>
      </c>
      <c r="I11" s="118"/>
      <c r="J11" s="92" t="s">
        <v>23</v>
      </c>
      <c r="K11" s="93">
        <f>SUMIF(PlayerTable!B:B,Aggregations!J11,PlayerTable!G:G)</f>
        <v>108</v>
      </c>
      <c r="L11" s="93">
        <f>COUNTIF(GameStats!D:D, J11)</f>
        <v>118</v>
      </c>
      <c r="M11" s="93">
        <f t="shared" si="3"/>
        <v>10</v>
      </c>
      <c r="N11" s="39">
        <f t="shared" si="2"/>
        <v>8.4745762711864403E-2</v>
      </c>
    </row>
    <row r="12" spans="2:14" ht="15.75" thickBot="1">
      <c r="B12" s="24" t="s">
        <v>326</v>
      </c>
      <c r="C12" s="22">
        <f>SUMIF(Penalty!D:D, "?",Penalty!F:F )</f>
        <v>0</v>
      </c>
      <c r="D12" s="23">
        <f t="shared" si="4"/>
        <v>0</v>
      </c>
      <c r="E12" s="118"/>
      <c r="F12" s="25"/>
      <c r="G12" s="32">
        <f>SUM(G4:G11)</f>
        <v>887</v>
      </c>
      <c r="H12" s="33"/>
      <c r="I12" s="118"/>
      <c r="J12" s="25"/>
      <c r="K12" s="32">
        <f>SUM(K4:K11)</f>
        <v>849</v>
      </c>
      <c r="L12" s="32">
        <f>SUM(L4:L11)</f>
        <v>887</v>
      </c>
      <c r="M12" s="32">
        <f>SUM(M4:M11)</f>
        <v>38</v>
      </c>
      <c r="N12" s="40"/>
    </row>
    <row r="13" spans="2:14" ht="15.75" thickBot="1">
      <c r="B13" s="25"/>
      <c r="C13" s="26">
        <f>SUM(C4:C12)</f>
        <v>658</v>
      </c>
      <c r="D13" s="27"/>
      <c r="E13" s="118"/>
      <c r="F13" s="118"/>
      <c r="G13" s="119"/>
      <c r="H13" s="118"/>
      <c r="I13" s="118"/>
      <c r="J13" s="118"/>
      <c r="K13" s="119"/>
      <c r="L13" s="119"/>
      <c r="M13" s="119"/>
      <c r="N13" s="119"/>
    </row>
    <row r="16" spans="2:14" ht="15.75" thickBot="1">
      <c r="B16" s="118"/>
      <c r="C16" s="118"/>
      <c r="D16" s="118"/>
      <c r="E16" s="118"/>
      <c r="F16" s="118"/>
      <c r="G16" s="119"/>
      <c r="H16" s="118"/>
      <c r="I16" s="118"/>
      <c r="J16" s="118"/>
      <c r="K16" s="119"/>
      <c r="L16" s="119"/>
      <c r="M16" s="119"/>
      <c r="N16" s="119"/>
    </row>
    <row r="17" spans="2:14">
      <c r="B17" s="170" t="s">
        <v>327</v>
      </c>
      <c r="C17" s="172"/>
      <c r="D17" s="118"/>
      <c r="E17" s="118"/>
      <c r="F17" s="170" t="s">
        <v>328</v>
      </c>
      <c r="G17" s="172"/>
      <c r="H17" s="118"/>
      <c r="I17" s="118"/>
      <c r="J17" s="28" t="s">
        <v>273</v>
      </c>
      <c r="K17" s="166" t="s">
        <v>22</v>
      </c>
      <c r="L17" s="167" t="s">
        <v>329</v>
      </c>
      <c r="M17" s="119"/>
      <c r="N17" s="119"/>
    </row>
    <row r="18" spans="2:14">
      <c r="B18" s="20" t="s">
        <v>14</v>
      </c>
      <c r="C18" s="50" t="s">
        <v>330</v>
      </c>
      <c r="D18" s="118"/>
      <c r="E18" s="118"/>
      <c r="F18" s="20" t="s">
        <v>14</v>
      </c>
      <c r="G18" s="50" t="s">
        <v>21</v>
      </c>
      <c r="H18" s="118"/>
      <c r="I18" s="118"/>
      <c r="J18" s="92" t="s">
        <v>275</v>
      </c>
      <c r="K18" s="93">
        <f>SUMIF(Penalty!G:G,J18,Penalty!F:F)</f>
        <v>186</v>
      </c>
      <c r="L18" s="75">
        <f t="shared" ref="L18:L36" si="5">K18/$K$37</f>
        <v>0.28527607361963192</v>
      </c>
      <c r="M18" s="119"/>
      <c r="N18" s="119"/>
    </row>
    <row r="19" spans="2:14">
      <c r="B19" s="92" t="s">
        <v>11</v>
      </c>
      <c r="C19" s="51">
        <f>COUNTIF(GameStats!D:D, B19)/SUMIF(Penalty!D:D, B19,Penalty!F:F )</f>
        <v>1.8627450980392157</v>
      </c>
      <c r="D19" s="118"/>
      <c r="E19" s="118"/>
      <c r="F19" s="92" t="s">
        <v>26</v>
      </c>
      <c r="G19" s="57">
        <f>SUMIF(Goalies!C:C, F19,Goalies!E:E )</f>
        <v>96</v>
      </c>
      <c r="H19" s="118"/>
      <c r="I19" s="118"/>
      <c r="J19" s="92" t="s">
        <v>283</v>
      </c>
      <c r="K19" s="93">
        <f>SUMIF(Penalty!G:G,J19,Penalty!F:F)</f>
        <v>102</v>
      </c>
      <c r="L19" s="75">
        <f t="shared" si="5"/>
        <v>0.15644171779141106</v>
      </c>
      <c r="M19" s="119"/>
      <c r="N19" s="119"/>
    </row>
    <row r="20" spans="2:14">
      <c r="B20" s="92" t="s">
        <v>24</v>
      </c>
      <c r="C20" s="51">
        <f>COUNTIF(GameStats!D:D, B20)/SUMIF(Penalty!D:D, B20,Penalty!F:F )</f>
        <v>1.527027027027027</v>
      </c>
      <c r="D20" s="118"/>
      <c r="E20" s="118"/>
      <c r="F20" s="92" t="s">
        <v>24</v>
      </c>
      <c r="G20" s="57">
        <f>SUMIF(Goalies!C:C, F20,Goalies!E:E )</f>
        <v>121</v>
      </c>
      <c r="H20" s="118"/>
      <c r="I20" s="118"/>
      <c r="J20" s="92" t="s">
        <v>276</v>
      </c>
      <c r="K20" s="93">
        <f>SUMIF(Penalty!G:G,J20,Penalty!F:F)</f>
        <v>90</v>
      </c>
      <c r="L20" s="75">
        <f t="shared" si="5"/>
        <v>0.13803680981595093</v>
      </c>
      <c r="M20" s="119"/>
      <c r="N20" s="119"/>
    </row>
    <row r="21" spans="2:14">
      <c r="B21" s="92" t="s">
        <v>8</v>
      </c>
      <c r="C21" s="51">
        <f>COUNTIF(GameStats!D:D, B21)/SUMIF(Penalty!D:D, B21,Penalty!F:F )</f>
        <v>1.92</v>
      </c>
      <c r="D21" s="118"/>
      <c r="E21" s="118"/>
      <c r="F21" s="92" t="s">
        <v>12</v>
      </c>
      <c r="G21" s="57">
        <f>SUMIF(Goalies!C:C, F21,Goalies!E:E )</f>
        <v>104</v>
      </c>
      <c r="H21" s="118"/>
      <c r="I21" s="118"/>
      <c r="J21" s="92" t="s">
        <v>277</v>
      </c>
      <c r="K21" s="93">
        <f>SUMIF(Penalty!G:G,J21,Penalty!F:F)</f>
        <v>90</v>
      </c>
      <c r="L21" s="75">
        <f t="shared" si="5"/>
        <v>0.13803680981595093</v>
      </c>
      <c r="M21" s="119"/>
      <c r="N21" s="119"/>
    </row>
    <row r="22" spans="2:14">
      <c r="B22" s="92" t="s">
        <v>26</v>
      </c>
      <c r="C22" s="51">
        <f>COUNTIF(GameStats!D:D, B22)/SUMIF(Penalty!D:D, B22,Penalty!F:F )</f>
        <v>1.7166666666666666</v>
      </c>
      <c r="D22" s="118"/>
      <c r="E22" s="118"/>
      <c r="F22" s="92" t="s">
        <v>23</v>
      </c>
      <c r="G22" s="57">
        <f>SUMIF(Goalies!C:C, F22,Goalies!E:E )</f>
        <v>115</v>
      </c>
      <c r="H22" s="118"/>
      <c r="I22" s="118"/>
      <c r="J22" s="92" t="s">
        <v>289</v>
      </c>
      <c r="K22" s="93">
        <f>SUMIF(Penalty!G:G,J22,Penalty!F:F)</f>
        <v>36</v>
      </c>
      <c r="L22" s="75">
        <f t="shared" si="5"/>
        <v>5.5214723926380369E-2</v>
      </c>
      <c r="M22" s="119"/>
      <c r="N22" s="119"/>
    </row>
    <row r="23" spans="2:14">
      <c r="B23" s="92" t="s">
        <v>12</v>
      </c>
      <c r="C23" s="51">
        <f>COUNTIF(GameStats!D:D, B23)/SUMIF(Penalty!D:D, B23,Penalty!F:F )</f>
        <v>0.9296875</v>
      </c>
      <c r="D23" s="118"/>
      <c r="E23" s="118"/>
      <c r="F23" s="92" t="s">
        <v>308</v>
      </c>
      <c r="G23" s="57">
        <f>SUMIF(Goalies!C:C, F23,Goalies!E:E )</f>
        <v>111</v>
      </c>
      <c r="H23" s="118"/>
      <c r="I23" s="118"/>
      <c r="J23" s="92" t="s">
        <v>281</v>
      </c>
      <c r="K23" s="93">
        <f>SUMIF(Penalty!G:G,J23,Penalty!F:F)</f>
        <v>25</v>
      </c>
      <c r="L23" s="75">
        <f t="shared" si="5"/>
        <v>3.834355828220859E-2</v>
      </c>
      <c r="M23" s="119"/>
      <c r="N23" s="119"/>
    </row>
    <row r="24" spans="2:14">
      <c r="B24" s="92" t="s">
        <v>25</v>
      </c>
      <c r="C24" s="51">
        <f>COUNTIF(GameStats!D:D, B24)/SUMIF(Penalty!D:D, B24,Penalty!F:F )</f>
        <v>1.2051282051282051</v>
      </c>
      <c r="D24" s="118"/>
      <c r="E24" s="118"/>
      <c r="F24" s="49" t="s">
        <v>8</v>
      </c>
      <c r="G24" s="57">
        <f>SUMIF(Goalies!C:C, F24,Goalies!E:E )</f>
        <v>96</v>
      </c>
      <c r="H24" s="118"/>
      <c r="I24" s="118"/>
      <c r="J24" s="92" t="s">
        <v>286</v>
      </c>
      <c r="K24" s="93">
        <f>SUMIF(Penalty!G:G,J24,Penalty!F:F)</f>
        <v>15</v>
      </c>
      <c r="L24" s="75">
        <f t="shared" si="5"/>
        <v>2.3006134969325152E-2</v>
      </c>
      <c r="M24" s="119"/>
      <c r="N24" s="119"/>
    </row>
    <row r="25" spans="2:14">
      <c r="B25" s="92" t="s">
        <v>13</v>
      </c>
      <c r="C25" s="51">
        <f>COUNTIF(GameStats!D:D, B25)/SUMIF(Penalty!D:D, B25,Penalty!F:F )</f>
        <v>1.2023809523809523</v>
      </c>
      <c r="D25" s="118"/>
      <c r="E25" s="118"/>
      <c r="F25" s="92" t="s">
        <v>25</v>
      </c>
      <c r="G25" s="57">
        <f>SUMIF(Goalies!C:C, F25,Goalies!E:E )</f>
        <v>120</v>
      </c>
      <c r="H25" s="118"/>
      <c r="I25" s="118"/>
      <c r="J25" s="92" t="s">
        <v>279</v>
      </c>
      <c r="K25" s="93">
        <f>SUMIF(Penalty!G:G,J25,Penalty!F:F)</f>
        <v>27</v>
      </c>
      <c r="L25" s="75">
        <f t="shared" si="5"/>
        <v>4.1411042944785273E-2</v>
      </c>
      <c r="M25" s="119"/>
      <c r="N25" s="119"/>
    </row>
    <row r="26" spans="2:14">
      <c r="B26" s="92" t="s">
        <v>23</v>
      </c>
      <c r="C26" s="51">
        <f>COUNTIF(GameStats!D:D, B26)/SUMIF(Penalty!D:D, B26,Penalty!F:F )</f>
        <v>1.0925925925925926</v>
      </c>
      <c r="D26" s="118"/>
      <c r="E26" s="118"/>
      <c r="F26" s="92" t="s">
        <v>13</v>
      </c>
      <c r="G26" s="57">
        <f>SUMIF(Goalies!C:C, F26,Goalies!E:E )</f>
        <v>116</v>
      </c>
      <c r="H26" s="118"/>
      <c r="I26" s="118"/>
      <c r="J26" s="92" t="s">
        <v>293</v>
      </c>
      <c r="K26" s="93">
        <f>SUMIF(Penalty!G:G,J26,Penalty!F:F)</f>
        <v>42</v>
      </c>
      <c r="L26" s="75">
        <f t="shared" si="5"/>
        <v>6.4417177914110432E-2</v>
      </c>
      <c r="M26" s="119"/>
      <c r="N26" s="119"/>
    </row>
    <row r="27" spans="2:14" ht="15.75" thickBot="1">
      <c r="B27" s="52" t="s">
        <v>316</v>
      </c>
      <c r="C27" s="53">
        <f>AVERAGE(C19:C26)</f>
        <v>1.4320285052293324</v>
      </c>
      <c r="D27" s="118"/>
      <c r="E27" s="118"/>
      <c r="F27" s="52" t="s">
        <v>323</v>
      </c>
      <c r="G27" s="58">
        <f>SUM(G19:G26)</f>
        <v>879</v>
      </c>
      <c r="H27" s="118"/>
      <c r="I27" s="118"/>
      <c r="J27" s="92" t="s">
        <v>298</v>
      </c>
      <c r="K27" s="93">
        <f>SUMIF(Penalty!G:G,J27,Penalty!F:F)</f>
        <v>10</v>
      </c>
      <c r="L27" s="75">
        <f t="shared" si="5"/>
        <v>1.5337423312883436E-2</v>
      </c>
      <c r="M27" s="119"/>
      <c r="N27" s="119"/>
    </row>
    <row r="28" spans="2:14">
      <c r="B28" s="118"/>
      <c r="C28" s="118"/>
      <c r="D28" s="118"/>
      <c r="E28" s="118"/>
      <c r="F28" s="118"/>
      <c r="G28" s="119"/>
      <c r="H28" s="118"/>
      <c r="I28" s="118"/>
      <c r="J28" s="92" t="s">
        <v>282</v>
      </c>
      <c r="K28" s="93">
        <f>SUMIF(Penalty!G:G,J28,Penalty!F:F)</f>
        <v>12</v>
      </c>
      <c r="L28" s="75">
        <f t="shared" si="5"/>
        <v>1.8404907975460124E-2</v>
      </c>
      <c r="M28" s="119"/>
      <c r="N28" s="119"/>
    </row>
    <row r="29" spans="2:14">
      <c r="B29" s="118"/>
      <c r="C29" s="118"/>
      <c r="D29" s="118"/>
      <c r="E29" s="118"/>
      <c r="F29" s="118"/>
      <c r="G29" s="119"/>
      <c r="H29" s="118"/>
      <c r="I29" s="118"/>
      <c r="J29" s="92" t="s">
        <v>291</v>
      </c>
      <c r="K29" s="93">
        <f>SUMIF(Penalty!G:G,J29,Penalty!F:F)</f>
        <v>6</v>
      </c>
      <c r="L29" s="75">
        <f t="shared" si="5"/>
        <v>9.202453987730062E-3</v>
      </c>
      <c r="M29" s="119"/>
      <c r="N29" s="119"/>
    </row>
    <row r="30" spans="2:14" s="118" customFormat="1" ht="15.75" thickBot="1">
      <c r="G30" s="119"/>
      <c r="J30" s="92" t="s">
        <v>288</v>
      </c>
      <c r="K30" s="93">
        <f>SUMIF(Penalty!G:G,J30,Penalty!F:F)</f>
        <v>5</v>
      </c>
      <c r="L30" s="75">
        <f t="shared" si="5"/>
        <v>7.6687116564417178E-3</v>
      </c>
    </row>
    <row r="31" spans="2:14">
      <c r="B31" s="170" t="s">
        <v>331</v>
      </c>
      <c r="C31" s="171"/>
      <c r="D31" s="171"/>
      <c r="E31" s="171"/>
      <c r="F31" s="172"/>
      <c r="G31" s="119"/>
      <c r="H31" s="118"/>
      <c r="I31" s="118"/>
      <c r="J31" s="92" t="s">
        <v>296</v>
      </c>
      <c r="K31" s="93">
        <f>SUMIF(Penalty!G:G,J31,Penalty!F:F)</f>
        <v>6</v>
      </c>
      <c r="L31" s="75">
        <f t="shared" si="5"/>
        <v>9.202453987730062E-3</v>
      </c>
      <c r="M31" s="119"/>
      <c r="N31" s="119"/>
    </row>
    <row r="32" spans="2:14">
      <c r="B32" s="142" t="s">
        <v>14</v>
      </c>
      <c r="C32" s="125" t="s">
        <v>332</v>
      </c>
      <c r="D32" s="125" t="s">
        <v>333</v>
      </c>
      <c r="E32" s="125" t="s">
        <v>334</v>
      </c>
      <c r="F32" s="143" t="s">
        <v>323</v>
      </c>
      <c r="G32" s="119"/>
      <c r="H32" s="118"/>
      <c r="I32" s="118"/>
      <c r="J32" s="92" t="s">
        <v>335</v>
      </c>
      <c r="K32" s="93">
        <f>SUMIF(Penalty!G:G,J32,Penalty!F:F)</f>
        <v>0</v>
      </c>
      <c r="L32" s="75">
        <f t="shared" si="5"/>
        <v>0</v>
      </c>
      <c r="M32" s="119"/>
      <c r="N32" s="119"/>
    </row>
    <row r="33" spans="2:14">
      <c r="B33" s="92" t="s">
        <v>11</v>
      </c>
      <c r="C33" s="93">
        <f>COUNTIFS(GameStats!B:B,1,GameStats!D:D,Aggregations!B33)</f>
        <v>26</v>
      </c>
      <c r="D33" s="93">
        <f>COUNTIFS(GameStats!B:B,2,GameStats!D:D,Aggregations!B33)</f>
        <v>31</v>
      </c>
      <c r="E33" s="93">
        <f>COUNTIFS(GameStats!B:B,3,GameStats!D:D,Aggregations!B33)</f>
        <v>33</v>
      </c>
      <c r="F33" s="57">
        <f>SUM(C33:E33)</f>
        <v>90</v>
      </c>
      <c r="G33" s="119"/>
      <c r="H33" s="118"/>
      <c r="I33" s="118"/>
      <c r="J33" s="92" t="s">
        <v>336</v>
      </c>
      <c r="K33" s="93">
        <f>SUMIF(Penalty!G:G,J33,Penalty!F:F)</f>
        <v>0</v>
      </c>
      <c r="L33" s="75">
        <f t="shared" si="5"/>
        <v>0</v>
      </c>
      <c r="M33" s="119"/>
      <c r="N33" s="119"/>
    </row>
    <row r="34" spans="2:14">
      <c r="B34" s="92" t="s">
        <v>24</v>
      </c>
      <c r="C34" s="93">
        <f>COUNTIFS(GameStats!B:B,1,GameStats!D:D,Aggregations!B34)</f>
        <v>21</v>
      </c>
      <c r="D34" s="93">
        <f>COUNTIFS(GameStats!B:B,2,GameStats!D:D,Aggregations!B34)</f>
        <v>38</v>
      </c>
      <c r="E34" s="93">
        <f>COUNTIFS(GameStats!B:B,3,GameStats!D:D,Aggregations!B34)</f>
        <v>46</v>
      </c>
      <c r="F34" s="57">
        <f t="shared" ref="F34:F40" si="6">SUM(C34:E34)</f>
        <v>105</v>
      </c>
      <c r="G34" s="119"/>
      <c r="H34" s="118"/>
      <c r="I34" s="118"/>
      <c r="J34" s="92" t="s">
        <v>337</v>
      </c>
      <c r="K34" s="93">
        <f>SUMIF(Penalty!G:G,J34,Penalty!F:F)</f>
        <v>0</v>
      </c>
      <c r="L34" s="75">
        <f t="shared" si="5"/>
        <v>0</v>
      </c>
      <c r="M34" s="119"/>
      <c r="N34" s="119"/>
    </row>
    <row r="35" spans="2:14" s="76" customFormat="1">
      <c r="B35" s="92" t="s">
        <v>8</v>
      </c>
      <c r="C35" s="93">
        <f>COUNTIFS(GameStats!B:B,1,GameStats!D:D,Aggregations!B35)</f>
        <v>32</v>
      </c>
      <c r="D35" s="93">
        <f>COUNTIFS(GameStats!B:B,2,GameStats!D:D,Aggregations!B35)</f>
        <v>55</v>
      </c>
      <c r="E35" s="93">
        <f>COUNTIFS(GameStats!B:B,3,GameStats!D:D,Aggregations!B35)</f>
        <v>40</v>
      </c>
      <c r="F35" s="57">
        <f t="shared" si="6"/>
        <v>127</v>
      </c>
      <c r="G35" s="119"/>
      <c r="H35" s="118"/>
      <c r="I35" s="118"/>
      <c r="J35" s="92" t="s">
        <v>338</v>
      </c>
      <c r="K35" s="93">
        <f>SUMIF(Penalty!G:G,J35,Penalty!F:F)</f>
        <v>0</v>
      </c>
      <c r="L35" s="75">
        <f t="shared" si="5"/>
        <v>0</v>
      </c>
      <c r="M35" s="119"/>
      <c r="N35" s="119"/>
    </row>
    <row r="36" spans="2:14">
      <c r="B36" s="92" t="s">
        <v>26</v>
      </c>
      <c r="C36" s="93">
        <f>COUNTIFS(GameStats!B:B,1,GameStats!D:D,Aggregations!B36)</f>
        <v>27</v>
      </c>
      <c r="D36" s="93">
        <f>COUNTIFS(GameStats!B:B,2,GameStats!D:D,Aggregations!B36)</f>
        <v>29</v>
      </c>
      <c r="E36" s="93">
        <f>COUNTIFS(GameStats!B:B,3,GameStats!D:D,Aggregations!B36)</f>
        <v>39</v>
      </c>
      <c r="F36" s="57">
        <f t="shared" si="6"/>
        <v>95</v>
      </c>
      <c r="G36" s="119"/>
      <c r="H36" s="118"/>
      <c r="I36" s="118"/>
      <c r="J36" s="24" t="s">
        <v>339</v>
      </c>
      <c r="K36" s="93">
        <f>SUMIF(Penalty!G:G,"",Penalty!F:F)</f>
        <v>0</v>
      </c>
      <c r="L36" s="75">
        <f t="shared" si="5"/>
        <v>0</v>
      </c>
      <c r="M36" s="119"/>
      <c r="N36" s="119"/>
    </row>
    <row r="37" spans="2:14" ht="15.75" thickBot="1">
      <c r="B37" s="92" t="s">
        <v>12</v>
      </c>
      <c r="C37" s="93">
        <f>COUNTIFS(GameStats!B:B,1,GameStats!D:D,Aggregations!B37)</f>
        <v>32</v>
      </c>
      <c r="D37" s="93">
        <f>COUNTIFS(GameStats!B:B,2,GameStats!D:D,Aggregations!B37)</f>
        <v>42</v>
      </c>
      <c r="E37" s="93">
        <f>COUNTIFS(GameStats!B:B,3,GameStats!D:D,Aggregations!B37)</f>
        <v>35</v>
      </c>
      <c r="F37" s="57">
        <f t="shared" si="6"/>
        <v>109</v>
      </c>
      <c r="G37" s="119"/>
      <c r="H37" s="118"/>
      <c r="I37" s="118"/>
      <c r="J37" s="52" t="s">
        <v>323</v>
      </c>
      <c r="K37" s="96">
        <f>SUM(K18:K36)</f>
        <v>652</v>
      </c>
      <c r="L37" s="40"/>
      <c r="M37" s="119"/>
      <c r="N37" s="119"/>
    </row>
    <row r="38" spans="2:14">
      <c r="B38" s="92" t="s">
        <v>25</v>
      </c>
      <c r="C38" s="93">
        <f>COUNTIFS(GameStats!B:B,1,GameStats!D:D,Aggregations!B38)</f>
        <v>25</v>
      </c>
      <c r="D38" s="93">
        <f>COUNTIFS(GameStats!B:B,2,GameStats!D:D,Aggregations!B38)</f>
        <v>25</v>
      </c>
      <c r="E38" s="93">
        <f>COUNTIFS(GameStats!B:B,3,GameStats!D:D,Aggregations!B38)</f>
        <v>33</v>
      </c>
      <c r="F38" s="57">
        <f t="shared" si="6"/>
        <v>83</v>
      </c>
      <c r="G38" s="119"/>
      <c r="H38" s="118"/>
      <c r="I38" s="118"/>
      <c r="J38" s="118"/>
      <c r="K38" s="119"/>
      <c r="L38" s="119"/>
      <c r="M38" s="119"/>
      <c r="N38" s="119"/>
    </row>
    <row r="39" spans="2:14">
      <c r="B39" s="92" t="s">
        <v>13</v>
      </c>
      <c r="C39" s="93">
        <f>COUNTIFS(GameStats!B:B,1,GameStats!D:D,Aggregations!B39)</f>
        <v>20</v>
      </c>
      <c r="D39" s="93">
        <f>COUNTIFS(GameStats!B:B,2,GameStats!D:D,Aggregations!B39)</f>
        <v>40</v>
      </c>
      <c r="E39" s="93">
        <f>COUNTIFS(GameStats!B:B,3,GameStats!D:D,Aggregations!B39)</f>
        <v>34</v>
      </c>
      <c r="F39" s="57">
        <f t="shared" si="6"/>
        <v>94</v>
      </c>
      <c r="G39" s="119"/>
      <c r="H39" s="118"/>
      <c r="I39" s="118"/>
      <c r="J39" s="118"/>
      <c r="K39" s="119"/>
      <c r="L39" s="119"/>
      <c r="M39" s="119"/>
      <c r="N39" s="119"/>
    </row>
    <row r="40" spans="2:14">
      <c r="B40" s="144" t="s">
        <v>23</v>
      </c>
      <c r="C40" s="133">
        <f>COUNTIFS(GameStats!B:B,1,GameStats!D:D,Aggregations!B40)</f>
        <v>32</v>
      </c>
      <c r="D40" s="133">
        <f>COUNTIFS(GameStats!B:B,2,GameStats!D:D,Aggregations!B40)</f>
        <v>38</v>
      </c>
      <c r="E40" s="133">
        <f>COUNTIFS(GameStats!B:B,3,GameStats!D:D,Aggregations!B40)</f>
        <v>36</v>
      </c>
      <c r="F40" s="145">
        <f t="shared" si="6"/>
        <v>106</v>
      </c>
      <c r="G40" s="119"/>
      <c r="H40" s="118"/>
      <c r="I40" s="118"/>
      <c r="J40" s="118"/>
      <c r="K40" s="119"/>
      <c r="L40" s="119"/>
      <c r="M40" s="119"/>
      <c r="N40" s="119"/>
    </row>
    <row r="41" spans="2:14" ht="15.75" thickBot="1">
      <c r="B41" s="25"/>
      <c r="C41" s="141">
        <f>SUM(C33:C40)/$F$41</f>
        <v>0.2657601977750309</v>
      </c>
      <c r="D41" s="141">
        <f t="shared" ref="D41:E41" si="7">SUM(D33:D40)/$F$41</f>
        <v>0.36835599505562422</v>
      </c>
      <c r="E41" s="141">
        <f t="shared" si="7"/>
        <v>0.36588380716934488</v>
      </c>
      <c r="F41" s="58">
        <f>SUM(F33:F40)</f>
        <v>809</v>
      </c>
      <c r="G41" s="119"/>
      <c r="H41" s="118"/>
      <c r="I41" s="118"/>
      <c r="J41" s="118"/>
      <c r="K41" s="119"/>
      <c r="L41" s="119"/>
      <c r="M41" s="119"/>
      <c r="N41" s="119"/>
    </row>
    <row r="42" spans="2:14">
      <c r="B42" s="118"/>
      <c r="C42" s="118"/>
      <c r="D42" s="118"/>
      <c r="E42" s="118"/>
      <c r="F42" s="153">
        <f>SUM(F33:F40)</f>
        <v>809</v>
      </c>
      <c r="G42" s="119"/>
      <c r="H42" s="118"/>
      <c r="I42" s="118"/>
      <c r="J42" s="118"/>
      <c r="K42" s="119"/>
      <c r="L42" s="119"/>
      <c r="M42" s="119"/>
      <c r="N42" s="119"/>
    </row>
    <row r="43" spans="2:14">
      <c r="B43" s="118"/>
      <c r="C43" s="118"/>
      <c r="D43" s="118"/>
      <c r="E43" s="118"/>
      <c r="F43" s="118" t="s">
        <v>340</v>
      </c>
      <c r="G43" s="119"/>
      <c r="H43" s="118"/>
      <c r="I43" s="118"/>
      <c r="J43" s="118"/>
      <c r="K43" s="119"/>
      <c r="L43" s="119"/>
      <c r="M43" s="119"/>
      <c r="N43" s="119"/>
    </row>
  </sheetData>
  <sortState ref="J18:L36">
    <sortCondition descending="1" ref="K18:K36"/>
    <sortCondition ref="J18:J36"/>
  </sortState>
  <mergeCells count="4">
    <mergeCell ref="B2:D2"/>
    <mergeCell ref="B17:C17"/>
    <mergeCell ref="F17:G17"/>
    <mergeCell ref="B31:F31"/>
  </mergeCells>
  <conditionalFormatting sqref="B4 B9:B10 B6 F9 F6:F7">
    <cfRule type="containsText" dxfId="338" priority="275" operator="containsText" text="Puckheads">
      <formula>NOT(ISERROR(SEARCH("Puckheads",B4)))</formula>
    </cfRule>
    <cfRule type="containsText" dxfId="337" priority="276" operator="containsText" text="Rink Rats">
      <formula>NOT(ISERROR(SEARCH("Rink Rats",B4)))</formula>
    </cfRule>
    <cfRule type="containsText" dxfId="336" priority="277" operator="containsText" text="Victors">
      <formula>NOT(ISERROR(SEARCH("Victors",B4)))</formula>
    </cfRule>
    <cfRule type="containsText" dxfId="335" priority="278" operator="containsText" text="Kryptonite">
      <formula>NOT(ISERROR(SEARCH("Kryptonite",B4)))</formula>
    </cfRule>
    <cfRule type="containsText" dxfId="334" priority="279" operator="containsText" text="Voodoo">
      <formula>NOT(ISERROR(SEARCH("Voodoo",B4)))</formula>
    </cfRule>
    <cfRule type="containsText" dxfId="333" priority="280" operator="containsText" text="FoDM/KB">
      <formula>NOT(ISERROR(SEARCH("FoDM/KB",B4)))</formula>
    </cfRule>
    <cfRule type="containsText" dxfId="332" priority="281" operator="containsText" text="Alien">
      <formula>NOT(ISERROR(SEARCH("Alien",B4)))</formula>
    </cfRule>
    <cfRule type="containsText" dxfId="331" priority="282" operator="containsText" text="Red Alert">
      <formula>NOT(ISERROR(SEARCH("Red Alert",B4)))</formula>
    </cfRule>
  </conditionalFormatting>
  <conditionalFormatting sqref="B5">
    <cfRule type="containsText" dxfId="330" priority="267" operator="containsText" text="Puckheads">
      <formula>NOT(ISERROR(SEARCH("Puckheads",B5)))</formula>
    </cfRule>
    <cfRule type="containsText" dxfId="329" priority="268" operator="containsText" text="Rink Rats">
      <formula>NOT(ISERROR(SEARCH("Rink Rats",B5)))</formula>
    </cfRule>
    <cfRule type="containsText" dxfId="328" priority="269" operator="containsText" text="Victors">
      <formula>NOT(ISERROR(SEARCH("Victors",B5)))</formula>
    </cfRule>
    <cfRule type="containsText" dxfId="327" priority="270" operator="containsText" text="Kryptonite">
      <formula>NOT(ISERROR(SEARCH("Kryptonite",B5)))</formula>
    </cfRule>
    <cfRule type="containsText" dxfId="326" priority="271" operator="containsText" text="Voodoo">
      <formula>NOT(ISERROR(SEARCH("Voodoo",B5)))</formula>
    </cfRule>
    <cfRule type="containsText" dxfId="325" priority="272" operator="containsText" text="FoDM/KB">
      <formula>NOT(ISERROR(SEARCH("FoDM/KB",B5)))</formula>
    </cfRule>
    <cfRule type="containsText" dxfId="324" priority="273" operator="containsText" text="Alien">
      <formula>NOT(ISERROR(SEARCH("Alien",B5)))</formula>
    </cfRule>
    <cfRule type="containsText" dxfId="323" priority="274" operator="containsText" text="Red Alert">
      <formula>NOT(ISERROR(SEARCH("Red Alert",B5)))</formula>
    </cfRule>
  </conditionalFormatting>
  <conditionalFormatting sqref="B11">
    <cfRule type="containsText" dxfId="322" priority="259" operator="containsText" text="Puckheads">
      <formula>NOT(ISERROR(SEARCH("Puckheads",B11)))</formula>
    </cfRule>
    <cfRule type="containsText" dxfId="321" priority="260" operator="containsText" text="Rink Rats">
      <formula>NOT(ISERROR(SEARCH("Rink Rats",B11)))</formula>
    </cfRule>
    <cfRule type="containsText" dxfId="320" priority="261" operator="containsText" text="Victors">
      <formula>NOT(ISERROR(SEARCH("Victors",B11)))</formula>
    </cfRule>
    <cfRule type="containsText" dxfId="319" priority="262" operator="containsText" text="Kryptonite">
      <formula>NOT(ISERROR(SEARCH("Kryptonite",B11)))</formula>
    </cfRule>
    <cfRule type="containsText" dxfId="318" priority="263" operator="containsText" text="Voodoo">
      <formula>NOT(ISERROR(SEARCH("Voodoo",B11)))</formula>
    </cfRule>
    <cfRule type="containsText" dxfId="317" priority="264" operator="containsText" text="FoDM/KB">
      <formula>NOT(ISERROR(SEARCH("FoDM/KB",B11)))</formula>
    </cfRule>
    <cfRule type="containsText" dxfId="316" priority="265" operator="containsText" text="Alien">
      <formula>NOT(ISERROR(SEARCH("Alien",B11)))</formula>
    </cfRule>
    <cfRule type="containsText" dxfId="315" priority="266" operator="containsText" text="Red Alert">
      <formula>NOT(ISERROR(SEARCH("Red Alert",B11)))</formula>
    </cfRule>
  </conditionalFormatting>
  <conditionalFormatting sqref="B7">
    <cfRule type="containsText" dxfId="314" priority="251" operator="containsText" text="Puckheads">
      <formula>NOT(ISERROR(SEARCH("Puckheads",B7)))</formula>
    </cfRule>
    <cfRule type="containsText" dxfId="313" priority="252" operator="containsText" text="Rink Rats">
      <formula>NOT(ISERROR(SEARCH("Rink Rats",B7)))</formula>
    </cfRule>
    <cfRule type="containsText" dxfId="312" priority="253" operator="containsText" text="Victors">
      <formula>NOT(ISERROR(SEARCH("Victors",B7)))</formula>
    </cfRule>
    <cfRule type="containsText" dxfId="311" priority="254" operator="containsText" text="Kryptonite">
      <formula>NOT(ISERROR(SEARCH("Kryptonite",B7)))</formula>
    </cfRule>
    <cfRule type="containsText" dxfId="310" priority="255" operator="containsText" text="Voodoo">
      <formula>NOT(ISERROR(SEARCH("Voodoo",B7)))</formula>
    </cfRule>
    <cfRule type="containsText" dxfId="309" priority="256" operator="containsText" text="FoDM/KB">
      <formula>NOT(ISERROR(SEARCH("FoDM/KB",B7)))</formula>
    </cfRule>
    <cfRule type="containsText" dxfId="308" priority="257" operator="containsText" text="Alien">
      <formula>NOT(ISERROR(SEARCH("Alien",B7)))</formula>
    </cfRule>
    <cfRule type="containsText" dxfId="307" priority="258" operator="containsText" text="Red Alert">
      <formula>NOT(ISERROR(SEARCH("Red Alert",B7)))</formula>
    </cfRule>
  </conditionalFormatting>
  <conditionalFormatting sqref="B12">
    <cfRule type="containsText" dxfId="306" priority="243" operator="containsText" text="Puckheads">
      <formula>NOT(ISERROR(SEARCH("Puckheads",B12)))</formula>
    </cfRule>
    <cfRule type="containsText" dxfId="305" priority="244" operator="containsText" text="Rink Rats">
      <formula>NOT(ISERROR(SEARCH("Rink Rats",B12)))</formula>
    </cfRule>
    <cfRule type="containsText" dxfId="304" priority="245" operator="containsText" text="Victors">
      <formula>NOT(ISERROR(SEARCH("Victors",B12)))</formula>
    </cfRule>
    <cfRule type="containsText" dxfId="303" priority="246" operator="containsText" text="Kryptonite">
      <formula>NOT(ISERROR(SEARCH("Kryptonite",B12)))</formula>
    </cfRule>
    <cfRule type="containsText" dxfId="302" priority="247" operator="containsText" text="Voodoo">
      <formula>NOT(ISERROR(SEARCH("Voodoo",B12)))</formula>
    </cfRule>
    <cfRule type="containsText" dxfId="301" priority="248" operator="containsText" text="FoDM/KB">
      <formula>NOT(ISERROR(SEARCH("FoDM/KB",B12)))</formula>
    </cfRule>
    <cfRule type="containsText" dxfId="300" priority="249" operator="containsText" text="Alien">
      <formula>NOT(ISERROR(SEARCH("Alien",B12)))</formula>
    </cfRule>
    <cfRule type="containsText" dxfId="299" priority="250" operator="containsText" text="Red Alert">
      <formula>NOT(ISERROR(SEARCH("Red Alert",B12)))</formula>
    </cfRule>
  </conditionalFormatting>
  <conditionalFormatting sqref="B8">
    <cfRule type="containsText" dxfId="298" priority="235" operator="containsText" text="Puckheads">
      <formula>NOT(ISERROR(SEARCH("Puckheads",B8)))</formula>
    </cfRule>
    <cfRule type="containsText" dxfId="297" priority="236" operator="containsText" text="Rink Rats">
      <formula>NOT(ISERROR(SEARCH("Rink Rats",B8)))</formula>
    </cfRule>
    <cfRule type="containsText" dxfId="296" priority="237" operator="containsText" text="Victors">
      <formula>NOT(ISERROR(SEARCH("Victors",B8)))</formula>
    </cfRule>
    <cfRule type="containsText" dxfId="295" priority="238" operator="containsText" text="Kryptonite">
      <formula>NOT(ISERROR(SEARCH("Kryptonite",B8)))</formula>
    </cfRule>
    <cfRule type="containsText" dxfId="294" priority="239" operator="containsText" text="Voodoo">
      <formula>NOT(ISERROR(SEARCH("Voodoo",B8)))</formula>
    </cfRule>
    <cfRule type="containsText" dxfId="293" priority="240" operator="containsText" text="FoDM/KB">
      <formula>NOT(ISERROR(SEARCH("FoDM/KB",B8)))</formula>
    </cfRule>
    <cfRule type="containsText" dxfId="292" priority="241" operator="containsText" text="Alien">
      <formula>NOT(ISERROR(SEARCH("Alien",B8)))</formula>
    </cfRule>
    <cfRule type="containsText" dxfId="291" priority="242" operator="containsText" text="Red Alert">
      <formula>NOT(ISERROR(SEARCH("Red Alert",B8)))</formula>
    </cfRule>
  </conditionalFormatting>
  <conditionalFormatting sqref="F4">
    <cfRule type="containsText" dxfId="290" priority="227" operator="containsText" text="Puckheads">
      <formula>NOT(ISERROR(SEARCH("Puckheads",F4)))</formula>
    </cfRule>
    <cfRule type="containsText" dxfId="289" priority="228" operator="containsText" text="Rink Rats">
      <formula>NOT(ISERROR(SEARCH("Rink Rats",F4)))</formula>
    </cfRule>
    <cfRule type="containsText" dxfId="288" priority="229" operator="containsText" text="Victors">
      <formula>NOT(ISERROR(SEARCH("Victors",F4)))</formula>
    </cfRule>
    <cfRule type="containsText" dxfId="287" priority="230" operator="containsText" text="Kryptonite">
      <formula>NOT(ISERROR(SEARCH("Kryptonite",F4)))</formula>
    </cfRule>
    <cfRule type="containsText" dxfId="286" priority="231" operator="containsText" text="Voodoo">
      <formula>NOT(ISERROR(SEARCH("Voodoo",F4)))</formula>
    </cfRule>
    <cfRule type="containsText" dxfId="285" priority="232" operator="containsText" text="FoDM/KB">
      <formula>NOT(ISERROR(SEARCH("FoDM/KB",F4)))</formula>
    </cfRule>
    <cfRule type="containsText" dxfId="284" priority="233" operator="containsText" text="Alien">
      <formula>NOT(ISERROR(SEARCH("Alien",F4)))</formula>
    </cfRule>
    <cfRule type="containsText" dxfId="283" priority="234" operator="containsText" text="Red Alert">
      <formula>NOT(ISERROR(SEARCH("Red Alert",F4)))</formula>
    </cfRule>
  </conditionalFormatting>
  <conditionalFormatting sqref="F5">
    <cfRule type="containsText" dxfId="282" priority="219" operator="containsText" text="Puckheads">
      <formula>NOT(ISERROR(SEARCH("Puckheads",F5)))</formula>
    </cfRule>
    <cfRule type="containsText" dxfId="281" priority="220" operator="containsText" text="Rink Rats">
      <formula>NOT(ISERROR(SEARCH("Rink Rats",F5)))</formula>
    </cfRule>
    <cfRule type="containsText" dxfId="280" priority="221" operator="containsText" text="Victors">
      <formula>NOT(ISERROR(SEARCH("Victors",F5)))</formula>
    </cfRule>
    <cfRule type="containsText" dxfId="279" priority="222" operator="containsText" text="Kryptonite">
      <formula>NOT(ISERROR(SEARCH("Kryptonite",F5)))</formula>
    </cfRule>
    <cfRule type="containsText" dxfId="278" priority="223" operator="containsText" text="Voodoo">
      <formula>NOT(ISERROR(SEARCH("Voodoo",F5)))</formula>
    </cfRule>
    <cfRule type="containsText" dxfId="277" priority="224" operator="containsText" text="FoDM/KB">
      <formula>NOT(ISERROR(SEARCH("FoDM/KB",F5)))</formula>
    </cfRule>
    <cfRule type="containsText" dxfId="276" priority="225" operator="containsText" text="Alien">
      <formula>NOT(ISERROR(SEARCH("Alien",F5)))</formula>
    </cfRule>
    <cfRule type="containsText" dxfId="275" priority="226" operator="containsText" text="Red Alert">
      <formula>NOT(ISERROR(SEARCH("Red Alert",F5)))</formula>
    </cfRule>
  </conditionalFormatting>
  <conditionalFormatting sqref="F10">
    <cfRule type="containsText" dxfId="274" priority="203" operator="containsText" text="Puckheads">
      <formula>NOT(ISERROR(SEARCH("Puckheads",F10)))</formula>
    </cfRule>
    <cfRule type="containsText" dxfId="273" priority="204" operator="containsText" text="Rink Rats">
      <formula>NOT(ISERROR(SEARCH("Rink Rats",F10)))</formula>
    </cfRule>
    <cfRule type="containsText" dxfId="272" priority="205" operator="containsText" text="Victors">
      <formula>NOT(ISERROR(SEARCH("Victors",F10)))</formula>
    </cfRule>
    <cfRule type="containsText" dxfId="271" priority="206" operator="containsText" text="Kryptonite">
      <formula>NOT(ISERROR(SEARCH("Kryptonite",F10)))</formula>
    </cfRule>
    <cfRule type="containsText" dxfId="270" priority="207" operator="containsText" text="Voodoo">
      <formula>NOT(ISERROR(SEARCH("Voodoo",F10)))</formula>
    </cfRule>
    <cfRule type="containsText" dxfId="269" priority="208" operator="containsText" text="FoDM/KB">
      <formula>NOT(ISERROR(SEARCH("FoDM/KB",F10)))</formula>
    </cfRule>
    <cfRule type="containsText" dxfId="268" priority="209" operator="containsText" text="Alien">
      <formula>NOT(ISERROR(SEARCH("Alien",F10)))</formula>
    </cfRule>
    <cfRule type="containsText" dxfId="267" priority="210" operator="containsText" text="Red Alert">
      <formula>NOT(ISERROR(SEARCH("Red Alert",F10)))</formula>
    </cfRule>
  </conditionalFormatting>
  <conditionalFormatting sqref="F8">
    <cfRule type="containsText" dxfId="266" priority="187" operator="containsText" text="Puckheads">
      <formula>NOT(ISERROR(SEARCH("Puckheads",F8)))</formula>
    </cfRule>
    <cfRule type="containsText" dxfId="265" priority="188" operator="containsText" text="Rink Rats">
      <formula>NOT(ISERROR(SEARCH("Rink Rats",F8)))</formula>
    </cfRule>
    <cfRule type="containsText" dxfId="264" priority="189" operator="containsText" text="Victors">
      <formula>NOT(ISERROR(SEARCH("Victors",F8)))</formula>
    </cfRule>
    <cfRule type="containsText" dxfId="263" priority="190" operator="containsText" text="Kryptonite">
      <formula>NOT(ISERROR(SEARCH("Kryptonite",F8)))</formula>
    </cfRule>
    <cfRule type="containsText" dxfId="262" priority="191" operator="containsText" text="Voodoo">
      <formula>NOT(ISERROR(SEARCH("Voodoo",F8)))</formula>
    </cfRule>
    <cfRule type="containsText" dxfId="261" priority="192" operator="containsText" text="FoDM/KB">
      <formula>NOT(ISERROR(SEARCH("FoDM/KB",F8)))</formula>
    </cfRule>
    <cfRule type="containsText" dxfId="260" priority="193" operator="containsText" text="Alien">
      <formula>NOT(ISERROR(SEARCH("Alien",F8)))</formula>
    </cfRule>
    <cfRule type="containsText" dxfId="259" priority="194" operator="containsText" text="Red Alert">
      <formula>NOT(ISERROR(SEARCH("Red Alert",F8)))</formula>
    </cfRule>
  </conditionalFormatting>
  <conditionalFormatting sqref="J6">
    <cfRule type="containsText" dxfId="258" priority="139" operator="containsText" text="Puckheads">
      <formula>NOT(ISERROR(SEARCH("Puckheads",J6)))</formula>
    </cfRule>
    <cfRule type="containsText" dxfId="257" priority="140" operator="containsText" text="Rink Rats">
      <formula>NOT(ISERROR(SEARCH("Rink Rats",J6)))</formula>
    </cfRule>
    <cfRule type="containsText" dxfId="256" priority="141" operator="containsText" text="Victors">
      <formula>NOT(ISERROR(SEARCH("Victors",J6)))</formula>
    </cfRule>
    <cfRule type="containsText" dxfId="255" priority="142" operator="containsText" text="Kryptonite">
      <formula>NOT(ISERROR(SEARCH("Kryptonite",J6)))</formula>
    </cfRule>
    <cfRule type="containsText" dxfId="254" priority="143" operator="containsText" text="Voodoo">
      <formula>NOT(ISERROR(SEARCH("Voodoo",J6)))</formula>
    </cfRule>
    <cfRule type="containsText" dxfId="253" priority="144" operator="containsText" text="FoDM/KB">
      <formula>NOT(ISERROR(SEARCH("FoDM/KB",J6)))</formula>
    </cfRule>
    <cfRule type="containsText" dxfId="252" priority="145" operator="containsText" text="Alien">
      <formula>NOT(ISERROR(SEARCH("Alien",J6)))</formula>
    </cfRule>
    <cfRule type="containsText" dxfId="251" priority="146" operator="containsText" text="Red Alert">
      <formula>NOT(ISERROR(SEARCH("Red Alert",J6)))</formula>
    </cfRule>
  </conditionalFormatting>
  <conditionalFormatting sqref="J4">
    <cfRule type="containsText" dxfId="250" priority="179" operator="containsText" text="Puckheads">
      <formula>NOT(ISERROR(SEARCH("Puckheads",J4)))</formula>
    </cfRule>
    <cfRule type="containsText" dxfId="249" priority="180" operator="containsText" text="Rink Rats">
      <formula>NOT(ISERROR(SEARCH("Rink Rats",J4)))</formula>
    </cfRule>
    <cfRule type="containsText" dxfId="248" priority="181" operator="containsText" text="Victors">
      <formula>NOT(ISERROR(SEARCH("Victors",J4)))</formula>
    </cfRule>
    <cfRule type="containsText" dxfId="247" priority="182" operator="containsText" text="Kryptonite">
      <formula>NOT(ISERROR(SEARCH("Kryptonite",J4)))</formula>
    </cfRule>
    <cfRule type="containsText" dxfId="246" priority="183" operator="containsText" text="Voodoo">
      <formula>NOT(ISERROR(SEARCH("Voodoo",J4)))</formula>
    </cfRule>
    <cfRule type="containsText" dxfId="245" priority="184" operator="containsText" text="FoDM/KB">
      <formula>NOT(ISERROR(SEARCH("FoDM/KB",J4)))</formula>
    </cfRule>
    <cfRule type="containsText" dxfId="244" priority="185" operator="containsText" text="Alien">
      <formula>NOT(ISERROR(SEARCH("Alien",J4)))</formula>
    </cfRule>
    <cfRule type="containsText" dxfId="243" priority="186" operator="containsText" text="Red Alert">
      <formula>NOT(ISERROR(SEARCH("Red Alert",J4)))</formula>
    </cfRule>
  </conditionalFormatting>
  <conditionalFormatting sqref="J5">
    <cfRule type="containsText" dxfId="242" priority="171" operator="containsText" text="Puckheads">
      <formula>NOT(ISERROR(SEARCH("Puckheads",J5)))</formula>
    </cfRule>
    <cfRule type="containsText" dxfId="241" priority="172" operator="containsText" text="Rink Rats">
      <formula>NOT(ISERROR(SEARCH("Rink Rats",J5)))</formula>
    </cfRule>
    <cfRule type="containsText" dxfId="240" priority="173" operator="containsText" text="Victors">
      <formula>NOT(ISERROR(SEARCH("Victors",J5)))</formula>
    </cfRule>
    <cfRule type="containsText" dxfId="239" priority="174" operator="containsText" text="Kryptonite">
      <formula>NOT(ISERROR(SEARCH("Kryptonite",J5)))</formula>
    </cfRule>
    <cfRule type="containsText" dxfId="238" priority="175" operator="containsText" text="Voodoo">
      <formula>NOT(ISERROR(SEARCH("Voodoo",J5)))</formula>
    </cfRule>
    <cfRule type="containsText" dxfId="237" priority="176" operator="containsText" text="FoDM/KB">
      <formula>NOT(ISERROR(SEARCH("FoDM/KB",J5)))</formula>
    </cfRule>
    <cfRule type="containsText" dxfId="236" priority="177" operator="containsText" text="Alien">
      <formula>NOT(ISERROR(SEARCH("Alien",J5)))</formula>
    </cfRule>
    <cfRule type="containsText" dxfId="235" priority="178" operator="containsText" text="Red Alert">
      <formula>NOT(ISERROR(SEARCH("Red Alert",J5)))</formula>
    </cfRule>
  </conditionalFormatting>
  <conditionalFormatting sqref="J7:J9">
    <cfRule type="containsText" dxfId="234" priority="163" operator="containsText" text="Puckheads">
      <formula>NOT(ISERROR(SEARCH("Puckheads",J7)))</formula>
    </cfRule>
    <cfRule type="containsText" dxfId="233" priority="164" operator="containsText" text="Rink Rats">
      <formula>NOT(ISERROR(SEARCH("Rink Rats",J7)))</formula>
    </cfRule>
    <cfRule type="containsText" dxfId="232" priority="165" operator="containsText" text="Victors">
      <formula>NOT(ISERROR(SEARCH("Victors",J7)))</formula>
    </cfRule>
    <cfRule type="containsText" dxfId="231" priority="166" operator="containsText" text="Kryptonite">
      <formula>NOT(ISERROR(SEARCH("Kryptonite",J7)))</formula>
    </cfRule>
    <cfRule type="containsText" dxfId="230" priority="167" operator="containsText" text="Voodoo">
      <formula>NOT(ISERROR(SEARCH("Voodoo",J7)))</formula>
    </cfRule>
    <cfRule type="containsText" dxfId="229" priority="168" operator="containsText" text="FoDM/KB">
      <formula>NOT(ISERROR(SEARCH("FoDM/KB",J7)))</formula>
    </cfRule>
    <cfRule type="containsText" dxfId="228" priority="169" operator="containsText" text="Alien">
      <formula>NOT(ISERROR(SEARCH("Alien",J7)))</formula>
    </cfRule>
    <cfRule type="containsText" dxfId="227" priority="170" operator="containsText" text="Red Alert">
      <formula>NOT(ISERROR(SEARCH("Red Alert",J7)))</formula>
    </cfRule>
  </conditionalFormatting>
  <conditionalFormatting sqref="J10">
    <cfRule type="containsText" dxfId="226" priority="155" operator="containsText" text="Puckheads">
      <formula>NOT(ISERROR(SEARCH("Puckheads",J10)))</formula>
    </cfRule>
    <cfRule type="containsText" dxfId="225" priority="156" operator="containsText" text="Rink Rats">
      <formula>NOT(ISERROR(SEARCH("Rink Rats",J10)))</formula>
    </cfRule>
    <cfRule type="containsText" dxfId="224" priority="157" operator="containsText" text="Victors">
      <formula>NOT(ISERROR(SEARCH("Victors",J10)))</formula>
    </cfRule>
    <cfRule type="containsText" dxfId="223" priority="158" operator="containsText" text="Kryptonite">
      <formula>NOT(ISERROR(SEARCH("Kryptonite",J10)))</formula>
    </cfRule>
    <cfRule type="containsText" dxfId="222" priority="159" operator="containsText" text="Voodoo">
      <formula>NOT(ISERROR(SEARCH("Voodoo",J10)))</formula>
    </cfRule>
    <cfRule type="containsText" dxfId="221" priority="160" operator="containsText" text="FoDM/KB">
      <formula>NOT(ISERROR(SEARCH("FoDM/KB",J10)))</formula>
    </cfRule>
    <cfRule type="containsText" dxfId="220" priority="161" operator="containsText" text="Alien">
      <formula>NOT(ISERROR(SEARCH("Alien",J10)))</formula>
    </cfRule>
    <cfRule type="containsText" dxfId="219" priority="162" operator="containsText" text="Red Alert">
      <formula>NOT(ISERROR(SEARCH("Red Alert",J10)))</formula>
    </cfRule>
  </conditionalFormatting>
  <conditionalFormatting sqref="J11">
    <cfRule type="containsText" dxfId="218" priority="147" operator="containsText" text="Puckheads">
      <formula>NOT(ISERROR(SEARCH("Puckheads",J11)))</formula>
    </cfRule>
    <cfRule type="containsText" dxfId="217" priority="148" operator="containsText" text="Rink Rats">
      <formula>NOT(ISERROR(SEARCH("Rink Rats",J11)))</formula>
    </cfRule>
    <cfRule type="containsText" dxfId="216" priority="149" operator="containsText" text="Victors">
      <formula>NOT(ISERROR(SEARCH("Victors",J11)))</formula>
    </cfRule>
    <cfRule type="containsText" dxfId="215" priority="150" operator="containsText" text="Kryptonite">
      <formula>NOT(ISERROR(SEARCH("Kryptonite",J11)))</formula>
    </cfRule>
    <cfRule type="containsText" dxfId="214" priority="151" operator="containsText" text="Voodoo">
      <formula>NOT(ISERROR(SEARCH("Voodoo",J11)))</formula>
    </cfRule>
    <cfRule type="containsText" dxfId="213" priority="152" operator="containsText" text="FoDM/KB">
      <formula>NOT(ISERROR(SEARCH("FoDM/KB",J11)))</formula>
    </cfRule>
    <cfRule type="containsText" dxfId="212" priority="153" operator="containsText" text="Alien">
      <formula>NOT(ISERROR(SEARCH("Alien",J11)))</formula>
    </cfRule>
    <cfRule type="containsText" dxfId="211" priority="154" operator="containsText" text="Red Alert">
      <formula>NOT(ISERROR(SEARCH("Red Alert",J11)))</formula>
    </cfRule>
  </conditionalFormatting>
  <conditionalFormatting sqref="F11">
    <cfRule type="containsText" dxfId="210" priority="131" operator="containsText" text="Puckheads">
      <formula>NOT(ISERROR(SEARCH("Puckheads",F11)))</formula>
    </cfRule>
    <cfRule type="containsText" dxfId="209" priority="132" operator="containsText" text="Rink Rats">
      <formula>NOT(ISERROR(SEARCH("Rink Rats",F11)))</formula>
    </cfRule>
    <cfRule type="containsText" dxfId="208" priority="133" operator="containsText" text="Victors">
      <formula>NOT(ISERROR(SEARCH("Victors",F11)))</formula>
    </cfRule>
    <cfRule type="containsText" dxfId="207" priority="134" operator="containsText" text="Kryptonite">
      <formula>NOT(ISERROR(SEARCH("Kryptonite",F11)))</formula>
    </cfRule>
    <cfRule type="containsText" dxfId="206" priority="135" operator="containsText" text="Voodoo">
      <formula>NOT(ISERROR(SEARCH("Voodoo",F11)))</formula>
    </cfRule>
    <cfRule type="containsText" dxfId="205" priority="136" operator="containsText" text="FoDM/KB">
      <formula>NOT(ISERROR(SEARCH("FoDM/KB",F11)))</formula>
    </cfRule>
    <cfRule type="containsText" dxfId="204" priority="137" operator="containsText" text="Alien">
      <formula>NOT(ISERROR(SEARCH("Alien",F11)))</formula>
    </cfRule>
    <cfRule type="containsText" dxfId="203" priority="138" operator="containsText" text="Red Alert">
      <formula>NOT(ISERROR(SEARCH("Red Alert",F11)))</formula>
    </cfRule>
  </conditionalFormatting>
  <conditionalFormatting sqref="B19 B24:B25 B21">
    <cfRule type="containsText" dxfId="202" priority="123" operator="containsText" text="Puckheads">
      <formula>NOT(ISERROR(SEARCH("Puckheads",B19)))</formula>
    </cfRule>
    <cfRule type="containsText" dxfId="201" priority="124" operator="containsText" text="Rink Rats">
      <formula>NOT(ISERROR(SEARCH("Rink Rats",B19)))</formula>
    </cfRule>
    <cfRule type="containsText" dxfId="200" priority="125" operator="containsText" text="Victors">
      <formula>NOT(ISERROR(SEARCH("Victors",B19)))</formula>
    </cfRule>
    <cfRule type="containsText" dxfId="199" priority="126" operator="containsText" text="Kryptonite">
      <formula>NOT(ISERROR(SEARCH("Kryptonite",B19)))</formula>
    </cfRule>
    <cfRule type="containsText" dxfId="198" priority="127" operator="containsText" text="Voodoo">
      <formula>NOT(ISERROR(SEARCH("Voodoo",B19)))</formula>
    </cfRule>
    <cfRule type="containsText" dxfId="197" priority="128" operator="containsText" text="FoDM/KB">
      <formula>NOT(ISERROR(SEARCH("FoDM/KB",B19)))</formula>
    </cfRule>
    <cfRule type="containsText" dxfId="196" priority="129" operator="containsText" text="Alien">
      <formula>NOT(ISERROR(SEARCH("Alien",B19)))</formula>
    </cfRule>
    <cfRule type="containsText" dxfId="195" priority="130" operator="containsText" text="Red Alert">
      <formula>NOT(ISERROR(SEARCH("Red Alert",B19)))</formula>
    </cfRule>
  </conditionalFormatting>
  <conditionalFormatting sqref="B20">
    <cfRule type="containsText" dxfId="194" priority="115" operator="containsText" text="Puckheads">
      <formula>NOT(ISERROR(SEARCH("Puckheads",B20)))</formula>
    </cfRule>
    <cfRule type="containsText" dxfId="193" priority="116" operator="containsText" text="Rink Rats">
      <formula>NOT(ISERROR(SEARCH("Rink Rats",B20)))</formula>
    </cfRule>
    <cfRule type="containsText" dxfId="192" priority="117" operator="containsText" text="Victors">
      <formula>NOT(ISERROR(SEARCH("Victors",B20)))</formula>
    </cfRule>
    <cfRule type="containsText" dxfId="191" priority="118" operator="containsText" text="Kryptonite">
      <formula>NOT(ISERROR(SEARCH("Kryptonite",B20)))</formula>
    </cfRule>
    <cfRule type="containsText" dxfId="190" priority="119" operator="containsText" text="Voodoo">
      <formula>NOT(ISERROR(SEARCH("Voodoo",B20)))</formula>
    </cfRule>
    <cfRule type="containsText" dxfId="189" priority="120" operator="containsText" text="FoDM/KB">
      <formula>NOT(ISERROR(SEARCH("FoDM/KB",B20)))</formula>
    </cfRule>
    <cfRule type="containsText" dxfId="188" priority="121" operator="containsText" text="Alien">
      <formula>NOT(ISERROR(SEARCH("Alien",B20)))</formula>
    </cfRule>
    <cfRule type="containsText" dxfId="187" priority="122" operator="containsText" text="Red Alert">
      <formula>NOT(ISERROR(SEARCH("Red Alert",B20)))</formula>
    </cfRule>
  </conditionalFormatting>
  <conditionalFormatting sqref="B26">
    <cfRule type="containsText" dxfId="186" priority="107" operator="containsText" text="Puckheads">
      <formula>NOT(ISERROR(SEARCH("Puckheads",B26)))</formula>
    </cfRule>
    <cfRule type="containsText" dxfId="185" priority="108" operator="containsText" text="Rink Rats">
      <formula>NOT(ISERROR(SEARCH("Rink Rats",B26)))</formula>
    </cfRule>
    <cfRule type="containsText" dxfId="184" priority="109" operator="containsText" text="Victors">
      <formula>NOT(ISERROR(SEARCH("Victors",B26)))</formula>
    </cfRule>
    <cfRule type="containsText" dxfId="183" priority="110" operator="containsText" text="Kryptonite">
      <formula>NOT(ISERROR(SEARCH("Kryptonite",B26)))</formula>
    </cfRule>
    <cfRule type="containsText" dxfId="182" priority="111" operator="containsText" text="Voodoo">
      <formula>NOT(ISERROR(SEARCH("Voodoo",B26)))</formula>
    </cfRule>
    <cfRule type="containsText" dxfId="181" priority="112" operator="containsText" text="FoDM/KB">
      <formula>NOT(ISERROR(SEARCH("FoDM/KB",B26)))</formula>
    </cfRule>
    <cfRule type="containsText" dxfId="180" priority="113" operator="containsText" text="Alien">
      <formula>NOT(ISERROR(SEARCH("Alien",B26)))</formula>
    </cfRule>
    <cfRule type="containsText" dxfId="179" priority="114" operator="containsText" text="Red Alert">
      <formula>NOT(ISERROR(SEARCH("Red Alert",B26)))</formula>
    </cfRule>
  </conditionalFormatting>
  <conditionalFormatting sqref="B22">
    <cfRule type="containsText" dxfId="178" priority="99" operator="containsText" text="Puckheads">
      <formula>NOT(ISERROR(SEARCH("Puckheads",B22)))</formula>
    </cfRule>
    <cfRule type="containsText" dxfId="177" priority="100" operator="containsText" text="Rink Rats">
      <formula>NOT(ISERROR(SEARCH("Rink Rats",B22)))</formula>
    </cfRule>
    <cfRule type="containsText" dxfId="176" priority="101" operator="containsText" text="Victors">
      <formula>NOT(ISERROR(SEARCH("Victors",B22)))</formula>
    </cfRule>
    <cfRule type="containsText" dxfId="175" priority="102" operator="containsText" text="Kryptonite">
      <formula>NOT(ISERROR(SEARCH("Kryptonite",B22)))</formula>
    </cfRule>
    <cfRule type="containsText" dxfId="174" priority="103" operator="containsText" text="Voodoo">
      <formula>NOT(ISERROR(SEARCH("Voodoo",B22)))</formula>
    </cfRule>
    <cfRule type="containsText" dxfId="173" priority="104" operator="containsText" text="FoDM/KB">
      <formula>NOT(ISERROR(SEARCH("FoDM/KB",B22)))</formula>
    </cfRule>
    <cfRule type="containsText" dxfId="172" priority="105" operator="containsText" text="Alien">
      <formula>NOT(ISERROR(SEARCH("Alien",B22)))</formula>
    </cfRule>
    <cfRule type="containsText" dxfId="171" priority="106" operator="containsText" text="Red Alert">
      <formula>NOT(ISERROR(SEARCH("Red Alert",B22)))</formula>
    </cfRule>
  </conditionalFormatting>
  <conditionalFormatting sqref="B23">
    <cfRule type="containsText" dxfId="170" priority="91" operator="containsText" text="Puckheads">
      <formula>NOT(ISERROR(SEARCH("Puckheads",B23)))</formula>
    </cfRule>
    <cfRule type="containsText" dxfId="169" priority="92" operator="containsText" text="Rink Rats">
      <formula>NOT(ISERROR(SEARCH("Rink Rats",B23)))</formula>
    </cfRule>
    <cfRule type="containsText" dxfId="168" priority="93" operator="containsText" text="Victors">
      <formula>NOT(ISERROR(SEARCH("Victors",B23)))</formula>
    </cfRule>
    <cfRule type="containsText" dxfId="167" priority="94" operator="containsText" text="Kryptonite">
      <formula>NOT(ISERROR(SEARCH("Kryptonite",B23)))</formula>
    </cfRule>
    <cfRule type="containsText" dxfId="166" priority="95" operator="containsText" text="Voodoo">
      <formula>NOT(ISERROR(SEARCH("Voodoo",B23)))</formula>
    </cfRule>
    <cfRule type="containsText" dxfId="165" priority="96" operator="containsText" text="FoDM/KB">
      <formula>NOT(ISERROR(SEARCH("FoDM/KB",B23)))</formula>
    </cfRule>
    <cfRule type="containsText" dxfId="164" priority="97" operator="containsText" text="Alien">
      <formula>NOT(ISERROR(SEARCH("Alien",B23)))</formula>
    </cfRule>
    <cfRule type="containsText" dxfId="163" priority="98" operator="containsText" text="Red Alert">
      <formula>NOT(ISERROR(SEARCH("Red Alert",B23)))</formula>
    </cfRule>
  </conditionalFormatting>
  <conditionalFormatting sqref="F24 F21:F22">
    <cfRule type="containsText" dxfId="162" priority="83" operator="containsText" text="Puckheads">
      <formula>NOT(ISERROR(SEARCH("Puckheads",F21)))</formula>
    </cfRule>
    <cfRule type="containsText" dxfId="161" priority="84" operator="containsText" text="Rink Rats">
      <formula>NOT(ISERROR(SEARCH("Rink Rats",F21)))</formula>
    </cfRule>
    <cfRule type="containsText" dxfId="160" priority="85" operator="containsText" text="Victors">
      <formula>NOT(ISERROR(SEARCH("Victors",F21)))</formula>
    </cfRule>
    <cfRule type="containsText" dxfId="159" priority="86" operator="containsText" text="Kryptonite">
      <formula>NOT(ISERROR(SEARCH("Kryptonite",F21)))</formula>
    </cfRule>
    <cfRule type="containsText" dxfId="158" priority="87" operator="containsText" text="Voodoo">
      <formula>NOT(ISERROR(SEARCH("Voodoo",F21)))</formula>
    </cfRule>
    <cfRule type="containsText" dxfId="157" priority="88" operator="containsText" text="FoDM/KB">
      <formula>NOT(ISERROR(SEARCH("FoDM/KB",F21)))</formula>
    </cfRule>
    <cfRule type="containsText" dxfId="156" priority="89" operator="containsText" text="Alien">
      <formula>NOT(ISERROR(SEARCH("Alien",F21)))</formula>
    </cfRule>
    <cfRule type="containsText" dxfId="155" priority="90" operator="containsText" text="Red Alert">
      <formula>NOT(ISERROR(SEARCH("Red Alert",F21)))</formula>
    </cfRule>
  </conditionalFormatting>
  <conditionalFormatting sqref="F19">
    <cfRule type="containsText" dxfId="154" priority="75" operator="containsText" text="Puckheads">
      <formula>NOT(ISERROR(SEARCH("Puckheads",F19)))</formula>
    </cfRule>
    <cfRule type="containsText" dxfId="153" priority="76" operator="containsText" text="Rink Rats">
      <formula>NOT(ISERROR(SEARCH("Rink Rats",F19)))</formula>
    </cfRule>
    <cfRule type="containsText" dxfId="152" priority="77" operator="containsText" text="Victors">
      <formula>NOT(ISERROR(SEARCH("Victors",F19)))</formula>
    </cfRule>
    <cfRule type="containsText" dxfId="151" priority="78" operator="containsText" text="Kryptonite">
      <formula>NOT(ISERROR(SEARCH("Kryptonite",F19)))</formula>
    </cfRule>
    <cfRule type="containsText" dxfId="150" priority="79" operator="containsText" text="Voodoo">
      <formula>NOT(ISERROR(SEARCH("Voodoo",F19)))</formula>
    </cfRule>
    <cfRule type="containsText" dxfId="149" priority="80" operator="containsText" text="FoDM/KB">
      <formula>NOT(ISERROR(SEARCH("FoDM/KB",F19)))</formula>
    </cfRule>
    <cfRule type="containsText" dxfId="148" priority="81" operator="containsText" text="Alien">
      <formula>NOT(ISERROR(SEARCH("Alien",F19)))</formula>
    </cfRule>
    <cfRule type="containsText" dxfId="147" priority="82" operator="containsText" text="Red Alert">
      <formula>NOT(ISERROR(SEARCH("Red Alert",F19)))</formula>
    </cfRule>
  </conditionalFormatting>
  <conditionalFormatting sqref="F20">
    <cfRule type="containsText" dxfId="146" priority="67" operator="containsText" text="Puckheads">
      <formula>NOT(ISERROR(SEARCH("Puckheads",F20)))</formula>
    </cfRule>
    <cfRule type="containsText" dxfId="145" priority="68" operator="containsText" text="Rink Rats">
      <formula>NOT(ISERROR(SEARCH("Rink Rats",F20)))</formula>
    </cfRule>
    <cfRule type="containsText" dxfId="144" priority="69" operator="containsText" text="Victors">
      <formula>NOT(ISERROR(SEARCH("Victors",F20)))</formula>
    </cfRule>
    <cfRule type="containsText" dxfId="143" priority="70" operator="containsText" text="Kryptonite">
      <formula>NOT(ISERROR(SEARCH("Kryptonite",F20)))</formula>
    </cfRule>
    <cfRule type="containsText" dxfId="142" priority="71" operator="containsText" text="Voodoo">
      <formula>NOT(ISERROR(SEARCH("Voodoo",F20)))</formula>
    </cfRule>
    <cfRule type="containsText" dxfId="141" priority="72" operator="containsText" text="FoDM/KB">
      <formula>NOT(ISERROR(SEARCH("FoDM/KB",F20)))</formula>
    </cfRule>
    <cfRule type="containsText" dxfId="140" priority="73" operator="containsText" text="Alien">
      <formula>NOT(ISERROR(SEARCH("Alien",F20)))</formula>
    </cfRule>
    <cfRule type="containsText" dxfId="139" priority="74" operator="containsText" text="Red Alert">
      <formula>NOT(ISERROR(SEARCH("Red Alert",F20)))</formula>
    </cfRule>
  </conditionalFormatting>
  <conditionalFormatting sqref="F25">
    <cfRule type="containsText" dxfId="138" priority="59" operator="containsText" text="Puckheads">
      <formula>NOT(ISERROR(SEARCH("Puckheads",F25)))</formula>
    </cfRule>
    <cfRule type="containsText" dxfId="137" priority="60" operator="containsText" text="Rink Rats">
      <formula>NOT(ISERROR(SEARCH("Rink Rats",F25)))</formula>
    </cfRule>
    <cfRule type="containsText" dxfId="136" priority="61" operator="containsText" text="Victors">
      <formula>NOT(ISERROR(SEARCH("Victors",F25)))</formula>
    </cfRule>
    <cfRule type="containsText" dxfId="135" priority="62" operator="containsText" text="Kryptonite">
      <formula>NOT(ISERROR(SEARCH("Kryptonite",F25)))</formula>
    </cfRule>
    <cfRule type="containsText" dxfId="134" priority="63" operator="containsText" text="Voodoo">
      <formula>NOT(ISERROR(SEARCH("Voodoo",F25)))</formula>
    </cfRule>
    <cfRule type="containsText" dxfId="133" priority="64" operator="containsText" text="FoDM/KB">
      <formula>NOT(ISERROR(SEARCH("FoDM/KB",F25)))</formula>
    </cfRule>
    <cfRule type="containsText" dxfId="132" priority="65" operator="containsText" text="Alien">
      <formula>NOT(ISERROR(SEARCH("Alien",F25)))</formula>
    </cfRule>
    <cfRule type="containsText" dxfId="131" priority="66" operator="containsText" text="Red Alert">
      <formula>NOT(ISERROR(SEARCH("Red Alert",F25)))</formula>
    </cfRule>
  </conditionalFormatting>
  <conditionalFormatting sqref="F23">
    <cfRule type="containsText" dxfId="130" priority="51" operator="containsText" text="Puckheads">
      <formula>NOT(ISERROR(SEARCH("Puckheads",F23)))</formula>
    </cfRule>
    <cfRule type="containsText" dxfId="129" priority="52" operator="containsText" text="Rink Rats">
      <formula>NOT(ISERROR(SEARCH("Rink Rats",F23)))</formula>
    </cfRule>
    <cfRule type="containsText" dxfId="128" priority="53" operator="containsText" text="Victors">
      <formula>NOT(ISERROR(SEARCH("Victors",F23)))</formula>
    </cfRule>
    <cfRule type="containsText" dxfId="127" priority="54" operator="containsText" text="Kryptonite">
      <formula>NOT(ISERROR(SEARCH("Kryptonite",F23)))</formula>
    </cfRule>
    <cfRule type="containsText" dxfId="126" priority="55" operator="containsText" text="Voodoo">
      <formula>NOT(ISERROR(SEARCH("Voodoo",F23)))</formula>
    </cfRule>
    <cfRule type="containsText" dxfId="125" priority="56" operator="containsText" text="FoDM/KB">
      <formula>NOT(ISERROR(SEARCH("FoDM/KB",F23)))</formula>
    </cfRule>
    <cfRule type="containsText" dxfId="124" priority="57" operator="containsText" text="Alien">
      <formula>NOT(ISERROR(SEARCH("Alien",F23)))</formula>
    </cfRule>
    <cfRule type="containsText" dxfId="123" priority="58" operator="containsText" text="Red Alert">
      <formula>NOT(ISERROR(SEARCH("Red Alert",F23)))</formula>
    </cfRule>
  </conditionalFormatting>
  <conditionalFormatting sqref="F26">
    <cfRule type="containsText" dxfId="122" priority="43" operator="containsText" text="Puckheads">
      <formula>NOT(ISERROR(SEARCH("Puckheads",F26)))</formula>
    </cfRule>
    <cfRule type="containsText" dxfId="121" priority="44" operator="containsText" text="Rink Rats">
      <formula>NOT(ISERROR(SEARCH("Rink Rats",F26)))</formula>
    </cfRule>
    <cfRule type="containsText" dxfId="120" priority="45" operator="containsText" text="Victors">
      <formula>NOT(ISERROR(SEARCH("Victors",F26)))</formula>
    </cfRule>
    <cfRule type="containsText" dxfId="119" priority="46" operator="containsText" text="Kryptonite">
      <formula>NOT(ISERROR(SEARCH("Kryptonite",F26)))</formula>
    </cfRule>
    <cfRule type="containsText" dxfId="118" priority="47" operator="containsText" text="Voodoo">
      <formula>NOT(ISERROR(SEARCH("Voodoo",F26)))</formula>
    </cfRule>
    <cfRule type="containsText" dxfId="117" priority="48" operator="containsText" text="FoDM/KB">
      <formula>NOT(ISERROR(SEARCH("FoDM/KB",F26)))</formula>
    </cfRule>
    <cfRule type="containsText" dxfId="116" priority="49" operator="containsText" text="Alien">
      <formula>NOT(ISERROR(SEARCH("Alien",F26)))</formula>
    </cfRule>
    <cfRule type="containsText" dxfId="115" priority="50" operator="containsText" text="Red Alert">
      <formula>NOT(ISERROR(SEARCH("Red Alert",F26)))</formula>
    </cfRule>
  </conditionalFormatting>
  <conditionalFormatting sqref="B33 B38:B39 B35">
    <cfRule type="containsText" dxfId="114" priority="34" operator="containsText" text="Puckheads">
      <formula>NOT(ISERROR(SEARCH("Puckheads",B33)))</formula>
    </cfRule>
    <cfRule type="containsText" dxfId="113" priority="35" operator="containsText" text="Rink Rats">
      <formula>NOT(ISERROR(SEARCH("Rink Rats",B33)))</formula>
    </cfRule>
    <cfRule type="containsText" dxfId="112" priority="36" operator="containsText" text="Victors">
      <formula>NOT(ISERROR(SEARCH("Victors",B33)))</formula>
    </cfRule>
    <cfRule type="containsText" dxfId="111" priority="37" operator="containsText" text="Kryptonite">
      <formula>NOT(ISERROR(SEARCH("Kryptonite",B33)))</formula>
    </cfRule>
    <cfRule type="containsText" dxfId="110" priority="38" operator="containsText" text="Voodoo">
      <formula>NOT(ISERROR(SEARCH("Voodoo",B33)))</formula>
    </cfRule>
    <cfRule type="containsText" dxfId="109" priority="39" operator="containsText" text="FoDM/KB">
      <formula>NOT(ISERROR(SEARCH("FoDM/KB",B33)))</formula>
    </cfRule>
    <cfRule type="containsText" dxfId="108" priority="40" operator="containsText" text="Alien">
      <formula>NOT(ISERROR(SEARCH("Alien",B33)))</formula>
    </cfRule>
    <cfRule type="containsText" dxfId="107" priority="41" operator="containsText" text="Red Alert">
      <formula>NOT(ISERROR(SEARCH("Red Alert",B33)))</formula>
    </cfRule>
  </conditionalFormatting>
  <conditionalFormatting sqref="B34">
    <cfRule type="containsText" dxfId="106" priority="26" operator="containsText" text="Puckheads">
      <formula>NOT(ISERROR(SEARCH("Puckheads",B34)))</formula>
    </cfRule>
    <cfRule type="containsText" dxfId="105" priority="27" operator="containsText" text="Rink Rats">
      <formula>NOT(ISERROR(SEARCH("Rink Rats",B34)))</formula>
    </cfRule>
    <cfRule type="containsText" dxfId="104" priority="28" operator="containsText" text="Victors">
      <formula>NOT(ISERROR(SEARCH("Victors",B34)))</formula>
    </cfRule>
    <cfRule type="containsText" dxfId="103" priority="29" operator="containsText" text="Kryptonite">
      <formula>NOT(ISERROR(SEARCH("Kryptonite",B34)))</formula>
    </cfRule>
    <cfRule type="containsText" dxfId="102" priority="30" operator="containsText" text="Voodoo">
      <formula>NOT(ISERROR(SEARCH("Voodoo",B34)))</formula>
    </cfRule>
    <cfRule type="containsText" dxfId="101" priority="31" operator="containsText" text="FoDM/KB">
      <formula>NOT(ISERROR(SEARCH("FoDM/KB",B34)))</formula>
    </cfRule>
    <cfRule type="containsText" dxfId="100" priority="32" operator="containsText" text="Alien">
      <formula>NOT(ISERROR(SEARCH("Alien",B34)))</formula>
    </cfRule>
    <cfRule type="containsText" dxfId="99" priority="33" operator="containsText" text="Red Alert">
      <formula>NOT(ISERROR(SEARCH("Red Alert",B34)))</formula>
    </cfRule>
  </conditionalFormatting>
  <conditionalFormatting sqref="B40">
    <cfRule type="containsText" dxfId="98" priority="18" operator="containsText" text="Puckheads">
      <formula>NOT(ISERROR(SEARCH("Puckheads",B40)))</formula>
    </cfRule>
    <cfRule type="containsText" dxfId="97" priority="19" operator="containsText" text="Rink Rats">
      <formula>NOT(ISERROR(SEARCH("Rink Rats",B40)))</formula>
    </cfRule>
    <cfRule type="containsText" dxfId="96" priority="20" operator="containsText" text="Victors">
      <formula>NOT(ISERROR(SEARCH("Victors",B40)))</formula>
    </cfRule>
    <cfRule type="containsText" dxfId="95" priority="21" operator="containsText" text="Kryptonite">
      <formula>NOT(ISERROR(SEARCH("Kryptonite",B40)))</formula>
    </cfRule>
    <cfRule type="containsText" dxfId="94" priority="22" operator="containsText" text="Voodoo">
      <formula>NOT(ISERROR(SEARCH("Voodoo",B40)))</formula>
    </cfRule>
    <cfRule type="containsText" dxfId="93" priority="23" operator="containsText" text="FoDM/KB">
      <formula>NOT(ISERROR(SEARCH("FoDM/KB",B40)))</formula>
    </cfRule>
    <cfRule type="containsText" dxfId="92" priority="24" operator="containsText" text="Alien">
      <formula>NOT(ISERROR(SEARCH("Alien",B40)))</formula>
    </cfRule>
    <cfRule type="containsText" dxfId="91" priority="25" operator="containsText" text="Red Alert">
      <formula>NOT(ISERROR(SEARCH("Red Alert",B40)))</formula>
    </cfRule>
  </conditionalFormatting>
  <conditionalFormatting sqref="B36">
    <cfRule type="containsText" dxfId="90" priority="10" operator="containsText" text="Puckheads">
      <formula>NOT(ISERROR(SEARCH("Puckheads",B36)))</formula>
    </cfRule>
    <cfRule type="containsText" dxfId="89" priority="11" operator="containsText" text="Rink Rats">
      <formula>NOT(ISERROR(SEARCH("Rink Rats",B36)))</formula>
    </cfRule>
    <cfRule type="containsText" dxfId="88" priority="12" operator="containsText" text="Victors">
      <formula>NOT(ISERROR(SEARCH("Victors",B36)))</formula>
    </cfRule>
    <cfRule type="containsText" dxfId="87" priority="13" operator="containsText" text="Kryptonite">
      <formula>NOT(ISERROR(SEARCH("Kryptonite",B36)))</formula>
    </cfRule>
    <cfRule type="containsText" dxfId="86" priority="14" operator="containsText" text="Voodoo">
      <formula>NOT(ISERROR(SEARCH("Voodoo",B36)))</formula>
    </cfRule>
    <cfRule type="containsText" dxfId="85" priority="15" operator="containsText" text="FoDM/KB">
      <formula>NOT(ISERROR(SEARCH("FoDM/KB",B36)))</formula>
    </cfRule>
    <cfRule type="containsText" dxfId="84" priority="16" operator="containsText" text="Alien">
      <formula>NOT(ISERROR(SEARCH("Alien",B36)))</formula>
    </cfRule>
    <cfRule type="containsText" dxfId="83" priority="17" operator="containsText" text="Red Alert">
      <formula>NOT(ISERROR(SEARCH("Red Alert",B36)))</formula>
    </cfRule>
  </conditionalFormatting>
  <conditionalFormatting sqref="B37">
    <cfRule type="containsText" dxfId="82" priority="2" operator="containsText" text="Puckheads">
      <formula>NOT(ISERROR(SEARCH("Puckheads",B37)))</formula>
    </cfRule>
    <cfRule type="containsText" dxfId="81" priority="3" operator="containsText" text="Rink Rats">
      <formula>NOT(ISERROR(SEARCH("Rink Rats",B37)))</formula>
    </cfRule>
    <cfRule type="containsText" dxfId="80" priority="4" operator="containsText" text="Victors">
      <formula>NOT(ISERROR(SEARCH("Victors",B37)))</formula>
    </cfRule>
    <cfRule type="containsText" dxfId="79" priority="5" operator="containsText" text="Kryptonite">
      <formula>NOT(ISERROR(SEARCH("Kryptonite",B37)))</formula>
    </cfRule>
    <cfRule type="containsText" dxfId="78" priority="6" operator="containsText" text="Voodoo">
      <formula>NOT(ISERROR(SEARCH("Voodoo",B37)))</formula>
    </cfRule>
    <cfRule type="containsText" dxfId="77" priority="7" operator="containsText" text="FoDM/KB">
      <formula>NOT(ISERROR(SEARCH("FoDM/KB",B37)))</formula>
    </cfRule>
    <cfRule type="containsText" dxfId="76" priority="8" operator="containsText" text="Alien">
      <formula>NOT(ISERROR(SEARCH("Alien",B37)))</formula>
    </cfRule>
    <cfRule type="containsText" dxfId="75" priority="9" operator="containsText" text="Red Alert">
      <formula>NOT(ISERROR(SEARCH("Red Alert",B37)))</formula>
    </cfRule>
  </conditionalFormatting>
  <conditionalFormatting sqref="M4:M11">
    <cfRule type="cellIs" dxfId="74" priority="1" operator="greaterThan">
      <formula>0</formula>
    </cfRule>
  </conditionalFormatting>
  <conditionalFormatting sqref="J17:J36">
    <cfRule type="duplicateValues" dxfId="73" priority="4148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J215"/>
  <sheetViews>
    <sheetView topLeftCell="A188" workbookViewId="0">
      <selection activeCell="D3" sqref="D3:E215"/>
    </sheetView>
  </sheetViews>
  <sheetFormatPr defaultRowHeight="15" customHeight="1"/>
  <cols>
    <col min="1" max="1" width="8" style="42" bestFit="1" customWidth="1"/>
    <col min="2" max="2" width="8.85546875" style="88" customWidth="1"/>
    <col min="3" max="3" width="9.140625" style="42"/>
    <col min="5" max="5" width="12.140625" bestFit="1" customWidth="1"/>
    <col min="6" max="6" width="8.42578125" style="64" customWidth="1"/>
    <col min="7" max="8" width="3" style="31" customWidth="1"/>
    <col min="9" max="9" width="4" style="31" bestFit="1" customWidth="1"/>
    <col min="10" max="10" width="5.5703125" style="31" customWidth="1"/>
    <col min="11" max="11" width="4" style="31" customWidth="1"/>
    <col min="12" max="12" width="11.28515625" style="66" customWidth="1"/>
    <col min="13" max="16" width="4" style="31" customWidth="1"/>
    <col min="17" max="17" width="12" style="82" bestFit="1" customWidth="1"/>
    <col min="18" max="18" width="4" style="31" customWidth="1"/>
    <col min="19" max="19" width="11.28515625" style="61" bestFit="1" customWidth="1"/>
    <col min="20" max="20" width="3.5703125" style="31" bestFit="1" customWidth="1"/>
    <col min="21" max="23" width="3" style="31" bestFit="1" customWidth="1"/>
    <col min="24" max="24" width="4" style="62" bestFit="1" customWidth="1"/>
    <col min="25" max="25" width="10.42578125" bestFit="1" customWidth="1"/>
    <col min="26" max="26" width="3.5703125" style="42" bestFit="1" customWidth="1"/>
    <col min="27" max="29" width="3" style="42" bestFit="1" customWidth="1"/>
    <col min="30" max="30" width="4" style="85" bestFit="1" customWidth="1"/>
    <col min="31" max="31" width="10.85546875" customWidth="1"/>
    <col min="32" max="35" width="3.7109375" customWidth="1"/>
    <col min="36" max="36" width="3.7109375" style="108" customWidth="1"/>
  </cols>
  <sheetData>
    <row r="1" spans="1:36" s="11" customFormat="1" ht="15" customHeight="1">
      <c r="A1" s="119"/>
      <c r="B1" s="119"/>
      <c r="C1" s="119"/>
      <c r="D1" s="118"/>
      <c r="E1" s="118"/>
      <c r="F1" s="173" t="s">
        <v>341</v>
      </c>
      <c r="G1" s="174"/>
      <c r="H1" s="174"/>
      <c r="I1" s="174"/>
      <c r="J1" s="174"/>
      <c r="K1" s="175"/>
      <c r="L1" s="173" t="s">
        <v>342</v>
      </c>
      <c r="M1" s="174"/>
      <c r="N1" s="174"/>
      <c r="O1" s="174"/>
      <c r="P1" s="175"/>
      <c r="Q1" s="173" t="s">
        <v>343</v>
      </c>
      <c r="R1" s="175"/>
      <c r="S1" s="173" t="s">
        <v>344</v>
      </c>
      <c r="T1" s="174"/>
      <c r="U1" s="174"/>
      <c r="V1" s="174"/>
      <c r="W1" s="174"/>
      <c r="X1" s="175"/>
      <c r="Y1" s="173" t="s">
        <v>345</v>
      </c>
      <c r="Z1" s="174"/>
      <c r="AA1" s="174"/>
      <c r="AB1" s="174"/>
      <c r="AC1" s="174"/>
      <c r="AD1" s="175"/>
      <c r="AE1" s="173" t="s">
        <v>346</v>
      </c>
      <c r="AF1" s="174"/>
      <c r="AG1" s="174"/>
      <c r="AH1" s="174"/>
      <c r="AI1" s="174"/>
      <c r="AJ1" s="175"/>
    </row>
    <row r="2" spans="1:36" s="59" customFormat="1" ht="15" customHeight="1" thickBot="1">
      <c r="A2" s="96" t="s">
        <v>347</v>
      </c>
      <c r="B2" s="96" t="s">
        <v>348</v>
      </c>
      <c r="C2" s="96" t="s">
        <v>29</v>
      </c>
      <c r="D2" s="84" t="s">
        <v>31</v>
      </c>
      <c r="E2" s="84" t="s">
        <v>32</v>
      </c>
      <c r="F2" s="99" t="s">
        <v>15</v>
      </c>
      <c r="G2" s="96" t="s">
        <v>278</v>
      </c>
      <c r="H2" s="96" t="s">
        <v>349</v>
      </c>
      <c r="I2" s="96" t="s">
        <v>350</v>
      </c>
      <c r="J2" s="96" t="s">
        <v>253</v>
      </c>
      <c r="K2" s="96" t="s">
        <v>22</v>
      </c>
      <c r="L2" s="65" t="s">
        <v>14</v>
      </c>
      <c r="M2" s="96" t="s">
        <v>15</v>
      </c>
      <c r="N2" s="96" t="s">
        <v>278</v>
      </c>
      <c r="O2" s="96" t="s">
        <v>349</v>
      </c>
      <c r="P2" s="96" t="s">
        <v>350</v>
      </c>
      <c r="Q2" s="81" t="s">
        <v>14</v>
      </c>
      <c r="R2" s="96" t="s">
        <v>15</v>
      </c>
      <c r="S2" s="63" t="s">
        <v>14</v>
      </c>
      <c r="T2" s="96" t="s">
        <v>15</v>
      </c>
      <c r="U2" s="96" t="s">
        <v>278</v>
      </c>
      <c r="V2" s="96" t="s">
        <v>349</v>
      </c>
      <c r="W2" s="96" t="s">
        <v>350</v>
      </c>
      <c r="X2" s="86" t="s">
        <v>22</v>
      </c>
      <c r="Y2" s="84" t="s">
        <v>14</v>
      </c>
      <c r="Z2" s="96" t="s">
        <v>15</v>
      </c>
      <c r="AA2" s="96" t="s">
        <v>278</v>
      </c>
      <c r="AB2" s="96" t="s">
        <v>349</v>
      </c>
      <c r="AC2" s="96" t="s">
        <v>350</v>
      </c>
      <c r="AD2" s="86" t="s">
        <v>22</v>
      </c>
      <c r="AE2" s="84" t="s">
        <v>14</v>
      </c>
      <c r="AF2" s="96" t="s">
        <v>15</v>
      </c>
      <c r="AG2" s="96" t="s">
        <v>278</v>
      </c>
      <c r="AH2" s="96" t="s">
        <v>349</v>
      </c>
      <c r="AI2" s="96" t="s">
        <v>350</v>
      </c>
      <c r="AJ2" s="86" t="s">
        <v>22</v>
      </c>
    </row>
    <row r="3" spans="1:36" ht="15" customHeight="1">
      <c r="A3" s="119" t="str">
        <f t="shared" ref="A3:A39" si="0">IF(AND(ISTEXT(L3), ISTEXT(Q3), ISTEXT(S3), ISTEXT(Y3), ISTEXT(AE3)),"Yes", "")</f>
        <v/>
      </c>
      <c r="B3" s="119"/>
      <c r="C3" s="93">
        <v>1001</v>
      </c>
      <c r="D3" s="98" t="s">
        <v>37</v>
      </c>
      <c r="E3" s="98" t="s">
        <v>38</v>
      </c>
      <c r="F3" s="64">
        <f t="shared" ref="F3:F66" si="1">SUM(M3+T3+Z3+AF3)</f>
        <v>82</v>
      </c>
      <c r="G3" s="93">
        <f t="shared" ref="G3:G66" si="2">SUM(N3+U3+AA3+AG3)</f>
        <v>36</v>
      </c>
      <c r="H3" s="93">
        <f t="shared" ref="H3:H66" si="3">SUM(O3+V3+AB3+AH3)</f>
        <v>27</v>
      </c>
      <c r="I3" s="93">
        <f t="shared" ref="I3:I66" si="4">SUM(P3+W3+AC3+AI3)</f>
        <v>63</v>
      </c>
      <c r="J3" s="110">
        <f t="shared" ref="J3:J34" si="5">I3/F3</f>
        <v>0.76829268292682928</v>
      </c>
      <c r="K3" s="93">
        <f t="shared" ref="K3:K66" si="6">SUM(X3+AD3+AJ3)</f>
        <v>0</v>
      </c>
      <c r="L3" s="92"/>
      <c r="M3" s="93"/>
      <c r="N3" s="93"/>
      <c r="O3" s="93"/>
      <c r="P3" s="93"/>
      <c r="Q3" s="112"/>
      <c r="R3" s="93"/>
      <c r="S3" s="97" t="s">
        <v>11</v>
      </c>
      <c r="T3" s="93">
        <v>27</v>
      </c>
      <c r="U3" s="93">
        <v>13</v>
      </c>
      <c r="V3" s="93">
        <v>7</v>
      </c>
      <c r="W3" s="93">
        <v>20</v>
      </c>
      <c r="X3" s="85">
        <v>0</v>
      </c>
      <c r="Y3" s="98" t="s">
        <v>11</v>
      </c>
      <c r="Z3" s="93">
        <v>29</v>
      </c>
      <c r="AA3" s="93">
        <v>12</v>
      </c>
      <c r="AB3" s="93">
        <v>9</v>
      </c>
      <c r="AC3" s="93">
        <v>21</v>
      </c>
      <c r="AD3" s="85">
        <v>0</v>
      </c>
      <c r="AE3" s="118" t="str">
        <f>INDEX(PlayerTable!B:B,MATCH(C3,PlayerTable!C:C,0))</f>
        <v>Alien</v>
      </c>
      <c r="AF3" s="118">
        <f>COUNT(Goalies!J$39:J$67)</f>
        <v>26</v>
      </c>
      <c r="AG3" s="118">
        <f>INDEX(PlayerTable!G:G,MATCH(C3,PlayerTable!C:C,0))</f>
        <v>11</v>
      </c>
      <c r="AH3" s="118">
        <f>INDEX(PlayerTable!H:H,MATCH(C3,PlayerTable!C:C,0))</f>
        <v>11</v>
      </c>
      <c r="AI3" s="118">
        <f>INDEX(PlayerTable!I:I,MATCH(C3,PlayerTable!C:C,0))</f>
        <v>22</v>
      </c>
      <c r="AJ3" s="108">
        <f>IF(INDEX(PlayerTable!J:J,MATCH(C3,PlayerTable!C:C,0))="", 0, INDEX(PlayerTable!I:I,MATCH(C3,PlayerTable!C:C,0)))</f>
        <v>0</v>
      </c>
    </row>
    <row r="4" spans="1:36" ht="15" customHeight="1">
      <c r="A4" s="119" t="str">
        <f t="shared" si="0"/>
        <v>Yes</v>
      </c>
      <c r="B4" s="119"/>
      <c r="C4" s="119">
        <v>1002</v>
      </c>
      <c r="D4" s="118" t="s">
        <v>39</v>
      </c>
      <c r="E4" s="118" t="s">
        <v>40</v>
      </c>
      <c r="F4" s="64">
        <f t="shared" si="1"/>
        <v>111</v>
      </c>
      <c r="G4" s="93">
        <f t="shared" si="2"/>
        <v>10</v>
      </c>
      <c r="H4" s="93">
        <f t="shared" si="3"/>
        <v>10</v>
      </c>
      <c r="I4" s="93">
        <f t="shared" si="4"/>
        <v>20</v>
      </c>
      <c r="J4" s="110">
        <f t="shared" si="5"/>
        <v>0.18018018018018017</v>
      </c>
      <c r="K4" s="93">
        <f t="shared" si="6"/>
        <v>12</v>
      </c>
      <c r="L4" s="103" t="s">
        <v>11</v>
      </c>
      <c r="M4" s="101">
        <v>29</v>
      </c>
      <c r="N4" s="101">
        <v>6</v>
      </c>
      <c r="O4" s="101">
        <v>2</v>
      </c>
      <c r="P4" s="101">
        <v>8</v>
      </c>
      <c r="Q4" s="113" t="s">
        <v>11</v>
      </c>
      <c r="R4" s="101"/>
      <c r="S4" s="97" t="s">
        <v>11</v>
      </c>
      <c r="T4" s="93">
        <v>27</v>
      </c>
      <c r="U4" s="93">
        <v>3</v>
      </c>
      <c r="V4" s="93">
        <v>5</v>
      </c>
      <c r="W4" s="93">
        <v>8</v>
      </c>
      <c r="X4" s="85">
        <v>3</v>
      </c>
      <c r="Y4" s="118" t="s">
        <v>11</v>
      </c>
      <c r="Z4" s="119">
        <v>29</v>
      </c>
      <c r="AA4" s="119">
        <v>0</v>
      </c>
      <c r="AB4" s="119">
        <v>1</v>
      </c>
      <c r="AC4" s="119">
        <v>1</v>
      </c>
      <c r="AD4" s="85">
        <v>0</v>
      </c>
      <c r="AE4" s="118" t="str">
        <f>INDEX(PlayerTable!B:B,MATCH(C4,PlayerTable!C:C,0))</f>
        <v>Alien</v>
      </c>
      <c r="AF4" s="118">
        <f>COUNT(Goalies!J$39:J$67)</f>
        <v>26</v>
      </c>
      <c r="AG4" s="118">
        <f>INDEX(PlayerTable!G:G,MATCH(C4,PlayerTable!C:C,0))</f>
        <v>1</v>
      </c>
      <c r="AH4" s="118">
        <f>INDEX(PlayerTable!H:H,MATCH(C4,PlayerTable!C:C,0))</f>
        <v>2</v>
      </c>
      <c r="AI4" s="118">
        <f>INDEX(PlayerTable!I:I,MATCH(C4,PlayerTable!C:C,0))</f>
        <v>3</v>
      </c>
      <c r="AJ4" s="108">
        <f>IF(INDEX(PlayerTable!J:J,MATCH(C4,PlayerTable!C:C,0))="", 0, INDEX(PlayerTable!J:J,MATCH(C4,PlayerTable!C:C,0)))</f>
        <v>9</v>
      </c>
    </row>
    <row r="5" spans="1:36" ht="15" customHeight="1">
      <c r="A5" s="119" t="str">
        <f t="shared" si="0"/>
        <v>Yes</v>
      </c>
      <c r="B5" s="119"/>
      <c r="C5" s="119">
        <v>1003</v>
      </c>
      <c r="D5" s="118" t="s">
        <v>41</v>
      </c>
      <c r="E5" s="118" t="s">
        <v>42</v>
      </c>
      <c r="F5" s="64">
        <f t="shared" si="1"/>
        <v>111</v>
      </c>
      <c r="G5" s="93">
        <f t="shared" si="2"/>
        <v>26</v>
      </c>
      <c r="H5" s="93">
        <f t="shared" si="3"/>
        <v>29</v>
      </c>
      <c r="I5" s="93">
        <f t="shared" si="4"/>
        <v>55</v>
      </c>
      <c r="J5" s="110">
        <f t="shared" si="5"/>
        <v>0.49549549549549549</v>
      </c>
      <c r="K5" s="93">
        <f t="shared" si="6"/>
        <v>15</v>
      </c>
      <c r="L5" s="92" t="s">
        <v>351</v>
      </c>
      <c r="M5" s="101">
        <v>29</v>
      </c>
      <c r="N5" s="101">
        <v>6</v>
      </c>
      <c r="O5" s="101">
        <v>4</v>
      </c>
      <c r="P5" s="101">
        <v>10</v>
      </c>
      <c r="Q5" s="113" t="s">
        <v>11</v>
      </c>
      <c r="R5" s="101"/>
      <c r="S5" s="97" t="s">
        <v>11</v>
      </c>
      <c r="T5" s="93">
        <v>27</v>
      </c>
      <c r="U5" s="93">
        <v>5</v>
      </c>
      <c r="V5" s="93">
        <v>9</v>
      </c>
      <c r="W5" s="93">
        <v>14</v>
      </c>
      <c r="X5" s="85">
        <v>6</v>
      </c>
      <c r="Y5" s="118" t="s">
        <v>11</v>
      </c>
      <c r="Z5" s="119">
        <v>29</v>
      </c>
      <c r="AA5" s="119">
        <v>11</v>
      </c>
      <c r="AB5" s="119">
        <v>13</v>
      </c>
      <c r="AC5" s="119">
        <v>24</v>
      </c>
      <c r="AD5" s="85">
        <v>3</v>
      </c>
      <c r="AE5" s="118" t="str">
        <f>INDEX(PlayerTable!B:B,MATCH(C5,PlayerTable!C:C,0))</f>
        <v>Alien</v>
      </c>
      <c r="AF5" s="118">
        <f>COUNT(Goalies!J$39:J$67)</f>
        <v>26</v>
      </c>
      <c r="AG5" s="118">
        <f>INDEX(PlayerTable!G:G,MATCH(C5,PlayerTable!C:C,0))</f>
        <v>4</v>
      </c>
      <c r="AH5" s="118">
        <f>INDEX(PlayerTable!H:H,MATCH(C5,PlayerTable!C:C,0))</f>
        <v>3</v>
      </c>
      <c r="AI5" s="118">
        <f>INDEX(PlayerTable!I:I,MATCH(C5,PlayerTable!C:C,0))</f>
        <v>7</v>
      </c>
      <c r="AJ5" s="108">
        <f>IF(INDEX(PlayerTable!J:J,MATCH(C5,PlayerTable!C:C,0))="", 0, INDEX(PlayerTable!J:J,MATCH(C5,PlayerTable!C:C,0)))</f>
        <v>6</v>
      </c>
    </row>
    <row r="6" spans="1:36" ht="15" customHeight="1">
      <c r="A6" s="119" t="str">
        <f t="shared" si="0"/>
        <v>Yes</v>
      </c>
      <c r="B6" s="119"/>
      <c r="C6" s="119">
        <v>1004</v>
      </c>
      <c r="D6" s="118" t="s">
        <v>43</v>
      </c>
      <c r="E6" s="118" t="s">
        <v>44</v>
      </c>
      <c r="F6" s="64">
        <f t="shared" si="1"/>
        <v>111</v>
      </c>
      <c r="G6" s="93">
        <f t="shared" si="2"/>
        <v>28</v>
      </c>
      <c r="H6" s="93">
        <f t="shared" si="3"/>
        <v>25</v>
      </c>
      <c r="I6" s="93">
        <f t="shared" si="4"/>
        <v>53</v>
      </c>
      <c r="J6" s="110">
        <f t="shared" si="5"/>
        <v>0.47747747747747749</v>
      </c>
      <c r="K6" s="93">
        <f t="shared" si="6"/>
        <v>9</v>
      </c>
      <c r="L6" s="103" t="s">
        <v>11</v>
      </c>
      <c r="M6" s="101">
        <v>29</v>
      </c>
      <c r="N6" s="101">
        <v>5</v>
      </c>
      <c r="O6" s="101">
        <v>3</v>
      </c>
      <c r="P6" s="101">
        <v>8</v>
      </c>
      <c r="Q6" s="113" t="s">
        <v>11</v>
      </c>
      <c r="R6" s="101"/>
      <c r="S6" s="97" t="s">
        <v>11</v>
      </c>
      <c r="T6" s="93">
        <v>27</v>
      </c>
      <c r="U6" s="93">
        <v>10</v>
      </c>
      <c r="V6" s="93">
        <v>15</v>
      </c>
      <c r="W6" s="93">
        <v>25</v>
      </c>
      <c r="X6" s="85">
        <v>6</v>
      </c>
      <c r="Y6" s="118" t="s">
        <v>11</v>
      </c>
      <c r="Z6" s="119">
        <v>29</v>
      </c>
      <c r="AA6" s="119">
        <v>7</v>
      </c>
      <c r="AB6" s="119">
        <v>5</v>
      </c>
      <c r="AC6" s="119">
        <v>12</v>
      </c>
      <c r="AD6" s="85">
        <v>0</v>
      </c>
      <c r="AE6" s="118" t="str">
        <f>INDEX(PlayerTable!B:B,MATCH(C6,PlayerTable!C:C,0))</f>
        <v>Alien</v>
      </c>
      <c r="AF6" s="118">
        <f>COUNT(Goalies!J$39:J$67)</f>
        <v>26</v>
      </c>
      <c r="AG6" s="118">
        <f>INDEX(PlayerTable!G:G,MATCH(C6,PlayerTable!C:C,0))</f>
        <v>6</v>
      </c>
      <c r="AH6" s="118">
        <f>INDEX(PlayerTable!H:H,MATCH(C6,PlayerTable!C:C,0))</f>
        <v>2</v>
      </c>
      <c r="AI6" s="118">
        <f>INDEX(PlayerTable!I:I,MATCH(C6,PlayerTable!C:C,0))</f>
        <v>8</v>
      </c>
      <c r="AJ6" s="108">
        <f>IF(INDEX(PlayerTable!J:J,MATCH(C6,PlayerTable!C:C,0))="", 0, INDEX(PlayerTable!J:J,MATCH(C6,PlayerTable!C:C,0)))</f>
        <v>3</v>
      </c>
    </row>
    <row r="7" spans="1:36" ht="15" customHeight="1">
      <c r="A7" s="119" t="str">
        <f t="shared" si="0"/>
        <v>Yes</v>
      </c>
      <c r="B7" s="119"/>
      <c r="C7" s="119">
        <v>1005</v>
      </c>
      <c r="D7" s="118" t="s">
        <v>46</v>
      </c>
      <c r="E7" s="118" t="s">
        <v>47</v>
      </c>
      <c r="F7" s="64">
        <f t="shared" si="1"/>
        <v>111</v>
      </c>
      <c r="G7" s="93">
        <f t="shared" si="2"/>
        <v>7</v>
      </c>
      <c r="H7" s="93">
        <f t="shared" si="3"/>
        <v>5</v>
      </c>
      <c r="I7" s="93">
        <f t="shared" si="4"/>
        <v>12</v>
      </c>
      <c r="J7" s="110">
        <f t="shared" si="5"/>
        <v>0.10810810810810811</v>
      </c>
      <c r="K7" s="93">
        <f t="shared" si="6"/>
        <v>0</v>
      </c>
      <c r="L7" s="103" t="s">
        <v>11</v>
      </c>
      <c r="M7" s="101">
        <v>29</v>
      </c>
      <c r="N7" s="101">
        <v>4</v>
      </c>
      <c r="O7" s="101">
        <v>1</v>
      </c>
      <c r="P7" s="101">
        <v>5</v>
      </c>
      <c r="Q7" s="113" t="s">
        <v>11</v>
      </c>
      <c r="R7" s="101"/>
      <c r="S7" s="97" t="s">
        <v>11</v>
      </c>
      <c r="T7" s="93">
        <v>27</v>
      </c>
      <c r="U7" s="93">
        <v>2</v>
      </c>
      <c r="V7" s="93">
        <v>1</v>
      </c>
      <c r="W7" s="93">
        <v>3</v>
      </c>
      <c r="X7" s="85">
        <v>0</v>
      </c>
      <c r="Y7" s="118" t="s">
        <v>11</v>
      </c>
      <c r="Z7" s="119">
        <v>29</v>
      </c>
      <c r="AA7" s="119">
        <v>0</v>
      </c>
      <c r="AB7" s="119">
        <v>0</v>
      </c>
      <c r="AC7" s="119">
        <v>0</v>
      </c>
      <c r="AD7" s="85">
        <v>0</v>
      </c>
      <c r="AE7" s="118" t="str">
        <f>INDEX(PlayerTable!B:B,MATCH(C7,PlayerTable!C:C,0))</f>
        <v>Alien</v>
      </c>
      <c r="AF7" s="118">
        <f>COUNT(Goalies!J$39:J$67)</f>
        <v>26</v>
      </c>
      <c r="AG7" s="118">
        <f>INDEX(PlayerTable!G:G,MATCH(C7,PlayerTable!C:C,0))</f>
        <v>1</v>
      </c>
      <c r="AH7" s="118">
        <f>INDEX(PlayerTable!H:H,MATCH(C7,PlayerTable!C:C,0))</f>
        <v>3</v>
      </c>
      <c r="AI7" s="118">
        <f>INDEX(PlayerTable!I:I,MATCH(C7,PlayerTable!C:C,0))</f>
        <v>4</v>
      </c>
      <c r="AJ7" s="108">
        <f>IF(INDEX(PlayerTable!J:J,MATCH(C7,PlayerTable!C:C,0))="", 0, INDEX(PlayerTable!J:J,MATCH(C7,PlayerTable!C:C,0)))</f>
        <v>0</v>
      </c>
    </row>
    <row r="8" spans="1:36" ht="15" customHeight="1">
      <c r="A8" s="119" t="str">
        <f t="shared" si="0"/>
        <v>Yes</v>
      </c>
      <c r="B8" s="119" t="s">
        <v>350</v>
      </c>
      <c r="C8" s="119">
        <v>1006</v>
      </c>
      <c r="D8" s="118" t="s">
        <v>48</v>
      </c>
      <c r="E8" s="118" t="s">
        <v>49</v>
      </c>
      <c r="F8" s="64">
        <f t="shared" si="1"/>
        <v>111</v>
      </c>
      <c r="G8" s="93">
        <f t="shared" si="2"/>
        <v>32</v>
      </c>
      <c r="H8" s="93">
        <f t="shared" si="3"/>
        <v>21</v>
      </c>
      <c r="I8" s="93">
        <f t="shared" si="4"/>
        <v>53</v>
      </c>
      <c r="J8" s="110">
        <f t="shared" si="5"/>
        <v>0.47747747747747749</v>
      </c>
      <c r="K8" s="93">
        <f t="shared" si="6"/>
        <v>0</v>
      </c>
      <c r="L8" s="103" t="s">
        <v>11</v>
      </c>
      <c r="M8" s="101">
        <v>29</v>
      </c>
      <c r="N8" s="101">
        <v>6</v>
      </c>
      <c r="O8" s="101">
        <v>4</v>
      </c>
      <c r="P8" s="101">
        <v>10</v>
      </c>
      <c r="Q8" s="113" t="s">
        <v>11</v>
      </c>
      <c r="R8" s="101"/>
      <c r="S8" s="97" t="s">
        <v>11</v>
      </c>
      <c r="T8" s="93">
        <v>27</v>
      </c>
      <c r="U8" s="93">
        <v>10</v>
      </c>
      <c r="V8" s="93">
        <v>2</v>
      </c>
      <c r="W8" s="93">
        <v>12</v>
      </c>
      <c r="X8" s="85">
        <v>0</v>
      </c>
      <c r="Y8" s="118" t="s">
        <v>11</v>
      </c>
      <c r="Z8" s="119">
        <v>29</v>
      </c>
      <c r="AA8" s="119">
        <v>10</v>
      </c>
      <c r="AB8" s="119">
        <v>12</v>
      </c>
      <c r="AC8" s="119">
        <v>22</v>
      </c>
      <c r="AD8" s="85">
        <v>0</v>
      </c>
      <c r="AE8" s="118" t="str">
        <f>INDEX(PlayerTable!B:B,MATCH(C8,PlayerTable!C:C,0))</f>
        <v>Alien</v>
      </c>
      <c r="AF8" s="118">
        <f>COUNT(Goalies!J$39:J$67)</f>
        <v>26</v>
      </c>
      <c r="AG8" s="118">
        <f>INDEX(PlayerTable!G:G,MATCH(C8,PlayerTable!C:C,0))</f>
        <v>6</v>
      </c>
      <c r="AH8" s="118">
        <f>INDEX(PlayerTable!H:H,MATCH(C8,PlayerTable!C:C,0))</f>
        <v>3</v>
      </c>
      <c r="AI8" s="118">
        <f>INDEX(PlayerTable!I:I,MATCH(C8,PlayerTable!C:C,0))</f>
        <v>9</v>
      </c>
      <c r="AJ8" s="108">
        <f>IF(INDEX(PlayerTable!J:J,MATCH(C8,PlayerTable!C:C,0))="", 0, INDEX(PlayerTable!J:J,MATCH(C8,PlayerTable!C:C,0)))</f>
        <v>0</v>
      </c>
    </row>
    <row r="9" spans="1:36" ht="15" customHeight="1">
      <c r="A9" s="119" t="str">
        <f t="shared" si="0"/>
        <v>Yes</v>
      </c>
      <c r="B9" s="119"/>
      <c r="C9" s="119">
        <v>1007</v>
      </c>
      <c r="D9" s="118" t="s">
        <v>50</v>
      </c>
      <c r="E9" s="118" t="s">
        <v>51</v>
      </c>
      <c r="F9" s="64">
        <f t="shared" si="1"/>
        <v>111</v>
      </c>
      <c r="G9" s="93">
        <f t="shared" si="2"/>
        <v>19</v>
      </c>
      <c r="H9" s="93">
        <f t="shared" si="3"/>
        <v>10</v>
      </c>
      <c r="I9" s="93">
        <f t="shared" si="4"/>
        <v>29</v>
      </c>
      <c r="J9" s="110">
        <f t="shared" si="5"/>
        <v>0.26126126126126126</v>
      </c>
      <c r="K9" s="93">
        <f t="shared" si="6"/>
        <v>3</v>
      </c>
      <c r="L9" s="103" t="s">
        <v>11</v>
      </c>
      <c r="M9" s="101">
        <v>29</v>
      </c>
      <c r="N9" s="101">
        <v>8</v>
      </c>
      <c r="O9" s="101">
        <v>2</v>
      </c>
      <c r="P9" s="101">
        <v>10</v>
      </c>
      <c r="Q9" s="113" t="s">
        <v>11</v>
      </c>
      <c r="R9" s="101"/>
      <c r="S9" s="97" t="s">
        <v>11</v>
      </c>
      <c r="T9" s="93">
        <v>27</v>
      </c>
      <c r="U9" s="93">
        <v>6</v>
      </c>
      <c r="V9" s="93">
        <v>4</v>
      </c>
      <c r="W9" s="93">
        <v>10</v>
      </c>
      <c r="X9" s="85">
        <v>3</v>
      </c>
      <c r="Y9" s="118" t="s">
        <v>11</v>
      </c>
      <c r="Z9" s="119">
        <v>29</v>
      </c>
      <c r="AA9" s="119">
        <v>5</v>
      </c>
      <c r="AB9" s="119">
        <v>4</v>
      </c>
      <c r="AC9" s="119">
        <v>9</v>
      </c>
      <c r="AD9" s="85">
        <v>0</v>
      </c>
      <c r="AE9" s="118" t="str">
        <f>INDEX(PlayerTable!B:B,MATCH(C9,PlayerTable!C:C,0))</f>
        <v>Alien</v>
      </c>
      <c r="AF9" s="118">
        <f>COUNT(Goalies!J$39:J$67)</f>
        <v>26</v>
      </c>
      <c r="AG9" s="118">
        <f>INDEX(PlayerTable!G:G,MATCH(C9,PlayerTable!C:C,0))</f>
        <v>0</v>
      </c>
      <c r="AH9" s="118">
        <f>INDEX(PlayerTable!H:H,MATCH(C9,PlayerTable!C:C,0))</f>
        <v>0</v>
      </c>
      <c r="AI9" s="118">
        <f>INDEX(PlayerTable!I:I,MATCH(C9,PlayerTable!C:C,0))</f>
        <v>0</v>
      </c>
      <c r="AJ9" s="108">
        <f>IF(INDEX(PlayerTable!J:J,MATCH(C9,PlayerTable!C:C,0))="", 0, INDEX(PlayerTable!J:J,MATCH(C9,PlayerTable!C:C,0)))</f>
        <v>0</v>
      </c>
    </row>
    <row r="10" spans="1:36" ht="15" customHeight="1">
      <c r="A10" s="119" t="str">
        <f t="shared" si="0"/>
        <v>Yes</v>
      </c>
      <c r="B10" s="119"/>
      <c r="C10" s="119">
        <v>1008</v>
      </c>
      <c r="D10" s="118" t="s">
        <v>41</v>
      </c>
      <c r="E10" s="118" t="s">
        <v>51</v>
      </c>
      <c r="F10" s="64">
        <f t="shared" si="1"/>
        <v>111</v>
      </c>
      <c r="G10" s="93">
        <f t="shared" si="2"/>
        <v>83</v>
      </c>
      <c r="H10" s="93">
        <f t="shared" si="3"/>
        <v>36</v>
      </c>
      <c r="I10" s="93">
        <f t="shared" si="4"/>
        <v>119</v>
      </c>
      <c r="J10" s="110">
        <f t="shared" si="5"/>
        <v>1.072072072072072</v>
      </c>
      <c r="K10" s="93">
        <f t="shared" si="6"/>
        <v>6</v>
      </c>
      <c r="L10" s="103" t="s">
        <v>11</v>
      </c>
      <c r="M10" s="101">
        <v>29</v>
      </c>
      <c r="N10" s="101">
        <v>17</v>
      </c>
      <c r="O10" s="101">
        <v>11</v>
      </c>
      <c r="P10" s="101">
        <v>28</v>
      </c>
      <c r="Q10" s="113" t="s">
        <v>11</v>
      </c>
      <c r="R10" s="101"/>
      <c r="S10" s="97" t="s">
        <v>11</v>
      </c>
      <c r="T10" s="93">
        <v>27</v>
      </c>
      <c r="U10" s="93">
        <v>19</v>
      </c>
      <c r="V10" s="93">
        <v>7</v>
      </c>
      <c r="W10" s="93">
        <v>26</v>
      </c>
      <c r="X10" s="85">
        <v>6</v>
      </c>
      <c r="Y10" s="118" t="s">
        <v>11</v>
      </c>
      <c r="Z10" s="119">
        <v>29</v>
      </c>
      <c r="AA10" s="119">
        <v>26</v>
      </c>
      <c r="AB10" s="119">
        <v>9</v>
      </c>
      <c r="AC10" s="119">
        <v>35</v>
      </c>
      <c r="AD10" s="85">
        <v>0</v>
      </c>
      <c r="AE10" s="118" t="str">
        <f>INDEX(PlayerTable!B:B,MATCH(C10,PlayerTable!C:C,0))</f>
        <v>Alien</v>
      </c>
      <c r="AF10" s="118">
        <f>COUNT(Goalies!J$39:J$67)</f>
        <v>26</v>
      </c>
      <c r="AG10" s="118">
        <f>INDEX(PlayerTable!G:G,MATCH(C10,PlayerTable!C:C,0))</f>
        <v>21</v>
      </c>
      <c r="AH10" s="118">
        <f>INDEX(PlayerTable!H:H,MATCH(C10,PlayerTable!C:C,0))</f>
        <v>9</v>
      </c>
      <c r="AI10" s="118">
        <f>INDEX(PlayerTable!I:I,MATCH(C10,PlayerTable!C:C,0))</f>
        <v>30</v>
      </c>
      <c r="AJ10" s="108">
        <f>IF(INDEX(PlayerTable!J:J,MATCH(C10,PlayerTable!C:C,0))="", 0, INDEX(PlayerTable!J:J,MATCH(C10,PlayerTable!C:C,0)))</f>
        <v>0</v>
      </c>
    </row>
    <row r="11" spans="1:36" ht="15" customHeight="1">
      <c r="A11" s="119" t="str">
        <f t="shared" si="0"/>
        <v>Yes</v>
      </c>
      <c r="B11" s="119"/>
      <c r="C11" s="119">
        <v>1009</v>
      </c>
      <c r="D11" s="118" t="s">
        <v>41</v>
      </c>
      <c r="E11" s="118" t="s">
        <v>52</v>
      </c>
      <c r="F11" s="64">
        <f t="shared" si="1"/>
        <v>111</v>
      </c>
      <c r="G11" s="93">
        <f t="shared" si="2"/>
        <v>12</v>
      </c>
      <c r="H11" s="93">
        <f t="shared" si="3"/>
        <v>7</v>
      </c>
      <c r="I11" s="93">
        <f t="shared" si="4"/>
        <v>19</v>
      </c>
      <c r="J11" s="110">
        <f t="shared" si="5"/>
        <v>0.17117117117117117</v>
      </c>
      <c r="K11" s="93">
        <f t="shared" si="6"/>
        <v>0</v>
      </c>
      <c r="L11" s="103" t="s">
        <v>11</v>
      </c>
      <c r="M11" s="101">
        <v>29</v>
      </c>
      <c r="N11" s="101">
        <v>8</v>
      </c>
      <c r="O11" s="101">
        <v>3</v>
      </c>
      <c r="P11" s="101">
        <v>11</v>
      </c>
      <c r="Q11" s="83" t="s">
        <v>11</v>
      </c>
      <c r="R11" s="101"/>
      <c r="S11" s="97" t="s">
        <v>11</v>
      </c>
      <c r="T11" s="93">
        <v>27</v>
      </c>
      <c r="U11" s="93">
        <v>1</v>
      </c>
      <c r="V11" s="93">
        <v>0</v>
      </c>
      <c r="W11" s="93">
        <v>1</v>
      </c>
      <c r="X11" s="85">
        <v>0</v>
      </c>
      <c r="Y11" s="118" t="s">
        <v>11</v>
      </c>
      <c r="Z11" s="119">
        <v>29</v>
      </c>
      <c r="AA11" s="119">
        <v>0</v>
      </c>
      <c r="AB11" s="119">
        <v>1</v>
      </c>
      <c r="AC11" s="119">
        <v>1</v>
      </c>
      <c r="AD11" s="85">
        <v>0</v>
      </c>
      <c r="AE11" s="118" t="str">
        <f>INDEX(PlayerTable!B:B,MATCH(C11,PlayerTable!C:C,0))</f>
        <v>Alien</v>
      </c>
      <c r="AF11" s="118">
        <f>COUNT(Goalies!J$39:J$67)</f>
        <v>26</v>
      </c>
      <c r="AG11" s="118">
        <f>INDEX(PlayerTable!G:G,MATCH(C11,PlayerTable!C:C,0))</f>
        <v>3</v>
      </c>
      <c r="AH11" s="118">
        <f>INDEX(PlayerTable!H:H,MATCH(C11,PlayerTable!C:C,0))</f>
        <v>3</v>
      </c>
      <c r="AI11" s="118">
        <f>INDEX(PlayerTable!I:I,MATCH(C11,PlayerTable!C:C,0))</f>
        <v>6</v>
      </c>
      <c r="AJ11" s="108">
        <f>IF(INDEX(PlayerTable!J:J,MATCH(C11,PlayerTable!C:C,0))="", 0, INDEX(PlayerTable!J:J,MATCH(C11,PlayerTable!C:C,0)))</f>
        <v>0</v>
      </c>
    </row>
    <row r="12" spans="1:36" ht="15" customHeight="1">
      <c r="A12" s="119" t="str">
        <f t="shared" si="0"/>
        <v>Yes</v>
      </c>
      <c r="B12" s="119"/>
      <c r="C12" s="119">
        <v>1010</v>
      </c>
      <c r="D12" s="118" t="s">
        <v>53</v>
      </c>
      <c r="E12" s="118" t="s">
        <v>54</v>
      </c>
      <c r="F12" s="64">
        <f t="shared" si="1"/>
        <v>111</v>
      </c>
      <c r="G12" s="93">
        <f t="shared" si="2"/>
        <v>14</v>
      </c>
      <c r="H12" s="93">
        <f t="shared" si="3"/>
        <v>5</v>
      </c>
      <c r="I12" s="93">
        <f t="shared" si="4"/>
        <v>19</v>
      </c>
      <c r="J12" s="110">
        <f t="shared" si="5"/>
        <v>0.17117117117117117</v>
      </c>
      <c r="K12" s="93">
        <f t="shared" si="6"/>
        <v>0</v>
      </c>
      <c r="L12" s="92" t="s">
        <v>351</v>
      </c>
      <c r="M12" s="101">
        <v>29</v>
      </c>
      <c r="N12" s="101">
        <v>7</v>
      </c>
      <c r="O12" s="101">
        <v>0</v>
      </c>
      <c r="P12" s="101">
        <v>7</v>
      </c>
      <c r="Q12" s="113" t="s">
        <v>11</v>
      </c>
      <c r="R12" s="101"/>
      <c r="S12" s="97" t="s">
        <v>11</v>
      </c>
      <c r="T12" s="93">
        <v>27</v>
      </c>
      <c r="U12" s="93">
        <v>5</v>
      </c>
      <c r="V12" s="93">
        <v>3</v>
      </c>
      <c r="W12" s="93">
        <v>8</v>
      </c>
      <c r="X12" s="85">
        <v>0</v>
      </c>
      <c r="Y12" s="118" t="s">
        <v>11</v>
      </c>
      <c r="Z12" s="119">
        <v>29</v>
      </c>
      <c r="AA12" s="119">
        <v>0</v>
      </c>
      <c r="AB12" s="119">
        <v>0</v>
      </c>
      <c r="AC12" s="119">
        <v>0</v>
      </c>
      <c r="AD12" s="85">
        <v>0</v>
      </c>
      <c r="AE12" s="118" t="str">
        <f>INDEX(PlayerTable!B:B,MATCH(C12,PlayerTable!C:C,0))</f>
        <v>Alien</v>
      </c>
      <c r="AF12" s="118">
        <f>COUNT(Goalies!J$39:J$67)</f>
        <v>26</v>
      </c>
      <c r="AG12" s="118">
        <f>INDEX(PlayerTable!G:G,MATCH(C12,PlayerTable!C:C,0))</f>
        <v>2</v>
      </c>
      <c r="AH12" s="118">
        <f>INDEX(PlayerTable!H:H,MATCH(C12,PlayerTable!C:C,0))</f>
        <v>2</v>
      </c>
      <c r="AI12" s="118">
        <f>INDEX(PlayerTable!I:I,MATCH(C12,PlayerTable!C:C,0))</f>
        <v>4</v>
      </c>
      <c r="AJ12" s="108">
        <f>IF(INDEX(PlayerTable!J:J,MATCH(C12,PlayerTable!C:C,0))="", 0, INDEX(PlayerTable!J:J,MATCH(C12,PlayerTable!C:C,0)))</f>
        <v>0</v>
      </c>
    </row>
    <row r="13" spans="1:36" ht="15" customHeight="1">
      <c r="A13" s="119" t="str">
        <f t="shared" si="0"/>
        <v/>
      </c>
      <c r="B13" s="119"/>
      <c r="C13" s="119">
        <v>1011</v>
      </c>
      <c r="D13" s="118" t="s">
        <v>55</v>
      </c>
      <c r="E13" s="118" t="s">
        <v>56</v>
      </c>
      <c r="F13" s="64">
        <f t="shared" si="1"/>
        <v>55</v>
      </c>
      <c r="G13" s="93">
        <f t="shared" si="2"/>
        <v>0</v>
      </c>
      <c r="H13" s="93">
        <f t="shared" si="3"/>
        <v>0</v>
      </c>
      <c r="I13" s="93">
        <f t="shared" si="4"/>
        <v>0</v>
      </c>
      <c r="J13" s="110">
        <f t="shared" si="5"/>
        <v>0</v>
      </c>
      <c r="K13" s="93">
        <f t="shared" si="6"/>
        <v>0</v>
      </c>
      <c r="L13" s="92"/>
      <c r="M13" s="93"/>
      <c r="N13" s="93"/>
      <c r="O13" s="93"/>
      <c r="P13" s="93"/>
      <c r="Q13" s="112"/>
      <c r="R13" s="93"/>
      <c r="S13" s="97"/>
      <c r="T13" s="98"/>
      <c r="U13" s="93"/>
      <c r="V13" s="93"/>
      <c r="W13" s="93"/>
      <c r="X13" s="85"/>
      <c r="Y13" s="118" t="s">
        <v>11</v>
      </c>
      <c r="Z13" s="119">
        <v>29</v>
      </c>
      <c r="AA13" s="119">
        <v>0</v>
      </c>
      <c r="AB13" s="119">
        <v>0</v>
      </c>
      <c r="AC13" s="119">
        <v>0</v>
      </c>
      <c r="AD13" s="85">
        <v>0</v>
      </c>
      <c r="AE13" s="118" t="str">
        <f>INDEX(PlayerTable!B:B,MATCH(C13,PlayerTable!C:C,0))</f>
        <v>Alien</v>
      </c>
      <c r="AF13" s="118">
        <f>COUNT(Goalies!J$39:J$67)</f>
        <v>26</v>
      </c>
      <c r="AG13" s="118">
        <f>INDEX(PlayerTable!G:G,MATCH(C13,PlayerTable!C:C,0))</f>
        <v>0</v>
      </c>
      <c r="AH13" s="118">
        <f>INDEX(PlayerTable!H:H,MATCH(C13,PlayerTable!C:C,0))</f>
        <v>0</v>
      </c>
      <c r="AI13" s="118">
        <f>INDEX(PlayerTable!I:I,MATCH(C13,PlayerTable!C:C,0))</f>
        <v>0</v>
      </c>
      <c r="AJ13" s="108">
        <f>IF(INDEX(PlayerTable!J:J,MATCH(C13,PlayerTable!C:C,0))="", 0, INDEX(PlayerTable!J:J,MATCH(C13,PlayerTable!C:C,0)))</f>
        <v>0</v>
      </c>
    </row>
    <row r="14" spans="1:36" ht="15" customHeight="1">
      <c r="A14" s="119" t="str">
        <f t="shared" si="0"/>
        <v/>
      </c>
      <c r="B14" s="119"/>
      <c r="C14" s="119">
        <v>5008</v>
      </c>
      <c r="D14" s="118" t="s">
        <v>58</v>
      </c>
      <c r="E14" s="118" t="s">
        <v>56</v>
      </c>
      <c r="F14" s="64">
        <f t="shared" si="1"/>
        <v>82</v>
      </c>
      <c r="G14" s="93">
        <f t="shared" si="2"/>
        <v>10</v>
      </c>
      <c r="H14" s="93">
        <f t="shared" si="3"/>
        <v>7</v>
      </c>
      <c r="I14" s="93">
        <f t="shared" si="4"/>
        <v>17</v>
      </c>
      <c r="J14" s="110">
        <f t="shared" si="5"/>
        <v>0.2073170731707317</v>
      </c>
      <c r="K14" s="93">
        <f t="shared" si="6"/>
        <v>9</v>
      </c>
      <c r="L14" s="92"/>
      <c r="M14" s="93"/>
      <c r="N14" s="93"/>
      <c r="O14" s="93"/>
      <c r="P14" s="93"/>
      <c r="Q14" s="112"/>
      <c r="R14" s="93"/>
      <c r="S14" s="97" t="s">
        <v>24</v>
      </c>
      <c r="T14" s="93">
        <v>27</v>
      </c>
      <c r="U14" s="93">
        <v>3</v>
      </c>
      <c r="V14" s="93">
        <v>1</v>
      </c>
      <c r="W14" s="93">
        <v>4</v>
      </c>
      <c r="X14" s="85">
        <v>3</v>
      </c>
      <c r="Y14" s="118" t="s">
        <v>24</v>
      </c>
      <c r="Z14" s="119">
        <v>29</v>
      </c>
      <c r="AA14" s="119">
        <v>4</v>
      </c>
      <c r="AB14" s="119">
        <v>4</v>
      </c>
      <c r="AC14" s="119">
        <v>8</v>
      </c>
      <c r="AD14" s="85">
        <v>0</v>
      </c>
      <c r="AE14" s="118" t="str">
        <f>INDEX(PlayerTable!B:B,MATCH(C14,PlayerTable!C:C,0))</f>
        <v>Alien</v>
      </c>
      <c r="AF14" s="118">
        <f>COUNT(Goalies!J$39:J$67)</f>
        <v>26</v>
      </c>
      <c r="AG14" s="118">
        <f>INDEX(PlayerTable!G:G,MATCH(C14,PlayerTable!C:C,0))</f>
        <v>3</v>
      </c>
      <c r="AH14" s="118">
        <f>INDEX(PlayerTable!H:H,MATCH(C14,PlayerTable!C:C,0))</f>
        <v>2</v>
      </c>
      <c r="AI14" s="118">
        <f>INDEX(PlayerTable!I:I,MATCH(C14,PlayerTable!C:C,0))</f>
        <v>5</v>
      </c>
      <c r="AJ14" s="108">
        <f>IF(INDEX(PlayerTable!J:J,MATCH(C14,PlayerTable!C:C,0))="", 0, INDEX(PlayerTable!J:J,MATCH(C14,PlayerTable!C:C,0)))</f>
        <v>6</v>
      </c>
    </row>
    <row r="15" spans="1:36" s="11" customFormat="1" ht="15" customHeight="1">
      <c r="A15" s="119" t="str">
        <f t="shared" si="0"/>
        <v>Yes</v>
      </c>
      <c r="B15" s="119"/>
      <c r="C15" s="119">
        <v>1012</v>
      </c>
      <c r="D15" s="118" t="s">
        <v>59</v>
      </c>
      <c r="E15" s="118" t="s">
        <v>60</v>
      </c>
      <c r="F15" s="64">
        <f t="shared" si="1"/>
        <v>111</v>
      </c>
      <c r="G15" s="93">
        <f t="shared" si="2"/>
        <v>12</v>
      </c>
      <c r="H15" s="93">
        <f t="shared" si="3"/>
        <v>13</v>
      </c>
      <c r="I15" s="93">
        <f t="shared" si="4"/>
        <v>25</v>
      </c>
      <c r="J15" s="110">
        <f t="shared" si="5"/>
        <v>0.22522522522522523</v>
      </c>
      <c r="K15" s="93">
        <f t="shared" si="6"/>
        <v>6</v>
      </c>
      <c r="L15" s="103" t="s">
        <v>11</v>
      </c>
      <c r="M15" s="101">
        <v>29</v>
      </c>
      <c r="N15" s="101">
        <v>2</v>
      </c>
      <c r="O15" s="101">
        <v>6</v>
      </c>
      <c r="P15" s="101">
        <v>8</v>
      </c>
      <c r="Q15" s="113" t="s">
        <v>11</v>
      </c>
      <c r="R15" s="101"/>
      <c r="S15" s="97" t="s">
        <v>11</v>
      </c>
      <c r="T15" s="93">
        <v>27</v>
      </c>
      <c r="U15" s="93">
        <v>5</v>
      </c>
      <c r="V15" s="93">
        <v>3</v>
      </c>
      <c r="W15" s="93">
        <v>8</v>
      </c>
      <c r="X15" s="85">
        <v>0</v>
      </c>
      <c r="Y15" s="118" t="s">
        <v>11</v>
      </c>
      <c r="Z15" s="119">
        <v>29</v>
      </c>
      <c r="AA15" s="119">
        <v>3</v>
      </c>
      <c r="AB15" s="119">
        <v>3</v>
      </c>
      <c r="AC15" s="119">
        <v>6</v>
      </c>
      <c r="AD15" s="85">
        <v>0</v>
      </c>
      <c r="AE15" s="118" t="str">
        <f>INDEX(PlayerTable!B:B,MATCH(C15,PlayerTable!C:C,0))</f>
        <v>Alien</v>
      </c>
      <c r="AF15" s="118">
        <f>COUNT(Goalies!J$39:J$67)</f>
        <v>26</v>
      </c>
      <c r="AG15" s="118">
        <f>INDEX(PlayerTable!G:G,MATCH(C15,PlayerTable!C:C,0))</f>
        <v>2</v>
      </c>
      <c r="AH15" s="118">
        <f>INDEX(PlayerTable!H:H,MATCH(C15,PlayerTable!C:C,0))</f>
        <v>1</v>
      </c>
      <c r="AI15" s="118">
        <f>INDEX(PlayerTable!I:I,MATCH(C15,PlayerTable!C:C,0))</f>
        <v>3</v>
      </c>
      <c r="AJ15" s="108">
        <f>IF(INDEX(PlayerTable!J:J,MATCH(C15,PlayerTable!C:C,0))="", 0, INDEX(PlayerTable!J:J,MATCH(C15,PlayerTable!C:C,0)))</f>
        <v>6</v>
      </c>
    </row>
    <row r="16" spans="1:36" s="11" customFormat="1" ht="15" customHeight="1">
      <c r="A16" s="119" t="str">
        <f t="shared" si="0"/>
        <v>Yes</v>
      </c>
      <c r="B16" s="119"/>
      <c r="C16" s="119">
        <v>1013</v>
      </c>
      <c r="D16" s="118" t="s">
        <v>61</v>
      </c>
      <c r="E16" s="118" t="s">
        <v>62</v>
      </c>
      <c r="F16" s="64">
        <f t="shared" si="1"/>
        <v>111</v>
      </c>
      <c r="G16" s="93">
        <f t="shared" si="2"/>
        <v>77</v>
      </c>
      <c r="H16" s="93">
        <f t="shared" si="3"/>
        <v>31</v>
      </c>
      <c r="I16" s="93">
        <f t="shared" si="4"/>
        <v>108</v>
      </c>
      <c r="J16" s="110">
        <f t="shared" si="5"/>
        <v>0.97297297297297303</v>
      </c>
      <c r="K16" s="93">
        <f t="shared" si="6"/>
        <v>36</v>
      </c>
      <c r="L16" s="103" t="s">
        <v>11</v>
      </c>
      <c r="M16" s="101">
        <v>29</v>
      </c>
      <c r="N16" s="101">
        <v>17</v>
      </c>
      <c r="O16" s="101">
        <v>3</v>
      </c>
      <c r="P16" s="101">
        <v>20</v>
      </c>
      <c r="Q16" s="113" t="s">
        <v>11</v>
      </c>
      <c r="R16" s="101"/>
      <c r="S16" s="97" t="s">
        <v>11</v>
      </c>
      <c r="T16" s="93">
        <v>27</v>
      </c>
      <c r="U16" s="93">
        <v>28</v>
      </c>
      <c r="V16" s="93">
        <v>8</v>
      </c>
      <c r="W16" s="93">
        <v>36</v>
      </c>
      <c r="X16" s="85">
        <v>9</v>
      </c>
      <c r="Y16" s="118" t="s">
        <v>11</v>
      </c>
      <c r="Z16" s="119">
        <v>29</v>
      </c>
      <c r="AA16" s="119">
        <v>16</v>
      </c>
      <c r="AB16" s="119">
        <v>14</v>
      </c>
      <c r="AC16" s="119">
        <v>30</v>
      </c>
      <c r="AD16" s="85">
        <v>18</v>
      </c>
      <c r="AE16" s="118" t="str">
        <f>INDEX(PlayerTable!B:B,MATCH(C16,PlayerTable!C:C,0))</f>
        <v>Alien</v>
      </c>
      <c r="AF16" s="118">
        <f>COUNT(Goalies!J$39:J$67)</f>
        <v>26</v>
      </c>
      <c r="AG16" s="118">
        <f>INDEX(PlayerTable!G:G,MATCH(C16,PlayerTable!C:C,0))</f>
        <v>16</v>
      </c>
      <c r="AH16" s="118">
        <f>INDEX(PlayerTable!H:H,MATCH(C16,PlayerTable!C:C,0))</f>
        <v>6</v>
      </c>
      <c r="AI16" s="118">
        <f>INDEX(PlayerTable!I:I,MATCH(C16,PlayerTable!C:C,0))</f>
        <v>22</v>
      </c>
      <c r="AJ16" s="108">
        <f>IF(INDEX(PlayerTable!J:J,MATCH(C16,PlayerTable!C:C,0))="", 0, INDEX(PlayerTable!J:J,MATCH(C16,PlayerTable!C:C,0)))</f>
        <v>9</v>
      </c>
    </row>
    <row r="17" spans="1:36" ht="15" customHeight="1">
      <c r="A17" s="119" t="str">
        <f t="shared" si="0"/>
        <v>Yes</v>
      </c>
      <c r="B17" s="119" t="s">
        <v>278</v>
      </c>
      <c r="C17" s="119">
        <v>1014</v>
      </c>
      <c r="D17" s="118" t="s">
        <v>63</v>
      </c>
      <c r="E17" s="118" t="s">
        <v>64</v>
      </c>
      <c r="F17" s="64">
        <f t="shared" si="1"/>
        <v>111</v>
      </c>
      <c r="G17" s="93">
        <f t="shared" si="2"/>
        <v>47</v>
      </c>
      <c r="H17" s="93">
        <f t="shared" si="3"/>
        <v>17</v>
      </c>
      <c r="I17" s="93">
        <f t="shared" si="4"/>
        <v>64</v>
      </c>
      <c r="J17" s="110">
        <f t="shared" si="5"/>
        <v>0.57657657657657657</v>
      </c>
      <c r="K17" s="93">
        <f t="shared" si="6"/>
        <v>24</v>
      </c>
      <c r="L17" s="103" t="s">
        <v>11</v>
      </c>
      <c r="M17" s="101">
        <v>29</v>
      </c>
      <c r="N17" s="101">
        <v>7</v>
      </c>
      <c r="O17" s="101">
        <v>1</v>
      </c>
      <c r="P17" s="101">
        <v>8</v>
      </c>
      <c r="Q17" s="113" t="s">
        <v>11</v>
      </c>
      <c r="R17" s="101"/>
      <c r="S17" s="97" t="s">
        <v>11</v>
      </c>
      <c r="T17" s="93">
        <v>27</v>
      </c>
      <c r="U17" s="93">
        <v>14</v>
      </c>
      <c r="V17" s="93">
        <v>8</v>
      </c>
      <c r="W17" s="93">
        <v>22</v>
      </c>
      <c r="X17" s="85">
        <v>0</v>
      </c>
      <c r="Y17" s="118" t="s">
        <v>11</v>
      </c>
      <c r="Z17" s="119">
        <v>29</v>
      </c>
      <c r="AA17" s="119">
        <v>20</v>
      </c>
      <c r="AB17" s="119">
        <v>4</v>
      </c>
      <c r="AC17" s="119">
        <v>24</v>
      </c>
      <c r="AD17" s="85">
        <v>15</v>
      </c>
      <c r="AE17" s="118" t="str">
        <f>INDEX(PlayerTable!B:B,MATCH(C17,PlayerTable!C:C,0))</f>
        <v>Alien</v>
      </c>
      <c r="AF17" s="118">
        <f>COUNT(Goalies!J$39:J$67)</f>
        <v>26</v>
      </c>
      <c r="AG17" s="118">
        <f>INDEX(PlayerTable!G:G,MATCH(C17,PlayerTable!C:C,0))</f>
        <v>6</v>
      </c>
      <c r="AH17" s="118">
        <f>INDEX(PlayerTable!H:H,MATCH(C17,PlayerTable!C:C,0))</f>
        <v>4</v>
      </c>
      <c r="AI17" s="118">
        <f>INDEX(PlayerTable!I:I,MATCH(C17,PlayerTable!C:C,0))</f>
        <v>10</v>
      </c>
      <c r="AJ17" s="108">
        <f>IF(INDEX(PlayerTable!J:J,MATCH(C17,PlayerTable!C:C,0))="", 0, INDEX(PlayerTable!J:J,MATCH(C17,PlayerTable!C:C,0)))</f>
        <v>9</v>
      </c>
    </row>
    <row r="18" spans="1:36" ht="15" customHeight="1">
      <c r="A18" s="119" t="str">
        <f t="shared" si="0"/>
        <v>Yes</v>
      </c>
      <c r="B18" s="119"/>
      <c r="C18" s="119">
        <v>1015</v>
      </c>
      <c r="D18" s="118" t="s">
        <v>59</v>
      </c>
      <c r="E18" s="118" t="s">
        <v>65</v>
      </c>
      <c r="F18" s="64">
        <f t="shared" si="1"/>
        <v>111</v>
      </c>
      <c r="G18" s="93">
        <f t="shared" si="2"/>
        <v>14</v>
      </c>
      <c r="H18" s="93">
        <f t="shared" si="3"/>
        <v>10</v>
      </c>
      <c r="I18" s="93">
        <f t="shared" si="4"/>
        <v>24</v>
      </c>
      <c r="J18" s="110">
        <f t="shared" si="5"/>
        <v>0.21621621621621623</v>
      </c>
      <c r="K18" s="93">
        <f t="shared" si="6"/>
        <v>0</v>
      </c>
      <c r="L18" s="103" t="s">
        <v>11</v>
      </c>
      <c r="M18" s="101">
        <v>29</v>
      </c>
      <c r="N18" s="101">
        <v>3</v>
      </c>
      <c r="O18" s="101">
        <v>4</v>
      </c>
      <c r="P18" s="101">
        <v>7</v>
      </c>
      <c r="Q18" s="113" t="s">
        <v>11</v>
      </c>
      <c r="R18" s="101"/>
      <c r="S18" s="97" t="s">
        <v>11</v>
      </c>
      <c r="T18" s="93">
        <v>27</v>
      </c>
      <c r="U18" s="93">
        <v>3</v>
      </c>
      <c r="V18" s="93">
        <v>2</v>
      </c>
      <c r="W18" s="93">
        <v>5</v>
      </c>
      <c r="X18" s="85">
        <v>0</v>
      </c>
      <c r="Y18" s="118" t="s">
        <v>11</v>
      </c>
      <c r="Z18" s="119">
        <v>29</v>
      </c>
      <c r="AA18" s="119">
        <v>7</v>
      </c>
      <c r="AB18" s="119">
        <v>2</v>
      </c>
      <c r="AC18" s="119">
        <v>9</v>
      </c>
      <c r="AD18" s="85">
        <v>0</v>
      </c>
      <c r="AE18" s="118" t="str">
        <f>INDEX(PlayerTable!B:B,MATCH(C18,PlayerTable!C:C,0))</f>
        <v>Alien</v>
      </c>
      <c r="AF18" s="118">
        <f>COUNT(Goalies!J$39:J$67)</f>
        <v>26</v>
      </c>
      <c r="AG18" s="118">
        <f>INDEX(PlayerTable!G:G,MATCH(C18,PlayerTable!C:C,0))</f>
        <v>1</v>
      </c>
      <c r="AH18" s="118">
        <f>INDEX(PlayerTable!H:H,MATCH(C18,PlayerTable!C:C,0))</f>
        <v>2</v>
      </c>
      <c r="AI18" s="118">
        <f>INDEX(PlayerTable!I:I,MATCH(C18,PlayerTable!C:C,0))</f>
        <v>3</v>
      </c>
      <c r="AJ18" s="108">
        <f>IF(INDEX(PlayerTable!J:J,MATCH(C18,PlayerTable!C:C,0))="", 0, INDEX(PlayerTable!J:J,MATCH(C18,PlayerTable!C:C,0)))</f>
        <v>0</v>
      </c>
    </row>
    <row r="19" spans="1:36" ht="15" customHeight="1">
      <c r="A19" s="119" t="str">
        <f t="shared" si="0"/>
        <v>Yes</v>
      </c>
      <c r="B19" s="119"/>
      <c r="C19" s="119">
        <v>1016</v>
      </c>
      <c r="D19" s="118" t="s">
        <v>66</v>
      </c>
      <c r="E19" s="118" t="s">
        <v>67</v>
      </c>
      <c r="F19" s="64">
        <f t="shared" si="1"/>
        <v>111</v>
      </c>
      <c r="G19" s="93">
        <f t="shared" si="2"/>
        <v>22</v>
      </c>
      <c r="H19" s="93">
        <f t="shared" si="3"/>
        <v>35</v>
      </c>
      <c r="I19" s="93">
        <f t="shared" si="4"/>
        <v>57</v>
      </c>
      <c r="J19" s="110">
        <f t="shared" si="5"/>
        <v>0.51351351351351349</v>
      </c>
      <c r="K19" s="93">
        <f t="shared" si="6"/>
        <v>9</v>
      </c>
      <c r="L19" s="103" t="s">
        <v>11</v>
      </c>
      <c r="M19" s="101">
        <v>29</v>
      </c>
      <c r="N19" s="101">
        <v>7</v>
      </c>
      <c r="O19" s="101">
        <v>6</v>
      </c>
      <c r="P19" s="101">
        <v>13</v>
      </c>
      <c r="Q19" s="113" t="s">
        <v>11</v>
      </c>
      <c r="R19" s="101"/>
      <c r="S19" s="97" t="s">
        <v>11</v>
      </c>
      <c r="T19" s="93">
        <v>27</v>
      </c>
      <c r="U19" s="93">
        <v>5</v>
      </c>
      <c r="V19" s="93">
        <v>6</v>
      </c>
      <c r="W19" s="93">
        <v>11</v>
      </c>
      <c r="X19" s="85">
        <v>6</v>
      </c>
      <c r="Y19" s="118" t="s">
        <v>11</v>
      </c>
      <c r="Z19" s="119">
        <v>29</v>
      </c>
      <c r="AA19" s="119">
        <v>6</v>
      </c>
      <c r="AB19" s="119">
        <v>15</v>
      </c>
      <c r="AC19" s="119">
        <v>21</v>
      </c>
      <c r="AD19" s="85">
        <v>0</v>
      </c>
      <c r="AE19" s="118" t="str">
        <f>INDEX(PlayerTable!B:B,MATCH(C19,PlayerTable!C:C,0))</f>
        <v>Alien</v>
      </c>
      <c r="AF19" s="118">
        <f>COUNT(Goalies!J$39:J$67)</f>
        <v>26</v>
      </c>
      <c r="AG19" s="118">
        <f>INDEX(PlayerTable!G:G,MATCH(C19,PlayerTable!C:C,0))</f>
        <v>4</v>
      </c>
      <c r="AH19" s="118">
        <f>INDEX(PlayerTable!H:H,MATCH(C19,PlayerTable!C:C,0))</f>
        <v>8</v>
      </c>
      <c r="AI19" s="118">
        <f>INDEX(PlayerTable!I:I,MATCH(C19,PlayerTable!C:C,0))</f>
        <v>12</v>
      </c>
      <c r="AJ19" s="108">
        <f>IF(INDEX(PlayerTable!J:J,MATCH(C19,PlayerTable!C:C,0))="", 0, INDEX(PlayerTable!J:J,MATCH(C19,PlayerTable!C:C,0)))</f>
        <v>3</v>
      </c>
    </row>
    <row r="20" spans="1:36" ht="15" customHeight="1">
      <c r="A20" s="119" t="str">
        <f t="shared" si="0"/>
        <v/>
      </c>
      <c r="B20" s="119"/>
      <c r="C20" s="119">
        <v>3018</v>
      </c>
      <c r="D20" s="118" t="s">
        <v>69</v>
      </c>
      <c r="E20" s="118" t="s">
        <v>70</v>
      </c>
      <c r="F20" s="64">
        <f t="shared" si="1"/>
        <v>26</v>
      </c>
      <c r="G20" s="93">
        <f t="shared" si="2"/>
        <v>5</v>
      </c>
      <c r="H20" s="93">
        <f t="shared" si="3"/>
        <v>8</v>
      </c>
      <c r="I20" s="93">
        <f t="shared" si="4"/>
        <v>13</v>
      </c>
      <c r="J20" s="110">
        <f t="shared" si="5"/>
        <v>0.5</v>
      </c>
      <c r="K20" s="93">
        <f t="shared" si="6"/>
        <v>18</v>
      </c>
      <c r="L20" s="106"/>
      <c r="M20" s="93"/>
      <c r="N20" s="93"/>
      <c r="O20" s="93"/>
      <c r="P20" s="93"/>
      <c r="Q20" s="112"/>
      <c r="R20" s="93"/>
      <c r="S20" s="97"/>
      <c r="T20" s="93"/>
      <c r="U20" s="93"/>
      <c r="V20" s="93"/>
      <c r="W20" s="93"/>
      <c r="X20" s="85"/>
      <c r="Y20" s="118"/>
      <c r="Z20" s="119"/>
      <c r="AA20" s="119"/>
      <c r="AB20" s="119"/>
      <c r="AC20" s="119"/>
      <c r="AE20" s="118" t="str">
        <f>INDEX(PlayerTable!B:B,MATCH(C20,PlayerTable!C:C,0))</f>
        <v>FoDMKB</v>
      </c>
      <c r="AF20" s="118">
        <f>COUNT(Goalies!J$39:J$67)</f>
        <v>26</v>
      </c>
      <c r="AG20" s="118">
        <f>INDEX(PlayerTable!G:G,MATCH(C20,PlayerTable!C:C,0))</f>
        <v>5</v>
      </c>
      <c r="AH20" s="118">
        <f>INDEX(PlayerTable!H:H,MATCH(C20,PlayerTable!C:C,0))</f>
        <v>8</v>
      </c>
      <c r="AI20" s="118">
        <f>INDEX(PlayerTable!I:I,MATCH(C20,PlayerTable!C:C,0))</f>
        <v>13</v>
      </c>
      <c r="AJ20" s="108">
        <f>IF(INDEX(PlayerTable!J:J,MATCH(C20,PlayerTable!C:C,0))="", 0, INDEX(PlayerTable!J:J,MATCH(C20,PlayerTable!C:C,0)))</f>
        <v>18</v>
      </c>
    </row>
    <row r="21" spans="1:36" ht="15" customHeight="1">
      <c r="A21" s="119" t="str">
        <f t="shared" si="0"/>
        <v>Yes</v>
      </c>
      <c r="B21" s="119"/>
      <c r="C21" s="119">
        <v>3002</v>
      </c>
      <c r="D21" s="118" t="s">
        <v>71</v>
      </c>
      <c r="E21" s="118" t="s">
        <v>72</v>
      </c>
      <c r="F21" s="64">
        <f t="shared" si="1"/>
        <v>111</v>
      </c>
      <c r="G21" s="93">
        <f t="shared" si="2"/>
        <v>1</v>
      </c>
      <c r="H21" s="93">
        <f t="shared" si="3"/>
        <v>9</v>
      </c>
      <c r="I21" s="93">
        <f t="shared" si="4"/>
        <v>10</v>
      </c>
      <c r="J21" s="110">
        <f t="shared" si="5"/>
        <v>9.0090090090090086E-2</v>
      </c>
      <c r="K21" s="93">
        <f t="shared" si="6"/>
        <v>0</v>
      </c>
      <c r="L21" s="92" t="s">
        <v>352</v>
      </c>
      <c r="M21" s="101">
        <v>29</v>
      </c>
      <c r="N21" s="101">
        <v>0</v>
      </c>
      <c r="O21" s="101">
        <v>0</v>
      </c>
      <c r="P21" s="101">
        <v>0</v>
      </c>
      <c r="Q21" s="113" t="s">
        <v>352</v>
      </c>
      <c r="R21" s="101"/>
      <c r="S21" s="97" t="s">
        <v>352</v>
      </c>
      <c r="T21" s="93">
        <v>27</v>
      </c>
      <c r="U21" s="93">
        <v>1</v>
      </c>
      <c r="V21" s="93">
        <v>3</v>
      </c>
      <c r="W21" s="93">
        <v>4</v>
      </c>
      <c r="X21" s="85">
        <v>0</v>
      </c>
      <c r="Y21" s="118" t="s">
        <v>68</v>
      </c>
      <c r="Z21" s="119">
        <v>29</v>
      </c>
      <c r="AA21" s="119">
        <v>0</v>
      </c>
      <c r="AB21" s="119">
        <v>6</v>
      </c>
      <c r="AC21" s="119">
        <v>6</v>
      </c>
      <c r="AD21" s="85">
        <v>0</v>
      </c>
      <c r="AE21" s="118" t="str">
        <f>INDEX(PlayerTable!B:B,MATCH(C21,PlayerTable!C:C,0))</f>
        <v>FoDMKB</v>
      </c>
      <c r="AF21" s="118">
        <f>COUNT(Goalies!J$39:J$67)</f>
        <v>26</v>
      </c>
      <c r="AG21" s="118">
        <f>INDEX(PlayerTable!G:G,MATCH(C21,PlayerTable!C:C,0))</f>
        <v>0</v>
      </c>
      <c r="AH21" s="118">
        <f>INDEX(PlayerTable!H:H,MATCH(C21,PlayerTable!C:C,0))</f>
        <v>0</v>
      </c>
      <c r="AI21" s="118">
        <f>INDEX(PlayerTable!I:I,MATCH(C21,PlayerTable!C:C,0))</f>
        <v>0</v>
      </c>
      <c r="AJ21" s="108">
        <f>IF(INDEX(PlayerTable!J:J,MATCH(C21,PlayerTable!C:C,0))="", 0, INDEX(PlayerTable!J:J,MATCH(C21,PlayerTable!C:C,0)))</f>
        <v>0</v>
      </c>
    </row>
    <row r="22" spans="1:36" ht="15" customHeight="1">
      <c r="A22" s="119" t="str">
        <f t="shared" si="0"/>
        <v>Yes</v>
      </c>
      <c r="B22" s="119"/>
      <c r="C22" s="119">
        <v>3003</v>
      </c>
      <c r="D22" s="118" t="s">
        <v>73</v>
      </c>
      <c r="E22" s="118" t="s">
        <v>74</v>
      </c>
      <c r="F22" s="64">
        <f t="shared" si="1"/>
        <v>111</v>
      </c>
      <c r="G22" s="93">
        <f t="shared" si="2"/>
        <v>13</v>
      </c>
      <c r="H22" s="93">
        <f t="shared" si="3"/>
        <v>12</v>
      </c>
      <c r="I22" s="93">
        <f t="shared" si="4"/>
        <v>25</v>
      </c>
      <c r="J22" s="110">
        <f t="shared" si="5"/>
        <v>0.22522522522522523</v>
      </c>
      <c r="K22" s="93">
        <f t="shared" si="6"/>
        <v>6</v>
      </c>
      <c r="L22" s="103" t="s">
        <v>352</v>
      </c>
      <c r="M22" s="101">
        <v>29</v>
      </c>
      <c r="N22" s="101">
        <v>3</v>
      </c>
      <c r="O22" s="101">
        <v>4</v>
      </c>
      <c r="P22" s="101">
        <v>7</v>
      </c>
      <c r="Q22" s="113" t="s">
        <v>352</v>
      </c>
      <c r="R22" s="101"/>
      <c r="S22" s="97" t="s">
        <v>352</v>
      </c>
      <c r="T22" s="93">
        <v>27</v>
      </c>
      <c r="U22" s="93">
        <v>1</v>
      </c>
      <c r="V22" s="93">
        <v>5</v>
      </c>
      <c r="W22" s="93">
        <v>6</v>
      </c>
      <c r="X22" s="85">
        <v>3</v>
      </c>
      <c r="Y22" s="118" t="s">
        <v>68</v>
      </c>
      <c r="Z22" s="119">
        <v>29</v>
      </c>
      <c r="AA22" s="119">
        <v>7</v>
      </c>
      <c r="AB22" s="119">
        <v>2</v>
      </c>
      <c r="AC22" s="119">
        <v>9</v>
      </c>
      <c r="AD22" s="85">
        <v>3</v>
      </c>
      <c r="AE22" s="118" t="str">
        <f>INDEX(PlayerTable!B:B,MATCH(C22,PlayerTable!C:C,0))</f>
        <v>FoDMKB</v>
      </c>
      <c r="AF22" s="118">
        <f>COUNT(Goalies!J$39:J$67)</f>
        <v>26</v>
      </c>
      <c r="AG22" s="118">
        <f>INDEX(PlayerTable!G:G,MATCH(C22,PlayerTable!C:C,0))</f>
        <v>2</v>
      </c>
      <c r="AH22" s="118">
        <f>INDEX(PlayerTable!H:H,MATCH(C22,PlayerTable!C:C,0))</f>
        <v>1</v>
      </c>
      <c r="AI22" s="118">
        <f>INDEX(PlayerTable!I:I,MATCH(C22,PlayerTable!C:C,0))</f>
        <v>3</v>
      </c>
      <c r="AJ22" s="108">
        <f>IF(INDEX(PlayerTable!J:J,MATCH(C22,PlayerTable!C:C,0))="", 0, INDEX(PlayerTable!J:J,MATCH(C22,PlayerTable!C:C,0)))</f>
        <v>0</v>
      </c>
    </row>
    <row r="23" spans="1:36" ht="15" customHeight="1">
      <c r="A23" s="119" t="str">
        <f t="shared" si="0"/>
        <v/>
      </c>
      <c r="B23" s="119"/>
      <c r="C23" s="119">
        <v>3004</v>
      </c>
      <c r="D23" s="118" t="s">
        <v>63</v>
      </c>
      <c r="E23" s="118" t="s">
        <v>75</v>
      </c>
      <c r="F23" s="64">
        <f t="shared" si="1"/>
        <v>82</v>
      </c>
      <c r="G23" s="93">
        <f t="shared" si="2"/>
        <v>26</v>
      </c>
      <c r="H23" s="93">
        <f t="shared" si="3"/>
        <v>9</v>
      </c>
      <c r="I23" s="93">
        <f t="shared" si="4"/>
        <v>35</v>
      </c>
      <c r="J23" s="110">
        <f t="shared" si="5"/>
        <v>0.42682926829268292</v>
      </c>
      <c r="K23" s="93">
        <f t="shared" si="6"/>
        <v>12</v>
      </c>
      <c r="L23" s="92"/>
      <c r="M23" s="93"/>
      <c r="N23" s="93"/>
      <c r="O23" s="93"/>
      <c r="P23" s="93"/>
      <c r="Q23" s="112"/>
      <c r="R23" s="93"/>
      <c r="S23" s="97" t="s">
        <v>352</v>
      </c>
      <c r="T23" s="93">
        <v>27</v>
      </c>
      <c r="U23" s="93">
        <v>8</v>
      </c>
      <c r="V23" s="93">
        <v>2</v>
      </c>
      <c r="W23" s="93">
        <v>10</v>
      </c>
      <c r="X23" s="85">
        <v>0</v>
      </c>
      <c r="Y23" s="118" t="s">
        <v>68</v>
      </c>
      <c r="Z23" s="119">
        <v>29</v>
      </c>
      <c r="AA23" s="119">
        <v>4</v>
      </c>
      <c r="AB23" s="119">
        <v>1</v>
      </c>
      <c r="AC23" s="119">
        <v>5</v>
      </c>
      <c r="AD23" s="85">
        <v>9</v>
      </c>
      <c r="AE23" s="118" t="str">
        <f>INDEX(PlayerTable!B:B,MATCH(C23,PlayerTable!C:C,0))</f>
        <v>FoDMKB</v>
      </c>
      <c r="AF23" s="118">
        <f>COUNT(Goalies!J$39:J$67)</f>
        <v>26</v>
      </c>
      <c r="AG23" s="118">
        <f>INDEX(PlayerTable!G:G,MATCH(C23,PlayerTable!C:C,0))</f>
        <v>14</v>
      </c>
      <c r="AH23" s="118">
        <f>INDEX(PlayerTable!H:H,MATCH(C23,PlayerTable!C:C,0))</f>
        <v>6</v>
      </c>
      <c r="AI23" s="118">
        <f>INDEX(PlayerTable!I:I,MATCH(C23,PlayerTable!C:C,0))</f>
        <v>20</v>
      </c>
      <c r="AJ23" s="108">
        <f>IF(INDEX(PlayerTable!J:J,MATCH(C23,PlayerTable!C:C,0))="", 0, INDEX(PlayerTable!J:J,MATCH(C23,PlayerTable!C:C,0)))</f>
        <v>3</v>
      </c>
    </row>
    <row r="24" spans="1:36" ht="15" customHeight="1">
      <c r="A24" s="119" t="str">
        <f t="shared" si="0"/>
        <v/>
      </c>
      <c r="B24" s="119"/>
      <c r="C24" s="119">
        <v>3021</v>
      </c>
      <c r="D24" s="100" t="s">
        <v>39</v>
      </c>
      <c r="E24" s="100" t="s">
        <v>76</v>
      </c>
      <c r="F24" s="64">
        <f t="shared" si="1"/>
        <v>55</v>
      </c>
      <c r="G24" s="93">
        <f t="shared" si="2"/>
        <v>2</v>
      </c>
      <c r="H24" s="93">
        <f t="shared" si="3"/>
        <v>1</v>
      </c>
      <c r="I24" s="93">
        <f t="shared" si="4"/>
        <v>3</v>
      </c>
      <c r="J24" s="110">
        <f t="shared" si="5"/>
        <v>5.4545454545454543E-2</v>
      </c>
      <c r="K24" s="93">
        <f t="shared" si="6"/>
        <v>0</v>
      </c>
      <c r="L24" s="104" t="s">
        <v>24</v>
      </c>
      <c r="M24" s="101">
        <v>29</v>
      </c>
      <c r="N24" s="101">
        <v>2</v>
      </c>
      <c r="O24" s="101">
        <v>1</v>
      </c>
      <c r="P24" s="101">
        <v>3</v>
      </c>
      <c r="Q24" s="113"/>
      <c r="R24" s="100"/>
      <c r="S24" s="97"/>
      <c r="T24" s="93"/>
      <c r="U24" s="93"/>
      <c r="V24" s="93"/>
      <c r="W24" s="93"/>
      <c r="X24" s="85"/>
      <c r="Y24" s="118"/>
      <c r="Z24" s="118"/>
      <c r="AA24" s="118"/>
      <c r="AB24" s="118"/>
      <c r="AC24" s="118"/>
      <c r="AD24" s="108"/>
      <c r="AE24" s="118" t="str">
        <f>INDEX(PlayerTable!B:B,MATCH(C24,PlayerTable!C:C,0))</f>
        <v>FoDMKB</v>
      </c>
      <c r="AF24" s="118">
        <f>COUNT(Goalies!J$39:J$67)</f>
        <v>26</v>
      </c>
      <c r="AG24" s="118">
        <f>INDEX(PlayerTable!G:G,MATCH(C24,PlayerTable!C:C,0))</f>
        <v>0</v>
      </c>
      <c r="AH24" s="118">
        <f>INDEX(PlayerTable!H:H,MATCH(C24,PlayerTable!C:C,0))</f>
        <v>0</v>
      </c>
      <c r="AI24" s="118">
        <f>INDEX(PlayerTable!I:I,MATCH(C24,PlayerTable!C:C,0))</f>
        <v>0</v>
      </c>
      <c r="AJ24" s="108">
        <f>IF(INDEX(PlayerTable!J:J,MATCH(C24,PlayerTable!C:C,0))="", 0, INDEX(PlayerTable!J:J,MATCH(C24,PlayerTable!C:C,0)))</f>
        <v>0</v>
      </c>
    </row>
    <row r="25" spans="1:36" ht="15" customHeight="1">
      <c r="A25" s="119" t="str">
        <f t="shared" si="0"/>
        <v/>
      </c>
      <c r="B25" s="119"/>
      <c r="C25" s="119">
        <v>3005</v>
      </c>
      <c r="D25" s="118" t="s">
        <v>77</v>
      </c>
      <c r="E25" s="118" t="s">
        <v>78</v>
      </c>
      <c r="F25" s="64">
        <f t="shared" si="1"/>
        <v>82</v>
      </c>
      <c r="G25" s="93">
        <f t="shared" si="2"/>
        <v>15</v>
      </c>
      <c r="H25" s="93">
        <f t="shared" si="3"/>
        <v>18</v>
      </c>
      <c r="I25" s="93">
        <f t="shared" si="4"/>
        <v>33</v>
      </c>
      <c r="J25" s="110">
        <f t="shared" si="5"/>
        <v>0.40243902439024393</v>
      </c>
      <c r="K25" s="93">
        <f t="shared" si="6"/>
        <v>12</v>
      </c>
      <c r="L25" s="92"/>
      <c r="M25" s="93"/>
      <c r="N25" s="93"/>
      <c r="O25" s="93"/>
      <c r="P25" s="93"/>
      <c r="Q25" s="112" t="s">
        <v>352</v>
      </c>
      <c r="R25" s="93"/>
      <c r="S25" s="97" t="s">
        <v>352</v>
      </c>
      <c r="T25" s="93">
        <v>27</v>
      </c>
      <c r="U25" s="93">
        <v>1</v>
      </c>
      <c r="V25" s="93">
        <v>0</v>
      </c>
      <c r="W25" s="93">
        <v>1</v>
      </c>
      <c r="X25" s="85">
        <v>0</v>
      </c>
      <c r="Y25" s="118" t="s">
        <v>68</v>
      </c>
      <c r="Z25" s="119">
        <v>29</v>
      </c>
      <c r="AA25" s="119">
        <v>13</v>
      </c>
      <c r="AB25" s="119">
        <v>14</v>
      </c>
      <c r="AC25" s="119">
        <v>27</v>
      </c>
      <c r="AD25" s="85">
        <v>6</v>
      </c>
      <c r="AE25" s="118" t="str">
        <f>INDEX(PlayerTable!B:B,MATCH(C25,PlayerTable!C:C,0))</f>
        <v>FoDMKB</v>
      </c>
      <c r="AF25" s="118">
        <f>COUNT(Goalies!J$39:J$67)</f>
        <v>26</v>
      </c>
      <c r="AG25" s="118">
        <f>INDEX(PlayerTable!G:G,MATCH(C25,PlayerTable!C:C,0))</f>
        <v>1</v>
      </c>
      <c r="AH25" s="118">
        <f>INDEX(PlayerTable!H:H,MATCH(C25,PlayerTable!C:C,0))</f>
        <v>4</v>
      </c>
      <c r="AI25" s="118">
        <f>INDEX(PlayerTable!I:I,MATCH(C25,PlayerTable!C:C,0))</f>
        <v>5</v>
      </c>
      <c r="AJ25" s="108">
        <f>IF(INDEX(PlayerTable!J:J,MATCH(C25,PlayerTable!C:C,0))="", 0, INDEX(PlayerTable!J:J,MATCH(C25,PlayerTable!C:C,0)))</f>
        <v>6</v>
      </c>
    </row>
    <row r="26" spans="1:36" ht="15" customHeight="1">
      <c r="A26" s="119" t="str">
        <f t="shared" si="0"/>
        <v/>
      </c>
      <c r="B26" s="119"/>
      <c r="C26" s="119">
        <v>3006</v>
      </c>
      <c r="D26" s="118" t="s">
        <v>79</v>
      </c>
      <c r="E26" s="118" t="s">
        <v>78</v>
      </c>
      <c r="F26" s="64">
        <f t="shared" si="1"/>
        <v>82</v>
      </c>
      <c r="G26" s="93">
        <f t="shared" si="2"/>
        <v>9</v>
      </c>
      <c r="H26" s="93">
        <f t="shared" si="3"/>
        <v>5</v>
      </c>
      <c r="I26" s="93">
        <f t="shared" si="4"/>
        <v>14</v>
      </c>
      <c r="J26" s="110">
        <f t="shared" si="5"/>
        <v>0.17073170731707318</v>
      </c>
      <c r="K26" s="93">
        <f t="shared" si="6"/>
        <v>3</v>
      </c>
      <c r="L26" s="92"/>
      <c r="M26" s="93"/>
      <c r="N26" s="93"/>
      <c r="O26" s="93"/>
      <c r="P26" s="93"/>
      <c r="Q26" s="112" t="s">
        <v>352</v>
      </c>
      <c r="R26" s="93"/>
      <c r="S26" s="97" t="s">
        <v>352</v>
      </c>
      <c r="T26" s="93">
        <v>27</v>
      </c>
      <c r="U26" s="93">
        <v>2</v>
      </c>
      <c r="V26" s="93">
        <v>1</v>
      </c>
      <c r="W26" s="93">
        <v>3</v>
      </c>
      <c r="X26" s="85">
        <v>0</v>
      </c>
      <c r="Y26" s="118" t="s">
        <v>68</v>
      </c>
      <c r="Z26" s="119">
        <v>29</v>
      </c>
      <c r="AA26" s="119">
        <v>3</v>
      </c>
      <c r="AB26" s="119">
        <v>2</v>
      </c>
      <c r="AC26" s="119">
        <v>5</v>
      </c>
      <c r="AD26" s="85">
        <v>0</v>
      </c>
      <c r="AE26" s="118" t="str">
        <f>INDEX(PlayerTable!B:B,MATCH(C26,PlayerTable!C:C,0))</f>
        <v>FoDMKB</v>
      </c>
      <c r="AF26" s="118">
        <f>COUNT(Goalies!J$39:J$67)</f>
        <v>26</v>
      </c>
      <c r="AG26" s="118">
        <f>INDEX(PlayerTable!G:G,MATCH(C26,PlayerTable!C:C,0))</f>
        <v>4</v>
      </c>
      <c r="AH26" s="118">
        <f>INDEX(PlayerTable!H:H,MATCH(C26,PlayerTable!C:C,0))</f>
        <v>2</v>
      </c>
      <c r="AI26" s="118">
        <f>INDEX(PlayerTable!I:I,MATCH(C26,PlayerTable!C:C,0))</f>
        <v>6</v>
      </c>
      <c r="AJ26" s="108">
        <f>IF(INDEX(PlayerTable!J:J,MATCH(C26,PlayerTable!C:C,0))="", 0, INDEX(PlayerTable!J:J,MATCH(C26,PlayerTable!C:C,0)))</f>
        <v>3</v>
      </c>
    </row>
    <row r="27" spans="1:36" ht="15" customHeight="1">
      <c r="A27" s="119" t="str">
        <f t="shared" si="0"/>
        <v/>
      </c>
      <c r="B27" s="119"/>
      <c r="C27" s="119">
        <v>3019</v>
      </c>
      <c r="D27" s="118" t="s">
        <v>80</v>
      </c>
      <c r="E27" s="118" t="s">
        <v>81</v>
      </c>
      <c r="F27" s="64">
        <f t="shared" si="1"/>
        <v>26</v>
      </c>
      <c r="G27" s="93">
        <f t="shared" si="2"/>
        <v>33</v>
      </c>
      <c r="H27" s="93">
        <f t="shared" si="3"/>
        <v>10</v>
      </c>
      <c r="I27" s="93">
        <f t="shared" si="4"/>
        <v>43</v>
      </c>
      <c r="J27" s="110">
        <f t="shared" si="5"/>
        <v>1.6538461538461537</v>
      </c>
      <c r="K27" s="93">
        <f t="shared" si="6"/>
        <v>3</v>
      </c>
      <c r="L27" s="106"/>
      <c r="M27" s="93"/>
      <c r="N27" s="93"/>
      <c r="O27" s="93"/>
      <c r="P27" s="93"/>
      <c r="Q27" s="112"/>
      <c r="R27" s="93"/>
      <c r="S27" s="97"/>
      <c r="T27" s="93"/>
      <c r="U27" s="93"/>
      <c r="V27" s="93"/>
      <c r="W27" s="93"/>
      <c r="X27" s="85"/>
      <c r="Y27" s="118"/>
      <c r="Z27" s="119"/>
      <c r="AA27" s="119"/>
      <c r="AB27" s="119"/>
      <c r="AC27" s="119"/>
      <c r="AE27" s="118" t="str">
        <f>INDEX(PlayerTable!B:B,MATCH(C27,PlayerTable!C:C,0))</f>
        <v>FoDMKB</v>
      </c>
      <c r="AF27" s="118">
        <f>COUNT(Goalies!J$39:J$67)</f>
        <v>26</v>
      </c>
      <c r="AG27" s="118">
        <f>INDEX(PlayerTable!G:G,MATCH(C27,PlayerTable!C:C,0))</f>
        <v>33</v>
      </c>
      <c r="AH27" s="118">
        <f>INDEX(PlayerTable!H:H,MATCH(C27,PlayerTable!C:C,0))</f>
        <v>10</v>
      </c>
      <c r="AI27" s="118">
        <f>INDEX(PlayerTable!I:I,MATCH(C27,PlayerTable!C:C,0))</f>
        <v>43</v>
      </c>
      <c r="AJ27" s="108">
        <f>IF(INDEX(PlayerTable!J:J,MATCH(C27,PlayerTable!C:C,0))="", 0, INDEX(PlayerTable!J:J,MATCH(C27,PlayerTable!C:C,0)))</f>
        <v>3</v>
      </c>
    </row>
    <row r="28" spans="1:36" s="11" customFormat="1" ht="15" customHeight="1">
      <c r="A28" s="119" t="str">
        <f t="shared" si="0"/>
        <v/>
      </c>
      <c r="B28" s="119"/>
      <c r="C28" s="119">
        <v>3007</v>
      </c>
      <c r="D28" s="118" t="s">
        <v>82</v>
      </c>
      <c r="E28" s="118" t="s">
        <v>83</v>
      </c>
      <c r="F28" s="64">
        <f t="shared" si="1"/>
        <v>84</v>
      </c>
      <c r="G28" s="93">
        <f t="shared" si="2"/>
        <v>13</v>
      </c>
      <c r="H28" s="93">
        <f t="shared" si="3"/>
        <v>7</v>
      </c>
      <c r="I28" s="93">
        <f t="shared" si="4"/>
        <v>20</v>
      </c>
      <c r="J28" s="110">
        <f t="shared" si="5"/>
        <v>0.23809523809523808</v>
      </c>
      <c r="K28" s="93">
        <f t="shared" si="6"/>
        <v>0</v>
      </c>
      <c r="L28" s="92" t="s">
        <v>352</v>
      </c>
      <c r="M28" s="101">
        <v>29</v>
      </c>
      <c r="N28" s="101">
        <v>9</v>
      </c>
      <c r="O28" s="101">
        <v>1</v>
      </c>
      <c r="P28" s="101">
        <v>10</v>
      </c>
      <c r="Q28" s="113" t="s">
        <v>352</v>
      </c>
      <c r="R28" s="100"/>
      <c r="S28" s="97"/>
      <c r="T28" s="93"/>
      <c r="U28" s="93"/>
      <c r="V28" s="93"/>
      <c r="W28" s="93"/>
      <c r="X28" s="85"/>
      <c r="Y28" s="118" t="s">
        <v>68</v>
      </c>
      <c r="Z28" s="119">
        <v>29</v>
      </c>
      <c r="AA28" s="119">
        <v>0</v>
      </c>
      <c r="AB28" s="119">
        <v>2</v>
      </c>
      <c r="AC28" s="119">
        <v>2</v>
      </c>
      <c r="AD28" s="85">
        <v>0</v>
      </c>
      <c r="AE28" s="118" t="str">
        <f>INDEX(PlayerTable!B:B,MATCH(C28,PlayerTable!C:C,0))</f>
        <v>FoDMKB</v>
      </c>
      <c r="AF28" s="118">
        <f>COUNT(Goalies!J$39:J$67)</f>
        <v>26</v>
      </c>
      <c r="AG28" s="118">
        <f>INDEX(PlayerTable!G:G,MATCH(C28,PlayerTable!C:C,0))</f>
        <v>4</v>
      </c>
      <c r="AH28" s="118">
        <f>INDEX(PlayerTable!H:H,MATCH(C28,PlayerTable!C:C,0))</f>
        <v>4</v>
      </c>
      <c r="AI28" s="118">
        <f>INDEX(PlayerTable!I:I,MATCH(C28,PlayerTable!C:C,0))</f>
        <v>8</v>
      </c>
      <c r="AJ28" s="108">
        <f>IF(INDEX(PlayerTable!J:J,MATCH(C28,PlayerTable!C:C,0))="", 0, INDEX(PlayerTable!J:J,MATCH(C28,PlayerTable!C:C,0)))</f>
        <v>0</v>
      </c>
    </row>
    <row r="29" spans="1:36" s="11" customFormat="1" ht="15" customHeight="1">
      <c r="A29" s="119" t="str">
        <f t="shared" si="0"/>
        <v/>
      </c>
      <c r="B29" s="119"/>
      <c r="C29" s="119">
        <v>3009</v>
      </c>
      <c r="D29" s="118" t="s">
        <v>84</v>
      </c>
      <c r="E29" s="118" t="s">
        <v>85</v>
      </c>
      <c r="F29" s="64">
        <f t="shared" si="1"/>
        <v>82</v>
      </c>
      <c r="G29" s="93">
        <f t="shared" si="2"/>
        <v>18</v>
      </c>
      <c r="H29" s="93">
        <f t="shared" si="3"/>
        <v>10</v>
      </c>
      <c r="I29" s="93">
        <f t="shared" si="4"/>
        <v>28</v>
      </c>
      <c r="J29" s="110">
        <f t="shared" si="5"/>
        <v>0.34146341463414637</v>
      </c>
      <c r="K29" s="93">
        <f t="shared" si="6"/>
        <v>15</v>
      </c>
      <c r="L29" s="92"/>
      <c r="M29" s="93"/>
      <c r="N29" s="93"/>
      <c r="O29" s="93"/>
      <c r="P29" s="93"/>
      <c r="Q29" s="112"/>
      <c r="R29" s="93"/>
      <c r="S29" s="97" t="s">
        <v>352</v>
      </c>
      <c r="T29" s="93">
        <v>27</v>
      </c>
      <c r="U29" s="93">
        <v>9</v>
      </c>
      <c r="V29" s="93">
        <v>7</v>
      </c>
      <c r="W29" s="93">
        <v>16</v>
      </c>
      <c r="X29" s="85">
        <v>9</v>
      </c>
      <c r="Y29" s="118" t="s">
        <v>68</v>
      </c>
      <c r="Z29" s="119">
        <v>29</v>
      </c>
      <c r="AA29" s="119">
        <v>7</v>
      </c>
      <c r="AB29" s="119">
        <v>1</v>
      </c>
      <c r="AC29" s="119">
        <v>8</v>
      </c>
      <c r="AD29" s="85">
        <v>6</v>
      </c>
      <c r="AE29" s="118" t="str">
        <f>INDEX(PlayerTable!B:B,MATCH(C29,PlayerTable!C:C,0))</f>
        <v>FoDMKB</v>
      </c>
      <c r="AF29" s="118">
        <f>COUNT(Goalies!J$39:J$67)</f>
        <v>26</v>
      </c>
      <c r="AG29" s="118">
        <f>INDEX(PlayerTable!G:G,MATCH(C29,PlayerTable!C:C,0))</f>
        <v>2</v>
      </c>
      <c r="AH29" s="118">
        <f>INDEX(PlayerTable!H:H,MATCH(C29,PlayerTable!C:C,0))</f>
        <v>2</v>
      </c>
      <c r="AI29" s="118">
        <f>INDEX(PlayerTable!I:I,MATCH(C29,PlayerTable!C:C,0))</f>
        <v>4</v>
      </c>
      <c r="AJ29" s="108">
        <f>IF(INDEX(PlayerTable!J:J,MATCH(C29,PlayerTable!C:C,0))="", 0, INDEX(PlayerTable!J:J,MATCH(C29,PlayerTable!C:C,0)))</f>
        <v>0</v>
      </c>
    </row>
    <row r="30" spans="1:36" s="11" customFormat="1" ht="15" customHeight="1">
      <c r="A30" s="119" t="str">
        <f t="shared" si="0"/>
        <v/>
      </c>
      <c r="B30" s="119"/>
      <c r="C30" s="119">
        <v>3010</v>
      </c>
      <c r="D30" s="118" t="s">
        <v>77</v>
      </c>
      <c r="E30" s="118" t="s">
        <v>86</v>
      </c>
      <c r="F30" s="64">
        <f t="shared" si="1"/>
        <v>82</v>
      </c>
      <c r="G30" s="93">
        <f t="shared" si="2"/>
        <v>14</v>
      </c>
      <c r="H30" s="93">
        <f t="shared" si="3"/>
        <v>8</v>
      </c>
      <c r="I30" s="93">
        <f t="shared" si="4"/>
        <v>22</v>
      </c>
      <c r="J30" s="110">
        <f t="shared" si="5"/>
        <v>0.26829268292682928</v>
      </c>
      <c r="K30" s="93">
        <f t="shared" si="6"/>
        <v>0</v>
      </c>
      <c r="L30" s="92"/>
      <c r="M30" s="93"/>
      <c r="N30" s="93"/>
      <c r="O30" s="93"/>
      <c r="P30" s="93"/>
      <c r="Q30" s="112" t="s">
        <v>352</v>
      </c>
      <c r="R30" s="93"/>
      <c r="S30" s="97" t="s">
        <v>352</v>
      </c>
      <c r="T30" s="93">
        <v>27</v>
      </c>
      <c r="U30" s="93">
        <v>4</v>
      </c>
      <c r="V30" s="93">
        <v>1</v>
      </c>
      <c r="W30" s="93">
        <v>5</v>
      </c>
      <c r="X30" s="85">
        <v>0</v>
      </c>
      <c r="Y30" s="118" t="s">
        <v>68</v>
      </c>
      <c r="Z30" s="119">
        <v>29</v>
      </c>
      <c r="AA30" s="119">
        <v>4</v>
      </c>
      <c r="AB30" s="119">
        <v>2</v>
      </c>
      <c r="AC30" s="119">
        <v>6</v>
      </c>
      <c r="AD30" s="85">
        <v>0</v>
      </c>
      <c r="AE30" s="118" t="str">
        <f>INDEX(PlayerTable!B:B,MATCH(C30,PlayerTable!C:C,0))</f>
        <v>FoDMKB</v>
      </c>
      <c r="AF30" s="118">
        <f>COUNT(Goalies!J$39:J$67)</f>
        <v>26</v>
      </c>
      <c r="AG30" s="118">
        <f>INDEX(PlayerTable!G:G,MATCH(C30,PlayerTable!C:C,0))</f>
        <v>6</v>
      </c>
      <c r="AH30" s="118">
        <f>INDEX(PlayerTable!H:H,MATCH(C30,PlayerTable!C:C,0))</f>
        <v>5</v>
      </c>
      <c r="AI30" s="118">
        <f>INDEX(PlayerTable!I:I,MATCH(C30,PlayerTable!C:C,0))</f>
        <v>11</v>
      </c>
      <c r="AJ30" s="108">
        <f>IF(INDEX(PlayerTable!J:J,MATCH(C30,PlayerTable!C:C,0))="", 0, INDEX(PlayerTable!J:J,MATCH(C30,PlayerTable!C:C,0)))</f>
        <v>0</v>
      </c>
    </row>
    <row r="31" spans="1:36" s="11" customFormat="1" ht="15" customHeight="1">
      <c r="A31" s="119" t="str">
        <f t="shared" si="0"/>
        <v/>
      </c>
      <c r="B31" s="119" t="s">
        <v>350</v>
      </c>
      <c r="C31" s="119">
        <v>3011</v>
      </c>
      <c r="D31" s="118" t="s">
        <v>87</v>
      </c>
      <c r="E31" s="118" t="s">
        <v>86</v>
      </c>
      <c r="F31" s="64">
        <f t="shared" si="1"/>
        <v>82</v>
      </c>
      <c r="G31" s="93">
        <f t="shared" si="2"/>
        <v>39</v>
      </c>
      <c r="H31" s="93">
        <f t="shared" si="3"/>
        <v>24</v>
      </c>
      <c r="I31" s="93">
        <f t="shared" si="4"/>
        <v>63</v>
      </c>
      <c r="J31" s="110">
        <f t="shared" si="5"/>
        <v>0.76829268292682928</v>
      </c>
      <c r="K31" s="93">
        <f t="shared" si="6"/>
        <v>27</v>
      </c>
      <c r="L31" s="92"/>
      <c r="M31" s="93"/>
      <c r="N31" s="93"/>
      <c r="O31" s="93"/>
      <c r="P31" s="93"/>
      <c r="Q31" s="112" t="s">
        <v>352</v>
      </c>
      <c r="R31" s="93"/>
      <c r="S31" s="97" t="s">
        <v>352</v>
      </c>
      <c r="T31" s="93">
        <v>27</v>
      </c>
      <c r="U31" s="93">
        <v>11</v>
      </c>
      <c r="V31" s="93">
        <v>5</v>
      </c>
      <c r="W31" s="93">
        <v>16</v>
      </c>
      <c r="X31" s="85">
        <v>12</v>
      </c>
      <c r="Y31" s="118" t="s">
        <v>68</v>
      </c>
      <c r="Z31" s="119">
        <v>29</v>
      </c>
      <c r="AA31" s="119">
        <v>0</v>
      </c>
      <c r="AB31" s="119">
        <v>4</v>
      </c>
      <c r="AC31" s="119">
        <v>4</v>
      </c>
      <c r="AD31" s="85">
        <v>3</v>
      </c>
      <c r="AE31" s="118" t="str">
        <f>INDEX(PlayerTable!B:B,MATCH(C31,PlayerTable!C:C,0))</f>
        <v>FoDMKB</v>
      </c>
      <c r="AF31" s="118">
        <f>COUNT(Goalies!J$39:J$67)</f>
        <v>26</v>
      </c>
      <c r="AG31" s="118">
        <f>INDEX(PlayerTable!G:G,MATCH(C31,PlayerTable!C:C,0))</f>
        <v>28</v>
      </c>
      <c r="AH31" s="118">
        <f>INDEX(PlayerTable!H:H,MATCH(C31,PlayerTable!C:C,0))</f>
        <v>15</v>
      </c>
      <c r="AI31" s="118">
        <f>INDEX(PlayerTable!I:I,MATCH(C31,PlayerTable!C:C,0))</f>
        <v>43</v>
      </c>
      <c r="AJ31" s="108">
        <f>IF(INDEX(PlayerTable!J:J,MATCH(C31,PlayerTable!C:C,0))="", 0, INDEX(PlayerTable!J:J,MATCH(C31,PlayerTable!C:C,0)))</f>
        <v>12</v>
      </c>
    </row>
    <row r="32" spans="1:36" ht="15" customHeight="1">
      <c r="A32" s="119" t="str">
        <f t="shared" si="0"/>
        <v/>
      </c>
      <c r="B32" s="119"/>
      <c r="C32" s="119">
        <v>3013</v>
      </c>
      <c r="D32" s="118" t="s">
        <v>58</v>
      </c>
      <c r="E32" s="118" t="s">
        <v>88</v>
      </c>
      <c r="F32" s="64">
        <f t="shared" si="1"/>
        <v>55</v>
      </c>
      <c r="G32" s="93">
        <f t="shared" si="2"/>
        <v>18</v>
      </c>
      <c r="H32" s="93">
        <f t="shared" si="3"/>
        <v>12</v>
      </c>
      <c r="I32" s="93">
        <f t="shared" si="4"/>
        <v>30</v>
      </c>
      <c r="J32" s="110">
        <f t="shared" si="5"/>
        <v>0.54545454545454541</v>
      </c>
      <c r="K32" s="93">
        <f t="shared" si="6"/>
        <v>6</v>
      </c>
      <c r="L32" s="106"/>
      <c r="M32" s="93"/>
      <c r="N32" s="93"/>
      <c r="O32" s="93"/>
      <c r="P32" s="93"/>
      <c r="Q32" s="112"/>
      <c r="R32" s="93"/>
      <c r="S32" s="97"/>
      <c r="T32" s="93"/>
      <c r="U32" s="93"/>
      <c r="V32" s="93"/>
      <c r="W32" s="93"/>
      <c r="X32" s="85"/>
      <c r="Y32" s="118" t="s">
        <v>68</v>
      </c>
      <c r="Z32" s="119">
        <v>29</v>
      </c>
      <c r="AA32" s="119">
        <v>5</v>
      </c>
      <c r="AB32" s="119">
        <v>2</v>
      </c>
      <c r="AC32" s="119">
        <v>7</v>
      </c>
      <c r="AD32" s="85">
        <v>3</v>
      </c>
      <c r="AE32" s="118" t="str">
        <f>INDEX(PlayerTable!B:B,MATCH(C32,PlayerTable!C:C,0))</f>
        <v>FoDMKB</v>
      </c>
      <c r="AF32" s="118">
        <f>COUNT(Goalies!J$39:J$67)</f>
        <v>26</v>
      </c>
      <c r="AG32" s="118">
        <f>INDEX(PlayerTable!G:G,MATCH(C32,PlayerTable!C:C,0))</f>
        <v>13</v>
      </c>
      <c r="AH32" s="118">
        <f>INDEX(PlayerTable!H:H,MATCH(C32,PlayerTable!C:C,0))</f>
        <v>10</v>
      </c>
      <c r="AI32" s="118">
        <f>INDEX(PlayerTable!I:I,MATCH(C32,PlayerTable!C:C,0))</f>
        <v>23</v>
      </c>
      <c r="AJ32" s="108">
        <f>IF(INDEX(PlayerTable!J:J,MATCH(C32,PlayerTable!C:C,0))="", 0, INDEX(PlayerTable!J:J,MATCH(C32,PlayerTable!C:C,0)))</f>
        <v>3</v>
      </c>
    </row>
    <row r="33" spans="1:36" ht="15" customHeight="1">
      <c r="A33" s="119" t="str">
        <f t="shared" si="0"/>
        <v/>
      </c>
      <c r="B33" s="119"/>
      <c r="C33" s="119">
        <v>3014</v>
      </c>
      <c r="D33" s="118" t="s">
        <v>89</v>
      </c>
      <c r="E33" s="118" t="s">
        <v>90</v>
      </c>
      <c r="F33" s="64">
        <f t="shared" si="1"/>
        <v>55</v>
      </c>
      <c r="G33" s="93">
        <f t="shared" si="2"/>
        <v>12</v>
      </c>
      <c r="H33" s="93">
        <f t="shared" si="3"/>
        <v>14</v>
      </c>
      <c r="I33" s="93">
        <f t="shared" si="4"/>
        <v>26</v>
      </c>
      <c r="J33" s="110">
        <f t="shared" si="5"/>
        <v>0.47272727272727272</v>
      </c>
      <c r="K33" s="93">
        <f t="shared" si="6"/>
        <v>21</v>
      </c>
      <c r="L33" s="106"/>
      <c r="M33" s="93"/>
      <c r="N33" s="93"/>
      <c r="O33" s="93"/>
      <c r="P33" s="93"/>
      <c r="Q33" s="112" t="s">
        <v>352</v>
      </c>
      <c r="R33" s="93"/>
      <c r="S33" s="97"/>
      <c r="T33" s="93"/>
      <c r="U33" s="93"/>
      <c r="V33" s="93"/>
      <c r="W33" s="93"/>
      <c r="X33" s="85"/>
      <c r="Y33" s="118" t="s">
        <v>68</v>
      </c>
      <c r="Z33" s="119">
        <v>29</v>
      </c>
      <c r="AA33" s="119">
        <v>2</v>
      </c>
      <c r="AB33" s="119">
        <v>6</v>
      </c>
      <c r="AC33" s="119">
        <v>8</v>
      </c>
      <c r="AD33" s="85">
        <v>12</v>
      </c>
      <c r="AE33" s="118" t="str">
        <f>INDEX(PlayerTable!B:B,MATCH(C33,PlayerTable!C:C,0))</f>
        <v>FoDMKB</v>
      </c>
      <c r="AF33" s="118">
        <f>COUNT(Goalies!J$39:J$67)</f>
        <v>26</v>
      </c>
      <c r="AG33" s="118">
        <f>INDEX(PlayerTable!G:G,MATCH(C33,PlayerTable!C:C,0))</f>
        <v>10</v>
      </c>
      <c r="AH33" s="118">
        <f>INDEX(PlayerTable!H:H,MATCH(C33,PlayerTable!C:C,0))</f>
        <v>8</v>
      </c>
      <c r="AI33" s="118">
        <f>INDEX(PlayerTable!I:I,MATCH(C33,PlayerTable!C:C,0))</f>
        <v>18</v>
      </c>
      <c r="AJ33" s="108">
        <f>IF(INDEX(PlayerTable!J:J,MATCH(C33,PlayerTable!C:C,0))="", 0, INDEX(PlayerTable!J:J,MATCH(C33,PlayerTable!C:C,0)))</f>
        <v>9</v>
      </c>
    </row>
    <row r="34" spans="1:36" ht="15" customHeight="1">
      <c r="A34" s="119" t="str">
        <f t="shared" si="0"/>
        <v/>
      </c>
      <c r="B34" s="119"/>
      <c r="C34" s="119">
        <v>3020</v>
      </c>
      <c r="D34" s="118" t="s">
        <v>91</v>
      </c>
      <c r="E34" s="118" t="s">
        <v>92</v>
      </c>
      <c r="F34" s="64">
        <f t="shared" si="1"/>
        <v>26</v>
      </c>
      <c r="G34" s="93">
        <f t="shared" si="2"/>
        <v>17</v>
      </c>
      <c r="H34" s="93">
        <f t="shared" si="3"/>
        <v>13</v>
      </c>
      <c r="I34" s="93">
        <f t="shared" si="4"/>
        <v>30</v>
      </c>
      <c r="J34" s="110">
        <f t="shared" si="5"/>
        <v>1.1538461538461537</v>
      </c>
      <c r="K34" s="93">
        <f t="shared" si="6"/>
        <v>12</v>
      </c>
      <c r="L34" s="106"/>
      <c r="M34" s="93"/>
      <c r="N34" s="93"/>
      <c r="O34" s="93"/>
      <c r="P34" s="93"/>
      <c r="Q34" s="112"/>
      <c r="R34" s="93"/>
      <c r="S34" s="97"/>
      <c r="T34" s="93"/>
      <c r="U34" s="93"/>
      <c r="V34" s="93"/>
      <c r="W34" s="93"/>
      <c r="X34" s="85"/>
      <c r="Y34" s="118"/>
      <c r="Z34" s="119"/>
      <c r="AA34" s="119"/>
      <c r="AB34" s="119"/>
      <c r="AC34" s="119"/>
      <c r="AE34" s="118" t="str">
        <f>INDEX(PlayerTable!B:B,MATCH(C34,PlayerTable!C:C,0))</f>
        <v>FoDMKB</v>
      </c>
      <c r="AF34" s="118">
        <f>COUNT(Goalies!J$39:J$67)</f>
        <v>26</v>
      </c>
      <c r="AG34" s="118">
        <f>INDEX(PlayerTable!G:G,MATCH(C34,PlayerTable!C:C,0))</f>
        <v>17</v>
      </c>
      <c r="AH34" s="118">
        <f>INDEX(PlayerTable!H:H,MATCH(C34,PlayerTable!C:C,0))</f>
        <v>13</v>
      </c>
      <c r="AI34" s="118">
        <f>INDEX(PlayerTable!I:I,MATCH(C34,PlayerTable!C:C,0))</f>
        <v>30</v>
      </c>
      <c r="AJ34" s="108">
        <f>IF(INDEX(PlayerTable!J:J,MATCH(C34,PlayerTable!C:C,0))="", 0, INDEX(PlayerTable!J:J,MATCH(C34,PlayerTable!C:C,0)))</f>
        <v>12</v>
      </c>
    </row>
    <row r="35" spans="1:36" ht="15" customHeight="1">
      <c r="A35" s="119" t="str">
        <f t="shared" si="0"/>
        <v/>
      </c>
      <c r="B35" s="119"/>
      <c r="C35" s="119">
        <v>3016</v>
      </c>
      <c r="D35" s="118" t="s">
        <v>93</v>
      </c>
      <c r="E35" s="118" t="s">
        <v>94</v>
      </c>
      <c r="F35" s="64">
        <f t="shared" si="1"/>
        <v>55</v>
      </c>
      <c r="G35" s="93">
        <f t="shared" si="2"/>
        <v>1</v>
      </c>
      <c r="H35" s="93">
        <f t="shared" si="3"/>
        <v>1</v>
      </c>
      <c r="I35" s="93">
        <f t="shared" si="4"/>
        <v>2</v>
      </c>
      <c r="J35" s="110">
        <f t="shared" ref="J35:J66" si="7">I35/F35</f>
        <v>3.6363636363636362E-2</v>
      </c>
      <c r="K35" s="93">
        <f t="shared" si="6"/>
        <v>3</v>
      </c>
      <c r="L35" s="106"/>
      <c r="M35" s="93"/>
      <c r="N35" s="93"/>
      <c r="O35" s="93"/>
      <c r="P35" s="93"/>
      <c r="Q35" s="112" t="s">
        <v>352</v>
      </c>
      <c r="R35" s="93"/>
      <c r="S35" s="97"/>
      <c r="T35" s="93"/>
      <c r="U35" s="93"/>
      <c r="V35" s="93"/>
      <c r="W35" s="93"/>
      <c r="X35" s="85"/>
      <c r="Y35" s="118" t="s">
        <v>68</v>
      </c>
      <c r="Z35" s="119">
        <v>29</v>
      </c>
      <c r="AA35" s="119">
        <v>1</v>
      </c>
      <c r="AB35" s="119">
        <v>1</v>
      </c>
      <c r="AC35" s="119">
        <v>2</v>
      </c>
      <c r="AD35" s="85">
        <v>3</v>
      </c>
      <c r="AE35" s="118" t="str">
        <f>INDEX(PlayerTable!B:B,MATCH(C35,PlayerTable!C:C,0))</f>
        <v>FoDMKB</v>
      </c>
      <c r="AF35" s="118">
        <f>COUNT(Goalies!J$39:J$67)</f>
        <v>26</v>
      </c>
      <c r="AG35" s="118">
        <f>INDEX(PlayerTable!G:G,MATCH(C35,PlayerTable!C:C,0))</f>
        <v>0</v>
      </c>
      <c r="AH35" s="118">
        <f>INDEX(PlayerTable!H:H,MATCH(C35,PlayerTable!C:C,0))</f>
        <v>0</v>
      </c>
      <c r="AI35" s="118">
        <f>INDEX(PlayerTable!I:I,MATCH(C35,PlayerTable!C:C,0))</f>
        <v>0</v>
      </c>
      <c r="AJ35" s="108">
        <f>IF(INDEX(PlayerTable!J:J,MATCH(C35,PlayerTable!C:C,0))="", 0, INDEX(PlayerTable!J:J,MATCH(C35,PlayerTable!C:C,0)))</f>
        <v>0</v>
      </c>
    </row>
    <row r="36" spans="1:36" ht="15" customHeight="1">
      <c r="A36" s="119" t="str">
        <f t="shared" si="0"/>
        <v/>
      </c>
      <c r="B36" s="119"/>
      <c r="C36" s="119">
        <v>2001</v>
      </c>
      <c r="D36" s="118" t="s">
        <v>58</v>
      </c>
      <c r="E36" s="118" t="s">
        <v>95</v>
      </c>
      <c r="F36" s="64">
        <f t="shared" si="1"/>
        <v>55</v>
      </c>
      <c r="G36" s="93">
        <f t="shared" si="2"/>
        <v>14</v>
      </c>
      <c r="H36" s="93">
        <f t="shared" si="3"/>
        <v>11</v>
      </c>
      <c r="I36" s="93">
        <f t="shared" si="4"/>
        <v>25</v>
      </c>
      <c r="J36" s="110">
        <f t="shared" si="7"/>
        <v>0.45454545454545453</v>
      </c>
      <c r="K36" s="93">
        <f t="shared" si="6"/>
        <v>6</v>
      </c>
      <c r="L36" s="106"/>
      <c r="M36" s="93"/>
      <c r="N36" s="93"/>
      <c r="O36" s="93"/>
      <c r="P36" s="93"/>
      <c r="Q36" s="112"/>
      <c r="R36" s="93"/>
      <c r="S36" s="97"/>
      <c r="T36" s="98"/>
      <c r="U36" s="93"/>
      <c r="V36" s="93"/>
      <c r="W36" s="93"/>
      <c r="X36" s="85"/>
      <c r="Y36" s="118" t="s">
        <v>12</v>
      </c>
      <c r="Z36" s="119">
        <v>29</v>
      </c>
      <c r="AA36" s="119">
        <v>14</v>
      </c>
      <c r="AB36" s="119">
        <v>10</v>
      </c>
      <c r="AC36" s="119">
        <v>24</v>
      </c>
      <c r="AD36" s="85">
        <v>6</v>
      </c>
      <c r="AE36" s="118" t="str">
        <f>INDEX(PlayerTable!B:B,MATCH(C36,PlayerTable!C:C,0))</f>
        <v>Kryptonite</v>
      </c>
      <c r="AF36" s="118">
        <f>COUNT(Goalies!J$39:J$67)</f>
        <v>26</v>
      </c>
      <c r="AG36" s="118">
        <f>INDEX(PlayerTable!G:G,MATCH(C36,PlayerTable!C:C,0))</f>
        <v>0</v>
      </c>
      <c r="AH36" s="118">
        <f>INDEX(PlayerTable!H:H,MATCH(C36,PlayerTable!C:C,0))</f>
        <v>1</v>
      </c>
      <c r="AI36" s="118">
        <f>INDEX(PlayerTable!I:I,MATCH(C36,PlayerTable!C:C,0))</f>
        <v>1</v>
      </c>
      <c r="AJ36" s="108">
        <f>IF(INDEX(PlayerTable!J:J,MATCH(C36,PlayerTable!C:C,0))="", 0, INDEX(PlayerTable!J:J,MATCH(C36,PlayerTable!C:C,0)))</f>
        <v>0</v>
      </c>
    </row>
    <row r="37" spans="1:36" ht="15" customHeight="1">
      <c r="A37" s="119" t="str">
        <f t="shared" si="0"/>
        <v>Yes</v>
      </c>
      <c r="B37" s="119"/>
      <c r="C37" s="119">
        <v>2002</v>
      </c>
      <c r="D37" s="118" t="s">
        <v>96</v>
      </c>
      <c r="E37" s="118" t="s">
        <v>97</v>
      </c>
      <c r="F37" s="64">
        <f t="shared" si="1"/>
        <v>111</v>
      </c>
      <c r="G37" s="93">
        <f t="shared" si="2"/>
        <v>13</v>
      </c>
      <c r="H37" s="93">
        <f t="shared" si="3"/>
        <v>7</v>
      </c>
      <c r="I37" s="93">
        <f t="shared" si="4"/>
        <v>20</v>
      </c>
      <c r="J37" s="110">
        <f t="shared" si="7"/>
        <v>0.18018018018018017</v>
      </c>
      <c r="K37" s="93">
        <f t="shared" si="6"/>
        <v>0</v>
      </c>
      <c r="L37" s="92" t="s">
        <v>12</v>
      </c>
      <c r="M37" s="101">
        <v>29</v>
      </c>
      <c r="N37" s="101">
        <v>11</v>
      </c>
      <c r="O37" s="101">
        <v>3</v>
      </c>
      <c r="P37" s="101">
        <v>14</v>
      </c>
      <c r="Q37" s="113" t="s">
        <v>12</v>
      </c>
      <c r="R37" s="101"/>
      <c r="S37" s="97" t="s">
        <v>12</v>
      </c>
      <c r="T37" s="93">
        <v>27</v>
      </c>
      <c r="U37" s="93">
        <v>2</v>
      </c>
      <c r="V37" s="93">
        <v>4</v>
      </c>
      <c r="W37" s="93">
        <v>6</v>
      </c>
      <c r="X37" s="85">
        <v>0</v>
      </c>
      <c r="Y37" s="118" t="s">
        <v>12</v>
      </c>
      <c r="Z37" s="119">
        <v>29</v>
      </c>
      <c r="AA37" s="119">
        <v>0</v>
      </c>
      <c r="AB37" s="119">
        <v>0</v>
      </c>
      <c r="AC37" s="119">
        <v>0</v>
      </c>
      <c r="AD37" s="85">
        <v>0</v>
      </c>
      <c r="AE37" s="118" t="str">
        <f>INDEX(PlayerTable!B:B,MATCH(C37,PlayerTable!C:C,0))</f>
        <v>Kryptonite</v>
      </c>
      <c r="AF37" s="118">
        <f>COUNT(Goalies!J$39:J$67)</f>
        <v>26</v>
      </c>
      <c r="AG37" s="118">
        <f>INDEX(PlayerTable!G:G,MATCH(C37,PlayerTable!C:C,0))</f>
        <v>0</v>
      </c>
      <c r="AH37" s="118">
        <f>INDEX(PlayerTable!H:H,MATCH(C37,PlayerTable!C:C,0))</f>
        <v>0</v>
      </c>
      <c r="AI37" s="118">
        <f>INDEX(PlayerTable!I:I,MATCH(C37,PlayerTable!C:C,0))</f>
        <v>0</v>
      </c>
      <c r="AJ37" s="108">
        <f>IF(INDEX(PlayerTable!J:J,MATCH(C37,PlayerTable!C:C,0))="", 0, INDEX(PlayerTable!J:J,MATCH(C37,PlayerTable!C:C,0)))</f>
        <v>0</v>
      </c>
    </row>
    <row r="38" spans="1:36" ht="15" customHeight="1">
      <c r="A38" s="119" t="str">
        <f t="shared" si="0"/>
        <v>Yes</v>
      </c>
      <c r="B38" s="119"/>
      <c r="C38" s="119">
        <v>2003</v>
      </c>
      <c r="D38" s="118" t="s">
        <v>98</v>
      </c>
      <c r="E38" s="118" t="s">
        <v>99</v>
      </c>
      <c r="F38" s="64">
        <f t="shared" si="1"/>
        <v>111</v>
      </c>
      <c r="G38" s="93">
        <f t="shared" si="2"/>
        <v>31</v>
      </c>
      <c r="H38" s="93">
        <f t="shared" si="3"/>
        <v>24</v>
      </c>
      <c r="I38" s="93">
        <f t="shared" si="4"/>
        <v>55</v>
      </c>
      <c r="J38" s="110">
        <f t="shared" si="7"/>
        <v>0.49549549549549549</v>
      </c>
      <c r="K38" s="93">
        <f t="shared" si="6"/>
        <v>21</v>
      </c>
      <c r="L38" s="92" t="s">
        <v>12</v>
      </c>
      <c r="M38" s="101">
        <v>29</v>
      </c>
      <c r="N38" s="101">
        <v>4</v>
      </c>
      <c r="O38" s="101">
        <v>2</v>
      </c>
      <c r="P38" s="101">
        <v>6</v>
      </c>
      <c r="Q38" s="113" t="s">
        <v>12</v>
      </c>
      <c r="R38" s="101"/>
      <c r="S38" s="97" t="s">
        <v>12</v>
      </c>
      <c r="T38" s="93">
        <v>27</v>
      </c>
      <c r="U38" s="93">
        <v>10</v>
      </c>
      <c r="V38" s="93">
        <v>6</v>
      </c>
      <c r="W38" s="93">
        <v>16</v>
      </c>
      <c r="X38" s="85">
        <v>9</v>
      </c>
      <c r="Y38" s="118" t="s">
        <v>12</v>
      </c>
      <c r="Z38" s="119">
        <v>29</v>
      </c>
      <c r="AA38" s="119">
        <v>12</v>
      </c>
      <c r="AB38" s="119">
        <v>8</v>
      </c>
      <c r="AC38" s="119">
        <v>20</v>
      </c>
      <c r="AD38" s="85">
        <v>6</v>
      </c>
      <c r="AE38" s="118" t="str">
        <f>INDEX(PlayerTable!B:B,MATCH(C38,PlayerTable!C:C,0))</f>
        <v>Kryptonite</v>
      </c>
      <c r="AF38" s="118">
        <f>COUNT(Goalies!J$39:J$67)</f>
        <v>26</v>
      </c>
      <c r="AG38" s="118">
        <f>INDEX(PlayerTable!G:G,MATCH(C38,PlayerTable!C:C,0))</f>
        <v>5</v>
      </c>
      <c r="AH38" s="118">
        <f>INDEX(PlayerTable!H:H,MATCH(C38,PlayerTable!C:C,0))</f>
        <v>8</v>
      </c>
      <c r="AI38" s="118">
        <f>INDEX(PlayerTable!I:I,MATCH(C38,PlayerTable!C:C,0))</f>
        <v>13</v>
      </c>
      <c r="AJ38" s="108">
        <f>IF(INDEX(PlayerTable!J:J,MATCH(C38,PlayerTable!C:C,0))="", 0, INDEX(PlayerTable!J:J,MATCH(C38,PlayerTable!C:C,0)))</f>
        <v>6</v>
      </c>
    </row>
    <row r="39" spans="1:36" ht="15" customHeight="1">
      <c r="A39" s="119" t="str">
        <f t="shared" si="0"/>
        <v>Yes</v>
      </c>
      <c r="B39" s="119"/>
      <c r="C39" s="119">
        <v>2005</v>
      </c>
      <c r="D39" s="118" t="s">
        <v>101</v>
      </c>
      <c r="E39" s="118" t="s">
        <v>102</v>
      </c>
      <c r="F39" s="64">
        <f t="shared" si="1"/>
        <v>111</v>
      </c>
      <c r="G39" s="93">
        <f t="shared" si="2"/>
        <v>10</v>
      </c>
      <c r="H39" s="93">
        <f t="shared" si="3"/>
        <v>18</v>
      </c>
      <c r="I39" s="93">
        <f t="shared" si="4"/>
        <v>28</v>
      </c>
      <c r="J39" s="110">
        <f t="shared" si="7"/>
        <v>0.25225225225225223</v>
      </c>
      <c r="K39" s="93">
        <f t="shared" si="6"/>
        <v>16</v>
      </c>
      <c r="L39" s="92" t="s">
        <v>12</v>
      </c>
      <c r="M39" s="101">
        <v>29</v>
      </c>
      <c r="N39" s="101">
        <v>1</v>
      </c>
      <c r="O39" s="101">
        <v>3</v>
      </c>
      <c r="P39" s="101">
        <v>4</v>
      </c>
      <c r="Q39" s="113" t="s">
        <v>12</v>
      </c>
      <c r="R39" s="101"/>
      <c r="S39" s="97" t="s">
        <v>12</v>
      </c>
      <c r="T39" s="93">
        <v>27</v>
      </c>
      <c r="U39" s="93">
        <v>1</v>
      </c>
      <c r="V39" s="93">
        <v>3</v>
      </c>
      <c r="W39" s="93">
        <v>4</v>
      </c>
      <c r="X39" s="85">
        <v>0</v>
      </c>
      <c r="Y39" s="118" t="s">
        <v>12</v>
      </c>
      <c r="Z39" s="119">
        <v>29</v>
      </c>
      <c r="AA39" s="119">
        <v>7</v>
      </c>
      <c r="AB39" s="119">
        <v>10</v>
      </c>
      <c r="AC39" s="119">
        <v>17</v>
      </c>
      <c r="AD39" s="85">
        <v>0</v>
      </c>
      <c r="AE39" s="118" t="str">
        <f>INDEX(PlayerTable!B:B,MATCH(C39,PlayerTable!C:C,0))</f>
        <v>Kryptonite</v>
      </c>
      <c r="AF39" s="118">
        <f>COUNT(Goalies!J$39:J$67)</f>
        <v>26</v>
      </c>
      <c r="AG39" s="118">
        <f>INDEX(PlayerTable!G:G,MATCH(C39,PlayerTable!C:C,0))</f>
        <v>1</v>
      </c>
      <c r="AH39" s="118">
        <f>INDEX(PlayerTable!H:H,MATCH(C39,PlayerTable!C:C,0))</f>
        <v>2</v>
      </c>
      <c r="AI39" s="118">
        <f>INDEX(PlayerTable!I:I,MATCH(C39,PlayerTable!C:C,0))</f>
        <v>3</v>
      </c>
      <c r="AJ39" s="108">
        <f>IF(INDEX(PlayerTable!J:J,MATCH(C39,PlayerTable!C:C,0))="", 0, INDEX(PlayerTable!J:J,MATCH(C39,PlayerTable!C:C,0)))</f>
        <v>16</v>
      </c>
    </row>
    <row r="40" spans="1:36" ht="15" customHeight="1">
      <c r="A40" s="119"/>
      <c r="B40" s="119"/>
      <c r="C40" s="119">
        <v>2020</v>
      </c>
      <c r="D40" s="118" t="s">
        <v>103</v>
      </c>
      <c r="E40" s="118" t="s">
        <v>104</v>
      </c>
      <c r="F40" s="64">
        <f t="shared" si="1"/>
        <v>17</v>
      </c>
      <c r="G40" s="93">
        <f t="shared" si="2"/>
        <v>9</v>
      </c>
      <c r="H40" s="93">
        <f t="shared" si="3"/>
        <v>3</v>
      </c>
      <c r="I40" s="93">
        <f t="shared" si="4"/>
        <v>12</v>
      </c>
      <c r="J40" s="110">
        <f t="shared" si="7"/>
        <v>0.70588235294117652</v>
      </c>
      <c r="K40" s="93">
        <f t="shared" si="6"/>
        <v>12</v>
      </c>
      <c r="L40" s="106"/>
      <c r="M40" s="93"/>
      <c r="N40" s="93"/>
      <c r="O40" s="93"/>
      <c r="P40" s="93"/>
      <c r="Q40" s="112"/>
      <c r="R40" s="93"/>
      <c r="S40" s="97"/>
      <c r="T40" s="93"/>
      <c r="U40" s="93"/>
      <c r="V40" s="93"/>
      <c r="W40" s="93"/>
      <c r="X40" s="85"/>
      <c r="Y40" s="118"/>
      <c r="Z40" s="119"/>
      <c r="AA40" s="119"/>
      <c r="AB40" s="119"/>
      <c r="AC40" s="119"/>
      <c r="AE40" s="118" t="str">
        <f>INDEX(PlayerTable!B:B,MATCH(C40,PlayerTable!C:C,0))</f>
        <v>Kryptonite</v>
      </c>
      <c r="AF40" s="118">
        <f>COUNT(Goalies!J$39:J$67)-9</f>
        <v>17</v>
      </c>
      <c r="AG40" s="118">
        <f>INDEX(PlayerTable!G:G,MATCH(C40,PlayerTable!C:C,0))</f>
        <v>9</v>
      </c>
      <c r="AH40" s="118">
        <f>INDEX(PlayerTable!H:H,MATCH(C40,PlayerTable!C:C,0))</f>
        <v>3</v>
      </c>
      <c r="AI40" s="118">
        <f>INDEX(PlayerTable!I:I,MATCH(C40,PlayerTable!C:C,0))</f>
        <v>12</v>
      </c>
      <c r="AJ40" s="108">
        <f>IF(INDEX(PlayerTable!J:J,MATCH(C40,PlayerTable!C:C,0))="", 0, INDEX(PlayerTable!J:J,MATCH(C40,PlayerTable!C:C,0)))</f>
        <v>12</v>
      </c>
    </row>
    <row r="41" spans="1:36" ht="15" customHeight="1">
      <c r="A41" s="119" t="str">
        <f t="shared" ref="A41:A64" si="8">IF(AND(ISTEXT(L41), ISTEXT(Q41), ISTEXT(S41), ISTEXT(Y41), ISTEXT(AE41)),"Yes", "")</f>
        <v/>
      </c>
      <c r="B41" s="119"/>
      <c r="C41" s="119">
        <v>2018</v>
      </c>
      <c r="D41" s="118" t="s">
        <v>41</v>
      </c>
      <c r="E41" s="118" t="s">
        <v>106</v>
      </c>
      <c r="F41" s="64">
        <f t="shared" si="1"/>
        <v>55</v>
      </c>
      <c r="G41" s="93">
        <f t="shared" si="2"/>
        <v>13</v>
      </c>
      <c r="H41" s="93">
        <f t="shared" si="3"/>
        <v>6</v>
      </c>
      <c r="I41" s="93">
        <f t="shared" si="4"/>
        <v>19</v>
      </c>
      <c r="J41" s="110">
        <f t="shared" si="7"/>
        <v>0.34545454545454546</v>
      </c>
      <c r="K41" s="93">
        <f t="shared" si="6"/>
        <v>3</v>
      </c>
      <c r="L41" s="106"/>
      <c r="M41" s="93"/>
      <c r="N41" s="93"/>
      <c r="O41" s="93"/>
      <c r="P41" s="93"/>
      <c r="Q41" s="112"/>
      <c r="R41" s="93"/>
      <c r="S41" s="97"/>
      <c r="T41" s="93"/>
      <c r="U41" s="93"/>
      <c r="V41" s="93"/>
      <c r="W41" s="93"/>
      <c r="X41" s="85"/>
      <c r="Y41" s="118" t="s">
        <v>12</v>
      </c>
      <c r="Z41" s="119">
        <v>29</v>
      </c>
      <c r="AA41" s="119">
        <v>3</v>
      </c>
      <c r="AB41" s="119">
        <v>2</v>
      </c>
      <c r="AC41" s="119">
        <v>5</v>
      </c>
      <c r="AD41" s="85">
        <v>0</v>
      </c>
      <c r="AE41" s="118" t="str">
        <f>INDEX(PlayerTable!B:B,MATCH(C41,PlayerTable!C:C,0))</f>
        <v>Kryptonite</v>
      </c>
      <c r="AF41" s="118">
        <f>COUNT(Goalies!J$39:J$67)</f>
        <v>26</v>
      </c>
      <c r="AG41" s="118">
        <f>INDEX(PlayerTable!G:G,MATCH(C41,PlayerTable!C:C,0))</f>
        <v>10</v>
      </c>
      <c r="AH41" s="118">
        <f>INDEX(PlayerTable!H:H,MATCH(C41,PlayerTable!C:C,0))</f>
        <v>4</v>
      </c>
      <c r="AI41" s="118">
        <f>INDEX(PlayerTable!I:I,MATCH(C41,PlayerTable!C:C,0))</f>
        <v>14</v>
      </c>
      <c r="AJ41" s="108">
        <f>IF(INDEX(PlayerTable!J:J,MATCH(C41,PlayerTable!C:C,0))="", 0, INDEX(PlayerTable!J:J,MATCH(C41,PlayerTable!C:C,0)))</f>
        <v>3</v>
      </c>
    </row>
    <row r="42" spans="1:36" ht="15" customHeight="1">
      <c r="A42" s="119" t="str">
        <f t="shared" si="8"/>
        <v>Yes</v>
      </c>
      <c r="B42" s="119"/>
      <c r="C42" s="119">
        <v>2006</v>
      </c>
      <c r="D42" s="118" t="s">
        <v>63</v>
      </c>
      <c r="E42" s="118" t="s">
        <v>108</v>
      </c>
      <c r="F42" s="64">
        <f t="shared" si="1"/>
        <v>111</v>
      </c>
      <c r="G42" s="93">
        <f t="shared" si="2"/>
        <v>22</v>
      </c>
      <c r="H42" s="93">
        <f t="shared" si="3"/>
        <v>19</v>
      </c>
      <c r="I42" s="93">
        <f t="shared" si="4"/>
        <v>41</v>
      </c>
      <c r="J42" s="110">
        <f t="shared" si="7"/>
        <v>0.36936936936936937</v>
      </c>
      <c r="K42" s="93">
        <f t="shared" si="6"/>
        <v>12</v>
      </c>
      <c r="L42" s="92" t="s">
        <v>12</v>
      </c>
      <c r="M42" s="101">
        <v>29</v>
      </c>
      <c r="N42" s="101">
        <v>6</v>
      </c>
      <c r="O42" s="101">
        <v>5</v>
      </c>
      <c r="P42" s="101">
        <v>11</v>
      </c>
      <c r="Q42" s="113" t="s">
        <v>12</v>
      </c>
      <c r="R42" s="101"/>
      <c r="S42" s="97" t="s">
        <v>12</v>
      </c>
      <c r="T42" s="93">
        <v>27</v>
      </c>
      <c r="U42" s="93">
        <v>12</v>
      </c>
      <c r="V42" s="93">
        <v>4</v>
      </c>
      <c r="W42" s="93">
        <v>16</v>
      </c>
      <c r="X42" s="85">
        <v>3</v>
      </c>
      <c r="Y42" s="118" t="s">
        <v>12</v>
      </c>
      <c r="Z42" s="119">
        <v>29</v>
      </c>
      <c r="AA42" s="119">
        <v>1</v>
      </c>
      <c r="AB42" s="119">
        <v>5</v>
      </c>
      <c r="AC42" s="119">
        <v>6</v>
      </c>
      <c r="AD42" s="85">
        <v>3</v>
      </c>
      <c r="AE42" s="118" t="str">
        <f>INDEX(PlayerTable!B:B,MATCH(C42,PlayerTable!C:C,0))</f>
        <v>Kryptonite</v>
      </c>
      <c r="AF42" s="118">
        <f>COUNT(Goalies!J$39:J$67)</f>
        <v>26</v>
      </c>
      <c r="AG42" s="118">
        <f>INDEX(PlayerTable!G:G,MATCH(C42,PlayerTable!C:C,0))</f>
        <v>3</v>
      </c>
      <c r="AH42" s="118">
        <f>INDEX(PlayerTable!H:H,MATCH(C42,PlayerTable!C:C,0))</f>
        <v>5</v>
      </c>
      <c r="AI42" s="118">
        <f>INDEX(PlayerTable!I:I,MATCH(C42,PlayerTable!C:C,0))</f>
        <v>8</v>
      </c>
      <c r="AJ42" s="108">
        <f>IF(INDEX(PlayerTable!J:J,MATCH(C42,PlayerTable!C:C,0))="", 0, INDEX(PlayerTable!J:J,MATCH(C42,PlayerTable!C:C,0)))</f>
        <v>6</v>
      </c>
    </row>
    <row r="43" spans="1:36" ht="15" customHeight="1">
      <c r="A43" s="119" t="str">
        <f t="shared" si="8"/>
        <v>Yes</v>
      </c>
      <c r="B43" s="119"/>
      <c r="C43" s="119">
        <v>2007</v>
      </c>
      <c r="D43" s="118" t="s">
        <v>79</v>
      </c>
      <c r="E43" s="118" t="s">
        <v>109</v>
      </c>
      <c r="F43" s="64">
        <f t="shared" si="1"/>
        <v>111</v>
      </c>
      <c r="G43" s="93">
        <f t="shared" si="2"/>
        <v>43</v>
      </c>
      <c r="H43" s="93">
        <f t="shared" si="3"/>
        <v>19</v>
      </c>
      <c r="I43" s="93">
        <f t="shared" si="4"/>
        <v>62</v>
      </c>
      <c r="J43" s="110">
        <f t="shared" si="7"/>
        <v>0.55855855855855852</v>
      </c>
      <c r="K43" s="93">
        <f t="shared" si="6"/>
        <v>27</v>
      </c>
      <c r="L43" s="92" t="s">
        <v>12</v>
      </c>
      <c r="M43" s="101">
        <v>29</v>
      </c>
      <c r="N43" s="101">
        <v>16</v>
      </c>
      <c r="O43" s="101">
        <v>5</v>
      </c>
      <c r="P43" s="101">
        <v>21</v>
      </c>
      <c r="Q43" s="113" t="s">
        <v>12</v>
      </c>
      <c r="R43" s="101"/>
      <c r="S43" s="97" t="s">
        <v>12</v>
      </c>
      <c r="T43" s="93">
        <v>27</v>
      </c>
      <c r="U43" s="93">
        <v>13</v>
      </c>
      <c r="V43" s="93">
        <v>1</v>
      </c>
      <c r="W43" s="93">
        <v>14</v>
      </c>
      <c r="X43" s="85">
        <v>12</v>
      </c>
      <c r="Y43" s="118" t="s">
        <v>12</v>
      </c>
      <c r="Z43" s="119">
        <v>29</v>
      </c>
      <c r="AA43" s="119">
        <v>5</v>
      </c>
      <c r="AB43" s="119">
        <v>6</v>
      </c>
      <c r="AC43" s="119">
        <v>11</v>
      </c>
      <c r="AD43" s="85">
        <v>0</v>
      </c>
      <c r="AE43" s="118" t="str">
        <f>INDEX(PlayerTable!B:B,MATCH(C43,PlayerTable!C:C,0))</f>
        <v>Kryptonite</v>
      </c>
      <c r="AF43" s="118">
        <f>COUNT(Goalies!J$39:J$67)</f>
        <v>26</v>
      </c>
      <c r="AG43" s="118">
        <f>INDEX(PlayerTable!G:G,MATCH(C43,PlayerTable!C:C,0))</f>
        <v>9</v>
      </c>
      <c r="AH43" s="118">
        <f>INDEX(PlayerTable!H:H,MATCH(C43,PlayerTable!C:C,0))</f>
        <v>7</v>
      </c>
      <c r="AI43" s="118">
        <f>INDEX(PlayerTable!I:I,MATCH(C43,PlayerTable!C:C,0))</f>
        <v>16</v>
      </c>
      <c r="AJ43" s="108">
        <f>IF(INDEX(PlayerTable!J:J,MATCH(C43,PlayerTable!C:C,0))="", 0, INDEX(PlayerTable!J:J,MATCH(C43,PlayerTable!C:C,0)))</f>
        <v>15</v>
      </c>
    </row>
    <row r="44" spans="1:36" ht="15" customHeight="1">
      <c r="A44" s="119" t="str">
        <f t="shared" si="8"/>
        <v>Yes</v>
      </c>
      <c r="B44" s="119" t="s">
        <v>350</v>
      </c>
      <c r="C44" s="119">
        <v>2008</v>
      </c>
      <c r="D44" s="118" t="s">
        <v>103</v>
      </c>
      <c r="E44" s="118" t="s">
        <v>110</v>
      </c>
      <c r="F44" s="64">
        <f t="shared" si="1"/>
        <v>111</v>
      </c>
      <c r="G44" s="93">
        <f t="shared" si="2"/>
        <v>22</v>
      </c>
      <c r="H44" s="93">
        <f t="shared" si="3"/>
        <v>31</v>
      </c>
      <c r="I44" s="93">
        <f t="shared" si="4"/>
        <v>53</v>
      </c>
      <c r="J44" s="110">
        <f t="shared" si="7"/>
        <v>0.47747747747747749</v>
      </c>
      <c r="K44" s="93">
        <f t="shared" si="6"/>
        <v>12</v>
      </c>
      <c r="L44" s="92" t="s">
        <v>12</v>
      </c>
      <c r="M44" s="101">
        <v>29</v>
      </c>
      <c r="N44" s="101">
        <v>2</v>
      </c>
      <c r="O44" s="101">
        <v>8</v>
      </c>
      <c r="P44" s="101">
        <v>10</v>
      </c>
      <c r="Q44" s="113" t="s">
        <v>12</v>
      </c>
      <c r="R44" s="101"/>
      <c r="S44" s="97" t="s">
        <v>12</v>
      </c>
      <c r="T44" s="93">
        <v>27</v>
      </c>
      <c r="U44" s="93">
        <v>5</v>
      </c>
      <c r="V44" s="93">
        <v>4</v>
      </c>
      <c r="W44" s="93">
        <v>9</v>
      </c>
      <c r="X44" s="85">
        <v>0</v>
      </c>
      <c r="Y44" s="118" t="s">
        <v>12</v>
      </c>
      <c r="Z44" s="119">
        <v>29</v>
      </c>
      <c r="AA44" s="119">
        <v>12</v>
      </c>
      <c r="AB44" s="119">
        <v>15</v>
      </c>
      <c r="AC44" s="119">
        <v>27</v>
      </c>
      <c r="AD44" s="85">
        <v>6</v>
      </c>
      <c r="AE44" s="118" t="str">
        <f>INDEX(PlayerTable!B:B,MATCH(C44,PlayerTable!C:C,0))</f>
        <v>Kryptonite</v>
      </c>
      <c r="AF44" s="118">
        <f>COUNT(Goalies!J$39:J$67)</f>
        <v>26</v>
      </c>
      <c r="AG44" s="118">
        <f>INDEX(PlayerTable!G:G,MATCH(C44,PlayerTable!C:C,0))</f>
        <v>3</v>
      </c>
      <c r="AH44" s="118">
        <f>INDEX(PlayerTable!H:H,MATCH(C44,PlayerTable!C:C,0))</f>
        <v>4</v>
      </c>
      <c r="AI44" s="118">
        <f>INDEX(PlayerTable!I:I,MATCH(C44,PlayerTable!C:C,0))</f>
        <v>7</v>
      </c>
      <c r="AJ44" s="108">
        <f>IF(INDEX(PlayerTable!J:J,MATCH(C44,PlayerTable!C:C,0))="", 0, INDEX(PlayerTable!J:J,MATCH(C44,PlayerTable!C:C,0)))</f>
        <v>6</v>
      </c>
    </row>
    <row r="45" spans="1:36" ht="15" customHeight="1">
      <c r="A45" s="119" t="str">
        <f t="shared" si="8"/>
        <v/>
      </c>
      <c r="B45" s="119"/>
      <c r="C45" s="119">
        <v>2009</v>
      </c>
      <c r="D45" s="118" t="s">
        <v>37</v>
      </c>
      <c r="E45" s="118" t="s">
        <v>111</v>
      </c>
      <c r="F45" s="64">
        <f t="shared" si="1"/>
        <v>82</v>
      </c>
      <c r="G45" s="93">
        <f t="shared" si="2"/>
        <v>9</v>
      </c>
      <c r="H45" s="93">
        <f t="shared" si="3"/>
        <v>13</v>
      </c>
      <c r="I45" s="93">
        <f t="shared" si="4"/>
        <v>22</v>
      </c>
      <c r="J45" s="110">
        <f t="shared" si="7"/>
        <v>0.26829268292682928</v>
      </c>
      <c r="K45" s="93">
        <f t="shared" si="6"/>
        <v>12</v>
      </c>
      <c r="L45" s="92"/>
      <c r="M45" s="93"/>
      <c r="N45" s="93"/>
      <c r="O45" s="93"/>
      <c r="P45" s="93"/>
      <c r="Q45" s="112" t="s">
        <v>12</v>
      </c>
      <c r="R45" s="93"/>
      <c r="S45" s="97" t="s">
        <v>12</v>
      </c>
      <c r="T45" s="93">
        <v>27</v>
      </c>
      <c r="U45" s="93">
        <v>6</v>
      </c>
      <c r="V45" s="93">
        <v>7</v>
      </c>
      <c r="W45" s="93">
        <v>13</v>
      </c>
      <c r="X45" s="85">
        <v>6</v>
      </c>
      <c r="Y45" s="118" t="s">
        <v>12</v>
      </c>
      <c r="Z45" s="119">
        <v>29</v>
      </c>
      <c r="AA45" s="119">
        <v>0</v>
      </c>
      <c r="AB45" s="119">
        <v>4</v>
      </c>
      <c r="AC45" s="119">
        <v>4</v>
      </c>
      <c r="AD45" s="85">
        <v>6</v>
      </c>
      <c r="AE45" s="118" t="str">
        <f>INDEX(PlayerTable!B:B,MATCH(C45,PlayerTable!C:C,0))</f>
        <v>Kryptonite</v>
      </c>
      <c r="AF45" s="118">
        <f>COUNT(Goalies!J$39:J$67)</f>
        <v>26</v>
      </c>
      <c r="AG45" s="118">
        <f>INDEX(PlayerTable!G:G,MATCH(C45,PlayerTable!C:C,0))</f>
        <v>3</v>
      </c>
      <c r="AH45" s="118">
        <f>INDEX(PlayerTable!H:H,MATCH(C45,PlayerTable!C:C,0))</f>
        <v>2</v>
      </c>
      <c r="AI45" s="118">
        <f>INDEX(PlayerTable!I:I,MATCH(C45,PlayerTable!C:C,0))</f>
        <v>5</v>
      </c>
      <c r="AJ45" s="108">
        <f>IF(INDEX(PlayerTable!J:J,MATCH(C45,PlayerTable!C:C,0))="", 0, INDEX(PlayerTable!J:J,MATCH(C45,PlayerTable!C:C,0)))</f>
        <v>0</v>
      </c>
    </row>
    <row r="46" spans="1:36" ht="15" customHeight="1">
      <c r="A46" s="119" t="str">
        <f t="shared" si="8"/>
        <v/>
      </c>
      <c r="B46" s="119"/>
      <c r="C46" s="119">
        <v>2010</v>
      </c>
      <c r="D46" s="118" t="s">
        <v>58</v>
      </c>
      <c r="E46" s="118" t="s">
        <v>112</v>
      </c>
      <c r="F46" s="64">
        <f t="shared" si="1"/>
        <v>111</v>
      </c>
      <c r="G46" s="93" t="e">
        <f t="shared" si="2"/>
        <v>#N/A</v>
      </c>
      <c r="H46" s="93" t="e">
        <f t="shared" si="3"/>
        <v>#N/A</v>
      </c>
      <c r="I46" s="93" t="e">
        <f t="shared" si="4"/>
        <v>#N/A</v>
      </c>
      <c r="J46" s="110" t="e">
        <f t="shared" si="7"/>
        <v>#N/A</v>
      </c>
      <c r="K46" s="93" t="e">
        <f t="shared" si="6"/>
        <v>#N/A</v>
      </c>
      <c r="L46" s="92" t="s">
        <v>12</v>
      </c>
      <c r="M46" s="101">
        <v>29</v>
      </c>
      <c r="N46" s="101">
        <v>18</v>
      </c>
      <c r="O46" s="101">
        <v>7</v>
      </c>
      <c r="P46" s="101">
        <v>25</v>
      </c>
      <c r="Q46" s="113" t="s">
        <v>12</v>
      </c>
      <c r="R46" s="101"/>
      <c r="S46" s="97" t="s">
        <v>12</v>
      </c>
      <c r="T46" s="93">
        <v>27</v>
      </c>
      <c r="U46" s="93">
        <v>19</v>
      </c>
      <c r="V46" s="93">
        <v>9</v>
      </c>
      <c r="W46" s="93">
        <v>28</v>
      </c>
      <c r="X46" s="85">
        <v>3</v>
      </c>
      <c r="Y46" s="118" t="s">
        <v>12</v>
      </c>
      <c r="Z46" s="119">
        <v>29</v>
      </c>
      <c r="AA46" s="119">
        <v>10</v>
      </c>
      <c r="AB46" s="119">
        <v>7</v>
      </c>
      <c r="AC46" s="119">
        <v>17</v>
      </c>
      <c r="AD46" s="85">
        <v>3</v>
      </c>
      <c r="AE46" s="118" t="e">
        <f>INDEX(PlayerTable!B:B,MATCH(C46,PlayerTable!C:C,0))</f>
        <v>#N/A</v>
      </c>
      <c r="AF46" s="118">
        <f>COUNT(Goalies!J$39:J$67)</f>
        <v>26</v>
      </c>
      <c r="AG46" s="118" t="e">
        <f>INDEX(PlayerTable!G:G,MATCH(C46,PlayerTable!C:C,0))</f>
        <v>#N/A</v>
      </c>
      <c r="AH46" s="118" t="e">
        <f>INDEX(PlayerTable!H:H,MATCH(C46,PlayerTable!C:C,0))</f>
        <v>#N/A</v>
      </c>
      <c r="AI46" s="118" t="e">
        <f>INDEX(PlayerTable!I:I,MATCH(C46,PlayerTable!C:C,0))</f>
        <v>#N/A</v>
      </c>
      <c r="AJ46" s="108" t="e">
        <f>IF(INDEX(PlayerTable!J:J,MATCH(C46,PlayerTable!C:C,0))="", 0, INDEX(PlayerTable!J:J,MATCH(C46,PlayerTable!C:C,0)))</f>
        <v>#N/A</v>
      </c>
    </row>
    <row r="47" spans="1:36" ht="15" customHeight="1">
      <c r="A47" s="119" t="str">
        <f t="shared" si="8"/>
        <v/>
      </c>
      <c r="B47" s="119"/>
      <c r="C47" s="119">
        <v>2017</v>
      </c>
      <c r="D47" s="118" t="s">
        <v>96</v>
      </c>
      <c r="E47" s="118" t="s">
        <v>115</v>
      </c>
      <c r="F47" s="64">
        <f t="shared" si="1"/>
        <v>55</v>
      </c>
      <c r="G47" s="93">
        <f t="shared" si="2"/>
        <v>9</v>
      </c>
      <c r="H47" s="93">
        <f t="shared" si="3"/>
        <v>9</v>
      </c>
      <c r="I47" s="93">
        <f t="shared" si="4"/>
        <v>18</v>
      </c>
      <c r="J47" s="110">
        <f t="shared" si="7"/>
        <v>0.32727272727272727</v>
      </c>
      <c r="K47" s="93">
        <f t="shared" si="6"/>
        <v>12</v>
      </c>
      <c r="L47" s="106"/>
      <c r="M47" s="93"/>
      <c r="N47" s="93"/>
      <c r="O47" s="93"/>
      <c r="P47" s="93"/>
      <c r="Q47" s="112"/>
      <c r="R47" s="93"/>
      <c r="S47" s="97"/>
      <c r="T47" s="93"/>
      <c r="U47" s="93"/>
      <c r="V47" s="93"/>
      <c r="W47" s="93"/>
      <c r="X47" s="85"/>
      <c r="Y47" s="118" t="s">
        <v>12</v>
      </c>
      <c r="Z47" s="119">
        <v>29</v>
      </c>
      <c r="AA47" s="119">
        <v>0</v>
      </c>
      <c r="AB47" s="119">
        <v>0</v>
      </c>
      <c r="AC47" s="119">
        <v>0</v>
      </c>
      <c r="AD47" s="85">
        <v>6</v>
      </c>
      <c r="AE47" s="118" t="str">
        <f>INDEX(PlayerTable!B:B,MATCH(C47,PlayerTable!C:C,0))</f>
        <v>Kryptonite</v>
      </c>
      <c r="AF47" s="118">
        <f>COUNT(Goalies!J$39:J$67)</f>
        <v>26</v>
      </c>
      <c r="AG47" s="118">
        <f>INDEX(PlayerTable!G:G,MATCH(C47,PlayerTable!C:C,0))</f>
        <v>9</v>
      </c>
      <c r="AH47" s="118">
        <f>INDEX(PlayerTable!H:H,MATCH(C47,PlayerTable!C:C,0))</f>
        <v>9</v>
      </c>
      <c r="AI47" s="118">
        <f>INDEX(PlayerTable!I:I,MATCH(C47,PlayerTable!C:C,0))</f>
        <v>18</v>
      </c>
      <c r="AJ47" s="108">
        <f>IF(INDEX(PlayerTable!J:J,MATCH(C47,PlayerTable!C:C,0))="", 0, INDEX(PlayerTable!J:J,MATCH(C47,PlayerTable!C:C,0)))</f>
        <v>6</v>
      </c>
    </row>
    <row r="48" spans="1:36" s="11" customFormat="1" ht="15" customHeight="1">
      <c r="A48" s="119" t="str">
        <f t="shared" si="8"/>
        <v/>
      </c>
      <c r="B48" s="119"/>
      <c r="C48" s="119">
        <v>2011</v>
      </c>
      <c r="D48" s="118" t="s">
        <v>82</v>
      </c>
      <c r="E48" s="118" t="s">
        <v>117</v>
      </c>
      <c r="F48" s="64">
        <f t="shared" si="1"/>
        <v>82</v>
      </c>
      <c r="G48" s="93">
        <f t="shared" si="2"/>
        <v>10</v>
      </c>
      <c r="H48" s="93">
        <f t="shared" si="3"/>
        <v>18</v>
      </c>
      <c r="I48" s="93">
        <f t="shared" si="4"/>
        <v>28</v>
      </c>
      <c r="J48" s="110">
        <f t="shared" si="7"/>
        <v>0.34146341463414637</v>
      </c>
      <c r="K48" s="93">
        <f t="shared" si="6"/>
        <v>3</v>
      </c>
      <c r="L48" s="92"/>
      <c r="M48" s="93"/>
      <c r="N48" s="93"/>
      <c r="O48" s="93"/>
      <c r="P48" s="93"/>
      <c r="Q48" s="112"/>
      <c r="R48" s="93"/>
      <c r="S48" s="97" t="s">
        <v>12</v>
      </c>
      <c r="T48" s="93">
        <v>27</v>
      </c>
      <c r="U48" s="93">
        <v>1</v>
      </c>
      <c r="V48" s="93">
        <v>1</v>
      </c>
      <c r="W48" s="93">
        <v>2</v>
      </c>
      <c r="X48" s="85">
        <v>0</v>
      </c>
      <c r="Y48" s="118" t="s">
        <v>12</v>
      </c>
      <c r="Z48" s="119">
        <v>29</v>
      </c>
      <c r="AA48" s="119">
        <v>8</v>
      </c>
      <c r="AB48" s="119">
        <v>17</v>
      </c>
      <c r="AC48" s="119">
        <v>25</v>
      </c>
      <c r="AD48" s="85">
        <v>0</v>
      </c>
      <c r="AE48" s="118" t="str">
        <f>INDEX(PlayerTable!B:B,MATCH(C48,PlayerTable!C:C,0))</f>
        <v>Kryptonite</v>
      </c>
      <c r="AF48" s="118">
        <f>COUNT(Goalies!J$39:J$67)</f>
        <v>26</v>
      </c>
      <c r="AG48" s="118">
        <f>INDEX(PlayerTable!G:G,MATCH(C48,PlayerTable!C:C,0))</f>
        <v>1</v>
      </c>
      <c r="AH48" s="118">
        <f>INDEX(PlayerTable!H:H,MATCH(C48,PlayerTable!C:C,0))</f>
        <v>0</v>
      </c>
      <c r="AI48" s="118">
        <f>INDEX(PlayerTable!I:I,MATCH(C48,PlayerTable!C:C,0))</f>
        <v>1</v>
      </c>
      <c r="AJ48" s="108">
        <f>IF(INDEX(PlayerTable!J:J,MATCH(C48,PlayerTable!C:C,0))="", 0, INDEX(PlayerTable!J:J,MATCH(C48,PlayerTable!C:C,0)))</f>
        <v>3</v>
      </c>
    </row>
    <row r="49" spans="1:36" s="11" customFormat="1" ht="15" customHeight="1">
      <c r="A49" s="119" t="str">
        <f t="shared" si="8"/>
        <v>Yes</v>
      </c>
      <c r="B49" s="119"/>
      <c r="C49" s="119">
        <v>2012</v>
      </c>
      <c r="D49" s="118" t="s">
        <v>118</v>
      </c>
      <c r="E49" s="118" t="s">
        <v>119</v>
      </c>
      <c r="F49" s="64">
        <f t="shared" si="1"/>
        <v>111</v>
      </c>
      <c r="G49" s="93">
        <f t="shared" si="2"/>
        <v>57</v>
      </c>
      <c r="H49" s="93">
        <f t="shared" si="3"/>
        <v>32</v>
      </c>
      <c r="I49" s="93">
        <f t="shared" si="4"/>
        <v>89</v>
      </c>
      <c r="J49" s="110">
        <f t="shared" si="7"/>
        <v>0.80180180180180183</v>
      </c>
      <c r="K49" s="93">
        <f t="shared" si="6"/>
        <v>15</v>
      </c>
      <c r="L49" s="92" t="s">
        <v>12</v>
      </c>
      <c r="M49" s="101">
        <v>29</v>
      </c>
      <c r="N49" s="101">
        <v>16</v>
      </c>
      <c r="O49" s="101">
        <v>3</v>
      </c>
      <c r="P49" s="101">
        <v>19</v>
      </c>
      <c r="Q49" s="113" t="s">
        <v>12</v>
      </c>
      <c r="R49" s="101"/>
      <c r="S49" s="97" t="s">
        <v>12</v>
      </c>
      <c r="T49" s="93">
        <v>27</v>
      </c>
      <c r="U49" s="93">
        <v>27</v>
      </c>
      <c r="V49" s="93">
        <v>16</v>
      </c>
      <c r="W49" s="93">
        <v>43</v>
      </c>
      <c r="X49" s="85">
        <v>3</v>
      </c>
      <c r="Y49" s="118" t="s">
        <v>12</v>
      </c>
      <c r="Z49" s="119">
        <v>29</v>
      </c>
      <c r="AA49" s="119">
        <v>6</v>
      </c>
      <c r="AB49" s="119">
        <v>7</v>
      </c>
      <c r="AC49" s="119">
        <v>13</v>
      </c>
      <c r="AD49" s="85">
        <v>9</v>
      </c>
      <c r="AE49" s="118" t="str">
        <f>INDEX(PlayerTable!B:B,MATCH(C49,PlayerTable!C:C,0))</f>
        <v>Kryptonite</v>
      </c>
      <c r="AF49" s="118">
        <f>COUNT(Goalies!J$39:J$67)</f>
        <v>26</v>
      </c>
      <c r="AG49" s="118">
        <f>INDEX(PlayerTable!G:G,MATCH(C49,PlayerTable!C:C,0))</f>
        <v>8</v>
      </c>
      <c r="AH49" s="118">
        <f>INDEX(PlayerTable!H:H,MATCH(C49,PlayerTable!C:C,0))</f>
        <v>6</v>
      </c>
      <c r="AI49" s="118">
        <f>INDEX(PlayerTable!I:I,MATCH(C49,PlayerTable!C:C,0))</f>
        <v>14</v>
      </c>
      <c r="AJ49" s="108">
        <f>IF(INDEX(PlayerTable!J:J,MATCH(C49,PlayerTable!C:C,0))="", 0, INDEX(PlayerTable!J:J,MATCH(C49,PlayerTable!C:C,0)))</f>
        <v>3</v>
      </c>
    </row>
    <row r="50" spans="1:36" ht="15" customHeight="1">
      <c r="A50" s="119" t="str">
        <f t="shared" si="8"/>
        <v>Yes</v>
      </c>
      <c r="B50" s="119"/>
      <c r="C50" s="119">
        <v>2013</v>
      </c>
      <c r="D50" s="118" t="s">
        <v>59</v>
      </c>
      <c r="E50" s="118" t="s">
        <v>120</v>
      </c>
      <c r="F50" s="64">
        <f t="shared" si="1"/>
        <v>111</v>
      </c>
      <c r="G50" s="93">
        <f t="shared" si="2"/>
        <v>7</v>
      </c>
      <c r="H50" s="93">
        <f t="shared" si="3"/>
        <v>15</v>
      </c>
      <c r="I50" s="93">
        <f t="shared" si="4"/>
        <v>22</v>
      </c>
      <c r="J50" s="110">
        <f t="shared" si="7"/>
        <v>0.1981981981981982</v>
      </c>
      <c r="K50" s="93">
        <f t="shared" si="6"/>
        <v>12</v>
      </c>
      <c r="L50" s="92" t="s">
        <v>12</v>
      </c>
      <c r="M50" s="101">
        <v>29</v>
      </c>
      <c r="N50" s="101">
        <v>2</v>
      </c>
      <c r="O50" s="101">
        <v>4</v>
      </c>
      <c r="P50" s="101">
        <v>6</v>
      </c>
      <c r="Q50" s="113" t="s">
        <v>12</v>
      </c>
      <c r="R50" s="101"/>
      <c r="S50" s="97" t="s">
        <v>12</v>
      </c>
      <c r="T50" s="93">
        <v>27</v>
      </c>
      <c r="U50" s="93">
        <v>3</v>
      </c>
      <c r="V50" s="93">
        <v>5</v>
      </c>
      <c r="W50" s="93">
        <v>8</v>
      </c>
      <c r="X50" s="85">
        <v>6</v>
      </c>
      <c r="Y50" s="118" t="s">
        <v>12</v>
      </c>
      <c r="Z50" s="119">
        <v>29</v>
      </c>
      <c r="AA50" s="119">
        <v>0</v>
      </c>
      <c r="AB50" s="119">
        <v>2</v>
      </c>
      <c r="AC50" s="119">
        <v>2</v>
      </c>
      <c r="AD50" s="85">
        <v>0</v>
      </c>
      <c r="AE50" s="118" t="str">
        <f>INDEX(PlayerTable!B:B,MATCH(C50,PlayerTable!C:C,0))</f>
        <v>Kryptonite</v>
      </c>
      <c r="AF50" s="118">
        <f>COUNT(Goalies!J$39:J$67)</f>
        <v>26</v>
      </c>
      <c r="AG50" s="118">
        <f>INDEX(PlayerTable!G:G,MATCH(C50,PlayerTable!C:C,0))</f>
        <v>2</v>
      </c>
      <c r="AH50" s="118">
        <f>INDEX(PlayerTable!H:H,MATCH(C50,PlayerTable!C:C,0))</f>
        <v>4</v>
      </c>
      <c r="AI50" s="118">
        <f>INDEX(PlayerTable!I:I,MATCH(C50,PlayerTable!C:C,0))</f>
        <v>6</v>
      </c>
      <c r="AJ50" s="108">
        <f>IF(INDEX(PlayerTable!J:J,MATCH(C50,PlayerTable!C:C,0))="", 0, INDEX(PlayerTable!J:J,MATCH(C50,PlayerTable!C:C,0)))</f>
        <v>6</v>
      </c>
    </row>
    <row r="51" spans="1:36" ht="15" customHeight="1">
      <c r="A51" s="119" t="str">
        <f t="shared" si="8"/>
        <v/>
      </c>
      <c r="B51" s="119"/>
      <c r="C51" s="119">
        <v>2014</v>
      </c>
      <c r="D51" s="118" t="s">
        <v>121</v>
      </c>
      <c r="E51" s="118" t="s">
        <v>122</v>
      </c>
      <c r="F51" s="64">
        <f t="shared" si="1"/>
        <v>82</v>
      </c>
      <c r="G51" s="93">
        <f t="shared" si="2"/>
        <v>8</v>
      </c>
      <c r="H51" s="93">
        <f t="shared" si="3"/>
        <v>2</v>
      </c>
      <c r="I51" s="93">
        <f t="shared" si="4"/>
        <v>10</v>
      </c>
      <c r="J51" s="110">
        <f t="shared" si="7"/>
        <v>0.12195121951219512</v>
      </c>
      <c r="K51" s="93">
        <f t="shared" si="6"/>
        <v>3</v>
      </c>
      <c r="L51" s="92"/>
      <c r="M51" s="93"/>
      <c r="N51" s="93"/>
      <c r="O51" s="93"/>
      <c r="P51" s="93"/>
      <c r="Q51" s="114" t="s">
        <v>12</v>
      </c>
      <c r="R51" s="93"/>
      <c r="S51" s="97" t="s">
        <v>12</v>
      </c>
      <c r="T51" s="93">
        <v>27</v>
      </c>
      <c r="U51" s="93">
        <v>0</v>
      </c>
      <c r="V51" s="93">
        <v>0</v>
      </c>
      <c r="W51" s="93">
        <v>0</v>
      </c>
      <c r="X51" s="85">
        <v>0</v>
      </c>
      <c r="Y51" s="118" t="s">
        <v>12</v>
      </c>
      <c r="Z51" s="119">
        <v>29</v>
      </c>
      <c r="AA51" s="119">
        <v>4</v>
      </c>
      <c r="AB51" s="119">
        <v>2</v>
      </c>
      <c r="AC51" s="119">
        <v>6</v>
      </c>
      <c r="AD51" s="85">
        <v>3</v>
      </c>
      <c r="AE51" s="118" t="str">
        <f>INDEX(PlayerTable!B:B,MATCH(C51,PlayerTable!C:C,0))</f>
        <v>Kryptonite</v>
      </c>
      <c r="AF51" s="118">
        <f>COUNT(Goalies!J$39:J$67)</f>
        <v>26</v>
      </c>
      <c r="AG51" s="118">
        <f>INDEX(PlayerTable!G:G,MATCH(C51,PlayerTable!C:C,0))</f>
        <v>4</v>
      </c>
      <c r="AH51" s="118">
        <f>INDEX(PlayerTable!H:H,MATCH(C51,PlayerTable!C:C,0))</f>
        <v>0</v>
      </c>
      <c r="AI51" s="118">
        <f>INDEX(PlayerTable!I:I,MATCH(C51,PlayerTable!C:C,0))</f>
        <v>4</v>
      </c>
      <c r="AJ51" s="108">
        <f>IF(INDEX(PlayerTable!J:J,MATCH(C51,PlayerTable!C:C,0))="", 0, INDEX(PlayerTable!J:J,MATCH(C51,PlayerTable!C:C,0)))</f>
        <v>0</v>
      </c>
    </row>
    <row r="52" spans="1:36" ht="15" customHeight="1">
      <c r="A52" s="119" t="str">
        <f t="shared" si="8"/>
        <v/>
      </c>
      <c r="B52" s="119"/>
      <c r="C52" s="119">
        <v>2015</v>
      </c>
      <c r="D52" s="118" t="s">
        <v>124</v>
      </c>
      <c r="E52" s="118" t="s">
        <v>122</v>
      </c>
      <c r="F52" s="64">
        <f t="shared" si="1"/>
        <v>82</v>
      </c>
      <c r="G52" s="93">
        <f t="shared" si="2"/>
        <v>28</v>
      </c>
      <c r="H52" s="93">
        <f t="shared" si="3"/>
        <v>13</v>
      </c>
      <c r="I52" s="93">
        <f t="shared" si="4"/>
        <v>41</v>
      </c>
      <c r="J52" s="110">
        <f t="shared" si="7"/>
        <v>0.5</v>
      </c>
      <c r="K52" s="93">
        <f t="shared" si="6"/>
        <v>18</v>
      </c>
      <c r="L52" s="92"/>
      <c r="M52" s="93"/>
      <c r="N52" s="93"/>
      <c r="O52" s="93"/>
      <c r="P52" s="93"/>
      <c r="Q52" s="112"/>
      <c r="R52" s="93"/>
      <c r="S52" s="97" t="s">
        <v>12</v>
      </c>
      <c r="T52" s="93">
        <v>27</v>
      </c>
      <c r="U52" s="93">
        <v>2</v>
      </c>
      <c r="V52" s="93">
        <v>4</v>
      </c>
      <c r="W52" s="93">
        <v>6</v>
      </c>
      <c r="X52" s="85">
        <v>6</v>
      </c>
      <c r="Y52" s="118" t="s">
        <v>12</v>
      </c>
      <c r="Z52" s="119">
        <v>29</v>
      </c>
      <c r="AA52" s="119">
        <v>21</v>
      </c>
      <c r="AB52" s="119">
        <v>7</v>
      </c>
      <c r="AC52" s="119">
        <v>28</v>
      </c>
      <c r="AD52" s="85">
        <v>3</v>
      </c>
      <c r="AE52" s="118" t="str">
        <f>INDEX(PlayerTable!B:B,MATCH(C52,PlayerTable!C:C,0))</f>
        <v>Kryptonite</v>
      </c>
      <c r="AF52" s="118">
        <f>COUNT(Goalies!J$39:J$67)</f>
        <v>26</v>
      </c>
      <c r="AG52" s="118">
        <f>INDEX(PlayerTable!G:G,MATCH(C52,PlayerTable!C:C,0))</f>
        <v>5</v>
      </c>
      <c r="AH52" s="118">
        <f>INDEX(PlayerTable!H:H,MATCH(C52,PlayerTable!C:C,0))</f>
        <v>2</v>
      </c>
      <c r="AI52" s="118">
        <f>INDEX(PlayerTable!I:I,MATCH(C52,PlayerTable!C:C,0))</f>
        <v>7</v>
      </c>
      <c r="AJ52" s="108">
        <f>IF(INDEX(PlayerTable!J:J,MATCH(C52,PlayerTable!C:C,0))="", 0, INDEX(PlayerTable!J:J,MATCH(C52,PlayerTable!C:C,0)))</f>
        <v>9</v>
      </c>
    </row>
    <row r="53" spans="1:36" ht="15" customHeight="1">
      <c r="A53" s="119" t="str">
        <f t="shared" si="8"/>
        <v>Yes</v>
      </c>
      <c r="B53" s="119" t="s">
        <v>278</v>
      </c>
      <c r="C53" s="119">
        <v>2016</v>
      </c>
      <c r="D53" s="118" t="s">
        <v>125</v>
      </c>
      <c r="E53" s="118" t="s">
        <v>126</v>
      </c>
      <c r="F53" s="64">
        <f t="shared" si="1"/>
        <v>111</v>
      </c>
      <c r="G53" s="93">
        <f t="shared" si="2"/>
        <v>49</v>
      </c>
      <c r="H53" s="93">
        <f t="shared" si="3"/>
        <v>13</v>
      </c>
      <c r="I53" s="93">
        <f t="shared" si="4"/>
        <v>62</v>
      </c>
      <c r="J53" s="110">
        <f t="shared" si="7"/>
        <v>0.55855855855855852</v>
      </c>
      <c r="K53" s="93">
        <f t="shared" si="6"/>
        <v>21</v>
      </c>
      <c r="L53" s="92" t="s">
        <v>12</v>
      </c>
      <c r="M53" s="101">
        <v>29</v>
      </c>
      <c r="N53" s="101">
        <v>10</v>
      </c>
      <c r="O53" s="101">
        <v>2</v>
      </c>
      <c r="P53" s="101">
        <v>12</v>
      </c>
      <c r="Q53" s="113" t="s">
        <v>12</v>
      </c>
      <c r="R53" s="101"/>
      <c r="S53" s="97" t="s">
        <v>12</v>
      </c>
      <c r="T53" s="93">
        <v>27</v>
      </c>
      <c r="U53" s="93">
        <v>19</v>
      </c>
      <c r="V53" s="93">
        <v>3</v>
      </c>
      <c r="W53" s="93">
        <v>22</v>
      </c>
      <c r="X53" s="85">
        <v>3</v>
      </c>
      <c r="Y53" s="118" t="s">
        <v>12</v>
      </c>
      <c r="Z53" s="119">
        <v>29</v>
      </c>
      <c r="AA53" s="119">
        <v>7</v>
      </c>
      <c r="AB53" s="119">
        <v>3</v>
      </c>
      <c r="AC53" s="119">
        <v>10</v>
      </c>
      <c r="AD53" s="85">
        <v>3</v>
      </c>
      <c r="AE53" s="118" t="str">
        <f>INDEX(PlayerTable!B:B,MATCH(C53,PlayerTable!C:C,0))</f>
        <v>Kryptonite</v>
      </c>
      <c r="AF53" s="118">
        <f>COUNT(Goalies!J$39:J$67)</f>
        <v>26</v>
      </c>
      <c r="AG53" s="118">
        <f>INDEX(PlayerTable!G:G,MATCH(C53,PlayerTable!C:C,0))</f>
        <v>13</v>
      </c>
      <c r="AH53" s="118">
        <f>INDEX(PlayerTable!H:H,MATCH(C53,PlayerTable!C:C,0))</f>
        <v>5</v>
      </c>
      <c r="AI53" s="118">
        <f>INDEX(PlayerTable!I:I,MATCH(C53,PlayerTable!C:C,0))</f>
        <v>18</v>
      </c>
      <c r="AJ53" s="108">
        <f>IF(INDEX(PlayerTable!J:J,MATCH(C53,PlayerTable!C:C,0))="", 0, INDEX(PlayerTable!J:J,MATCH(C53,PlayerTable!C:C,0)))</f>
        <v>15</v>
      </c>
    </row>
    <row r="54" spans="1:36" ht="15" customHeight="1">
      <c r="A54" s="119" t="str">
        <f t="shared" si="8"/>
        <v/>
      </c>
      <c r="B54" s="119"/>
      <c r="C54" s="119">
        <v>4001</v>
      </c>
      <c r="D54" s="118" t="s">
        <v>127</v>
      </c>
      <c r="E54" s="118" t="s">
        <v>128</v>
      </c>
      <c r="F54" s="64">
        <f t="shared" si="1"/>
        <v>55</v>
      </c>
      <c r="G54" s="93">
        <f t="shared" si="2"/>
        <v>2</v>
      </c>
      <c r="H54" s="93">
        <f t="shared" si="3"/>
        <v>9</v>
      </c>
      <c r="I54" s="93">
        <f t="shared" si="4"/>
        <v>11</v>
      </c>
      <c r="J54" s="110">
        <f t="shared" si="7"/>
        <v>0.2</v>
      </c>
      <c r="K54" s="93">
        <f t="shared" si="6"/>
        <v>6</v>
      </c>
      <c r="L54" s="106"/>
      <c r="M54" s="93"/>
      <c r="N54" s="93"/>
      <c r="O54" s="93"/>
      <c r="P54" s="93"/>
      <c r="Q54" s="112"/>
      <c r="R54" s="93"/>
      <c r="S54" s="97"/>
      <c r="T54" s="93"/>
      <c r="U54" s="93"/>
      <c r="V54" s="93"/>
      <c r="W54" s="93"/>
      <c r="X54" s="85"/>
      <c r="Y54" s="118" t="s">
        <v>25</v>
      </c>
      <c r="Z54" s="119">
        <v>29</v>
      </c>
      <c r="AA54" s="119">
        <v>1</v>
      </c>
      <c r="AB54" s="119">
        <v>7</v>
      </c>
      <c r="AC54" s="119">
        <v>8</v>
      </c>
      <c r="AD54" s="85">
        <v>3</v>
      </c>
      <c r="AE54" s="118" t="str">
        <f>INDEX(PlayerTable!B:B,MATCH(C54,PlayerTable!C:C,0))</f>
        <v>Puckheads</v>
      </c>
      <c r="AF54" s="118">
        <f>COUNT(Goalies!J$39:J$67)</f>
        <v>26</v>
      </c>
      <c r="AG54" s="118">
        <f>INDEX(PlayerTable!G:G,MATCH(C54,PlayerTable!C:C,0))</f>
        <v>1</v>
      </c>
      <c r="AH54" s="118">
        <f>INDEX(PlayerTable!H:H,MATCH(C54,PlayerTable!C:C,0))</f>
        <v>2</v>
      </c>
      <c r="AI54" s="118">
        <f>INDEX(PlayerTable!I:I,MATCH(C54,PlayerTable!C:C,0))</f>
        <v>3</v>
      </c>
      <c r="AJ54" s="108">
        <f>IF(INDEX(PlayerTable!J:J,MATCH(C54,PlayerTable!C:C,0))="", 0, INDEX(PlayerTable!J:J,MATCH(C54,PlayerTable!C:C,0)))</f>
        <v>3</v>
      </c>
    </row>
    <row r="55" spans="1:36" ht="15" customHeight="1">
      <c r="A55" s="119" t="str">
        <f t="shared" si="8"/>
        <v/>
      </c>
      <c r="B55" s="119"/>
      <c r="C55" s="119">
        <v>4002</v>
      </c>
      <c r="D55" s="118" t="s">
        <v>129</v>
      </c>
      <c r="E55" s="118" t="s">
        <v>130</v>
      </c>
      <c r="F55" s="64">
        <f t="shared" si="1"/>
        <v>55</v>
      </c>
      <c r="G55" s="93">
        <f t="shared" si="2"/>
        <v>7</v>
      </c>
      <c r="H55" s="93">
        <f t="shared" si="3"/>
        <v>3</v>
      </c>
      <c r="I55" s="93">
        <f t="shared" si="4"/>
        <v>10</v>
      </c>
      <c r="J55" s="110">
        <f t="shared" si="7"/>
        <v>0.18181818181818182</v>
      </c>
      <c r="K55" s="93">
        <f t="shared" si="6"/>
        <v>3</v>
      </c>
      <c r="L55" s="106"/>
      <c r="M55" s="93"/>
      <c r="N55" s="93"/>
      <c r="O55" s="93"/>
      <c r="P55" s="93"/>
      <c r="Q55" s="112"/>
      <c r="R55" s="93"/>
      <c r="S55" s="97"/>
      <c r="T55" s="93"/>
      <c r="U55" s="93"/>
      <c r="V55" s="93"/>
      <c r="W55" s="93"/>
      <c r="X55" s="85"/>
      <c r="Y55" s="118" t="s">
        <v>25</v>
      </c>
      <c r="Z55" s="119">
        <v>29</v>
      </c>
      <c r="AA55" s="119">
        <v>1</v>
      </c>
      <c r="AB55" s="119">
        <v>2</v>
      </c>
      <c r="AC55" s="119">
        <v>3</v>
      </c>
      <c r="AD55" s="85">
        <v>0</v>
      </c>
      <c r="AE55" s="118" t="str">
        <f>INDEX(PlayerTable!B:B,MATCH(C55,PlayerTable!C:C,0))</f>
        <v>Puckheads</v>
      </c>
      <c r="AF55" s="118">
        <f>COUNT(Goalies!J$39:J$67)</f>
        <v>26</v>
      </c>
      <c r="AG55" s="118">
        <f>INDEX(PlayerTable!G:G,MATCH(C55,PlayerTable!C:C,0))</f>
        <v>6</v>
      </c>
      <c r="AH55" s="118">
        <f>INDEX(PlayerTable!H:H,MATCH(C55,PlayerTable!C:C,0))</f>
        <v>1</v>
      </c>
      <c r="AI55" s="118">
        <f>INDEX(PlayerTable!I:I,MATCH(C55,PlayerTable!C:C,0))</f>
        <v>7</v>
      </c>
      <c r="AJ55" s="108">
        <f>IF(INDEX(PlayerTable!J:J,MATCH(C55,PlayerTable!C:C,0))="", 0, INDEX(PlayerTable!J:J,MATCH(C55,PlayerTable!C:C,0)))</f>
        <v>3</v>
      </c>
    </row>
    <row r="56" spans="1:36" ht="15" customHeight="1">
      <c r="A56" s="119" t="str">
        <f t="shared" si="8"/>
        <v/>
      </c>
      <c r="B56" s="119"/>
      <c r="C56" s="119">
        <v>4003</v>
      </c>
      <c r="D56" s="118" t="s">
        <v>131</v>
      </c>
      <c r="E56" s="118" t="s">
        <v>132</v>
      </c>
      <c r="F56" s="64">
        <f t="shared" si="1"/>
        <v>55</v>
      </c>
      <c r="G56" s="93">
        <f t="shared" si="2"/>
        <v>5</v>
      </c>
      <c r="H56" s="93">
        <f t="shared" si="3"/>
        <v>6</v>
      </c>
      <c r="I56" s="93">
        <f t="shared" si="4"/>
        <v>11</v>
      </c>
      <c r="J56" s="110">
        <f t="shared" si="7"/>
        <v>0.2</v>
      </c>
      <c r="K56" s="93">
        <f t="shared" si="6"/>
        <v>3</v>
      </c>
      <c r="L56" s="106"/>
      <c r="M56" s="93"/>
      <c r="N56" s="93"/>
      <c r="O56" s="93"/>
      <c r="P56" s="93"/>
      <c r="Q56" s="112"/>
      <c r="R56" s="93"/>
      <c r="S56" s="97"/>
      <c r="T56" s="93"/>
      <c r="U56" s="93"/>
      <c r="V56" s="93"/>
      <c r="W56" s="93"/>
      <c r="X56" s="85"/>
      <c r="Y56" s="118" t="s">
        <v>25</v>
      </c>
      <c r="Z56" s="119">
        <v>29</v>
      </c>
      <c r="AA56" s="119">
        <v>1</v>
      </c>
      <c r="AB56" s="119">
        <v>3</v>
      </c>
      <c r="AC56" s="119">
        <v>4</v>
      </c>
      <c r="AD56" s="85">
        <v>3</v>
      </c>
      <c r="AE56" s="118" t="str">
        <f>INDEX(PlayerTable!B:B,MATCH(C56,PlayerTable!C:C,0))</f>
        <v>Puckheads</v>
      </c>
      <c r="AF56" s="118">
        <f>COUNT(Goalies!J$39:J$67)</f>
        <v>26</v>
      </c>
      <c r="AG56" s="118">
        <f>INDEX(PlayerTable!G:G,MATCH(C56,PlayerTable!C:C,0))</f>
        <v>4</v>
      </c>
      <c r="AH56" s="118">
        <f>INDEX(PlayerTable!H:H,MATCH(C56,PlayerTable!C:C,0))</f>
        <v>3</v>
      </c>
      <c r="AI56" s="118">
        <f>INDEX(PlayerTable!I:I,MATCH(C56,PlayerTable!C:C,0))</f>
        <v>7</v>
      </c>
      <c r="AJ56" s="108">
        <f>IF(INDEX(PlayerTable!J:J,MATCH(C56,PlayerTable!C:C,0))="", 0, INDEX(PlayerTable!J:J,MATCH(C56,PlayerTable!C:C,0)))</f>
        <v>0</v>
      </c>
    </row>
    <row r="57" spans="1:36" ht="15" customHeight="1">
      <c r="A57" s="119" t="str">
        <f t="shared" si="8"/>
        <v/>
      </c>
      <c r="B57" s="119"/>
      <c r="C57" s="119">
        <v>4017</v>
      </c>
      <c r="D57" s="118" t="s">
        <v>133</v>
      </c>
      <c r="E57" s="118" t="s">
        <v>134</v>
      </c>
      <c r="F57" s="64">
        <f t="shared" si="1"/>
        <v>26</v>
      </c>
      <c r="G57" s="93">
        <f t="shared" si="2"/>
        <v>18</v>
      </c>
      <c r="H57" s="93">
        <f t="shared" si="3"/>
        <v>3</v>
      </c>
      <c r="I57" s="93">
        <f t="shared" si="4"/>
        <v>21</v>
      </c>
      <c r="J57" s="110">
        <f t="shared" si="7"/>
        <v>0.80769230769230771</v>
      </c>
      <c r="K57" s="93">
        <f t="shared" si="6"/>
        <v>18</v>
      </c>
      <c r="L57" s="106"/>
      <c r="M57" s="93"/>
      <c r="N57" s="93"/>
      <c r="O57" s="93"/>
      <c r="P57" s="93"/>
      <c r="Q57" s="112"/>
      <c r="R57" s="93"/>
      <c r="S57" s="97"/>
      <c r="T57" s="93"/>
      <c r="U57" s="93"/>
      <c r="V57" s="93"/>
      <c r="W57" s="93"/>
      <c r="X57" s="85"/>
      <c r="Y57" s="118"/>
      <c r="Z57" s="119"/>
      <c r="AA57" s="119"/>
      <c r="AB57" s="119"/>
      <c r="AC57" s="119"/>
      <c r="AE57" s="118" t="str">
        <f>INDEX(PlayerTable!B:B,MATCH(C57,PlayerTable!C:C,0))</f>
        <v>Puckheads</v>
      </c>
      <c r="AF57" s="118">
        <f>COUNT(Goalies!J$39:J$67)</f>
        <v>26</v>
      </c>
      <c r="AG57" s="118">
        <f>INDEX(PlayerTable!G:G,MATCH(C57,PlayerTable!C:C,0))</f>
        <v>18</v>
      </c>
      <c r="AH57" s="118">
        <f>INDEX(PlayerTable!H:H,MATCH(C57,PlayerTable!C:C,0))</f>
        <v>3</v>
      </c>
      <c r="AI57" s="118">
        <f>INDEX(PlayerTable!I:I,MATCH(C57,PlayerTable!C:C,0))</f>
        <v>21</v>
      </c>
      <c r="AJ57" s="108">
        <f>IF(INDEX(PlayerTable!J:J,MATCH(C57,PlayerTable!C:C,0))="", 0, INDEX(PlayerTable!J:J,MATCH(C57,PlayerTable!C:C,0)))</f>
        <v>18</v>
      </c>
    </row>
    <row r="58" spans="1:36" ht="15" customHeight="1">
      <c r="A58" s="119" t="str">
        <f t="shared" si="8"/>
        <v/>
      </c>
      <c r="B58" s="119"/>
      <c r="C58" s="119">
        <v>4004</v>
      </c>
      <c r="D58" s="118" t="s">
        <v>135</v>
      </c>
      <c r="E58" s="118" t="s">
        <v>136</v>
      </c>
      <c r="F58" s="64">
        <f t="shared" si="1"/>
        <v>55</v>
      </c>
      <c r="G58" s="93">
        <f t="shared" si="2"/>
        <v>5</v>
      </c>
      <c r="H58" s="93">
        <f t="shared" si="3"/>
        <v>4</v>
      </c>
      <c r="I58" s="93">
        <f t="shared" si="4"/>
        <v>9</v>
      </c>
      <c r="J58" s="110">
        <f t="shared" si="7"/>
        <v>0.16363636363636364</v>
      </c>
      <c r="K58" s="93">
        <f t="shared" si="6"/>
        <v>3</v>
      </c>
      <c r="L58" s="106"/>
      <c r="M58" s="93"/>
      <c r="N58" s="93"/>
      <c r="O58" s="93"/>
      <c r="P58" s="93"/>
      <c r="Q58" s="112"/>
      <c r="R58" s="93"/>
      <c r="S58" s="97"/>
      <c r="T58" s="93"/>
      <c r="U58" s="93"/>
      <c r="V58" s="93"/>
      <c r="W58" s="93"/>
      <c r="X58" s="85"/>
      <c r="Y58" s="118" t="s">
        <v>25</v>
      </c>
      <c r="Z58" s="119">
        <v>29</v>
      </c>
      <c r="AA58" s="119">
        <v>5</v>
      </c>
      <c r="AB58" s="119">
        <v>4</v>
      </c>
      <c r="AC58" s="119">
        <v>9</v>
      </c>
      <c r="AD58" s="85">
        <v>3</v>
      </c>
      <c r="AE58" s="118" t="str">
        <f>INDEX(PlayerTable!B:B,MATCH(C58,PlayerTable!C:C,0))</f>
        <v>Puckheads</v>
      </c>
      <c r="AF58" s="118">
        <f>COUNT(Goalies!J$39:J$67)</f>
        <v>26</v>
      </c>
      <c r="AG58" s="118">
        <f>INDEX(PlayerTable!G:G,MATCH(C58,PlayerTable!C:C,0))</f>
        <v>0</v>
      </c>
      <c r="AH58" s="118">
        <f>INDEX(PlayerTable!H:H,MATCH(C58,PlayerTable!C:C,0))</f>
        <v>0</v>
      </c>
      <c r="AI58" s="118">
        <f>INDEX(PlayerTable!I:I,MATCH(C58,PlayerTable!C:C,0))</f>
        <v>0</v>
      </c>
      <c r="AJ58" s="108">
        <f>IF(INDEX(PlayerTable!J:J,MATCH(C58,PlayerTable!C:C,0))="", 0, INDEX(PlayerTable!J:J,MATCH(C58,PlayerTable!C:C,0)))</f>
        <v>0</v>
      </c>
    </row>
    <row r="59" spans="1:36" ht="15" customHeight="1">
      <c r="A59" s="119" t="str">
        <f t="shared" si="8"/>
        <v/>
      </c>
      <c r="B59" s="119" t="s">
        <v>350</v>
      </c>
      <c r="C59" s="119">
        <v>4006</v>
      </c>
      <c r="D59" s="118" t="s">
        <v>137</v>
      </c>
      <c r="E59" s="118" t="s">
        <v>138</v>
      </c>
      <c r="F59" s="64">
        <f t="shared" si="1"/>
        <v>55</v>
      </c>
      <c r="G59" s="93">
        <f t="shared" si="2"/>
        <v>30</v>
      </c>
      <c r="H59" s="93">
        <f t="shared" si="3"/>
        <v>22</v>
      </c>
      <c r="I59" s="93">
        <f t="shared" si="4"/>
        <v>52</v>
      </c>
      <c r="J59" s="110">
        <f t="shared" si="7"/>
        <v>0.94545454545454544</v>
      </c>
      <c r="K59" s="93">
        <f t="shared" si="6"/>
        <v>9</v>
      </c>
      <c r="L59" s="106"/>
      <c r="M59" s="93"/>
      <c r="N59" s="93"/>
      <c r="O59" s="93"/>
      <c r="P59" s="93"/>
      <c r="Q59" s="112"/>
      <c r="R59" s="93"/>
      <c r="S59" s="97"/>
      <c r="T59" s="93"/>
      <c r="U59" s="93"/>
      <c r="V59" s="93"/>
      <c r="W59" s="93"/>
      <c r="X59" s="85"/>
      <c r="Y59" s="118" t="s">
        <v>25</v>
      </c>
      <c r="Z59" s="119">
        <v>29</v>
      </c>
      <c r="AA59" s="119">
        <v>14</v>
      </c>
      <c r="AB59" s="119">
        <v>14</v>
      </c>
      <c r="AC59" s="119">
        <v>28</v>
      </c>
      <c r="AD59" s="85">
        <v>6</v>
      </c>
      <c r="AE59" s="118" t="str">
        <f>INDEX(PlayerTable!B:B,MATCH(C59,PlayerTable!C:C,0))</f>
        <v>Puckheads</v>
      </c>
      <c r="AF59" s="118">
        <f>COUNT(Goalies!J$39:J$67)</f>
        <v>26</v>
      </c>
      <c r="AG59" s="118">
        <f>INDEX(PlayerTable!G:G,MATCH(C59,PlayerTable!C:C,0))</f>
        <v>16</v>
      </c>
      <c r="AH59" s="118">
        <f>INDEX(PlayerTable!H:H,MATCH(C59,PlayerTable!C:C,0))</f>
        <v>8</v>
      </c>
      <c r="AI59" s="118">
        <f>INDEX(PlayerTable!I:I,MATCH(C59,PlayerTable!C:C,0))</f>
        <v>24</v>
      </c>
      <c r="AJ59" s="108">
        <f>IF(INDEX(PlayerTable!J:J,MATCH(C59,PlayerTable!C:C,0))="", 0, INDEX(PlayerTable!J:J,MATCH(C59,PlayerTable!C:C,0)))</f>
        <v>3</v>
      </c>
    </row>
    <row r="60" spans="1:36" ht="15" customHeight="1">
      <c r="A60" s="119" t="str">
        <f t="shared" si="8"/>
        <v/>
      </c>
      <c r="B60" s="119" t="s">
        <v>350</v>
      </c>
      <c r="C60" s="119">
        <v>4007</v>
      </c>
      <c r="D60" s="118" t="s">
        <v>139</v>
      </c>
      <c r="E60" s="118" t="s">
        <v>140</v>
      </c>
      <c r="F60" s="64">
        <f t="shared" si="1"/>
        <v>55</v>
      </c>
      <c r="G60" s="93">
        <f t="shared" si="2"/>
        <v>39</v>
      </c>
      <c r="H60" s="93">
        <f t="shared" si="3"/>
        <v>6</v>
      </c>
      <c r="I60" s="93">
        <f t="shared" si="4"/>
        <v>45</v>
      </c>
      <c r="J60" s="110">
        <f t="shared" si="7"/>
        <v>0.81818181818181823</v>
      </c>
      <c r="K60" s="93">
        <f t="shared" si="6"/>
        <v>15</v>
      </c>
      <c r="L60" s="106"/>
      <c r="M60" s="93"/>
      <c r="N60" s="93"/>
      <c r="O60" s="93"/>
      <c r="P60" s="93"/>
      <c r="Q60" s="112"/>
      <c r="R60" s="93"/>
      <c r="S60" s="97"/>
      <c r="T60" s="93"/>
      <c r="U60" s="93"/>
      <c r="V60" s="93"/>
      <c r="W60" s="93"/>
      <c r="X60" s="85"/>
      <c r="Y60" s="118" t="s">
        <v>25</v>
      </c>
      <c r="Z60" s="119">
        <v>29</v>
      </c>
      <c r="AA60" s="119">
        <v>27</v>
      </c>
      <c r="AB60" s="119">
        <v>3</v>
      </c>
      <c r="AC60" s="119">
        <v>30</v>
      </c>
      <c r="AD60" s="85">
        <v>9</v>
      </c>
      <c r="AE60" s="118" t="str">
        <f>INDEX(PlayerTable!B:B,MATCH(C60,PlayerTable!C:C,0))</f>
        <v>Puckheads</v>
      </c>
      <c r="AF60" s="118">
        <f>COUNT(Goalies!J$39:J$67)</f>
        <v>26</v>
      </c>
      <c r="AG60" s="118">
        <f>INDEX(PlayerTable!G:G,MATCH(C60,PlayerTable!C:C,0))</f>
        <v>12</v>
      </c>
      <c r="AH60" s="118">
        <f>INDEX(PlayerTable!H:H,MATCH(C60,PlayerTable!C:C,0))</f>
        <v>3</v>
      </c>
      <c r="AI60" s="118">
        <f>INDEX(PlayerTable!I:I,MATCH(C60,PlayerTable!C:C,0))</f>
        <v>15</v>
      </c>
      <c r="AJ60" s="108">
        <f>IF(INDEX(PlayerTable!J:J,MATCH(C60,PlayerTable!C:C,0))="", 0, INDEX(PlayerTable!J:J,MATCH(C60,PlayerTable!C:C,0)))</f>
        <v>6</v>
      </c>
    </row>
    <row r="61" spans="1:36" ht="15" customHeight="1">
      <c r="A61" s="119" t="str">
        <f t="shared" si="8"/>
        <v/>
      </c>
      <c r="B61" s="119"/>
      <c r="C61" s="119">
        <v>4009</v>
      </c>
      <c r="D61" s="118" t="s">
        <v>101</v>
      </c>
      <c r="E61" s="118" t="s">
        <v>141</v>
      </c>
      <c r="F61" s="64">
        <f t="shared" si="1"/>
        <v>55</v>
      </c>
      <c r="G61" s="93">
        <f t="shared" si="2"/>
        <v>1</v>
      </c>
      <c r="H61" s="93">
        <f t="shared" si="3"/>
        <v>4</v>
      </c>
      <c r="I61" s="93">
        <f t="shared" si="4"/>
        <v>5</v>
      </c>
      <c r="J61" s="110">
        <f t="shared" si="7"/>
        <v>9.0909090909090912E-2</v>
      </c>
      <c r="K61" s="93">
        <f t="shared" si="6"/>
        <v>3</v>
      </c>
      <c r="L61" s="106"/>
      <c r="M61" s="93"/>
      <c r="N61" s="93"/>
      <c r="O61" s="93"/>
      <c r="P61" s="93"/>
      <c r="Q61" s="112"/>
      <c r="R61" s="93"/>
      <c r="S61" s="97"/>
      <c r="T61" s="93"/>
      <c r="U61" s="93"/>
      <c r="V61" s="93"/>
      <c r="W61" s="93"/>
      <c r="X61" s="85"/>
      <c r="Y61" s="118" t="s">
        <v>25</v>
      </c>
      <c r="Z61" s="119">
        <v>29</v>
      </c>
      <c r="AA61" s="119">
        <v>1</v>
      </c>
      <c r="AB61" s="119">
        <v>3</v>
      </c>
      <c r="AC61" s="119">
        <v>4</v>
      </c>
      <c r="AD61" s="85">
        <v>3</v>
      </c>
      <c r="AE61" s="118" t="str">
        <f>INDEX(PlayerTable!B:B,MATCH(C61,PlayerTable!C:C,0))</f>
        <v>Puckheads</v>
      </c>
      <c r="AF61" s="118">
        <f>COUNT(Goalies!J$39:J$67)</f>
        <v>26</v>
      </c>
      <c r="AG61" s="118">
        <f>INDEX(PlayerTable!G:G,MATCH(C61,PlayerTable!C:C,0))</f>
        <v>0</v>
      </c>
      <c r="AH61" s="118">
        <f>INDEX(PlayerTable!H:H,MATCH(C61,PlayerTable!C:C,0))</f>
        <v>1</v>
      </c>
      <c r="AI61" s="118">
        <f>INDEX(PlayerTable!I:I,MATCH(C61,PlayerTable!C:C,0))</f>
        <v>1</v>
      </c>
      <c r="AJ61" s="108">
        <f>IF(INDEX(PlayerTable!J:J,MATCH(C61,PlayerTable!C:C,0))="", 0, INDEX(PlayerTable!J:J,MATCH(C61,PlayerTable!C:C,0)))</f>
        <v>0</v>
      </c>
    </row>
    <row r="62" spans="1:36" ht="15" customHeight="1">
      <c r="A62" s="119" t="str">
        <f t="shared" si="8"/>
        <v/>
      </c>
      <c r="B62" s="119"/>
      <c r="C62" s="119">
        <v>4010</v>
      </c>
      <c r="D62" s="118" t="s">
        <v>142</v>
      </c>
      <c r="E62" s="118" t="s">
        <v>143</v>
      </c>
      <c r="F62" s="64">
        <f t="shared" si="1"/>
        <v>55</v>
      </c>
      <c r="G62" s="93">
        <f t="shared" si="2"/>
        <v>2</v>
      </c>
      <c r="H62" s="93">
        <f t="shared" si="3"/>
        <v>4</v>
      </c>
      <c r="I62" s="93">
        <f t="shared" si="4"/>
        <v>6</v>
      </c>
      <c r="J62" s="110">
        <f t="shared" si="7"/>
        <v>0.10909090909090909</v>
      </c>
      <c r="K62" s="93">
        <f t="shared" si="6"/>
        <v>3</v>
      </c>
      <c r="L62" s="106"/>
      <c r="M62" s="93"/>
      <c r="N62" s="93"/>
      <c r="O62" s="93"/>
      <c r="P62" s="93"/>
      <c r="Q62" s="112"/>
      <c r="R62" s="93"/>
      <c r="S62" s="97"/>
      <c r="T62" s="93"/>
      <c r="U62" s="93"/>
      <c r="V62" s="93"/>
      <c r="W62" s="93"/>
      <c r="X62" s="85"/>
      <c r="Y62" s="118" t="s">
        <v>25</v>
      </c>
      <c r="Z62" s="119">
        <v>29</v>
      </c>
      <c r="AA62" s="119">
        <v>1</v>
      </c>
      <c r="AB62" s="119">
        <v>1</v>
      </c>
      <c r="AC62" s="119">
        <v>2</v>
      </c>
      <c r="AD62" s="85">
        <v>3</v>
      </c>
      <c r="AE62" s="118" t="str">
        <f>INDEX(PlayerTable!B:B,MATCH(C62,PlayerTable!C:C,0))</f>
        <v>Puckheads</v>
      </c>
      <c r="AF62" s="118">
        <f>COUNT(Goalies!J$39:J$67)</f>
        <v>26</v>
      </c>
      <c r="AG62" s="118">
        <f>INDEX(PlayerTable!G:G,MATCH(C62,PlayerTable!C:C,0))</f>
        <v>1</v>
      </c>
      <c r="AH62" s="118">
        <f>INDEX(PlayerTable!H:H,MATCH(C62,PlayerTable!C:C,0))</f>
        <v>3</v>
      </c>
      <c r="AI62" s="118">
        <f>INDEX(PlayerTable!I:I,MATCH(C62,PlayerTable!C:C,0))</f>
        <v>4</v>
      </c>
      <c r="AJ62" s="108">
        <f>IF(INDEX(PlayerTable!J:J,MATCH(C62,PlayerTable!C:C,0))="", 0, INDEX(PlayerTable!J:J,MATCH(C62,PlayerTable!C:C,0)))</f>
        <v>0</v>
      </c>
    </row>
    <row r="63" spans="1:36" ht="15" customHeight="1">
      <c r="A63" s="119" t="str">
        <f t="shared" si="8"/>
        <v/>
      </c>
      <c r="B63" s="119"/>
      <c r="C63" s="119">
        <v>4018</v>
      </c>
      <c r="D63" s="118" t="s">
        <v>144</v>
      </c>
      <c r="E63" s="118" t="s">
        <v>145</v>
      </c>
      <c r="F63" s="64">
        <f t="shared" si="1"/>
        <v>26</v>
      </c>
      <c r="G63" s="93">
        <f t="shared" si="2"/>
        <v>11</v>
      </c>
      <c r="H63" s="93">
        <f t="shared" si="3"/>
        <v>5</v>
      </c>
      <c r="I63" s="93">
        <f t="shared" si="4"/>
        <v>16</v>
      </c>
      <c r="J63" s="110">
        <f t="shared" si="7"/>
        <v>0.61538461538461542</v>
      </c>
      <c r="K63" s="93">
        <f t="shared" si="6"/>
        <v>3</v>
      </c>
      <c r="L63" s="106"/>
      <c r="M63" s="93"/>
      <c r="N63" s="93"/>
      <c r="O63" s="93"/>
      <c r="P63" s="93"/>
      <c r="Q63" s="112"/>
      <c r="R63" s="93"/>
      <c r="S63" s="97"/>
      <c r="T63" s="93"/>
      <c r="U63" s="93"/>
      <c r="V63" s="93"/>
      <c r="W63" s="93"/>
      <c r="X63" s="85"/>
      <c r="Y63" s="118"/>
      <c r="Z63" s="119"/>
      <c r="AA63" s="119"/>
      <c r="AB63" s="119"/>
      <c r="AC63" s="119"/>
      <c r="AE63" s="118" t="str">
        <f>INDEX(PlayerTable!B:B,MATCH(C63,PlayerTable!C:C,0))</f>
        <v>Puckheads</v>
      </c>
      <c r="AF63" s="118">
        <f>COUNT(Goalies!J$39:J$67)</f>
        <v>26</v>
      </c>
      <c r="AG63" s="118">
        <f>INDEX(PlayerTable!G:G,MATCH(C63,PlayerTable!C:C,0))</f>
        <v>11</v>
      </c>
      <c r="AH63" s="118">
        <f>INDEX(PlayerTable!H:H,MATCH(C63,PlayerTable!C:C,0))</f>
        <v>5</v>
      </c>
      <c r="AI63" s="118">
        <f>INDEX(PlayerTable!I:I,MATCH(C63,PlayerTable!C:C,0))</f>
        <v>16</v>
      </c>
      <c r="AJ63" s="108">
        <f>IF(INDEX(PlayerTable!J:J,MATCH(C63,PlayerTable!C:C,0))="", 0, INDEX(PlayerTable!J:J,MATCH(C63,PlayerTable!C:C,0)))</f>
        <v>3</v>
      </c>
    </row>
    <row r="64" spans="1:36" ht="15" customHeight="1">
      <c r="A64" s="119" t="str">
        <f t="shared" si="8"/>
        <v/>
      </c>
      <c r="B64" s="119"/>
      <c r="C64" s="119">
        <v>4011</v>
      </c>
      <c r="D64" s="118" t="s">
        <v>114</v>
      </c>
      <c r="E64" s="118" t="s">
        <v>146</v>
      </c>
      <c r="F64" s="64">
        <f t="shared" si="1"/>
        <v>84</v>
      </c>
      <c r="G64" s="93">
        <f t="shared" si="2"/>
        <v>21</v>
      </c>
      <c r="H64" s="93">
        <f t="shared" si="3"/>
        <v>9</v>
      </c>
      <c r="I64" s="93">
        <f t="shared" si="4"/>
        <v>30</v>
      </c>
      <c r="J64" s="110">
        <f t="shared" si="7"/>
        <v>0.35714285714285715</v>
      </c>
      <c r="K64" s="93">
        <f t="shared" si="6"/>
        <v>18</v>
      </c>
      <c r="L64" s="92" t="s">
        <v>352</v>
      </c>
      <c r="M64" s="101">
        <v>29</v>
      </c>
      <c r="N64" s="101">
        <v>2</v>
      </c>
      <c r="O64" s="101">
        <v>0</v>
      </c>
      <c r="P64" s="101">
        <v>2</v>
      </c>
      <c r="Q64" s="113"/>
      <c r="R64" s="100"/>
      <c r="S64" s="97"/>
      <c r="T64" s="93"/>
      <c r="U64" s="93"/>
      <c r="V64" s="93"/>
      <c r="W64" s="93"/>
      <c r="X64" s="85"/>
      <c r="Y64" s="118" t="s">
        <v>25</v>
      </c>
      <c r="Z64" s="119">
        <v>29</v>
      </c>
      <c r="AA64" s="119">
        <v>10</v>
      </c>
      <c r="AB64" s="119">
        <v>6</v>
      </c>
      <c r="AC64" s="119">
        <v>16</v>
      </c>
      <c r="AD64" s="85">
        <v>12</v>
      </c>
      <c r="AE64" s="118" t="str">
        <f>INDEX(PlayerTable!B:B,MATCH(C64,PlayerTable!C:C,0))</f>
        <v>Puckheads</v>
      </c>
      <c r="AF64" s="118">
        <f>COUNT(Goalies!J$39:J$67)</f>
        <v>26</v>
      </c>
      <c r="AG64" s="118">
        <f>INDEX(PlayerTable!G:G,MATCH(C64,PlayerTable!C:C,0))</f>
        <v>9</v>
      </c>
      <c r="AH64" s="118">
        <f>INDEX(PlayerTable!H:H,MATCH(C64,PlayerTable!C:C,0))</f>
        <v>3</v>
      </c>
      <c r="AI64" s="118">
        <f>INDEX(PlayerTable!I:I,MATCH(C64,PlayerTable!C:C,0))</f>
        <v>12</v>
      </c>
      <c r="AJ64" s="108">
        <f>IF(INDEX(PlayerTable!J:J,MATCH(C64,PlayerTable!C:C,0))="", 0, INDEX(PlayerTable!J:J,MATCH(C64,PlayerTable!C:C,0)))</f>
        <v>6</v>
      </c>
    </row>
    <row r="65" spans="1:36" ht="15" customHeight="1">
      <c r="A65" s="119"/>
      <c r="B65" s="119"/>
      <c r="C65" s="119">
        <v>4020</v>
      </c>
      <c r="D65" s="118" t="s">
        <v>118</v>
      </c>
      <c r="E65" s="118" t="s">
        <v>148</v>
      </c>
      <c r="F65" s="64">
        <f t="shared" si="1"/>
        <v>26</v>
      </c>
      <c r="G65" s="93">
        <f t="shared" si="2"/>
        <v>0</v>
      </c>
      <c r="H65" s="93">
        <f t="shared" si="3"/>
        <v>2</v>
      </c>
      <c r="I65" s="93">
        <f t="shared" si="4"/>
        <v>2</v>
      </c>
      <c r="J65" s="110">
        <f t="shared" si="7"/>
        <v>7.6923076923076927E-2</v>
      </c>
      <c r="K65" s="93">
        <f t="shared" si="6"/>
        <v>0</v>
      </c>
      <c r="L65" s="106"/>
      <c r="M65" s="93"/>
      <c r="N65" s="93"/>
      <c r="O65" s="93"/>
      <c r="P65" s="93"/>
      <c r="Q65" s="112"/>
      <c r="R65" s="93"/>
      <c r="S65" s="97"/>
      <c r="T65" s="93"/>
      <c r="U65" s="93"/>
      <c r="V65" s="93"/>
      <c r="W65" s="93"/>
      <c r="X65" s="85"/>
      <c r="Y65" s="118"/>
      <c r="Z65" s="119"/>
      <c r="AA65" s="119"/>
      <c r="AB65" s="119"/>
      <c r="AC65" s="119"/>
      <c r="AE65" s="118" t="str">
        <f>INDEX(PlayerTable!B:B,MATCH(C65,PlayerTable!C:C,0))</f>
        <v>Puckheads</v>
      </c>
      <c r="AF65" s="118">
        <f>COUNT(Goalies!J$39:J$67)</f>
        <v>26</v>
      </c>
      <c r="AG65" s="118">
        <f>INDEX(PlayerTable!G:G,MATCH(C65,PlayerTable!C:C,0))</f>
        <v>0</v>
      </c>
      <c r="AH65" s="118">
        <f>INDEX(PlayerTable!H:H,MATCH(C65,PlayerTable!C:C,0))</f>
        <v>2</v>
      </c>
      <c r="AI65" s="118">
        <f>INDEX(PlayerTable!I:I,MATCH(C65,PlayerTable!C:C,0))</f>
        <v>2</v>
      </c>
      <c r="AJ65" s="108">
        <f>IF(INDEX(PlayerTable!J:J,MATCH(C65,PlayerTable!C:C,0))="", 0, INDEX(PlayerTable!J:J,MATCH(C65,PlayerTable!C:C,0)))</f>
        <v>0</v>
      </c>
    </row>
    <row r="66" spans="1:36" ht="15" customHeight="1">
      <c r="A66" s="119" t="str">
        <f t="shared" ref="A66:A86" si="9">IF(AND(ISTEXT(L66), ISTEXT(Q66), ISTEXT(S66), ISTEXT(Y66), ISTEXT(AE66)),"Yes", "")</f>
        <v/>
      </c>
      <c r="B66" s="119"/>
      <c r="C66" s="119">
        <v>4013</v>
      </c>
      <c r="D66" s="118" t="s">
        <v>149</v>
      </c>
      <c r="E66" s="118" t="s">
        <v>150</v>
      </c>
      <c r="F66" s="64">
        <f t="shared" si="1"/>
        <v>82</v>
      </c>
      <c r="G66" s="93">
        <f t="shared" si="2"/>
        <v>24</v>
      </c>
      <c r="H66" s="93">
        <f t="shared" si="3"/>
        <v>13</v>
      </c>
      <c r="I66" s="93">
        <f t="shared" si="4"/>
        <v>37</v>
      </c>
      <c r="J66" s="110">
        <f t="shared" si="7"/>
        <v>0.45121951219512196</v>
      </c>
      <c r="K66" s="93">
        <f t="shared" si="6"/>
        <v>6</v>
      </c>
      <c r="L66" s="92"/>
      <c r="M66" s="93"/>
      <c r="N66" s="93"/>
      <c r="O66" s="93"/>
      <c r="P66" s="93"/>
      <c r="Q66" s="112"/>
      <c r="R66" s="93"/>
      <c r="S66" s="97" t="s">
        <v>25</v>
      </c>
      <c r="T66" s="93">
        <v>27</v>
      </c>
      <c r="U66" s="93">
        <v>9</v>
      </c>
      <c r="V66" s="93">
        <v>8</v>
      </c>
      <c r="W66" s="93">
        <v>17</v>
      </c>
      <c r="X66" s="85">
        <v>0</v>
      </c>
      <c r="Y66" s="118" t="s">
        <v>25</v>
      </c>
      <c r="Z66" s="119">
        <v>29</v>
      </c>
      <c r="AA66" s="119">
        <v>9</v>
      </c>
      <c r="AB66" s="119">
        <v>2</v>
      </c>
      <c r="AC66" s="119">
        <v>11</v>
      </c>
      <c r="AD66" s="85">
        <v>3</v>
      </c>
      <c r="AE66" s="118" t="str">
        <f>INDEX(PlayerTable!B:B,MATCH(C66,PlayerTable!C:C,0))</f>
        <v>Puckheads</v>
      </c>
      <c r="AF66" s="118">
        <f>COUNT(Goalies!J$39:J$67)</f>
        <v>26</v>
      </c>
      <c r="AG66" s="118">
        <f>INDEX(PlayerTable!G:G,MATCH(C66,PlayerTable!C:C,0))</f>
        <v>6</v>
      </c>
      <c r="AH66" s="118">
        <f>INDEX(PlayerTable!H:H,MATCH(C66,PlayerTable!C:C,0))</f>
        <v>3</v>
      </c>
      <c r="AI66" s="118">
        <f>INDEX(PlayerTable!I:I,MATCH(C66,PlayerTable!C:C,0))</f>
        <v>9</v>
      </c>
      <c r="AJ66" s="108">
        <f>IF(INDEX(PlayerTable!J:J,MATCH(C66,PlayerTable!C:C,0))="", 0, INDEX(PlayerTable!J:J,MATCH(C66,PlayerTable!C:C,0)))</f>
        <v>3</v>
      </c>
    </row>
    <row r="67" spans="1:36" ht="15" customHeight="1">
      <c r="A67" s="119" t="str">
        <f t="shared" si="9"/>
        <v/>
      </c>
      <c r="B67" s="119"/>
      <c r="C67" s="119">
        <v>4014</v>
      </c>
      <c r="D67" s="118" t="s">
        <v>353</v>
      </c>
      <c r="E67" s="118" t="s">
        <v>150</v>
      </c>
      <c r="F67" s="64">
        <f t="shared" ref="F67:F130" si="10">SUM(M67+T67+Z67+AF67)</f>
        <v>55</v>
      </c>
      <c r="G67" s="93">
        <f t="shared" ref="G67:G130" si="11">SUM(N67+U67+AA67+AG67)</f>
        <v>4</v>
      </c>
      <c r="H67" s="93">
        <f t="shared" ref="H67:H130" si="12">SUM(O67+V67+AB67+AH67)</f>
        <v>7</v>
      </c>
      <c r="I67" s="93">
        <f t="shared" ref="I67:I130" si="13">SUM(P67+W67+AC67+AI67)</f>
        <v>11</v>
      </c>
      <c r="J67" s="110">
        <f t="shared" ref="J67:J98" si="14">I67/F67</f>
        <v>0.2</v>
      </c>
      <c r="K67" s="93">
        <f t="shared" ref="K67:K130" si="15">SUM(X67+AD67+AJ67)</f>
        <v>18</v>
      </c>
      <c r="L67" s="106"/>
      <c r="M67" s="93"/>
      <c r="N67" s="93"/>
      <c r="O67" s="93"/>
      <c r="P67" s="93"/>
      <c r="Q67" s="112"/>
      <c r="R67" s="93"/>
      <c r="S67" s="97"/>
      <c r="T67" s="93"/>
      <c r="U67" s="93"/>
      <c r="V67" s="93"/>
      <c r="W67" s="93"/>
      <c r="X67" s="85"/>
      <c r="Y67" s="118" t="s">
        <v>25</v>
      </c>
      <c r="Z67" s="119">
        <v>29</v>
      </c>
      <c r="AA67" s="119">
        <v>3</v>
      </c>
      <c r="AB67" s="119">
        <v>4</v>
      </c>
      <c r="AC67" s="119">
        <v>7</v>
      </c>
      <c r="AD67" s="85">
        <v>6</v>
      </c>
      <c r="AE67" s="118" t="str">
        <f>INDEX(PlayerTable!B:B,MATCH(C67,PlayerTable!C:C,0))</f>
        <v>Puckheads</v>
      </c>
      <c r="AF67" s="118">
        <f>COUNT(Goalies!J$39:J$67)</f>
        <v>26</v>
      </c>
      <c r="AG67" s="118">
        <f>INDEX(PlayerTable!G:G,MATCH(C67,PlayerTable!C:C,0))</f>
        <v>1</v>
      </c>
      <c r="AH67" s="118">
        <f>INDEX(PlayerTable!H:H,MATCH(C67,PlayerTable!C:C,0))</f>
        <v>3</v>
      </c>
      <c r="AI67" s="118">
        <f>INDEX(PlayerTable!I:I,MATCH(C67,PlayerTable!C:C,0))</f>
        <v>4</v>
      </c>
      <c r="AJ67" s="108">
        <f>IF(INDEX(PlayerTable!J:J,MATCH(C67,PlayerTable!C:C,0))="", 0, INDEX(PlayerTable!J:J,MATCH(C67,PlayerTable!C:C,0)))</f>
        <v>12</v>
      </c>
    </row>
    <row r="68" spans="1:36" ht="15" customHeight="1">
      <c r="A68" s="119" t="str">
        <f t="shared" si="9"/>
        <v/>
      </c>
      <c r="B68" s="119"/>
      <c r="C68" s="119">
        <v>4015</v>
      </c>
      <c r="D68" s="118" t="s">
        <v>114</v>
      </c>
      <c r="E68" s="118" t="s">
        <v>150</v>
      </c>
      <c r="F68" s="64">
        <f t="shared" si="10"/>
        <v>55</v>
      </c>
      <c r="G68" s="93">
        <f t="shared" si="11"/>
        <v>1</v>
      </c>
      <c r="H68" s="93">
        <f t="shared" si="12"/>
        <v>5</v>
      </c>
      <c r="I68" s="93">
        <f t="shared" si="13"/>
        <v>6</v>
      </c>
      <c r="J68" s="110">
        <f t="shared" si="14"/>
        <v>0.10909090909090909</v>
      </c>
      <c r="K68" s="93">
        <f t="shared" si="15"/>
        <v>9</v>
      </c>
      <c r="L68" s="106"/>
      <c r="M68" s="93"/>
      <c r="N68" s="93"/>
      <c r="O68" s="93"/>
      <c r="P68" s="93"/>
      <c r="Q68" s="112"/>
      <c r="R68" s="93"/>
      <c r="S68" s="97"/>
      <c r="T68" s="93"/>
      <c r="U68" s="93"/>
      <c r="V68" s="93"/>
      <c r="W68" s="93"/>
      <c r="X68" s="85"/>
      <c r="Y68" s="118" t="s">
        <v>25</v>
      </c>
      <c r="Z68" s="119">
        <v>29</v>
      </c>
      <c r="AA68" s="119">
        <v>1</v>
      </c>
      <c r="AB68" s="119">
        <v>2</v>
      </c>
      <c r="AC68" s="119">
        <v>3</v>
      </c>
      <c r="AD68" s="85">
        <v>3</v>
      </c>
      <c r="AE68" s="118" t="str">
        <f>INDEX(PlayerTable!B:B,MATCH(C68,PlayerTable!C:C,0))</f>
        <v>Puckheads</v>
      </c>
      <c r="AF68" s="118">
        <f>COUNT(Goalies!J$39:J$67)</f>
        <v>26</v>
      </c>
      <c r="AG68" s="118">
        <f>INDEX(PlayerTable!G:G,MATCH(C68,PlayerTable!C:C,0))</f>
        <v>0</v>
      </c>
      <c r="AH68" s="118">
        <f>INDEX(PlayerTable!H:H,MATCH(C68,PlayerTable!C:C,0))</f>
        <v>3</v>
      </c>
      <c r="AI68" s="118">
        <f>INDEX(PlayerTable!I:I,MATCH(C68,PlayerTable!C:C,0))</f>
        <v>3</v>
      </c>
      <c r="AJ68" s="108">
        <f>IF(INDEX(PlayerTable!J:J,MATCH(C68,PlayerTable!C:C,0))="", 0, INDEX(PlayerTable!J:J,MATCH(C68,PlayerTable!C:C,0)))</f>
        <v>6</v>
      </c>
    </row>
    <row r="69" spans="1:36" ht="15" customHeight="1">
      <c r="A69" s="119" t="str">
        <f t="shared" si="9"/>
        <v/>
      </c>
      <c r="B69" s="119"/>
      <c r="C69" s="119">
        <v>4016</v>
      </c>
      <c r="D69" s="118" t="s">
        <v>152</v>
      </c>
      <c r="E69" s="118" t="s">
        <v>153</v>
      </c>
      <c r="F69" s="64">
        <f t="shared" si="10"/>
        <v>55</v>
      </c>
      <c r="G69" s="93">
        <f t="shared" si="11"/>
        <v>0</v>
      </c>
      <c r="H69" s="93">
        <f t="shared" si="12"/>
        <v>1</v>
      </c>
      <c r="I69" s="93">
        <f t="shared" si="13"/>
        <v>1</v>
      </c>
      <c r="J69" s="110">
        <f t="shared" si="14"/>
        <v>1.8181818181818181E-2</v>
      </c>
      <c r="K69" s="93">
        <f t="shared" si="15"/>
        <v>0</v>
      </c>
      <c r="L69" s="106"/>
      <c r="M69" s="93"/>
      <c r="N69" s="93"/>
      <c r="O69" s="93"/>
      <c r="P69" s="93"/>
      <c r="Q69" s="112"/>
      <c r="R69" s="93"/>
      <c r="S69" s="97"/>
      <c r="T69" s="93"/>
      <c r="U69" s="93"/>
      <c r="V69" s="93"/>
      <c r="W69" s="93"/>
      <c r="X69" s="85"/>
      <c r="Y69" s="118" t="s">
        <v>25</v>
      </c>
      <c r="Z69" s="119">
        <v>29</v>
      </c>
      <c r="AA69" s="119">
        <v>0</v>
      </c>
      <c r="AB69" s="119">
        <v>1</v>
      </c>
      <c r="AC69" s="119">
        <v>1</v>
      </c>
      <c r="AD69" s="85">
        <v>0</v>
      </c>
      <c r="AE69" s="118" t="str">
        <f>INDEX(PlayerTable!B:B,MATCH(C69,PlayerTable!C:C,0))</f>
        <v>Puckheads</v>
      </c>
      <c r="AF69" s="118">
        <f>COUNT(Goalies!J$39:J$67)</f>
        <v>26</v>
      </c>
      <c r="AG69" s="118">
        <f>INDEX(PlayerTable!G:G,MATCH(C69,PlayerTable!C:C,0))</f>
        <v>0</v>
      </c>
      <c r="AH69" s="118">
        <f>INDEX(PlayerTable!H:H,MATCH(C69,PlayerTable!C:C,0))</f>
        <v>0</v>
      </c>
      <c r="AI69" s="118">
        <f>INDEX(PlayerTable!I:I,MATCH(C69,PlayerTable!C:C,0))</f>
        <v>0</v>
      </c>
      <c r="AJ69" s="108">
        <f>IF(INDEX(PlayerTable!J:J,MATCH(C69,PlayerTable!C:C,0))="", 0, INDEX(PlayerTable!J:J,MATCH(C69,PlayerTable!C:C,0)))</f>
        <v>0</v>
      </c>
    </row>
    <row r="70" spans="1:36" ht="15" customHeight="1">
      <c r="A70" s="119" t="str">
        <f t="shared" si="9"/>
        <v/>
      </c>
      <c r="B70" s="119"/>
      <c r="C70" s="119">
        <v>4019</v>
      </c>
      <c r="D70" s="118" t="s">
        <v>154</v>
      </c>
      <c r="E70" s="118" t="s">
        <v>155</v>
      </c>
      <c r="F70" s="64">
        <f t="shared" si="10"/>
        <v>26</v>
      </c>
      <c r="G70" s="93">
        <f t="shared" si="11"/>
        <v>9</v>
      </c>
      <c r="H70" s="93">
        <f t="shared" si="12"/>
        <v>8</v>
      </c>
      <c r="I70" s="93">
        <f t="shared" si="13"/>
        <v>17</v>
      </c>
      <c r="J70" s="110">
        <f t="shared" si="14"/>
        <v>0.65384615384615385</v>
      </c>
      <c r="K70" s="93">
        <f t="shared" si="15"/>
        <v>15</v>
      </c>
      <c r="L70" s="106"/>
      <c r="M70" s="93"/>
      <c r="N70" s="93"/>
      <c r="O70" s="93"/>
      <c r="P70" s="93"/>
      <c r="Q70" s="112"/>
      <c r="R70" s="93"/>
      <c r="S70" s="97"/>
      <c r="T70" s="93"/>
      <c r="U70" s="93"/>
      <c r="V70" s="93"/>
      <c r="W70" s="93"/>
      <c r="X70" s="85"/>
      <c r="Y70" s="118"/>
      <c r="Z70" s="119"/>
      <c r="AA70" s="119"/>
      <c r="AB70" s="119"/>
      <c r="AC70" s="119"/>
      <c r="AE70" s="118" t="str">
        <f>INDEX(PlayerTable!B:B,MATCH(C70,PlayerTable!C:C,0))</f>
        <v>Puckheads</v>
      </c>
      <c r="AF70" s="118">
        <f>COUNT(Goalies!J$39:J$67)</f>
        <v>26</v>
      </c>
      <c r="AG70" s="118">
        <f>INDEX(PlayerTable!G:G,MATCH(C70,PlayerTable!C:C,0))</f>
        <v>9</v>
      </c>
      <c r="AH70" s="118">
        <f>INDEX(PlayerTable!H:H,MATCH(C70,PlayerTable!C:C,0))</f>
        <v>8</v>
      </c>
      <c r="AI70" s="118">
        <f>INDEX(PlayerTable!I:I,MATCH(C70,PlayerTable!C:C,0))</f>
        <v>17</v>
      </c>
      <c r="AJ70" s="108">
        <f>IF(INDEX(PlayerTable!J:J,MATCH(C70,PlayerTable!C:C,0))="", 0, INDEX(PlayerTable!J:J,MATCH(C70,PlayerTable!C:C,0)))</f>
        <v>15</v>
      </c>
    </row>
    <row r="71" spans="1:36" ht="15" customHeight="1">
      <c r="A71" s="119" t="str">
        <f t="shared" si="9"/>
        <v/>
      </c>
      <c r="B71" s="119"/>
      <c r="C71" s="119">
        <v>5001</v>
      </c>
      <c r="D71" s="118" t="s">
        <v>43</v>
      </c>
      <c r="E71" s="118" t="s">
        <v>156</v>
      </c>
      <c r="F71" s="64">
        <f t="shared" si="10"/>
        <v>82</v>
      </c>
      <c r="G71" s="93">
        <f t="shared" si="11"/>
        <v>20</v>
      </c>
      <c r="H71" s="93">
        <f t="shared" si="12"/>
        <v>14</v>
      </c>
      <c r="I71" s="93">
        <f t="shared" si="13"/>
        <v>34</v>
      </c>
      <c r="J71" s="110">
        <f t="shared" si="14"/>
        <v>0.41463414634146339</v>
      </c>
      <c r="K71" s="93">
        <f t="shared" si="15"/>
        <v>12</v>
      </c>
      <c r="L71" s="92"/>
      <c r="M71" s="93"/>
      <c r="N71" s="93"/>
      <c r="O71" s="93"/>
      <c r="P71" s="93"/>
      <c r="Q71" s="112"/>
      <c r="R71" s="93"/>
      <c r="S71" s="97" t="s">
        <v>24</v>
      </c>
      <c r="T71" s="93">
        <v>27</v>
      </c>
      <c r="U71" s="93">
        <v>6</v>
      </c>
      <c r="V71" s="93">
        <v>5</v>
      </c>
      <c r="W71" s="93">
        <v>11</v>
      </c>
      <c r="X71" s="85">
        <v>6</v>
      </c>
      <c r="Y71" s="118" t="s">
        <v>24</v>
      </c>
      <c r="Z71" s="119">
        <v>29</v>
      </c>
      <c r="AA71" s="119">
        <v>6</v>
      </c>
      <c r="AB71" s="119">
        <v>7</v>
      </c>
      <c r="AC71" s="119">
        <v>13</v>
      </c>
      <c r="AD71" s="85">
        <v>3</v>
      </c>
      <c r="AE71" s="118" t="str">
        <f>INDEX(PlayerTable!B:B,MATCH(C71,PlayerTable!C:C,0))</f>
        <v>Red Alert</v>
      </c>
      <c r="AF71" s="118">
        <f>COUNT(Goalies!J$39:J$67)</f>
        <v>26</v>
      </c>
      <c r="AG71" s="118">
        <f>INDEX(PlayerTable!G:G,MATCH(C71,PlayerTable!C:C,0))</f>
        <v>8</v>
      </c>
      <c r="AH71" s="118">
        <f>INDEX(PlayerTable!H:H,MATCH(C71,PlayerTable!C:C,0))</f>
        <v>2</v>
      </c>
      <c r="AI71" s="118">
        <f>INDEX(PlayerTable!I:I,MATCH(C71,PlayerTable!C:C,0))</f>
        <v>10</v>
      </c>
      <c r="AJ71" s="108">
        <f>IF(INDEX(PlayerTable!J:J,MATCH(C71,PlayerTable!C:C,0))="", 0, INDEX(PlayerTable!J:J,MATCH(C71,PlayerTable!C:C,0)))</f>
        <v>3</v>
      </c>
    </row>
    <row r="72" spans="1:36" ht="15" customHeight="1">
      <c r="A72" s="119" t="str">
        <f t="shared" si="9"/>
        <v>Yes</v>
      </c>
      <c r="B72" s="119"/>
      <c r="C72" s="119">
        <v>5002</v>
      </c>
      <c r="D72" s="118" t="s">
        <v>157</v>
      </c>
      <c r="E72" s="118" t="s">
        <v>158</v>
      </c>
      <c r="F72" s="64">
        <f t="shared" si="10"/>
        <v>111</v>
      </c>
      <c r="G72" s="93">
        <f t="shared" si="11"/>
        <v>17</v>
      </c>
      <c r="H72" s="93">
        <f t="shared" si="12"/>
        <v>13</v>
      </c>
      <c r="I72" s="93">
        <f t="shared" si="13"/>
        <v>30</v>
      </c>
      <c r="J72" s="110">
        <f t="shared" si="14"/>
        <v>0.27027027027027029</v>
      </c>
      <c r="K72" s="93">
        <f t="shared" si="15"/>
        <v>36</v>
      </c>
      <c r="L72" s="104" t="s">
        <v>24</v>
      </c>
      <c r="M72" s="101">
        <v>29</v>
      </c>
      <c r="N72" s="101">
        <v>6</v>
      </c>
      <c r="O72" s="101">
        <v>3</v>
      </c>
      <c r="P72" s="101">
        <v>9</v>
      </c>
      <c r="Q72" s="113" t="s">
        <v>354</v>
      </c>
      <c r="R72" s="101"/>
      <c r="S72" s="97" t="s">
        <v>24</v>
      </c>
      <c r="T72" s="93">
        <v>27</v>
      </c>
      <c r="U72" s="93">
        <v>2</v>
      </c>
      <c r="V72" s="93">
        <v>1</v>
      </c>
      <c r="W72" s="93">
        <v>3</v>
      </c>
      <c r="X72" s="85">
        <v>9</v>
      </c>
      <c r="Y72" s="118" t="s">
        <v>24</v>
      </c>
      <c r="Z72" s="119">
        <v>29</v>
      </c>
      <c r="AA72" s="119">
        <v>5</v>
      </c>
      <c r="AB72" s="119">
        <v>5</v>
      </c>
      <c r="AC72" s="119">
        <v>10</v>
      </c>
      <c r="AD72" s="85">
        <v>15</v>
      </c>
      <c r="AE72" s="118" t="str">
        <f>INDEX(PlayerTable!B:B,MATCH(C72,PlayerTable!C:C,0))</f>
        <v>Red Alert</v>
      </c>
      <c r="AF72" s="118">
        <f>COUNT(Goalies!J$39:J$67)</f>
        <v>26</v>
      </c>
      <c r="AG72" s="118">
        <f>INDEX(PlayerTable!G:G,MATCH(C72,PlayerTable!C:C,0))</f>
        <v>4</v>
      </c>
      <c r="AH72" s="118">
        <f>INDEX(PlayerTable!H:H,MATCH(C72,PlayerTable!C:C,0))</f>
        <v>4</v>
      </c>
      <c r="AI72" s="118">
        <f>INDEX(PlayerTable!I:I,MATCH(C72,PlayerTable!C:C,0))</f>
        <v>8</v>
      </c>
      <c r="AJ72" s="108">
        <f>IF(INDEX(PlayerTable!J:J,MATCH(C72,PlayerTable!C:C,0))="", 0, INDEX(PlayerTable!J:J,MATCH(C72,PlayerTable!C:C,0)))</f>
        <v>12</v>
      </c>
    </row>
    <row r="73" spans="1:36" ht="15" customHeight="1">
      <c r="A73" s="119" t="str">
        <f t="shared" si="9"/>
        <v/>
      </c>
      <c r="B73" s="119"/>
      <c r="C73" s="119">
        <v>5019</v>
      </c>
      <c r="D73" s="118" t="s">
        <v>58</v>
      </c>
      <c r="E73" s="118" t="s">
        <v>159</v>
      </c>
      <c r="F73" s="64">
        <f t="shared" si="10"/>
        <v>55</v>
      </c>
      <c r="G73" s="93">
        <f t="shared" si="11"/>
        <v>1</v>
      </c>
      <c r="H73" s="93">
        <f t="shared" si="12"/>
        <v>4</v>
      </c>
      <c r="I73" s="93">
        <f t="shared" si="13"/>
        <v>5</v>
      </c>
      <c r="J73" s="110">
        <f t="shared" si="14"/>
        <v>9.0909090909090912E-2</v>
      </c>
      <c r="K73" s="93">
        <f t="shared" si="15"/>
        <v>3</v>
      </c>
      <c r="L73" s="104" t="s">
        <v>24</v>
      </c>
      <c r="M73" s="101">
        <v>29</v>
      </c>
      <c r="N73" s="101">
        <v>1</v>
      </c>
      <c r="O73" s="101">
        <v>2</v>
      </c>
      <c r="P73" s="101">
        <v>3</v>
      </c>
      <c r="Q73" s="112"/>
      <c r="R73" s="93"/>
      <c r="S73" s="97"/>
      <c r="T73" s="93"/>
      <c r="U73" s="93"/>
      <c r="V73" s="93"/>
      <c r="W73" s="93"/>
      <c r="X73" s="85"/>
      <c r="Y73" s="118"/>
      <c r="Z73" s="119"/>
      <c r="AA73" s="119"/>
      <c r="AB73" s="119"/>
      <c r="AC73" s="119"/>
      <c r="AE73" s="118" t="str">
        <f>INDEX(PlayerTable!B:B,MATCH(C73,PlayerTable!C:C,0))</f>
        <v>Red Alert</v>
      </c>
      <c r="AF73" s="118">
        <f>COUNT(Goalies!J$39:J$67)</f>
        <v>26</v>
      </c>
      <c r="AG73" s="118">
        <f>INDEX(PlayerTable!G:G,MATCH(C73,PlayerTable!C:C,0))</f>
        <v>0</v>
      </c>
      <c r="AH73" s="118">
        <f>INDEX(PlayerTable!H:H,MATCH(C73,PlayerTable!C:C,0))</f>
        <v>2</v>
      </c>
      <c r="AI73" s="118">
        <f>INDEX(PlayerTable!I:I,MATCH(C73,PlayerTable!C:C,0))</f>
        <v>2</v>
      </c>
      <c r="AJ73" s="108">
        <f>IF(INDEX(PlayerTable!J:J,MATCH(C73,PlayerTable!C:C,0))="", 0, INDEX(PlayerTable!J:J,MATCH(C73,PlayerTable!C:C,0)))</f>
        <v>3</v>
      </c>
    </row>
    <row r="74" spans="1:36" ht="15" customHeight="1">
      <c r="A74" s="119" t="str">
        <f t="shared" si="9"/>
        <v>Yes</v>
      </c>
      <c r="B74" s="119"/>
      <c r="C74" s="119">
        <v>5003</v>
      </c>
      <c r="D74" s="118" t="s">
        <v>37</v>
      </c>
      <c r="E74" s="118" t="s">
        <v>160</v>
      </c>
      <c r="F74" s="64">
        <f t="shared" si="10"/>
        <v>111</v>
      </c>
      <c r="G74" s="93">
        <f t="shared" si="11"/>
        <v>10</v>
      </c>
      <c r="H74" s="93">
        <f t="shared" si="12"/>
        <v>14</v>
      </c>
      <c r="I74" s="93">
        <f t="shared" si="13"/>
        <v>24</v>
      </c>
      <c r="J74" s="110">
        <f t="shared" si="14"/>
        <v>0.21621621621621623</v>
      </c>
      <c r="K74" s="93">
        <f t="shared" si="15"/>
        <v>6</v>
      </c>
      <c r="L74" s="104" t="s">
        <v>24</v>
      </c>
      <c r="M74" s="101">
        <v>29</v>
      </c>
      <c r="N74" s="101">
        <v>7</v>
      </c>
      <c r="O74" s="101">
        <v>6</v>
      </c>
      <c r="P74" s="101">
        <v>13</v>
      </c>
      <c r="Q74" s="113" t="s">
        <v>354</v>
      </c>
      <c r="R74" s="101"/>
      <c r="S74" s="97" t="s">
        <v>24</v>
      </c>
      <c r="T74" s="93">
        <v>27</v>
      </c>
      <c r="U74" s="93">
        <v>3</v>
      </c>
      <c r="V74" s="93">
        <v>3</v>
      </c>
      <c r="W74" s="93">
        <v>6</v>
      </c>
      <c r="X74" s="85">
        <v>6</v>
      </c>
      <c r="Y74" s="118" t="s">
        <v>24</v>
      </c>
      <c r="Z74" s="119">
        <v>29</v>
      </c>
      <c r="AA74" s="119">
        <v>0</v>
      </c>
      <c r="AB74" s="119">
        <v>2</v>
      </c>
      <c r="AC74" s="119">
        <v>2</v>
      </c>
      <c r="AD74" s="85">
        <v>0</v>
      </c>
      <c r="AE74" s="118" t="str">
        <f>INDEX(PlayerTable!B:B,MATCH(C74,PlayerTable!C:C,0))</f>
        <v>Red Alert</v>
      </c>
      <c r="AF74" s="118">
        <f>COUNT(Goalies!J$39:J$67)</f>
        <v>26</v>
      </c>
      <c r="AG74" s="118">
        <f>INDEX(PlayerTable!G:G,MATCH(C74,PlayerTable!C:C,0))</f>
        <v>0</v>
      </c>
      <c r="AH74" s="118">
        <f>INDEX(PlayerTable!H:H,MATCH(C74,PlayerTable!C:C,0))</f>
        <v>3</v>
      </c>
      <c r="AI74" s="118">
        <f>INDEX(PlayerTable!I:I,MATCH(C74,PlayerTable!C:C,0))</f>
        <v>3</v>
      </c>
      <c r="AJ74" s="108">
        <f>IF(INDEX(PlayerTable!J:J,MATCH(C74,PlayerTable!C:C,0))="", 0, INDEX(PlayerTable!J:J,MATCH(C74,PlayerTable!C:C,0)))</f>
        <v>0</v>
      </c>
    </row>
    <row r="75" spans="1:36" ht="15" customHeight="1">
      <c r="A75" s="119" t="str">
        <f t="shared" si="9"/>
        <v>Yes</v>
      </c>
      <c r="B75" s="119"/>
      <c r="C75" s="119">
        <v>5004</v>
      </c>
      <c r="D75" s="118" t="s">
        <v>154</v>
      </c>
      <c r="E75" s="118" t="s">
        <v>161</v>
      </c>
      <c r="F75" s="64">
        <f t="shared" si="10"/>
        <v>111</v>
      </c>
      <c r="G75" s="93">
        <f t="shared" si="11"/>
        <v>47</v>
      </c>
      <c r="H75" s="93">
        <f t="shared" si="12"/>
        <v>37</v>
      </c>
      <c r="I75" s="93">
        <f t="shared" si="13"/>
        <v>84</v>
      </c>
      <c r="J75" s="110">
        <f t="shared" si="14"/>
        <v>0.7567567567567568</v>
      </c>
      <c r="K75" s="93">
        <f t="shared" si="15"/>
        <v>15</v>
      </c>
      <c r="L75" s="104" t="s">
        <v>24</v>
      </c>
      <c r="M75" s="101">
        <v>29</v>
      </c>
      <c r="N75" s="101">
        <v>14</v>
      </c>
      <c r="O75" s="101">
        <v>16</v>
      </c>
      <c r="P75" s="101">
        <v>30</v>
      </c>
      <c r="Q75" s="113" t="s">
        <v>354</v>
      </c>
      <c r="R75" s="101"/>
      <c r="S75" s="97" t="s">
        <v>24</v>
      </c>
      <c r="T75" s="93">
        <v>27</v>
      </c>
      <c r="U75" s="93">
        <v>8</v>
      </c>
      <c r="V75" s="93">
        <v>6</v>
      </c>
      <c r="W75" s="93">
        <v>14</v>
      </c>
      <c r="X75" s="85">
        <v>9</v>
      </c>
      <c r="Y75" s="118" t="s">
        <v>24</v>
      </c>
      <c r="Z75" s="119">
        <v>29</v>
      </c>
      <c r="AA75" s="119">
        <v>9</v>
      </c>
      <c r="AB75" s="119">
        <v>4</v>
      </c>
      <c r="AC75" s="119">
        <v>13</v>
      </c>
      <c r="AD75" s="85">
        <v>0</v>
      </c>
      <c r="AE75" s="118" t="str">
        <f>INDEX(PlayerTable!B:B,MATCH(C75,PlayerTable!C:C,0))</f>
        <v>Red Alert</v>
      </c>
      <c r="AF75" s="118">
        <f>COUNT(Goalies!J$39:J$67)</f>
        <v>26</v>
      </c>
      <c r="AG75" s="118">
        <f>INDEX(PlayerTable!G:G,MATCH(C75,PlayerTable!C:C,0))</f>
        <v>16</v>
      </c>
      <c r="AH75" s="118">
        <f>INDEX(PlayerTable!H:H,MATCH(C75,PlayerTable!C:C,0))</f>
        <v>11</v>
      </c>
      <c r="AI75" s="118">
        <f>INDEX(PlayerTable!I:I,MATCH(C75,PlayerTable!C:C,0))</f>
        <v>27</v>
      </c>
      <c r="AJ75" s="108">
        <f>IF(INDEX(PlayerTable!J:J,MATCH(C75,PlayerTable!C:C,0))="", 0, INDEX(PlayerTable!J:J,MATCH(C75,PlayerTable!C:C,0)))</f>
        <v>6</v>
      </c>
    </row>
    <row r="76" spans="1:36" ht="15" customHeight="1">
      <c r="A76" s="119" t="str">
        <f t="shared" si="9"/>
        <v/>
      </c>
      <c r="B76" s="119"/>
      <c r="C76" s="119">
        <v>5005</v>
      </c>
      <c r="D76" s="118" t="s">
        <v>162</v>
      </c>
      <c r="E76" s="118" t="s">
        <v>163</v>
      </c>
      <c r="F76" s="64">
        <f t="shared" si="10"/>
        <v>82</v>
      </c>
      <c r="G76" s="93">
        <f t="shared" si="11"/>
        <v>49</v>
      </c>
      <c r="H76" s="93">
        <f t="shared" si="12"/>
        <v>35</v>
      </c>
      <c r="I76" s="93">
        <f t="shared" si="13"/>
        <v>84</v>
      </c>
      <c r="J76" s="110">
        <f t="shared" si="14"/>
        <v>1.024390243902439</v>
      </c>
      <c r="K76" s="93">
        <f t="shared" si="15"/>
        <v>6</v>
      </c>
      <c r="L76" s="92"/>
      <c r="M76" s="93"/>
      <c r="N76" s="93"/>
      <c r="O76" s="93"/>
      <c r="P76" s="93"/>
      <c r="Q76" s="112"/>
      <c r="R76" s="93"/>
      <c r="S76" s="97" t="s">
        <v>24</v>
      </c>
      <c r="T76" s="93">
        <v>27</v>
      </c>
      <c r="U76" s="93">
        <v>12</v>
      </c>
      <c r="V76" s="93">
        <v>10</v>
      </c>
      <c r="W76" s="93">
        <v>22</v>
      </c>
      <c r="X76" s="85">
        <v>0</v>
      </c>
      <c r="Y76" s="118" t="s">
        <v>24</v>
      </c>
      <c r="Z76" s="119">
        <v>29</v>
      </c>
      <c r="AA76" s="119">
        <v>10</v>
      </c>
      <c r="AB76" s="119">
        <v>13</v>
      </c>
      <c r="AC76" s="119">
        <v>23</v>
      </c>
      <c r="AD76" s="85">
        <v>3</v>
      </c>
      <c r="AE76" s="118" t="str">
        <f>INDEX(PlayerTable!B:B,MATCH(C76,PlayerTable!C:C,0))</f>
        <v>Red Alert</v>
      </c>
      <c r="AF76" s="118">
        <f>COUNT(Goalies!J$39:J$67)</f>
        <v>26</v>
      </c>
      <c r="AG76" s="118">
        <f>INDEX(PlayerTable!G:G,MATCH(C76,PlayerTable!C:C,0))</f>
        <v>27</v>
      </c>
      <c r="AH76" s="118">
        <f>INDEX(PlayerTable!H:H,MATCH(C76,PlayerTable!C:C,0))</f>
        <v>12</v>
      </c>
      <c r="AI76" s="118">
        <f>INDEX(PlayerTable!I:I,MATCH(C76,PlayerTable!C:C,0))</f>
        <v>39</v>
      </c>
      <c r="AJ76" s="108">
        <f>IF(INDEX(PlayerTable!J:J,MATCH(C76,PlayerTable!C:C,0))="", 0, INDEX(PlayerTable!J:J,MATCH(C76,PlayerTable!C:C,0)))</f>
        <v>3</v>
      </c>
    </row>
    <row r="77" spans="1:36" s="11" customFormat="1" ht="15" customHeight="1">
      <c r="A77" s="119" t="str">
        <f t="shared" si="9"/>
        <v/>
      </c>
      <c r="B77" s="119"/>
      <c r="C77" s="119">
        <v>5006</v>
      </c>
      <c r="D77" s="118" t="s">
        <v>125</v>
      </c>
      <c r="E77" s="118" t="s">
        <v>75</v>
      </c>
      <c r="F77" s="64">
        <f t="shared" si="10"/>
        <v>84</v>
      </c>
      <c r="G77" s="93">
        <f t="shared" si="11"/>
        <v>2</v>
      </c>
      <c r="H77" s="93">
        <f t="shared" si="12"/>
        <v>2</v>
      </c>
      <c r="I77" s="93">
        <f t="shared" si="13"/>
        <v>4</v>
      </c>
      <c r="J77" s="110">
        <f t="shared" si="14"/>
        <v>4.7619047619047616E-2</v>
      </c>
      <c r="K77" s="93">
        <f t="shared" si="15"/>
        <v>0</v>
      </c>
      <c r="L77" s="104" t="s">
        <v>24</v>
      </c>
      <c r="M77" s="101">
        <v>29</v>
      </c>
      <c r="N77" s="102">
        <v>0</v>
      </c>
      <c r="O77" s="101">
        <v>0</v>
      </c>
      <c r="P77" s="101">
        <v>0</v>
      </c>
      <c r="Q77" s="112"/>
      <c r="R77" s="93"/>
      <c r="S77" s="97"/>
      <c r="T77" s="93"/>
      <c r="U77" s="93"/>
      <c r="V77" s="93"/>
      <c r="W77" s="93"/>
      <c r="X77" s="85"/>
      <c r="Y77" s="118" t="s">
        <v>24</v>
      </c>
      <c r="Z77" s="119">
        <v>29</v>
      </c>
      <c r="AA77" s="119">
        <v>0</v>
      </c>
      <c r="AB77" s="119">
        <v>1</v>
      </c>
      <c r="AC77" s="119">
        <v>1</v>
      </c>
      <c r="AD77" s="85">
        <v>0</v>
      </c>
      <c r="AE77" s="118" t="str">
        <f>INDEX(PlayerTable!B:B,MATCH(C77,PlayerTable!C:C,0))</f>
        <v>Red Alert</v>
      </c>
      <c r="AF77" s="118">
        <f>COUNT(Goalies!J$39:J$67)</f>
        <v>26</v>
      </c>
      <c r="AG77" s="118">
        <f>INDEX(PlayerTable!G:G,MATCH(C77,PlayerTable!C:C,0))</f>
        <v>2</v>
      </c>
      <c r="AH77" s="118">
        <f>INDEX(PlayerTable!H:H,MATCH(C77,PlayerTable!C:C,0))</f>
        <v>1</v>
      </c>
      <c r="AI77" s="118">
        <f>INDEX(PlayerTable!I:I,MATCH(C77,PlayerTable!C:C,0))</f>
        <v>3</v>
      </c>
      <c r="AJ77" s="108">
        <f>IF(INDEX(PlayerTable!J:J,MATCH(C77,PlayerTable!C:C,0))="", 0, INDEX(PlayerTable!J:J,MATCH(C77,PlayerTable!C:C,0)))</f>
        <v>0</v>
      </c>
    </row>
    <row r="78" spans="1:36" ht="15" customHeight="1">
      <c r="A78" s="119" t="str">
        <f t="shared" si="9"/>
        <v/>
      </c>
      <c r="B78" s="119"/>
      <c r="C78" s="119">
        <v>5020</v>
      </c>
      <c r="D78" s="118" t="s">
        <v>164</v>
      </c>
      <c r="E78" s="118" t="s">
        <v>165</v>
      </c>
      <c r="F78" s="64">
        <f t="shared" si="10"/>
        <v>26</v>
      </c>
      <c r="G78" s="93">
        <f t="shared" si="11"/>
        <v>0</v>
      </c>
      <c r="H78" s="93">
        <f t="shared" si="12"/>
        <v>0</v>
      </c>
      <c r="I78" s="93">
        <f t="shared" si="13"/>
        <v>0</v>
      </c>
      <c r="J78" s="110">
        <f t="shared" si="14"/>
        <v>0</v>
      </c>
      <c r="K78" s="93">
        <f t="shared" si="15"/>
        <v>0</v>
      </c>
      <c r="L78" s="106"/>
      <c r="M78" s="93"/>
      <c r="N78" s="93"/>
      <c r="O78" s="93"/>
      <c r="P78" s="93"/>
      <c r="Q78" s="112"/>
      <c r="R78" s="93"/>
      <c r="S78" s="97"/>
      <c r="T78" s="93"/>
      <c r="U78" s="93"/>
      <c r="V78" s="93"/>
      <c r="W78" s="93"/>
      <c r="X78" s="85"/>
      <c r="Y78" s="118"/>
      <c r="Z78" s="119"/>
      <c r="AA78" s="119"/>
      <c r="AB78" s="119"/>
      <c r="AC78" s="119"/>
      <c r="AE78" s="118" t="str">
        <f>INDEX(PlayerTable!B:B,MATCH(C78,PlayerTable!C:C,0))</f>
        <v>Red Alert</v>
      </c>
      <c r="AF78" s="118">
        <f>COUNT(Goalies!J$39:J$67)</f>
        <v>26</v>
      </c>
      <c r="AG78" s="118">
        <f>INDEX(PlayerTable!G:G,MATCH(C78,PlayerTable!C:C,0))</f>
        <v>0</v>
      </c>
      <c r="AH78" s="118">
        <f>INDEX(PlayerTable!H:H,MATCH(C78,PlayerTable!C:C,0))</f>
        <v>0</v>
      </c>
      <c r="AI78" s="118">
        <f>INDEX(PlayerTable!I:I,MATCH(C78,PlayerTable!C:C,0))</f>
        <v>0</v>
      </c>
      <c r="AJ78" s="108">
        <f>IF(INDEX(PlayerTable!J:J,MATCH(C78,PlayerTable!C:C,0))="", 0, INDEX(PlayerTable!J:J,MATCH(C78,PlayerTable!C:C,0)))</f>
        <v>0</v>
      </c>
    </row>
    <row r="79" spans="1:36" ht="15" customHeight="1">
      <c r="A79" s="119" t="str">
        <f t="shared" si="9"/>
        <v/>
      </c>
      <c r="B79" s="119"/>
      <c r="C79" s="119">
        <v>5009</v>
      </c>
      <c r="D79" s="118" t="s">
        <v>166</v>
      </c>
      <c r="E79" s="118" t="s">
        <v>167</v>
      </c>
      <c r="F79" s="64">
        <f t="shared" si="10"/>
        <v>82</v>
      </c>
      <c r="G79" s="93">
        <f t="shared" si="11"/>
        <v>6</v>
      </c>
      <c r="H79" s="93">
        <f t="shared" si="12"/>
        <v>10</v>
      </c>
      <c r="I79" s="93">
        <f t="shared" si="13"/>
        <v>16</v>
      </c>
      <c r="J79" s="110">
        <f t="shared" si="14"/>
        <v>0.1951219512195122</v>
      </c>
      <c r="K79" s="93">
        <f t="shared" si="15"/>
        <v>25</v>
      </c>
      <c r="L79" s="92"/>
      <c r="M79" s="93"/>
      <c r="N79" s="93"/>
      <c r="O79" s="93"/>
      <c r="P79" s="93"/>
      <c r="Q79" s="112"/>
      <c r="R79" s="93"/>
      <c r="S79" s="97" t="s">
        <v>24</v>
      </c>
      <c r="T79" s="93">
        <v>27</v>
      </c>
      <c r="U79" s="93">
        <v>3</v>
      </c>
      <c r="V79" s="93">
        <v>3</v>
      </c>
      <c r="W79" s="93">
        <v>6</v>
      </c>
      <c r="X79" s="85">
        <v>3</v>
      </c>
      <c r="Y79" s="118" t="s">
        <v>24</v>
      </c>
      <c r="Z79" s="119">
        <v>29</v>
      </c>
      <c r="AA79" s="119">
        <v>1</v>
      </c>
      <c r="AB79" s="119">
        <v>4</v>
      </c>
      <c r="AC79" s="119">
        <v>5</v>
      </c>
      <c r="AD79" s="85">
        <v>19</v>
      </c>
      <c r="AE79" s="118" t="str">
        <f>INDEX(PlayerTable!B:B,MATCH(C79,PlayerTable!C:C,0))</f>
        <v>Red Alert</v>
      </c>
      <c r="AF79" s="118">
        <f>COUNT(Goalies!J$39:J$67)</f>
        <v>26</v>
      </c>
      <c r="AG79" s="118">
        <f>INDEX(PlayerTable!G:G,MATCH(C79,PlayerTable!C:C,0))</f>
        <v>2</v>
      </c>
      <c r="AH79" s="118">
        <f>INDEX(PlayerTable!H:H,MATCH(C79,PlayerTable!C:C,0))</f>
        <v>3</v>
      </c>
      <c r="AI79" s="118">
        <f>INDEX(PlayerTable!I:I,MATCH(C79,PlayerTable!C:C,0))</f>
        <v>5</v>
      </c>
      <c r="AJ79" s="108">
        <f>IF(INDEX(PlayerTable!J:J,MATCH(C79,PlayerTable!C:C,0))="", 0, INDEX(PlayerTable!J:J,MATCH(C79,PlayerTable!C:C,0)))</f>
        <v>3</v>
      </c>
    </row>
    <row r="80" spans="1:36" ht="15" customHeight="1">
      <c r="A80" s="119" t="str">
        <f t="shared" si="9"/>
        <v/>
      </c>
      <c r="B80" s="119"/>
      <c r="C80" s="119">
        <v>5010</v>
      </c>
      <c r="D80" s="118" t="s">
        <v>82</v>
      </c>
      <c r="E80" s="118" t="s">
        <v>168</v>
      </c>
      <c r="F80" s="64">
        <f t="shared" si="10"/>
        <v>82</v>
      </c>
      <c r="G80" s="93">
        <f t="shared" si="11"/>
        <v>14</v>
      </c>
      <c r="H80" s="93">
        <f t="shared" si="12"/>
        <v>12</v>
      </c>
      <c r="I80" s="93">
        <f t="shared" si="13"/>
        <v>25</v>
      </c>
      <c r="J80" s="110">
        <f t="shared" si="14"/>
        <v>0.3048780487804878</v>
      </c>
      <c r="K80" s="93">
        <f t="shared" si="15"/>
        <v>0</v>
      </c>
      <c r="L80" s="92"/>
      <c r="M80" s="93"/>
      <c r="N80" s="93"/>
      <c r="O80" s="93"/>
      <c r="P80" s="93"/>
      <c r="Q80" s="112" t="s">
        <v>354</v>
      </c>
      <c r="R80" s="93"/>
      <c r="S80" s="97" t="s">
        <v>24</v>
      </c>
      <c r="T80" s="93">
        <v>27</v>
      </c>
      <c r="U80" s="93">
        <v>2</v>
      </c>
      <c r="V80" s="93">
        <v>1</v>
      </c>
      <c r="W80" s="93">
        <v>2</v>
      </c>
      <c r="X80" s="85">
        <v>0</v>
      </c>
      <c r="Y80" s="118" t="s">
        <v>24</v>
      </c>
      <c r="Z80" s="119">
        <v>29</v>
      </c>
      <c r="AA80" s="119">
        <v>6</v>
      </c>
      <c r="AB80" s="119">
        <v>8</v>
      </c>
      <c r="AC80" s="119">
        <v>14</v>
      </c>
      <c r="AD80" s="85">
        <v>0</v>
      </c>
      <c r="AE80" s="118" t="str">
        <f>INDEX(PlayerTable!B:B,MATCH(C80,PlayerTable!C:C,0))</f>
        <v>Red Alert</v>
      </c>
      <c r="AF80" s="118">
        <f>COUNT(Goalies!J$39:J$67)</f>
        <v>26</v>
      </c>
      <c r="AG80" s="118">
        <f>INDEX(PlayerTable!G:G,MATCH(C80,PlayerTable!C:C,0))</f>
        <v>6</v>
      </c>
      <c r="AH80" s="118">
        <f>INDEX(PlayerTable!H:H,MATCH(C80,PlayerTable!C:C,0))</f>
        <v>3</v>
      </c>
      <c r="AI80" s="118">
        <f>INDEX(PlayerTable!I:I,MATCH(C80,PlayerTable!C:C,0))</f>
        <v>9</v>
      </c>
      <c r="AJ80" s="108">
        <f>IF(INDEX(PlayerTable!J:J,MATCH(C80,PlayerTable!C:C,0))="", 0, INDEX(PlayerTable!J:J,MATCH(C80,PlayerTable!C:C,0)))</f>
        <v>0</v>
      </c>
    </row>
    <row r="81" spans="1:36" ht="15" customHeight="1">
      <c r="A81" s="119" t="str">
        <f t="shared" si="9"/>
        <v>Yes</v>
      </c>
      <c r="B81" s="119"/>
      <c r="C81" s="119">
        <v>5011</v>
      </c>
      <c r="D81" s="118" t="s">
        <v>50</v>
      </c>
      <c r="E81" s="118" t="s">
        <v>169</v>
      </c>
      <c r="F81" s="64">
        <f t="shared" si="10"/>
        <v>111</v>
      </c>
      <c r="G81" s="93">
        <f t="shared" si="11"/>
        <v>14</v>
      </c>
      <c r="H81" s="93">
        <f t="shared" si="12"/>
        <v>7</v>
      </c>
      <c r="I81" s="93">
        <f t="shared" si="13"/>
        <v>21</v>
      </c>
      <c r="J81" s="110">
        <f t="shared" si="14"/>
        <v>0.1891891891891892</v>
      </c>
      <c r="K81" s="93">
        <f t="shared" si="15"/>
        <v>6</v>
      </c>
      <c r="L81" s="104" t="s">
        <v>24</v>
      </c>
      <c r="M81" s="101">
        <v>29</v>
      </c>
      <c r="N81" s="101">
        <v>3</v>
      </c>
      <c r="O81" s="101">
        <v>2</v>
      </c>
      <c r="P81" s="101">
        <v>5</v>
      </c>
      <c r="Q81" s="113" t="s">
        <v>354</v>
      </c>
      <c r="R81" s="101"/>
      <c r="S81" s="97" t="s">
        <v>24</v>
      </c>
      <c r="T81" s="93">
        <v>27</v>
      </c>
      <c r="U81" s="93">
        <v>3</v>
      </c>
      <c r="V81" s="93">
        <v>1</v>
      </c>
      <c r="W81" s="93">
        <v>4</v>
      </c>
      <c r="X81" s="85">
        <v>0</v>
      </c>
      <c r="Y81" s="118" t="s">
        <v>24</v>
      </c>
      <c r="Z81" s="119">
        <v>29</v>
      </c>
      <c r="AA81" s="119">
        <v>4</v>
      </c>
      <c r="AB81" s="119">
        <v>3</v>
      </c>
      <c r="AC81" s="119">
        <v>7</v>
      </c>
      <c r="AD81" s="85">
        <v>3</v>
      </c>
      <c r="AE81" s="118" t="str">
        <f>INDEX(PlayerTable!B:B,MATCH(C81,PlayerTable!C:C,0))</f>
        <v>Red Alert</v>
      </c>
      <c r="AF81" s="118">
        <f>COUNT(Goalies!J$39:J$67)</f>
        <v>26</v>
      </c>
      <c r="AG81" s="118">
        <f>INDEX(PlayerTable!G:G,MATCH(C81,PlayerTable!C:C,0))</f>
        <v>4</v>
      </c>
      <c r="AH81" s="118">
        <f>INDEX(PlayerTable!H:H,MATCH(C81,PlayerTable!C:C,0))</f>
        <v>1</v>
      </c>
      <c r="AI81" s="118">
        <f>INDEX(PlayerTable!I:I,MATCH(C81,PlayerTable!C:C,0))</f>
        <v>5</v>
      </c>
      <c r="AJ81" s="108">
        <f>IF(INDEX(PlayerTable!J:J,MATCH(C81,PlayerTable!C:C,0))="", 0, INDEX(PlayerTable!J:J,MATCH(C81,PlayerTable!C:C,0)))</f>
        <v>3</v>
      </c>
    </row>
    <row r="82" spans="1:36" ht="15" customHeight="1">
      <c r="A82" s="119" t="str">
        <f t="shared" si="9"/>
        <v/>
      </c>
      <c r="B82" s="119"/>
      <c r="C82" s="119">
        <v>5021</v>
      </c>
      <c r="D82" s="118" t="s">
        <v>63</v>
      </c>
      <c r="E82" s="118" t="s">
        <v>170</v>
      </c>
      <c r="F82" s="64">
        <f t="shared" si="10"/>
        <v>26</v>
      </c>
      <c r="G82" s="93">
        <f t="shared" si="11"/>
        <v>5</v>
      </c>
      <c r="H82" s="93">
        <f t="shared" si="12"/>
        <v>4</v>
      </c>
      <c r="I82" s="93">
        <f t="shared" si="13"/>
        <v>9</v>
      </c>
      <c r="J82" s="110">
        <f t="shared" si="14"/>
        <v>0.34615384615384615</v>
      </c>
      <c r="K82" s="93">
        <f t="shared" si="15"/>
        <v>9</v>
      </c>
      <c r="L82" s="106"/>
      <c r="M82" s="93"/>
      <c r="N82" s="93"/>
      <c r="O82" s="93"/>
      <c r="P82" s="93"/>
      <c r="Q82" s="112"/>
      <c r="R82" s="93"/>
      <c r="S82" s="97"/>
      <c r="T82" s="93"/>
      <c r="U82" s="93"/>
      <c r="V82" s="93"/>
      <c r="W82" s="93"/>
      <c r="X82" s="85"/>
      <c r="Y82" s="118"/>
      <c r="Z82" s="119"/>
      <c r="AA82" s="119"/>
      <c r="AB82" s="119"/>
      <c r="AC82" s="119"/>
      <c r="AE82" s="118" t="str">
        <f>INDEX(PlayerTable!B:B,MATCH(C82,PlayerTable!C:C,0))</f>
        <v>Red Alert</v>
      </c>
      <c r="AF82" s="118">
        <f>COUNT(Goalies!J$39:J$67)</f>
        <v>26</v>
      </c>
      <c r="AG82" s="118">
        <f>INDEX(PlayerTable!G:G,MATCH(C82,PlayerTable!C:C,0))</f>
        <v>5</v>
      </c>
      <c r="AH82" s="118">
        <f>INDEX(PlayerTable!H:H,MATCH(C82,PlayerTable!C:C,0))</f>
        <v>4</v>
      </c>
      <c r="AI82" s="118">
        <f>INDEX(PlayerTable!I:I,MATCH(C82,PlayerTable!C:C,0))</f>
        <v>9</v>
      </c>
      <c r="AJ82" s="108">
        <f>IF(INDEX(PlayerTable!J:J,MATCH(C82,PlayerTable!C:C,0))="", 0, INDEX(PlayerTable!J:J,MATCH(C82,PlayerTable!C:C,0)))</f>
        <v>9</v>
      </c>
    </row>
    <row r="83" spans="1:36" ht="15" customHeight="1">
      <c r="A83" s="119" t="str">
        <f t="shared" si="9"/>
        <v/>
      </c>
      <c r="B83" s="119"/>
      <c r="C83" s="119">
        <v>5012</v>
      </c>
      <c r="D83" s="118" t="s">
        <v>172</v>
      </c>
      <c r="E83" s="118" t="s">
        <v>173</v>
      </c>
      <c r="F83" s="64">
        <f t="shared" si="10"/>
        <v>55</v>
      </c>
      <c r="G83" s="93">
        <f t="shared" si="11"/>
        <v>40</v>
      </c>
      <c r="H83" s="93">
        <f t="shared" si="12"/>
        <v>30</v>
      </c>
      <c r="I83" s="93">
        <f t="shared" si="13"/>
        <v>70</v>
      </c>
      <c r="J83" s="110">
        <f t="shared" si="14"/>
        <v>1.2727272727272727</v>
      </c>
      <c r="K83" s="93">
        <f t="shared" si="15"/>
        <v>15</v>
      </c>
      <c r="L83" s="106"/>
      <c r="M83" s="93"/>
      <c r="N83" s="93"/>
      <c r="O83" s="93"/>
      <c r="P83" s="93"/>
      <c r="Q83" s="112"/>
      <c r="R83" s="93"/>
      <c r="S83" s="97"/>
      <c r="T83" s="93"/>
      <c r="U83" s="93"/>
      <c r="V83" s="93"/>
      <c r="W83" s="93"/>
      <c r="X83" s="85"/>
      <c r="Y83" s="118" t="s">
        <v>24</v>
      </c>
      <c r="Z83" s="119">
        <v>29</v>
      </c>
      <c r="AA83" s="119">
        <v>21</v>
      </c>
      <c r="AB83" s="119">
        <v>13</v>
      </c>
      <c r="AC83" s="119">
        <v>34</v>
      </c>
      <c r="AD83" s="85">
        <v>0</v>
      </c>
      <c r="AE83" s="118" t="str">
        <f>INDEX(PlayerTable!B:B,MATCH(C83,PlayerTable!C:C,0))</f>
        <v>Red Alert</v>
      </c>
      <c r="AF83" s="118">
        <f>COUNT(Goalies!J$39:J$67)</f>
        <v>26</v>
      </c>
      <c r="AG83" s="118">
        <f>INDEX(PlayerTable!G:G,MATCH(C83,PlayerTable!C:C,0))</f>
        <v>19</v>
      </c>
      <c r="AH83" s="118">
        <f>INDEX(PlayerTable!H:H,MATCH(C83,PlayerTable!C:C,0))</f>
        <v>17</v>
      </c>
      <c r="AI83" s="118">
        <f>INDEX(PlayerTable!I:I,MATCH(C83,PlayerTable!C:C,0))</f>
        <v>36</v>
      </c>
      <c r="AJ83" s="108">
        <f>IF(INDEX(PlayerTable!J:J,MATCH(C83,PlayerTable!C:C,0))="", 0, INDEX(PlayerTable!J:J,MATCH(C83,PlayerTable!C:C,0)))</f>
        <v>15</v>
      </c>
    </row>
    <row r="84" spans="1:36" ht="15" customHeight="1">
      <c r="A84" s="119" t="str">
        <f t="shared" si="9"/>
        <v>Yes</v>
      </c>
      <c r="B84" s="119"/>
      <c r="C84" s="119">
        <v>5013</v>
      </c>
      <c r="D84" s="118" t="s">
        <v>82</v>
      </c>
      <c r="E84" s="118" t="s">
        <v>174</v>
      </c>
      <c r="F84" s="64">
        <f t="shared" si="10"/>
        <v>111</v>
      </c>
      <c r="G84" s="93">
        <f t="shared" si="11"/>
        <v>13</v>
      </c>
      <c r="H84" s="93">
        <f t="shared" si="12"/>
        <v>8</v>
      </c>
      <c r="I84" s="93">
        <f t="shared" si="13"/>
        <v>21</v>
      </c>
      <c r="J84" s="110">
        <f t="shared" si="14"/>
        <v>0.1891891891891892</v>
      </c>
      <c r="K84" s="93">
        <f t="shared" si="15"/>
        <v>3</v>
      </c>
      <c r="L84" s="104" t="s">
        <v>24</v>
      </c>
      <c r="M84" s="101">
        <v>29</v>
      </c>
      <c r="N84" s="101">
        <v>1</v>
      </c>
      <c r="O84" s="101">
        <v>2</v>
      </c>
      <c r="P84" s="101">
        <v>3</v>
      </c>
      <c r="Q84" s="113" t="s">
        <v>354</v>
      </c>
      <c r="R84" s="101"/>
      <c r="S84" s="97" t="s">
        <v>24</v>
      </c>
      <c r="T84" s="93">
        <v>27</v>
      </c>
      <c r="U84" s="93">
        <v>2</v>
      </c>
      <c r="V84" s="93">
        <v>2</v>
      </c>
      <c r="W84" s="93">
        <v>4</v>
      </c>
      <c r="X84" s="85">
        <v>0</v>
      </c>
      <c r="Y84" s="118" t="s">
        <v>24</v>
      </c>
      <c r="Z84" s="119">
        <v>29</v>
      </c>
      <c r="AA84" s="119">
        <v>4</v>
      </c>
      <c r="AB84" s="119">
        <v>0</v>
      </c>
      <c r="AC84" s="119">
        <v>4</v>
      </c>
      <c r="AD84" s="85">
        <v>3</v>
      </c>
      <c r="AE84" s="118" t="str">
        <f>INDEX(PlayerTable!B:B,MATCH(C84,PlayerTable!C:C,0))</f>
        <v>Red Alert</v>
      </c>
      <c r="AF84" s="118">
        <f>COUNT(Goalies!J$39:J$67)</f>
        <v>26</v>
      </c>
      <c r="AG84" s="118">
        <f>INDEX(PlayerTable!G:G,MATCH(C84,PlayerTable!C:C,0))</f>
        <v>6</v>
      </c>
      <c r="AH84" s="118">
        <f>INDEX(PlayerTable!H:H,MATCH(C84,PlayerTable!C:C,0))</f>
        <v>4</v>
      </c>
      <c r="AI84" s="118">
        <f>INDEX(PlayerTable!I:I,MATCH(C84,PlayerTable!C:C,0))</f>
        <v>10</v>
      </c>
      <c r="AJ84" s="108">
        <f>IF(INDEX(PlayerTable!J:J,MATCH(C84,PlayerTable!C:C,0))="", 0, INDEX(PlayerTable!J:J,MATCH(C84,PlayerTable!C:C,0)))</f>
        <v>0</v>
      </c>
    </row>
    <row r="85" spans="1:36" ht="15" customHeight="1">
      <c r="A85" s="119" t="str">
        <f t="shared" si="9"/>
        <v/>
      </c>
      <c r="B85" s="119"/>
      <c r="C85" s="119">
        <v>5017</v>
      </c>
      <c r="D85" s="118" t="s">
        <v>77</v>
      </c>
      <c r="E85" s="118" t="s">
        <v>175</v>
      </c>
      <c r="F85" s="64">
        <f t="shared" si="10"/>
        <v>82</v>
      </c>
      <c r="G85" s="93">
        <f t="shared" si="11"/>
        <v>38</v>
      </c>
      <c r="H85" s="93">
        <f t="shared" si="12"/>
        <v>20</v>
      </c>
      <c r="I85" s="93">
        <f t="shared" si="13"/>
        <v>58</v>
      </c>
      <c r="J85" s="110">
        <f t="shared" si="14"/>
        <v>0.70731707317073167</v>
      </c>
      <c r="K85" s="93">
        <f t="shared" si="15"/>
        <v>23</v>
      </c>
      <c r="L85" s="92"/>
      <c r="M85" s="93"/>
      <c r="N85" s="93"/>
      <c r="O85" s="93"/>
      <c r="P85" s="93"/>
      <c r="Q85" s="112"/>
      <c r="R85" s="93"/>
      <c r="S85" s="97" t="s">
        <v>24</v>
      </c>
      <c r="T85" s="93">
        <v>27</v>
      </c>
      <c r="U85" s="93">
        <v>10</v>
      </c>
      <c r="V85" s="93">
        <v>6</v>
      </c>
      <c r="W85" s="93">
        <v>16</v>
      </c>
      <c r="X85" s="85">
        <v>3</v>
      </c>
      <c r="Y85" s="118" t="s">
        <v>24</v>
      </c>
      <c r="Z85" s="119">
        <v>29</v>
      </c>
      <c r="AA85" s="119">
        <v>16</v>
      </c>
      <c r="AB85" s="119">
        <v>8</v>
      </c>
      <c r="AC85" s="119">
        <v>24</v>
      </c>
      <c r="AD85" s="85">
        <v>9</v>
      </c>
      <c r="AE85" s="118" t="str">
        <f>INDEX(PlayerTable!B:B,MATCH(C85,PlayerTable!C:C,0))</f>
        <v>Red Alert</v>
      </c>
      <c r="AF85" s="118">
        <f>COUNT(Goalies!J$39:J$67)</f>
        <v>26</v>
      </c>
      <c r="AG85" s="118">
        <f>INDEX(PlayerTable!G:G,MATCH(C85,PlayerTable!C:C,0))</f>
        <v>12</v>
      </c>
      <c r="AH85" s="118">
        <f>INDEX(PlayerTable!H:H,MATCH(C85,PlayerTable!C:C,0))</f>
        <v>6</v>
      </c>
      <c r="AI85" s="118">
        <f>INDEX(PlayerTable!I:I,MATCH(C85,PlayerTable!C:C,0))</f>
        <v>18</v>
      </c>
      <c r="AJ85" s="108">
        <f>IF(INDEX(PlayerTable!J:J,MATCH(C85,PlayerTable!C:C,0))="", 0, INDEX(PlayerTable!J:J,MATCH(C85,PlayerTable!C:C,0)))</f>
        <v>11</v>
      </c>
    </row>
    <row r="86" spans="1:36" ht="15" customHeight="1">
      <c r="A86" s="119" t="str">
        <f t="shared" si="9"/>
        <v/>
      </c>
      <c r="B86" s="119"/>
      <c r="C86" s="119">
        <v>5018</v>
      </c>
      <c r="D86" s="118" t="s">
        <v>176</v>
      </c>
      <c r="E86" s="118" t="s">
        <v>177</v>
      </c>
      <c r="F86" s="64">
        <f t="shared" si="10"/>
        <v>35</v>
      </c>
      <c r="G86" s="93">
        <f t="shared" si="11"/>
        <v>3</v>
      </c>
      <c r="H86" s="93">
        <f t="shared" si="12"/>
        <v>0</v>
      </c>
      <c r="I86" s="93">
        <f t="shared" si="13"/>
        <v>3</v>
      </c>
      <c r="J86" s="110">
        <f t="shared" si="14"/>
        <v>8.5714285714285715E-2</v>
      </c>
      <c r="K86" s="93">
        <f t="shared" si="15"/>
        <v>9</v>
      </c>
      <c r="L86" s="106"/>
      <c r="M86" s="93"/>
      <c r="N86" s="93"/>
      <c r="O86" s="93"/>
      <c r="P86" s="93"/>
      <c r="Q86" s="112"/>
      <c r="R86" s="93"/>
      <c r="S86" s="97"/>
      <c r="T86" s="93"/>
      <c r="U86" s="93"/>
      <c r="V86" s="93"/>
      <c r="W86" s="93"/>
      <c r="X86" s="85"/>
      <c r="Y86" s="118" t="s">
        <v>24</v>
      </c>
      <c r="Z86" s="119">
        <v>9</v>
      </c>
      <c r="AA86" s="119">
        <v>1</v>
      </c>
      <c r="AB86" s="119">
        <v>0</v>
      </c>
      <c r="AC86" s="119">
        <v>1</v>
      </c>
      <c r="AD86" s="85">
        <v>3</v>
      </c>
      <c r="AE86" s="118" t="str">
        <f>INDEX(PlayerTable!B:B,MATCH(C86,PlayerTable!C:C,0))</f>
        <v>Red Alert</v>
      </c>
      <c r="AF86" s="118">
        <f>COUNT(Goalies!J$39:J$67)</f>
        <v>26</v>
      </c>
      <c r="AG86" s="118">
        <f>INDEX(PlayerTable!G:G,MATCH(C86,PlayerTable!C:C,0))</f>
        <v>2</v>
      </c>
      <c r="AH86" s="118">
        <f>INDEX(PlayerTable!H:H,MATCH(C86,PlayerTable!C:C,0))</f>
        <v>0</v>
      </c>
      <c r="AI86" s="118">
        <f>INDEX(PlayerTable!I:I,MATCH(C86,PlayerTable!C:C,0))</f>
        <v>2</v>
      </c>
      <c r="AJ86" s="108">
        <f>IF(INDEX(PlayerTable!J:J,MATCH(C86,PlayerTable!C:C,0))="", 0, INDEX(PlayerTable!J:J,MATCH(C86,PlayerTable!C:C,0)))</f>
        <v>6</v>
      </c>
    </row>
    <row r="87" spans="1:36" ht="15" customHeight="1">
      <c r="A87" s="119"/>
      <c r="B87" s="119"/>
      <c r="C87" s="119">
        <v>6022</v>
      </c>
      <c r="D87" s="118" t="s">
        <v>178</v>
      </c>
      <c r="E87" s="118" t="s">
        <v>179</v>
      </c>
      <c r="F87" s="64">
        <f t="shared" si="10"/>
        <v>26</v>
      </c>
      <c r="G87" s="93">
        <f t="shared" si="11"/>
        <v>19</v>
      </c>
      <c r="H87" s="93">
        <f t="shared" si="12"/>
        <v>8</v>
      </c>
      <c r="I87" s="93">
        <f t="shared" si="13"/>
        <v>27</v>
      </c>
      <c r="J87" s="110">
        <f t="shared" si="14"/>
        <v>1.0384615384615385</v>
      </c>
      <c r="K87" s="93">
        <f t="shared" si="15"/>
        <v>15</v>
      </c>
      <c r="L87" s="106"/>
      <c r="M87" s="93"/>
      <c r="N87" s="93"/>
      <c r="O87" s="93"/>
      <c r="P87" s="93"/>
      <c r="Q87" s="112"/>
      <c r="R87" s="93"/>
      <c r="S87" s="97"/>
      <c r="T87" s="93"/>
      <c r="U87" s="93"/>
      <c r="V87" s="93"/>
      <c r="W87" s="93"/>
      <c r="X87" s="85"/>
      <c r="Y87" s="118"/>
      <c r="Z87" s="119"/>
      <c r="AA87" s="119"/>
      <c r="AB87" s="119"/>
      <c r="AC87" s="119"/>
      <c r="AE87" s="118" t="str">
        <f>INDEX(PlayerTable!B:B,MATCH(C87,PlayerTable!C:C,0))</f>
        <v>Rink Rats</v>
      </c>
      <c r="AF87" s="118">
        <f>COUNT(Goalies!J$39:J$67)</f>
        <v>26</v>
      </c>
      <c r="AG87" s="118">
        <f>INDEX(PlayerTable!G:G,MATCH(C87,PlayerTable!C:C,0))</f>
        <v>19</v>
      </c>
      <c r="AH87" s="118">
        <f>INDEX(PlayerTable!H:H,MATCH(C87,PlayerTable!C:C,0))</f>
        <v>8</v>
      </c>
      <c r="AI87" s="118">
        <f>INDEX(PlayerTable!I:I,MATCH(C87,PlayerTable!C:C,0))</f>
        <v>27</v>
      </c>
      <c r="AJ87" s="108">
        <f>IF(INDEX(PlayerTable!J:J,MATCH(C87,PlayerTable!C:C,0))="", 0, INDEX(PlayerTable!J:J,MATCH(C87,PlayerTable!C:C,0)))</f>
        <v>15</v>
      </c>
    </row>
    <row r="88" spans="1:36" s="11" customFormat="1" ht="15" customHeight="1">
      <c r="A88" s="119" t="str">
        <f t="shared" ref="A88:A98" si="16">IF(AND(ISTEXT(L88), ISTEXT(Q88), ISTEXT(S88), ISTEXT(Y88), ISTEXT(AE88)),"Yes", "")</f>
        <v/>
      </c>
      <c r="B88" s="119"/>
      <c r="C88" s="119">
        <v>6001</v>
      </c>
      <c r="D88" s="118" t="s">
        <v>98</v>
      </c>
      <c r="E88" s="118" t="s">
        <v>180</v>
      </c>
      <c r="F88" s="64">
        <f t="shared" si="10"/>
        <v>55</v>
      </c>
      <c r="G88" s="93">
        <f t="shared" si="11"/>
        <v>15</v>
      </c>
      <c r="H88" s="93">
        <f t="shared" si="12"/>
        <v>17</v>
      </c>
      <c r="I88" s="93">
        <f t="shared" si="13"/>
        <v>32</v>
      </c>
      <c r="J88" s="110">
        <f t="shared" si="14"/>
        <v>0.58181818181818179</v>
      </c>
      <c r="K88" s="93">
        <f t="shared" si="15"/>
        <v>3</v>
      </c>
      <c r="L88" s="106"/>
      <c r="M88" s="93"/>
      <c r="N88" s="93"/>
      <c r="O88" s="93"/>
      <c r="P88" s="93"/>
      <c r="Q88" s="112"/>
      <c r="R88" s="93"/>
      <c r="S88" s="97"/>
      <c r="T88" s="93"/>
      <c r="U88" s="93"/>
      <c r="V88" s="93"/>
      <c r="W88" s="93"/>
      <c r="X88" s="85"/>
      <c r="Y88" s="118" t="s">
        <v>13</v>
      </c>
      <c r="Z88" s="119">
        <v>29</v>
      </c>
      <c r="AA88" s="119">
        <v>5</v>
      </c>
      <c r="AB88" s="119">
        <v>12</v>
      </c>
      <c r="AC88" s="119">
        <v>17</v>
      </c>
      <c r="AD88" s="85">
        <v>0</v>
      </c>
      <c r="AE88" s="118" t="str">
        <f>INDEX(PlayerTable!B:B,MATCH(C88,PlayerTable!C:C,0))</f>
        <v>Rink Rats</v>
      </c>
      <c r="AF88" s="118">
        <f>COUNT(Goalies!J$39:J$67)</f>
        <v>26</v>
      </c>
      <c r="AG88" s="118">
        <f>INDEX(PlayerTable!G:G,MATCH(C88,PlayerTable!C:C,0))</f>
        <v>10</v>
      </c>
      <c r="AH88" s="118">
        <f>INDEX(PlayerTable!H:H,MATCH(C88,PlayerTable!C:C,0))</f>
        <v>5</v>
      </c>
      <c r="AI88" s="118">
        <f>INDEX(PlayerTable!I:I,MATCH(C88,PlayerTable!C:C,0))</f>
        <v>15</v>
      </c>
      <c r="AJ88" s="108">
        <f>IF(INDEX(PlayerTable!J:J,MATCH(C88,PlayerTable!C:C,0))="", 0, INDEX(PlayerTable!J:J,MATCH(C88,PlayerTable!C:C,0)))</f>
        <v>3</v>
      </c>
    </row>
    <row r="89" spans="1:36" ht="15" customHeight="1">
      <c r="A89" s="119" t="str">
        <f t="shared" si="16"/>
        <v/>
      </c>
      <c r="B89" s="119"/>
      <c r="C89" s="119">
        <v>6017</v>
      </c>
      <c r="D89" s="118" t="s">
        <v>93</v>
      </c>
      <c r="E89" s="118" t="s">
        <v>181</v>
      </c>
      <c r="F89" s="64">
        <f t="shared" si="10"/>
        <v>26</v>
      </c>
      <c r="G89" s="93">
        <f t="shared" si="11"/>
        <v>14</v>
      </c>
      <c r="H89" s="93">
        <f t="shared" si="12"/>
        <v>13</v>
      </c>
      <c r="I89" s="93">
        <f t="shared" si="13"/>
        <v>27</v>
      </c>
      <c r="J89" s="110">
        <f t="shared" si="14"/>
        <v>1.0384615384615385</v>
      </c>
      <c r="K89" s="93">
        <f t="shared" si="15"/>
        <v>30</v>
      </c>
      <c r="L89" s="106"/>
      <c r="M89" s="93"/>
      <c r="N89" s="93"/>
      <c r="O89" s="93"/>
      <c r="P89" s="93"/>
      <c r="Q89" s="112"/>
      <c r="R89" s="93"/>
      <c r="S89" s="97"/>
      <c r="T89" s="93"/>
      <c r="U89" s="93"/>
      <c r="V89" s="93"/>
      <c r="W89" s="93"/>
      <c r="X89" s="85"/>
      <c r="Y89" s="118"/>
      <c r="Z89" s="119"/>
      <c r="AA89" s="119"/>
      <c r="AB89" s="119"/>
      <c r="AC89" s="119"/>
      <c r="AE89" s="118" t="str">
        <f>INDEX(PlayerTable!B:B,MATCH(C89,PlayerTable!C:C,0))</f>
        <v>Rink Rats</v>
      </c>
      <c r="AF89" s="118">
        <f>COUNT(Goalies!J$39:J$67)</f>
        <v>26</v>
      </c>
      <c r="AG89" s="118">
        <f>INDEX(PlayerTable!G:G,MATCH(C89,PlayerTable!C:C,0))</f>
        <v>14</v>
      </c>
      <c r="AH89" s="118">
        <f>INDEX(PlayerTable!H:H,MATCH(C89,PlayerTable!C:C,0))</f>
        <v>13</v>
      </c>
      <c r="AI89" s="118">
        <f>INDEX(PlayerTable!I:I,MATCH(C89,PlayerTable!C:C,0))</f>
        <v>27</v>
      </c>
      <c r="AJ89" s="108">
        <f>IF(INDEX(PlayerTable!J:J,MATCH(C89,PlayerTable!C:C,0))="", 0, INDEX(PlayerTable!J:J,MATCH(C89,PlayerTable!C:C,0)))</f>
        <v>30</v>
      </c>
    </row>
    <row r="90" spans="1:36" ht="15" customHeight="1">
      <c r="A90" s="119" t="str">
        <f t="shared" si="16"/>
        <v/>
      </c>
      <c r="B90" s="119"/>
      <c r="C90" s="119">
        <v>6004</v>
      </c>
      <c r="D90" s="118" t="s">
        <v>182</v>
      </c>
      <c r="E90" s="118" t="s">
        <v>183</v>
      </c>
      <c r="F90" s="64">
        <f t="shared" si="10"/>
        <v>55</v>
      </c>
      <c r="G90" s="93">
        <f t="shared" si="11"/>
        <v>13</v>
      </c>
      <c r="H90" s="93">
        <f t="shared" si="12"/>
        <v>10</v>
      </c>
      <c r="I90" s="93">
        <f t="shared" si="13"/>
        <v>23</v>
      </c>
      <c r="J90" s="110">
        <f t="shared" si="14"/>
        <v>0.41818181818181815</v>
      </c>
      <c r="K90" s="93">
        <f t="shared" si="15"/>
        <v>15</v>
      </c>
      <c r="L90" s="106"/>
      <c r="M90" s="93"/>
      <c r="N90" s="93"/>
      <c r="O90" s="93"/>
      <c r="P90" s="93"/>
      <c r="Q90" s="112"/>
      <c r="R90" s="93"/>
      <c r="S90" s="97"/>
      <c r="T90" s="93"/>
      <c r="U90" s="93"/>
      <c r="V90" s="93"/>
      <c r="W90" s="93"/>
      <c r="X90" s="85"/>
      <c r="Y90" s="118" t="s">
        <v>13</v>
      </c>
      <c r="Z90" s="119">
        <v>29</v>
      </c>
      <c r="AA90" s="119">
        <v>10</v>
      </c>
      <c r="AB90" s="119">
        <v>4</v>
      </c>
      <c r="AC90" s="119">
        <v>14</v>
      </c>
      <c r="AD90" s="85">
        <v>9</v>
      </c>
      <c r="AE90" s="118" t="str">
        <f>INDEX(PlayerTable!B:B,MATCH(C90,PlayerTable!C:C,0))</f>
        <v>Rink Rats</v>
      </c>
      <c r="AF90" s="118">
        <f>COUNT(Goalies!J$39:J$67)</f>
        <v>26</v>
      </c>
      <c r="AG90" s="118">
        <f>INDEX(PlayerTable!G:G,MATCH(C90,PlayerTable!C:C,0))</f>
        <v>3</v>
      </c>
      <c r="AH90" s="118">
        <f>INDEX(PlayerTable!H:H,MATCH(C90,PlayerTable!C:C,0))</f>
        <v>6</v>
      </c>
      <c r="AI90" s="118">
        <f>INDEX(PlayerTable!I:I,MATCH(C90,PlayerTable!C:C,0))</f>
        <v>9</v>
      </c>
      <c r="AJ90" s="108">
        <f>IF(INDEX(PlayerTable!J:J,MATCH(C90,PlayerTable!C:C,0))="", 0, INDEX(PlayerTable!J:J,MATCH(C90,PlayerTable!C:C,0)))</f>
        <v>6</v>
      </c>
    </row>
    <row r="91" spans="1:36" ht="15" customHeight="1">
      <c r="A91" s="119" t="str">
        <f t="shared" si="16"/>
        <v/>
      </c>
      <c r="B91" s="119"/>
      <c r="C91" s="119">
        <v>6006</v>
      </c>
      <c r="D91" s="118" t="s">
        <v>184</v>
      </c>
      <c r="E91" s="118" t="s">
        <v>185</v>
      </c>
      <c r="F91" s="64">
        <f t="shared" si="10"/>
        <v>55</v>
      </c>
      <c r="G91" s="93">
        <f t="shared" si="11"/>
        <v>6</v>
      </c>
      <c r="H91" s="93">
        <f t="shared" si="12"/>
        <v>10</v>
      </c>
      <c r="I91" s="93">
        <f t="shared" si="13"/>
        <v>16</v>
      </c>
      <c r="J91" s="110">
        <f t="shared" si="14"/>
        <v>0.29090909090909089</v>
      </c>
      <c r="K91" s="93">
        <f t="shared" si="15"/>
        <v>0</v>
      </c>
      <c r="L91" s="106"/>
      <c r="M91" s="93"/>
      <c r="N91" s="93"/>
      <c r="O91" s="93"/>
      <c r="P91" s="93"/>
      <c r="Q91" s="112"/>
      <c r="R91" s="93"/>
      <c r="S91" s="97"/>
      <c r="T91" s="93"/>
      <c r="U91" s="93"/>
      <c r="V91" s="93"/>
      <c r="W91" s="93"/>
      <c r="X91" s="85"/>
      <c r="Y91" s="118" t="s">
        <v>13</v>
      </c>
      <c r="Z91" s="119">
        <v>29</v>
      </c>
      <c r="AA91" s="119">
        <v>6</v>
      </c>
      <c r="AB91" s="119">
        <v>8</v>
      </c>
      <c r="AC91" s="119">
        <v>14</v>
      </c>
      <c r="AD91" s="85">
        <v>0</v>
      </c>
      <c r="AE91" s="118" t="str">
        <f>INDEX(PlayerTable!B:B,MATCH(C91,PlayerTable!C:C,0))</f>
        <v>Rink Rats</v>
      </c>
      <c r="AF91" s="118">
        <f>COUNT(Goalies!J$39:J$67)</f>
        <v>26</v>
      </c>
      <c r="AG91" s="118">
        <f>INDEX(PlayerTable!G:G,MATCH(C91,PlayerTable!C:C,0))</f>
        <v>0</v>
      </c>
      <c r="AH91" s="118">
        <f>INDEX(PlayerTable!H:H,MATCH(C91,PlayerTable!C:C,0))</f>
        <v>2</v>
      </c>
      <c r="AI91" s="118">
        <f>INDEX(PlayerTable!I:I,MATCH(C91,PlayerTable!C:C,0))</f>
        <v>2</v>
      </c>
      <c r="AJ91" s="108">
        <f>IF(INDEX(PlayerTable!J:J,MATCH(C91,PlayerTable!C:C,0))="", 0, INDEX(PlayerTable!J:J,MATCH(C91,PlayerTable!C:C,0)))</f>
        <v>0</v>
      </c>
    </row>
    <row r="92" spans="1:36" s="11" customFormat="1" ht="15" customHeight="1">
      <c r="A92" s="119" t="str">
        <f t="shared" si="16"/>
        <v/>
      </c>
      <c r="B92" s="119"/>
      <c r="C92" s="119">
        <v>6007</v>
      </c>
      <c r="D92" s="118" t="s">
        <v>131</v>
      </c>
      <c r="E92" s="118" t="s">
        <v>186</v>
      </c>
      <c r="F92" s="64">
        <f t="shared" si="10"/>
        <v>55</v>
      </c>
      <c r="G92" s="93">
        <f t="shared" si="11"/>
        <v>3</v>
      </c>
      <c r="H92" s="93">
        <f t="shared" si="12"/>
        <v>5</v>
      </c>
      <c r="I92" s="93">
        <f t="shared" si="13"/>
        <v>8</v>
      </c>
      <c r="J92" s="110">
        <f t="shared" si="14"/>
        <v>0.14545454545454545</v>
      </c>
      <c r="K92" s="93">
        <f t="shared" si="15"/>
        <v>0</v>
      </c>
      <c r="L92" s="106"/>
      <c r="M92" s="93"/>
      <c r="N92" s="93"/>
      <c r="O92" s="93"/>
      <c r="P92" s="93"/>
      <c r="Q92" s="112"/>
      <c r="R92" s="93"/>
      <c r="S92" s="97"/>
      <c r="T92" s="93"/>
      <c r="U92" s="93"/>
      <c r="V92" s="93"/>
      <c r="W92" s="93"/>
      <c r="X92" s="85"/>
      <c r="Y92" s="118" t="s">
        <v>13</v>
      </c>
      <c r="Z92" s="119">
        <v>29</v>
      </c>
      <c r="AA92" s="119">
        <v>2</v>
      </c>
      <c r="AB92" s="119">
        <v>5</v>
      </c>
      <c r="AC92" s="119">
        <v>7</v>
      </c>
      <c r="AD92" s="85">
        <v>0</v>
      </c>
      <c r="AE92" s="118" t="str">
        <f>INDEX(PlayerTable!B:B,MATCH(C92,PlayerTable!C:C,0))</f>
        <v>Rink Rats</v>
      </c>
      <c r="AF92" s="118">
        <f>COUNT(Goalies!J$39:J$67)</f>
        <v>26</v>
      </c>
      <c r="AG92" s="118">
        <f>INDEX(PlayerTable!G:G,MATCH(C92,PlayerTable!C:C,0))</f>
        <v>1</v>
      </c>
      <c r="AH92" s="118">
        <f>INDEX(PlayerTable!H:H,MATCH(C92,PlayerTable!C:C,0))</f>
        <v>0</v>
      </c>
      <c r="AI92" s="118">
        <f>INDEX(PlayerTable!I:I,MATCH(C92,PlayerTable!C:C,0))</f>
        <v>1</v>
      </c>
      <c r="AJ92" s="108">
        <f>IF(INDEX(PlayerTable!J:J,MATCH(C92,PlayerTable!C:C,0))="", 0, INDEX(PlayerTable!J:J,MATCH(C92,PlayerTable!C:C,0)))</f>
        <v>0</v>
      </c>
    </row>
    <row r="93" spans="1:36" ht="15" customHeight="1">
      <c r="A93" s="119" t="str">
        <f t="shared" si="16"/>
        <v/>
      </c>
      <c r="B93" s="119"/>
      <c r="C93" s="119">
        <v>6008</v>
      </c>
      <c r="D93" s="118" t="s">
        <v>135</v>
      </c>
      <c r="E93" s="118" t="s">
        <v>187</v>
      </c>
      <c r="F93" s="64">
        <f t="shared" si="10"/>
        <v>55</v>
      </c>
      <c r="G93" s="93">
        <f t="shared" si="11"/>
        <v>3</v>
      </c>
      <c r="H93" s="93">
        <f t="shared" si="12"/>
        <v>0</v>
      </c>
      <c r="I93" s="93">
        <f t="shared" si="13"/>
        <v>3</v>
      </c>
      <c r="J93" s="110">
        <f t="shared" si="14"/>
        <v>5.4545454545454543E-2</v>
      </c>
      <c r="K93" s="93">
        <f t="shared" si="15"/>
        <v>0</v>
      </c>
      <c r="L93" s="106"/>
      <c r="M93" s="93"/>
      <c r="N93" s="93"/>
      <c r="O93" s="93"/>
      <c r="P93" s="93"/>
      <c r="Q93" s="112"/>
      <c r="R93" s="93"/>
      <c r="S93" s="97"/>
      <c r="T93" s="93"/>
      <c r="U93" s="93"/>
      <c r="V93" s="93"/>
      <c r="W93" s="93"/>
      <c r="X93" s="85"/>
      <c r="Y93" s="118" t="s">
        <v>13</v>
      </c>
      <c r="Z93" s="119">
        <v>29</v>
      </c>
      <c r="AA93" s="119">
        <v>3</v>
      </c>
      <c r="AB93" s="119">
        <v>0</v>
      </c>
      <c r="AC93" s="119">
        <v>3</v>
      </c>
      <c r="AD93" s="85">
        <v>0</v>
      </c>
      <c r="AE93" s="118" t="str">
        <f>INDEX(PlayerTable!B:B,MATCH(C93,PlayerTable!C:C,0))</f>
        <v>Rink Rats</v>
      </c>
      <c r="AF93" s="118">
        <f>COUNT(Goalies!J$39:J$67)</f>
        <v>26</v>
      </c>
      <c r="AG93" s="118">
        <f>INDEX(PlayerTable!G:G,MATCH(C93,PlayerTable!C:C,0))</f>
        <v>0</v>
      </c>
      <c r="AH93" s="118">
        <f>INDEX(PlayerTable!H:H,MATCH(C93,PlayerTable!C:C,0))</f>
        <v>0</v>
      </c>
      <c r="AI93" s="118">
        <f>INDEX(PlayerTable!I:I,MATCH(C93,PlayerTable!C:C,0))</f>
        <v>0</v>
      </c>
      <c r="AJ93" s="108">
        <f>IF(INDEX(PlayerTable!J:J,MATCH(C93,PlayerTable!C:C,0))="", 0, INDEX(PlayerTable!J:J,MATCH(C93,PlayerTable!C:C,0)))</f>
        <v>0</v>
      </c>
    </row>
    <row r="94" spans="1:36" ht="15" customHeight="1">
      <c r="A94" s="119" t="str">
        <f t="shared" si="16"/>
        <v/>
      </c>
      <c r="B94" s="119"/>
      <c r="C94" s="119">
        <v>6018</v>
      </c>
      <c r="D94" s="118" t="s">
        <v>55</v>
      </c>
      <c r="E94" s="118" t="s">
        <v>188</v>
      </c>
      <c r="F94" s="64">
        <f t="shared" si="10"/>
        <v>26</v>
      </c>
      <c r="G94" s="93">
        <f t="shared" si="11"/>
        <v>7</v>
      </c>
      <c r="H94" s="93">
        <f t="shared" si="12"/>
        <v>1</v>
      </c>
      <c r="I94" s="93">
        <f t="shared" si="13"/>
        <v>8</v>
      </c>
      <c r="J94" s="110">
        <f t="shared" si="14"/>
        <v>0.30769230769230771</v>
      </c>
      <c r="K94" s="93">
        <f t="shared" si="15"/>
        <v>0</v>
      </c>
      <c r="L94" s="106"/>
      <c r="M94" s="93"/>
      <c r="N94" s="93"/>
      <c r="O94" s="93"/>
      <c r="P94" s="93"/>
      <c r="Q94" s="112"/>
      <c r="R94" s="93"/>
      <c r="S94" s="97"/>
      <c r="T94" s="93"/>
      <c r="U94" s="93"/>
      <c r="V94" s="93"/>
      <c r="W94" s="93"/>
      <c r="X94" s="85"/>
      <c r="Y94" s="118"/>
      <c r="Z94" s="119"/>
      <c r="AA94" s="119"/>
      <c r="AB94" s="119"/>
      <c r="AC94" s="119"/>
      <c r="AE94" s="118" t="str">
        <f>INDEX(PlayerTable!B:B,MATCH(C94,PlayerTable!C:C,0))</f>
        <v>Rink Rats</v>
      </c>
      <c r="AF94" s="118">
        <f>COUNT(Goalies!J$39:J$67)</f>
        <v>26</v>
      </c>
      <c r="AG94" s="118">
        <f>INDEX(PlayerTable!G:G,MATCH(C94,PlayerTable!C:C,0))</f>
        <v>7</v>
      </c>
      <c r="AH94" s="118">
        <f>INDEX(PlayerTable!H:H,MATCH(C94,PlayerTable!C:C,0))</f>
        <v>1</v>
      </c>
      <c r="AI94" s="118">
        <f>INDEX(PlayerTable!I:I,MATCH(C94,PlayerTable!C:C,0))</f>
        <v>8</v>
      </c>
      <c r="AJ94" s="108">
        <f>IF(INDEX(PlayerTable!J:J,MATCH(C94,PlayerTable!C:C,0))="", 0, INDEX(PlayerTable!J:J,MATCH(C94,PlayerTable!C:C,0)))</f>
        <v>0</v>
      </c>
    </row>
    <row r="95" spans="1:36" ht="15" customHeight="1">
      <c r="A95" s="119" t="str">
        <f t="shared" si="16"/>
        <v/>
      </c>
      <c r="B95" s="119"/>
      <c r="C95" s="119">
        <v>6019</v>
      </c>
      <c r="D95" s="118" t="s">
        <v>82</v>
      </c>
      <c r="E95" s="118" t="s">
        <v>189</v>
      </c>
      <c r="F95" s="64">
        <f t="shared" si="10"/>
        <v>26</v>
      </c>
      <c r="G95" s="93">
        <f t="shared" si="11"/>
        <v>5</v>
      </c>
      <c r="H95" s="93">
        <f t="shared" si="12"/>
        <v>3</v>
      </c>
      <c r="I95" s="93">
        <f t="shared" si="13"/>
        <v>8</v>
      </c>
      <c r="J95" s="110">
        <f t="shared" si="14"/>
        <v>0.30769230769230771</v>
      </c>
      <c r="K95" s="93">
        <f t="shared" si="15"/>
        <v>0</v>
      </c>
      <c r="L95" s="106"/>
      <c r="M95" s="93"/>
      <c r="N95" s="93"/>
      <c r="O95" s="93"/>
      <c r="P95" s="93"/>
      <c r="Q95" s="112"/>
      <c r="R95" s="93"/>
      <c r="S95" s="97"/>
      <c r="T95" s="93"/>
      <c r="U95" s="93"/>
      <c r="V95" s="93"/>
      <c r="W95" s="93"/>
      <c r="X95" s="85"/>
      <c r="Y95" s="118"/>
      <c r="Z95" s="119"/>
      <c r="AA95" s="119"/>
      <c r="AB95" s="119"/>
      <c r="AC95" s="119"/>
      <c r="AE95" s="118" t="str">
        <f>INDEX(PlayerTable!B:B,MATCH(C95,PlayerTable!C:C,0))</f>
        <v>Rink Rats</v>
      </c>
      <c r="AF95" s="118">
        <f>COUNT(Goalies!J$39:J$67)</f>
        <v>26</v>
      </c>
      <c r="AG95" s="118">
        <f>INDEX(PlayerTable!G:G,MATCH(C95,PlayerTable!C:C,0))</f>
        <v>5</v>
      </c>
      <c r="AH95" s="118">
        <f>INDEX(PlayerTable!H:H,MATCH(C95,PlayerTable!C:C,0))</f>
        <v>3</v>
      </c>
      <c r="AI95" s="118">
        <f>INDEX(PlayerTable!I:I,MATCH(C95,PlayerTable!C:C,0))</f>
        <v>8</v>
      </c>
      <c r="AJ95" s="108">
        <f>IF(INDEX(PlayerTable!J:J,MATCH(C95,PlayerTable!C:C,0))="", 0, INDEX(PlayerTable!J:J,MATCH(C95,PlayerTable!C:C,0)))</f>
        <v>0</v>
      </c>
    </row>
    <row r="96" spans="1:36" ht="15" customHeight="1">
      <c r="A96" s="119" t="str">
        <f t="shared" si="16"/>
        <v/>
      </c>
      <c r="B96" s="119"/>
      <c r="C96" s="119">
        <v>6009</v>
      </c>
      <c r="D96" s="118" t="s">
        <v>190</v>
      </c>
      <c r="E96" s="118" t="s">
        <v>117</v>
      </c>
      <c r="F96" s="64">
        <f t="shared" si="10"/>
        <v>55</v>
      </c>
      <c r="G96" s="93">
        <f t="shared" si="11"/>
        <v>0</v>
      </c>
      <c r="H96" s="93">
        <f t="shared" si="12"/>
        <v>7</v>
      </c>
      <c r="I96" s="93">
        <f t="shared" si="13"/>
        <v>7</v>
      </c>
      <c r="J96" s="110">
        <f t="shared" si="14"/>
        <v>0.12727272727272726</v>
      </c>
      <c r="K96" s="93">
        <f t="shared" si="15"/>
        <v>3</v>
      </c>
      <c r="L96" s="106"/>
      <c r="M96" s="93"/>
      <c r="N96" s="93"/>
      <c r="O96" s="93"/>
      <c r="P96" s="93"/>
      <c r="Q96" s="112"/>
      <c r="R96" s="93"/>
      <c r="S96" s="97"/>
      <c r="T96" s="93"/>
      <c r="U96" s="93"/>
      <c r="V96" s="93"/>
      <c r="W96" s="93"/>
      <c r="X96" s="85"/>
      <c r="Y96" s="118" t="s">
        <v>13</v>
      </c>
      <c r="Z96" s="119">
        <v>29</v>
      </c>
      <c r="AA96" s="119">
        <v>0</v>
      </c>
      <c r="AB96" s="119">
        <v>2</v>
      </c>
      <c r="AC96" s="119">
        <v>2</v>
      </c>
      <c r="AD96" s="85">
        <v>3</v>
      </c>
      <c r="AE96" s="118" t="str">
        <f>INDEX(PlayerTable!B:B,MATCH(C96,PlayerTable!C:C,0))</f>
        <v>Rink Rats</v>
      </c>
      <c r="AF96" s="118">
        <f>COUNT(Goalies!J$39:J$67)</f>
        <v>26</v>
      </c>
      <c r="AG96" s="118">
        <f>INDEX(PlayerTable!G:G,MATCH(C96,PlayerTable!C:C,0))</f>
        <v>0</v>
      </c>
      <c r="AH96" s="118">
        <f>INDEX(PlayerTable!H:H,MATCH(C96,PlayerTable!C:C,0))</f>
        <v>5</v>
      </c>
      <c r="AI96" s="118">
        <f>INDEX(PlayerTable!I:I,MATCH(C96,PlayerTable!C:C,0))</f>
        <v>5</v>
      </c>
      <c r="AJ96" s="108">
        <f>IF(INDEX(PlayerTable!J:J,MATCH(C96,PlayerTable!C:C,0))="", 0, INDEX(PlayerTable!J:J,MATCH(C96,PlayerTable!C:C,0)))</f>
        <v>0</v>
      </c>
    </row>
    <row r="97" spans="1:36" ht="15" customHeight="1">
      <c r="A97" s="119" t="str">
        <f t="shared" si="16"/>
        <v/>
      </c>
      <c r="B97" s="119"/>
      <c r="C97" s="119">
        <v>6010</v>
      </c>
      <c r="D97" s="118" t="s">
        <v>89</v>
      </c>
      <c r="E97" s="118" t="s">
        <v>191</v>
      </c>
      <c r="F97" s="64">
        <f t="shared" si="10"/>
        <v>55</v>
      </c>
      <c r="G97" s="93">
        <f t="shared" si="11"/>
        <v>42</v>
      </c>
      <c r="H97" s="93">
        <f t="shared" si="12"/>
        <v>19</v>
      </c>
      <c r="I97" s="93">
        <f t="shared" si="13"/>
        <v>61</v>
      </c>
      <c r="J97" s="110">
        <f t="shared" si="14"/>
        <v>1.1090909090909091</v>
      </c>
      <c r="K97" s="93">
        <f t="shared" si="15"/>
        <v>15</v>
      </c>
      <c r="L97" s="106"/>
      <c r="M97" s="93"/>
      <c r="N97" s="93"/>
      <c r="O97" s="93"/>
      <c r="P97" s="93"/>
      <c r="Q97" s="112"/>
      <c r="R97" s="93"/>
      <c r="S97" s="97"/>
      <c r="T97" s="93"/>
      <c r="U97" s="93"/>
      <c r="V97" s="93"/>
      <c r="W97" s="93"/>
      <c r="X97" s="85"/>
      <c r="Y97" s="118" t="s">
        <v>13</v>
      </c>
      <c r="Z97" s="119">
        <v>29</v>
      </c>
      <c r="AA97" s="119">
        <v>26</v>
      </c>
      <c r="AB97" s="119">
        <v>10</v>
      </c>
      <c r="AC97" s="119">
        <v>36</v>
      </c>
      <c r="AD97" s="85">
        <v>6</v>
      </c>
      <c r="AE97" s="118" t="str">
        <f>INDEX(PlayerTable!B:B,MATCH(C97,PlayerTable!C:C,0))</f>
        <v>Rink Rats</v>
      </c>
      <c r="AF97" s="118">
        <f>COUNT(Goalies!J$39:J$67)</f>
        <v>26</v>
      </c>
      <c r="AG97" s="118">
        <f>INDEX(PlayerTable!G:G,MATCH(C97,PlayerTable!C:C,0))</f>
        <v>16</v>
      </c>
      <c r="AH97" s="118">
        <f>INDEX(PlayerTable!H:H,MATCH(C97,PlayerTable!C:C,0))</f>
        <v>9</v>
      </c>
      <c r="AI97" s="118">
        <f>INDEX(PlayerTable!I:I,MATCH(C97,PlayerTable!C:C,0))</f>
        <v>25</v>
      </c>
      <c r="AJ97" s="108">
        <f>IF(INDEX(PlayerTable!J:J,MATCH(C97,PlayerTable!C:C,0))="", 0, INDEX(PlayerTable!J:J,MATCH(C97,PlayerTable!C:C,0)))</f>
        <v>9</v>
      </c>
    </row>
    <row r="98" spans="1:36" ht="15" customHeight="1">
      <c r="A98" s="119" t="str">
        <f t="shared" si="16"/>
        <v/>
      </c>
      <c r="B98" s="119"/>
      <c r="C98" s="119">
        <v>6020</v>
      </c>
      <c r="D98" s="118" t="s">
        <v>101</v>
      </c>
      <c r="E98" s="118" t="s">
        <v>192</v>
      </c>
      <c r="F98" s="64">
        <f t="shared" si="10"/>
        <v>26</v>
      </c>
      <c r="G98" s="93">
        <f t="shared" si="11"/>
        <v>3</v>
      </c>
      <c r="H98" s="93">
        <f t="shared" si="12"/>
        <v>2</v>
      </c>
      <c r="I98" s="93">
        <f t="shared" si="13"/>
        <v>5</v>
      </c>
      <c r="J98" s="110">
        <f t="shared" si="14"/>
        <v>0.19230769230769232</v>
      </c>
      <c r="K98" s="93">
        <f t="shared" si="15"/>
        <v>0</v>
      </c>
      <c r="L98" s="106"/>
      <c r="M98" s="93"/>
      <c r="N98" s="93"/>
      <c r="O98" s="93"/>
      <c r="P98" s="93"/>
      <c r="Q98" s="112"/>
      <c r="R98" s="93"/>
      <c r="S98" s="97"/>
      <c r="T98" s="93"/>
      <c r="U98" s="93"/>
      <c r="V98" s="93"/>
      <c r="W98" s="93"/>
      <c r="X98" s="85"/>
      <c r="Y98" s="118"/>
      <c r="Z98" s="119"/>
      <c r="AA98" s="119"/>
      <c r="AB98" s="119"/>
      <c r="AC98" s="119"/>
      <c r="AE98" s="118" t="str">
        <f>INDEX(PlayerTable!B:B,MATCH(C98,PlayerTable!C:C,0))</f>
        <v>Rink Rats</v>
      </c>
      <c r="AF98" s="118">
        <f>COUNT(Goalies!J$39:J$67)</f>
        <v>26</v>
      </c>
      <c r="AG98" s="118">
        <f>INDEX(PlayerTable!G:G,MATCH(C98,PlayerTable!C:C,0))</f>
        <v>3</v>
      </c>
      <c r="AH98" s="118">
        <f>INDEX(PlayerTable!H:H,MATCH(C98,PlayerTable!C:C,0))</f>
        <v>2</v>
      </c>
      <c r="AI98" s="118">
        <f>INDEX(PlayerTable!I:I,MATCH(C98,PlayerTable!C:C,0))</f>
        <v>5</v>
      </c>
      <c r="AJ98" s="108">
        <f>IF(INDEX(PlayerTable!J:J,MATCH(C98,PlayerTable!C:C,0))="", 0, INDEX(PlayerTable!J:J,MATCH(C98,PlayerTable!C:C,0)))</f>
        <v>0</v>
      </c>
    </row>
    <row r="99" spans="1:36" s="11" customFormat="1" ht="15" customHeight="1">
      <c r="A99" s="119"/>
      <c r="B99" s="119"/>
      <c r="C99" s="119">
        <v>6023</v>
      </c>
      <c r="D99" s="118" t="s">
        <v>193</v>
      </c>
      <c r="E99" s="118" t="s">
        <v>194</v>
      </c>
      <c r="F99" s="64">
        <f t="shared" si="10"/>
        <v>20</v>
      </c>
      <c r="G99" s="93">
        <f t="shared" si="11"/>
        <v>0</v>
      </c>
      <c r="H99" s="93">
        <f t="shared" si="12"/>
        <v>0</v>
      </c>
      <c r="I99" s="93">
        <f t="shared" si="13"/>
        <v>0</v>
      </c>
      <c r="J99" s="110">
        <f t="shared" ref="J99:J130" si="17">I99/F99</f>
        <v>0</v>
      </c>
      <c r="K99" s="93">
        <f t="shared" si="15"/>
        <v>3</v>
      </c>
      <c r="L99" s="106"/>
      <c r="M99" s="93"/>
      <c r="N99" s="93"/>
      <c r="O99" s="93"/>
      <c r="P99" s="93"/>
      <c r="Q99" s="112"/>
      <c r="R99" s="93"/>
      <c r="S99" s="97"/>
      <c r="T99" s="93"/>
      <c r="U99" s="93"/>
      <c r="V99" s="93"/>
      <c r="W99" s="93"/>
      <c r="X99" s="85"/>
      <c r="Y99" s="118"/>
      <c r="Z99" s="119"/>
      <c r="AA99" s="119"/>
      <c r="AB99" s="119"/>
      <c r="AC99" s="119"/>
      <c r="AD99" s="85"/>
      <c r="AE99" s="118" t="str">
        <f>INDEX(PlayerTable!B:B,MATCH(C99,PlayerTable!C:C,0))</f>
        <v>Rink Rats</v>
      </c>
      <c r="AF99" s="118">
        <f>COUNT(Goalies!J$39:J$67)-6</f>
        <v>20</v>
      </c>
      <c r="AG99" s="118">
        <f>INDEX(PlayerTable!G:G,MATCH(C99,PlayerTable!C:C,0))</f>
        <v>0</v>
      </c>
      <c r="AH99" s="118">
        <f>INDEX(PlayerTable!H:H,MATCH(C99,PlayerTable!C:C,0))</f>
        <v>0</v>
      </c>
      <c r="AI99" s="118">
        <f>INDEX(PlayerTable!I:I,MATCH(C99,PlayerTable!C:C,0))</f>
        <v>0</v>
      </c>
      <c r="AJ99" s="108">
        <f>IF(INDEX(PlayerTable!J:J,MATCH(C99,PlayerTable!C:C,0))="", 0, INDEX(PlayerTable!J:J,MATCH(C99,PlayerTable!C:C,0)))</f>
        <v>3</v>
      </c>
    </row>
    <row r="100" spans="1:36" s="11" customFormat="1" ht="15" customHeight="1">
      <c r="A100" s="119" t="str">
        <f t="shared" ref="A100:A121" si="18">IF(AND(ISTEXT(L100), ISTEXT(Q100), ISTEXT(S100), ISTEXT(Y100), ISTEXT(AE100)),"Yes", "")</f>
        <v/>
      </c>
      <c r="B100" s="119"/>
      <c r="C100" s="119">
        <v>6021</v>
      </c>
      <c r="D100" s="118" t="s">
        <v>114</v>
      </c>
      <c r="E100" s="118" t="s">
        <v>195</v>
      </c>
      <c r="F100" s="64">
        <f t="shared" si="10"/>
        <v>26</v>
      </c>
      <c r="G100" s="93">
        <f t="shared" si="11"/>
        <v>11</v>
      </c>
      <c r="H100" s="93">
        <f t="shared" si="12"/>
        <v>5</v>
      </c>
      <c r="I100" s="93">
        <f t="shared" si="13"/>
        <v>16</v>
      </c>
      <c r="J100" s="110">
        <f t="shared" si="17"/>
        <v>0.61538461538461542</v>
      </c>
      <c r="K100" s="93">
        <f t="shared" si="15"/>
        <v>0</v>
      </c>
      <c r="L100" s="106"/>
      <c r="M100" s="93"/>
      <c r="N100" s="93"/>
      <c r="O100" s="93"/>
      <c r="P100" s="93"/>
      <c r="Q100" s="112"/>
      <c r="R100" s="93"/>
      <c r="S100" s="97"/>
      <c r="T100" s="93"/>
      <c r="U100" s="93"/>
      <c r="V100" s="93"/>
      <c r="W100" s="93"/>
      <c r="X100" s="85"/>
      <c r="Y100" s="118"/>
      <c r="Z100" s="119"/>
      <c r="AA100" s="119"/>
      <c r="AB100" s="119"/>
      <c r="AC100" s="119"/>
      <c r="AD100" s="85"/>
      <c r="AE100" s="118" t="str">
        <f>INDEX(PlayerTable!B:B,MATCH(C100,PlayerTable!C:C,0))</f>
        <v>Rink Rats</v>
      </c>
      <c r="AF100" s="118">
        <f>COUNT(Goalies!J$39:J$67)</f>
        <v>26</v>
      </c>
      <c r="AG100" s="118">
        <f>INDEX(PlayerTable!G:G,MATCH(C100,PlayerTable!C:C,0))</f>
        <v>11</v>
      </c>
      <c r="AH100" s="118">
        <f>INDEX(PlayerTable!H:H,MATCH(C100,PlayerTable!C:C,0))</f>
        <v>5</v>
      </c>
      <c r="AI100" s="118">
        <f>INDEX(PlayerTable!I:I,MATCH(C100,PlayerTable!C:C,0))</f>
        <v>16</v>
      </c>
      <c r="AJ100" s="108">
        <f>IF(INDEX(PlayerTable!J:J,MATCH(C100,PlayerTable!C:C,0))="", 0, INDEX(PlayerTable!J:J,MATCH(C100,PlayerTable!C:C,0)))</f>
        <v>0</v>
      </c>
    </row>
    <row r="101" spans="1:36" ht="15" customHeight="1">
      <c r="A101" s="119" t="str">
        <f t="shared" si="18"/>
        <v/>
      </c>
      <c r="B101" s="119"/>
      <c r="C101" s="119">
        <v>6014</v>
      </c>
      <c r="D101" s="118" t="s">
        <v>103</v>
      </c>
      <c r="E101" s="118" t="s">
        <v>196</v>
      </c>
      <c r="F101" s="64">
        <f t="shared" si="10"/>
        <v>55</v>
      </c>
      <c r="G101" s="93">
        <f t="shared" si="11"/>
        <v>8</v>
      </c>
      <c r="H101" s="93">
        <f t="shared" si="12"/>
        <v>5</v>
      </c>
      <c r="I101" s="93">
        <f t="shared" si="13"/>
        <v>13</v>
      </c>
      <c r="J101" s="110">
        <f t="shared" si="17"/>
        <v>0.23636363636363636</v>
      </c>
      <c r="K101" s="93">
        <f t="shared" si="15"/>
        <v>0</v>
      </c>
      <c r="L101" s="106"/>
      <c r="M101" s="93"/>
      <c r="N101" s="93"/>
      <c r="O101" s="93"/>
      <c r="P101" s="93"/>
      <c r="Q101" s="112"/>
      <c r="R101" s="93"/>
      <c r="S101" s="97"/>
      <c r="T101" s="93"/>
      <c r="U101" s="93"/>
      <c r="V101" s="93"/>
      <c r="W101" s="93"/>
      <c r="X101" s="85"/>
      <c r="Y101" s="118" t="s">
        <v>13</v>
      </c>
      <c r="Z101" s="119">
        <v>29</v>
      </c>
      <c r="AA101" s="119">
        <v>3</v>
      </c>
      <c r="AB101" s="119">
        <v>2</v>
      </c>
      <c r="AC101" s="119">
        <v>5</v>
      </c>
      <c r="AD101" s="85">
        <v>0</v>
      </c>
      <c r="AE101" s="118" t="str">
        <f>INDEX(PlayerTable!B:B,MATCH(C101,PlayerTable!C:C,0))</f>
        <v>Rink Rats</v>
      </c>
      <c r="AF101" s="118">
        <f>COUNT(Goalies!J$39:J$67)</f>
        <v>26</v>
      </c>
      <c r="AG101" s="118">
        <f>INDEX(PlayerTable!G:G,MATCH(C101,PlayerTable!C:C,0))</f>
        <v>5</v>
      </c>
      <c r="AH101" s="118">
        <f>INDEX(PlayerTable!H:H,MATCH(C101,PlayerTable!C:C,0))</f>
        <v>3</v>
      </c>
      <c r="AI101" s="118">
        <f>INDEX(PlayerTable!I:I,MATCH(C101,PlayerTable!C:C,0))</f>
        <v>8</v>
      </c>
      <c r="AJ101" s="108">
        <f>IF(INDEX(PlayerTable!J:J,MATCH(C101,PlayerTable!C:C,0))="", 0, INDEX(PlayerTable!J:J,MATCH(C101,PlayerTable!C:C,0)))</f>
        <v>0</v>
      </c>
    </row>
    <row r="102" spans="1:36" ht="15" customHeight="1">
      <c r="A102" s="119" t="str">
        <f t="shared" si="18"/>
        <v/>
      </c>
      <c r="B102" s="119"/>
      <c r="C102" s="119">
        <v>6015</v>
      </c>
      <c r="D102" s="118" t="s">
        <v>50</v>
      </c>
      <c r="E102" s="118" t="s">
        <v>197</v>
      </c>
      <c r="F102" s="64">
        <f t="shared" si="10"/>
        <v>55</v>
      </c>
      <c r="G102" s="93">
        <f t="shared" si="11"/>
        <v>7</v>
      </c>
      <c r="H102" s="93">
        <f t="shared" si="12"/>
        <v>4</v>
      </c>
      <c r="I102" s="93">
        <f t="shared" si="13"/>
        <v>11</v>
      </c>
      <c r="J102" s="110">
        <f t="shared" si="17"/>
        <v>0.2</v>
      </c>
      <c r="K102" s="93">
        <f t="shared" si="15"/>
        <v>15</v>
      </c>
      <c r="L102" s="106"/>
      <c r="M102" s="93"/>
      <c r="N102" s="93"/>
      <c r="O102" s="93"/>
      <c r="P102" s="93"/>
      <c r="Q102" s="112"/>
      <c r="R102" s="93"/>
      <c r="S102" s="97"/>
      <c r="T102" s="93"/>
      <c r="U102" s="93"/>
      <c r="V102" s="93"/>
      <c r="W102" s="93"/>
      <c r="X102" s="85"/>
      <c r="Y102" s="118" t="s">
        <v>13</v>
      </c>
      <c r="Z102" s="119">
        <v>29</v>
      </c>
      <c r="AA102" s="119">
        <v>5</v>
      </c>
      <c r="AB102" s="119">
        <v>3</v>
      </c>
      <c r="AC102" s="119">
        <v>8</v>
      </c>
      <c r="AD102" s="85">
        <v>6</v>
      </c>
      <c r="AE102" s="118" t="str">
        <f>INDEX(PlayerTable!B:B,MATCH(C102,PlayerTable!C:C,0))</f>
        <v>Rink Rats</v>
      </c>
      <c r="AF102" s="118">
        <f>COUNT(Goalies!J$39:J$67)</f>
        <v>26</v>
      </c>
      <c r="AG102" s="118">
        <f>INDEX(PlayerTable!G:G,MATCH(C102,PlayerTable!C:C,0))</f>
        <v>2</v>
      </c>
      <c r="AH102" s="118">
        <f>INDEX(PlayerTable!H:H,MATCH(C102,PlayerTable!C:C,0))</f>
        <v>1</v>
      </c>
      <c r="AI102" s="118">
        <f>INDEX(PlayerTable!I:I,MATCH(C102,PlayerTable!C:C,0))</f>
        <v>3</v>
      </c>
      <c r="AJ102" s="108">
        <f>IF(INDEX(PlayerTable!J:J,MATCH(C102,PlayerTable!C:C,0))="", 0, INDEX(PlayerTable!J:J,MATCH(C102,PlayerTable!C:C,0)))</f>
        <v>9</v>
      </c>
    </row>
    <row r="103" spans="1:36" ht="15" customHeight="1">
      <c r="A103" s="119" t="str">
        <f t="shared" si="18"/>
        <v/>
      </c>
      <c r="B103" s="119"/>
      <c r="C103" s="119">
        <v>6016</v>
      </c>
      <c r="D103" s="118" t="s">
        <v>198</v>
      </c>
      <c r="E103" s="118" t="s">
        <v>177</v>
      </c>
      <c r="F103" s="64">
        <f t="shared" si="10"/>
        <v>55</v>
      </c>
      <c r="G103" s="93">
        <f t="shared" si="11"/>
        <v>2</v>
      </c>
      <c r="H103" s="93">
        <f t="shared" si="12"/>
        <v>9</v>
      </c>
      <c r="I103" s="93">
        <f t="shared" si="13"/>
        <v>11</v>
      </c>
      <c r="J103" s="110">
        <f t="shared" si="17"/>
        <v>0.2</v>
      </c>
      <c r="K103" s="93">
        <f t="shared" si="15"/>
        <v>0</v>
      </c>
      <c r="L103" s="106"/>
      <c r="M103" s="93"/>
      <c r="N103" s="93"/>
      <c r="O103" s="93"/>
      <c r="P103" s="93"/>
      <c r="Q103" s="112"/>
      <c r="R103" s="93"/>
      <c r="S103" s="97"/>
      <c r="T103" s="93"/>
      <c r="U103" s="93"/>
      <c r="V103" s="93"/>
      <c r="W103" s="93"/>
      <c r="X103" s="85"/>
      <c r="Y103" s="118" t="s">
        <v>13</v>
      </c>
      <c r="Z103" s="119">
        <v>29</v>
      </c>
      <c r="AA103" s="119">
        <v>1</v>
      </c>
      <c r="AB103" s="119">
        <v>5</v>
      </c>
      <c r="AC103" s="119">
        <v>6</v>
      </c>
      <c r="AD103" s="85">
        <v>0</v>
      </c>
      <c r="AE103" s="118" t="str">
        <f>INDEX(PlayerTable!B:B,MATCH(C103,PlayerTable!C:C,0))</f>
        <v>Rink Rats</v>
      </c>
      <c r="AF103" s="118">
        <f>COUNT(Goalies!J$39:J$67)</f>
        <v>26</v>
      </c>
      <c r="AG103" s="118">
        <f>INDEX(PlayerTable!G:G,MATCH(C103,PlayerTable!C:C,0))</f>
        <v>1</v>
      </c>
      <c r="AH103" s="118">
        <f>INDEX(PlayerTable!H:H,MATCH(C103,PlayerTable!C:C,0))</f>
        <v>4</v>
      </c>
      <c r="AI103" s="118">
        <f>INDEX(PlayerTable!I:I,MATCH(C103,PlayerTable!C:C,0))</f>
        <v>5</v>
      </c>
      <c r="AJ103" s="108">
        <f>IF(INDEX(PlayerTable!J:J,MATCH(C103,PlayerTable!C:C,0))="", 0, INDEX(PlayerTable!J:J,MATCH(C103,PlayerTable!C:C,0)))</f>
        <v>0</v>
      </c>
    </row>
    <row r="104" spans="1:36" ht="15" customHeight="1">
      <c r="A104" s="119" t="str">
        <f t="shared" si="18"/>
        <v>Yes</v>
      </c>
      <c r="B104" s="119"/>
      <c r="C104" s="119">
        <v>7001</v>
      </c>
      <c r="D104" s="118" t="s">
        <v>41</v>
      </c>
      <c r="E104" s="118" t="s">
        <v>199</v>
      </c>
      <c r="F104" s="64">
        <f t="shared" si="10"/>
        <v>111</v>
      </c>
      <c r="G104" s="93">
        <f t="shared" si="11"/>
        <v>26</v>
      </c>
      <c r="H104" s="93">
        <f t="shared" si="12"/>
        <v>11</v>
      </c>
      <c r="I104" s="93">
        <f t="shared" si="13"/>
        <v>37</v>
      </c>
      <c r="J104" s="110">
        <f t="shared" si="17"/>
        <v>0.33333333333333331</v>
      </c>
      <c r="K104" s="93">
        <f t="shared" si="15"/>
        <v>9</v>
      </c>
      <c r="L104" s="92" t="s">
        <v>351</v>
      </c>
      <c r="M104" s="101">
        <v>29</v>
      </c>
      <c r="N104" s="101">
        <v>6</v>
      </c>
      <c r="O104" s="101">
        <v>2</v>
      </c>
      <c r="P104" s="101">
        <v>8</v>
      </c>
      <c r="Q104" s="113" t="s">
        <v>351</v>
      </c>
      <c r="R104" s="101"/>
      <c r="S104" s="97" t="s">
        <v>351</v>
      </c>
      <c r="T104" s="93">
        <v>27</v>
      </c>
      <c r="U104" s="93">
        <v>9</v>
      </c>
      <c r="V104" s="93">
        <v>3</v>
      </c>
      <c r="W104" s="93">
        <v>12</v>
      </c>
      <c r="X104" s="85">
        <v>3</v>
      </c>
      <c r="Y104" s="118" t="s">
        <v>26</v>
      </c>
      <c r="Z104" s="119">
        <v>29</v>
      </c>
      <c r="AA104" s="119">
        <v>6</v>
      </c>
      <c r="AB104" s="119">
        <v>4</v>
      </c>
      <c r="AC104" s="119">
        <v>10</v>
      </c>
      <c r="AD104" s="85">
        <v>0</v>
      </c>
      <c r="AE104" s="118" t="str">
        <f>INDEX(PlayerTable!B:B,MATCH(C104,PlayerTable!C:C,0))</f>
        <v>Victors</v>
      </c>
      <c r="AF104" s="118">
        <f>COUNT(Goalies!J$39:J$67)</f>
        <v>26</v>
      </c>
      <c r="AG104" s="118">
        <f>INDEX(PlayerTable!G:G,MATCH(C104,PlayerTable!C:C,0))</f>
        <v>5</v>
      </c>
      <c r="AH104" s="118">
        <f>INDEX(PlayerTable!H:H,MATCH(C104,PlayerTable!C:C,0))</f>
        <v>2</v>
      </c>
      <c r="AI104" s="118">
        <f>INDEX(PlayerTable!I:I,MATCH(C104,PlayerTable!C:C,0))</f>
        <v>7</v>
      </c>
      <c r="AJ104" s="108">
        <f>IF(INDEX(PlayerTable!J:J,MATCH(C104,PlayerTable!C:C,0))="", 0, INDEX(PlayerTable!J:J,MATCH(C104,PlayerTable!C:C,0)))</f>
        <v>6</v>
      </c>
    </row>
    <row r="105" spans="1:36" ht="15" customHeight="1">
      <c r="A105" s="119" t="str">
        <f t="shared" si="18"/>
        <v/>
      </c>
      <c r="B105" s="119"/>
      <c r="C105" s="119">
        <v>7002</v>
      </c>
      <c r="D105" s="118" t="s">
        <v>82</v>
      </c>
      <c r="E105" s="118" t="s">
        <v>201</v>
      </c>
      <c r="F105" s="64">
        <f t="shared" si="10"/>
        <v>82</v>
      </c>
      <c r="G105" s="93">
        <f t="shared" si="11"/>
        <v>11</v>
      </c>
      <c r="H105" s="93">
        <f t="shared" si="12"/>
        <v>4</v>
      </c>
      <c r="I105" s="93">
        <f t="shared" si="13"/>
        <v>15</v>
      </c>
      <c r="J105" s="110">
        <f t="shared" si="17"/>
        <v>0.18292682926829268</v>
      </c>
      <c r="K105" s="93">
        <f t="shared" si="15"/>
        <v>18</v>
      </c>
      <c r="L105" s="92"/>
      <c r="M105" s="93"/>
      <c r="N105" s="93"/>
      <c r="O105" s="93"/>
      <c r="P105" s="93"/>
      <c r="Q105" s="112" t="s">
        <v>351</v>
      </c>
      <c r="R105" s="93"/>
      <c r="S105" s="97" t="s">
        <v>351</v>
      </c>
      <c r="T105" s="93">
        <v>27</v>
      </c>
      <c r="U105" s="93">
        <v>4</v>
      </c>
      <c r="V105" s="93">
        <v>0</v>
      </c>
      <c r="W105" s="93">
        <v>4</v>
      </c>
      <c r="X105" s="85">
        <v>0</v>
      </c>
      <c r="Y105" s="118" t="s">
        <v>26</v>
      </c>
      <c r="Z105" s="119">
        <v>29</v>
      </c>
      <c r="AA105" s="119">
        <v>3</v>
      </c>
      <c r="AB105" s="119">
        <v>2</v>
      </c>
      <c r="AC105" s="119">
        <v>5</v>
      </c>
      <c r="AD105" s="85">
        <v>3</v>
      </c>
      <c r="AE105" s="118" t="str">
        <f>INDEX(PlayerTable!B:B,MATCH(C105,PlayerTable!C:C,0))</f>
        <v>Victors</v>
      </c>
      <c r="AF105" s="118">
        <f>COUNT(Goalies!J$39:J$67)</f>
        <v>26</v>
      </c>
      <c r="AG105" s="118">
        <f>INDEX(PlayerTable!G:G,MATCH(C105,PlayerTable!C:C,0))</f>
        <v>4</v>
      </c>
      <c r="AH105" s="118">
        <f>INDEX(PlayerTable!H:H,MATCH(C105,PlayerTable!C:C,0))</f>
        <v>2</v>
      </c>
      <c r="AI105" s="118">
        <f>INDEX(PlayerTable!I:I,MATCH(C105,PlayerTable!C:C,0))</f>
        <v>6</v>
      </c>
      <c r="AJ105" s="108">
        <f>IF(INDEX(PlayerTable!J:J,MATCH(C105,PlayerTable!C:C,0))="", 0, INDEX(PlayerTable!J:J,MATCH(C105,PlayerTable!C:C,0)))</f>
        <v>15</v>
      </c>
    </row>
    <row r="106" spans="1:36" ht="15" customHeight="1">
      <c r="A106" s="119" t="str">
        <f t="shared" si="18"/>
        <v>Yes</v>
      </c>
      <c r="B106" s="119"/>
      <c r="C106" s="119">
        <v>7003</v>
      </c>
      <c r="D106" s="118" t="s">
        <v>202</v>
      </c>
      <c r="E106" s="118" t="s">
        <v>203</v>
      </c>
      <c r="F106" s="64">
        <f t="shared" si="10"/>
        <v>111</v>
      </c>
      <c r="G106" s="93">
        <f t="shared" si="11"/>
        <v>1</v>
      </c>
      <c r="H106" s="93">
        <f t="shared" si="12"/>
        <v>12</v>
      </c>
      <c r="I106" s="93">
        <f t="shared" si="13"/>
        <v>13</v>
      </c>
      <c r="J106" s="110">
        <f t="shared" si="17"/>
        <v>0.11711711711711711</v>
      </c>
      <c r="K106" s="93">
        <f t="shared" si="15"/>
        <v>3</v>
      </c>
      <c r="L106" s="92" t="s">
        <v>351</v>
      </c>
      <c r="M106" s="101">
        <v>29</v>
      </c>
      <c r="N106" s="101">
        <v>0</v>
      </c>
      <c r="O106" s="101">
        <v>4</v>
      </c>
      <c r="P106" s="101">
        <v>4</v>
      </c>
      <c r="Q106" s="113" t="s">
        <v>351</v>
      </c>
      <c r="R106" s="101"/>
      <c r="S106" s="97" t="s">
        <v>351</v>
      </c>
      <c r="T106" s="93">
        <v>27</v>
      </c>
      <c r="U106" s="93">
        <v>0</v>
      </c>
      <c r="V106" s="93">
        <v>2</v>
      </c>
      <c r="W106" s="93">
        <v>2</v>
      </c>
      <c r="X106" s="85">
        <v>0</v>
      </c>
      <c r="Y106" s="118" t="s">
        <v>26</v>
      </c>
      <c r="Z106" s="119">
        <v>29</v>
      </c>
      <c r="AA106" s="119">
        <v>0</v>
      </c>
      <c r="AB106" s="119">
        <v>6</v>
      </c>
      <c r="AC106" s="119">
        <v>6</v>
      </c>
      <c r="AD106" s="85">
        <v>3</v>
      </c>
      <c r="AE106" s="118" t="str">
        <f>INDEX(PlayerTable!B:B,MATCH(C106,PlayerTable!C:C,0))</f>
        <v>Victors</v>
      </c>
      <c r="AF106" s="118">
        <f>COUNT(Goalies!J$39:J$67)</f>
        <v>26</v>
      </c>
      <c r="AG106" s="118">
        <f>INDEX(PlayerTable!G:G,MATCH(C106,PlayerTable!C:C,0))</f>
        <v>1</v>
      </c>
      <c r="AH106" s="118">
        <f>INDEX(PlayerTable!H:H,MATCH(C106,PlayerTable!C:C,0))</f>
        <v>0</v>
      </c>
      <c r="AI106" s="118">
        <f>INDEX(PlayerTable!I:I,MATCH(C106,PlayerTable!C:C,0))</f>
        <v>1</v>
      </c>
      <c r="AJ106" s="108">
        <f>IF(INDEX(PlayerTable!J:J,MATCH(C106,PlayerTable!C:C,0))="", 0, INDEX(PlayerTable!J:J,MATCH(C106,PlayerTable!C:C,0)))</f>
        <v>0</v>
      </c>
    </row>
    <row r="107" spans="1:36" ht="15" customHeight="1">
      <c r="A107" s="119" t="str">
        <f t="shared" si="18"/>
        <v>Yes</v>
      </c>
      <c r="B107" s="119"/>
      <c r="C107" s="119">
        <v>7004</v>
      </c>
      <c r="D107" s="118" t="s">
        <v>82</v>
      </c>
      <c r="E107" s="118" t="s">
        <v>205</v>
      </c>
      <c r="F107" s="64">
        <f t="shared" si="10"/>
        <v>111</v>
      </c>
      <c r="G107" s="93">
        <f t="shared" si="11"/>
        <v>9</v>
      </c>
      <c r="H107" s="93">
        <f t="shared" si="12"/>
        <v>18</v>
      </c>
      <c r="I107" s="93">
        <f t="shared" si="13"/>
        <v>27</v>
      </c>
      <c r="J107" s="110">
        <f t="shared" si="17"/>
        <v>0.24324324324324326</v>
      </c>
      <c r="K107" s="93">
        <f t="shared" si="15"/>
        <v>3</v>
      </c>
      <c r="L107" s="92" t="s">
        <v>351</v>
      </c>
      <c r="M107" s="101">
        <v>29</v>
      </c>
      <c r="N107" s="101">
        <v>1</v>
      </c>
      <c r="O107" s="101">
        <v>4</v>
      </c>
      <c r="P107" s="101">
        <v>5</v>
      </c>
      <c r="Q107" s="113" t="s">
        <v>351</v>
      </c>
      <c r="R107" s="101"/>
      <c r="S107" s="97" t="s">
        <v>351</v>
      </c>
      <c r="T107" s="93">
        <v>27</v>
      </c>
      <c r="U107" s="93">
        <v>5</v>
      </c>
      <c r="V107" s="93">
        <v>2</v>
      </c>
      <c r="W107" s="93">
        <v>7</v>
      </c>
      <c r="X107" s="85">
        <v>3</v>
      </c>
      <c r="Y107" s="118" t="s">
        <v>26</v>
      </c>
      <c r="Z107" s="119">
        <v>29</v>
      </c>
      <c r="AA107" s="119">
        <v>0</v>
      </c>
      <c r="AB107" s="119">
        <v>9</v>
      </c>
      <c r="AC107" s="119">
        <v>9</v>
      </c>
      <c r="AD107" s="85">
        <v>0</v>
      </c>
      <c r="AE107" s="118" t="str">
        <f>INDEX(PlayerTable!B:B,MATCH(C107,PlayerTable!C:C,0))</f>
        <v>Victors</v>
      </c>
      <c r="AF107" s="118">
        <f>COUNT(Goalies!J$39:J$67)</f>
        <v>26</v>
      </c>
      <c r="AG107" s="118">
        <f>INDEX(PlayerTable!G:G,MATCH(C107,PlayerTable!C:C,0))</f>
        <v>3</v>
      </c>
      <c r="AH107" s="118">
        <f>INDEX(PlayerTable!H:H,MATCH(C107,PlayerTable!C:C,0))</f>
        <v>3</v>
      </c>
      <c r="AI107" s="118">
        <f>INDEX(PlayerTable!I:I,MATCH(C107,PlayerTable!C:C,0))</f>
        <v>6</v>
      </c>
      <c r="AJ107" s="108">
        <f>IF(INDEX(PlayerTable!J:J,MATCH(C107,PlayerTable!C:C,0))="", 0, INDEX(PlayerTable!J:J,MATCH(C107,PlayerTable!C:C,0)))</f>
        <v>0</v>
      </c>
    </row>
    <row r="108" spans="1:36" ht="15" customHeight="1">
      <c r="A108" s="119" t="str">
        <f t="shared" si="18"/>
        <v>Yes</v>
      </c>
      <c r="B108" s="119"/>
      <c r="C108" s="119">
        <v>7005</v>
      </c>
      <c r="D108" s="118" t="s">
        <v>206</v>
      </c>
      <c r="E108" s="118" t="s">
        <v>207</v>
      </c>
      <c r="F108" s="64">
        <f t="shared" si="10"/>
        <v>111</v>
      </c>
      <c r="G108" s="93">
        <f t="shared" si="11"/>
        <v>52</v>
      </c>
      <c r="H108" s="93">
        <f t="shared" si="12"/>
        <v>24</v>
      </c>
      <c r="I108" s="93">
        <f t="shared" si="13"/>
        <v>76</v>
      </c>
      <c r="J108" s="110">
        <f t="shared" si="17"/>
        <v>0.68468468468468469</v>
      </c>
      <c r="K108" s="93">
        <f t="shared" si="15"/>
        <v>9</v>
      </c>
      <c r="L108" s="92" t="s">
        <v>351</v>
      </c>
      <c r="M108" s="101">
        <v>29</v>
      </c>
      <c r="N108" s="101">
        <v>7</v>
      </c>
      <c r="O108" s="101">
        <v>3</v>
      </c>
      <c r="P108" s="101">
        <v>10</v>
      </c>
      <c r="Q108" s="113" t="s">
        <v>351</v>
      </c>
      <c r="R108" s="101"/>
      <c r="S108" s="97" t="s">
        <v>351</v>
      </c>
      <c r="T108" s="93">
        <v>27</v>
      </c>
      <c r="U108" s="93">
        <v>19</v>
      </c>
      <c r="V108" s="93">
        <v>6</v>
      </c>
      <c r="W108" s="93">
        <v>25</v>
      </c>
      <c r="X108" s="85">
        <v>9</v>
      </c>
      <c r="Y108" s="118" t="s">
        <v>26</v>
      </c>
      <c r="Z108" s="119">
        <v>29</v>
      </c>
      <c r="AA108" s="119">
        <v>15</v>
      </c>
      <c r="AB108" s="119">
        <v>7</v>
      </c>
      <c r="AC108" s="119">
        <v>22</v>
      </c>
      <c r="AD108" s="85">
        <v>0</v>
      </c>
      <c r="AE108" s="118" t="str">
        <f>INDEX(PlayerTable!B:B,MATCH(C108,PlayerTable!C:C,0))</f>
        <v>Victors</v>
      </c>
      <c r="AF108" s="118">
        <f>COUNT(Goalies!J$39:J$67)</f>
        <v>26</v>
      </c>
      <c r="AG108" s="118">
        <f>INDEX(PlayerTable!G:G,MATCH(C108,PlayerTable!C:C,0))</f>
        <v>11</v>
      </c>
      <c r="AH108" s="118">
        <f>INDEX(PlayerTable!H:H,MATCH(C108,PlayerTable!C:C,0))</f>
        <v>8</v>
      </c>
      <c r="AI108" s="118">
        <f>INDEX(PlayerTable!I:I,MATCH(C108,PlayerTable!C:C,0))</f>
        <v>19</v>
      </c>
      <c r="AJ108" s="108">
        <f>IF(INDEX(PlayerTable!J:J,MATCH(C108,PlayerTable!C:C,0))="", 0, INDEX(PlayerTable!J:J,MATCH(C108,PlayerTable!C:C,0)))</f>
        <v>0</v>
      </c>
    </row>
    <row r="109" spans="1:36" ht="15" customHeight="1">
      <c r="A109" s="119" t="str">
        <f t="shared" si="18"/>
        <v/>
      </c>
      <c r="B109" s="119"/>
      <c r="C109" s="119">
        <v>7019</v>
      </c>
      <c r="D109" s="118" t="s">
        <v>77</v>
      </c>
      <c r="E109" s="118" t="s">
        <v>208</v>
      </c>
      <c r="F109" s="64">
        <f t="shared" si="10"/>
        <v>26</v>
      </c>
      <c r="G109" s="93">
        <f t="shared" si="11"/>
        <v>0</v>
      </c>
      <c r="H109" s="93">
        <f t="shared" si="12"/>
        <v>0</v>
      </c>
      <c r="I109" s="93">
        <f t="shared" si="13"/>
        <v>0</v>
      </c>
      <c r="J109" s="110">
        <f t="shared" si="17"/>
        <v>0</v>
      </c>
      <c r="K109" s="93">
        <f t="shared" si="15"/>
        <v>0</v>
      </c>
      <c r="L109" s="106"/>
      <c r="M109" s="93"/>
      <c r="N109" s="93"/>
      <c r="O109" s="93"/>
      <c r="P109" s="93"/>
      <c r="Q109" s="112"/>
      <c r="R109" s="93"/>
      <c r="S109" s="97"/>
      <c r="T109" s="93"/>
      <c r="U109" s="93"/>
      <c r="V109" s="93"/>
      <c r="W109" s="93"/>
      <c r="X109" s="85"/>
      <c r="Y109" s="118"/>
      <c r="Z109" s="119"/>
      <c r="AA109" s="119"/>
      <c r="AB109" s="119"/>
      <c r="AC109" s="119"/>
      <c r="AE109" s="118" t="str">
        <f>INDEX(PlayerTable!B:B,MATCH(C109,PlayerTable!C:C,0))</f>
        <v>Victors</v>
      </c>
      <c r="AF109" s="118">
        <f>COUNT(Goalies!J$39:J$67)</f>
        <v>26</v>
      </c>
      <c r="AG109" s="118">
        <f>INDEX(PlayerTable!G:G,MATCH(C109,PlayerTable!C:C,0))</f>
        <v>0</v>
      </c>
      <c r="AH109" s="118">
        <f>INDEX(PlayerTable!H:H,MATCH(C109,PlayerTable!C:C,0))</f>
        <v>0</v>
      </c>
      <c r="AI109" s="118">
        <f>INDEX(PlayerTable!I:I,MATCH(C109,PlayerTable!C:C,0))</f>
        <v>0</v>
      </c>
      <c r="AJ109" s="108">
        <f>IF(INDEX(PlayerTable!J:J,MATCH(C109,PlayerTable!C:C,0))="", 0, INDEX(PlayerTable!J:J,MATCH(C109,PlayerTable!C:C,0)))</f>
        <v>0</v>
      </c>
    </row>
    <row r="110" spans="1:36" ht="15" customHeight="1">
      <c r="A110" s="119" t="str">
        <f t="shared" si="18"/>
        <v/>
      </c>
      <c r="B110" s="119"/>
      <c r="C110" s="119">
        <v>7006</v>
      </c>
      <c r="D110" s="118" t="s">
        <v>118</v>
      </c>
      <c r="E110" s="118" t="s">
        <v>209</v>
      </c>
      <c r="F110" s="64">
        <f t="shared" si="10"/>
        <v>82</v>
      </c>
      <c r="G110" s="93">
        <f t="shared" si="11"/>
        <v>29</v>
      </c>
      <c r="H110" s="93">
        <f t="shared" si="12"/>
        <v>13</v>
      </c>
      <c r="I110" s="93">
        <f t="shared" si="13"/>
        <v>42</v>
      </c>
      <c r="J110" s="110">
        <f t="shared" si="17"/>
        <v>0.51219512195121952</v>
      </c>
      <c r="K110" s="93">
        <f t="shared" si="15"/>
        <v>25</v>
      </c>
      <c r="L110" s="92"/>
      <c r="M110" s="101"/>
      <c r="N110" s="101"/>
      <c r="O110" s="101"/>
      <c r="P110" s="101"/>
      <c r="Q110" s="113" t="s">
        <v>351</v>
      </c>
      <c r="R110" s="101"/>
      <c r="S110" s="97" t="s">
        <v>351</v>
      </c>
      <c r="T110" s="93">
        <v>27</v>
      </c>
      <c r="U110" s="93">
        <v>12</v>
      </c>
      <c r="V110" s="93">
        <v>7</v>
      </c>
      <c r="W110" s="93">
        <v>19</v>
      </c>
      <c r="X110" s="85">
        <v>10</v>
      </c>
      <c r="Y110" s="118" t="s">
        <v>26</v>
      </c>
      <c r="Z110" s="119">
        <v>29</v>
      </c>
      <c r="AA110" s="119">
        <v>11</v>
      </c>
      <c r="AB110" s="119">
        <v>3</v>
      </c>
      <c r="AC110" s="119">
        <v>14</v>
      </c>
      <c r="AD110" s="85">
        <v>9</v>
      </c>
      <c r="AE110" s="118" t="str">
        <f>INDEX(PlayerTable!B:B,MATCH(C110,PlayerTable!C:C,0))</f>
        <v>Victors</v>
      </c>
      <c r="AF110" s="118">
        <f>COUNT(Goalies!J$39:J$67)</f>
        <v>26</v>
      </c>
      <c r="AG110" s="118">
        <f>INDEX(PlayerTable!G:G,MATCH(C110,PlayerTable!C:C,0))</f>
        <v>6</v>
      </c>
      <c r="AH110" s="118">
        <f>INDEX(PlayerTable!H:H,MATCH(C110,PlayerTable!C:C,0))</f>
        <v>3</v>
      </c>
      <c r="AI110" s="118">
        <f>INDEX(PlayerTable!I:I,MATCH(C110,PlayerTable!C:C,0))</f>
        <v>9</v>
      </c>
      <c r="AJ110" s="108">
        <f>IF(INDEX(PlayerTable!J:J,MATCH(C110,PlayerTable!C:C,0))="", 0, INDEX(PlayerTable!J:J,MATCH(C110,PlayerTable!C:C,0)))</f>
        <v>6</v>
      </c>
    </row>
    <row r="111" spans="1:36" ht="15" customHeight="1">
      <c r="A111" s="119" t="str">
        <f t="shared" si="18"/>
        <v/>
      </c>
      <c r="B111" s="119"/>
      <c r="C111" s="119">
        <v>7008</v>
      </c>
      <c r="D111" s="118" t="s">
        <v>210</v>
      </c>
      <c r="E111" s="118" t="s">
        <v>211</v>
      </c>
      <c r="F111" s="64">
        <f t="shared" si="10"/>
        <v>82</v>
      </c>
      <c r="G111" s="93">
        <f t="shared" si="11"/>
        <v>0</v>
      </c>
      <c r="H111" s="93">
        <f t="shared" si="12"/>
        <v>2</v>
      </c>
      <c r="I111" s="93">
        <f t="shared" si="13"/>
        <v>2</v>
      </c>
      <c r="J111" s="110">
        <f t="shared" si="17"/>
        <v>2.4390243902439025E-2</v>
      </c>
      <c r="K111" s="93">
        <f t="shared" si="15"/>
        <v>6</v>
      </c>
      <c r="L111" s="92"/>
      <c r="M111" s="93"/>
      <c r="N111" s="93"/>
      <c r="O111" s="93"/>
      <c r="P111" s="93"/>
      <c r="Q111" s="112"/>
      <c r="R111" s="93"/>
      <c r="S111" s="97" t="s">
        <v>351</v>
      </c>
      <c r="T111" s="93">
        <v>27</v>
      </c>
      <c r="U111" s="93">
        <v>0</v>
      </c>
      <c r="V111" s="93">
        <v>0</v>
      </c>
      <c r="W111" s="93">
        <v>0</v>
      </c>
      <c r="X111" s="85">
        <v>3</v>
      </c>
      <c r="Y111" s="118" t="s">
        <v>26</v>
      </c>
      <c r="Z111" s="119">
        <v>29</v>
      </c>
      <c r="AA111" s="119">
        <v>0</v>
      </c>
      <c r="AB111" s="119">
        <v>2</v>
      </c>
      <c r="AC111" s="119">
        <v>2</v>
      </c>
      <c r="AD111" s="85">
        <v>3</v>
      </c>
      <c r="AE111" s="118" t="str">
        <f>INDEX(PlayerTable!B:B,MATCH(C111,PlayerTable!C:C,0))</f>
        <v>Victors</v>
      </c>
      <c r="AF111" s="118">
        <f>COUNT(Goalies!J$39:J$67)</f>
        <v>26</v>
      </c>
      <c r="AG111" s="118">
        <f>INDEX(PlayerTable!G:G,MATCH(C111,PlayerTable!C:C,0))</f>
        <v>0</v>
      </c>
      <c r="AH111" s="118">
        <f>INDEX(PlayerTable!H:H,MATCH(C111,PlayerTable!C:C,0))</f>
        <v>0</v>
      </c>
      <c r="AI111" s="118">
        <f>INDEX(PlayerTable!I:I,MATCH(C111,PlayerTable!C:C,0))</f>
        <v>0</v>
      </c>
      <c r="AJ111" s="108">
        <f>IF(INDEX(PlayerTable!J:J,MATCH(C111,PlayerTable!C:C,0))="", 0, INDEX(PlayerTable!J:J,MATCH(C111,PlayerTable!C:C,0)))</f>
        <v>0</v>
      </c>
    </row>
    <row r="112" spans="1:36" ht="15" customHeight="1">
      <c r="A112" s="119" t="str">
        <f t="shared" si="18"/>
        <v/>
      </c>
      <c r="B112" s="119"/>
      <c r="C112" s="119">
        <v>7009</v>
      </c>
      <c r="D112" s="118" t="s">
        <v>193</v>
      </c>
      <c r="E112" s="118" t="s">
        <v>212</v>
      </c>
      <c r="F112" s="64">
        <f t="shared" si="10"/>
        <v>82</v>
      </c>
      <c r="G112" s="93">
        <f t="shared" si="11"/>
        <v>27</v>
      </c>
      <c r="H112" s="93">
        <f t="shared" si="12"/>
        <v>25</v>
      </c>
      <c r="I112" s="93">
        <f t="shared" si="13"/>
        <v>52</v>
      </c>
      <c r="J112" s="110">
        <f t="shared" si="17"/>
        <v>0.63414634146341464</v>
      </c>
      <c r="K112" s="93">
        <f t="shared" si="15"/>
        <v>6</v>
      </c>
      <c r="L112" s="92"/>
      <c r="M112" s="93"/>
      <c r="N112" s="93"/>
      <c r="O112" s="93"/>
      <c r="P112" s="93"/>
      <c r="Q112" s="112" t="s">
        <v>351</v>
      </c>
      <c r="R112" s="93"/>
      <c r="S112" s="97" t="s">
        <v>351</v>
      </c>
      <c r="T112" s="93">
        <v>27</v>
      </c>
      <c r="U112" s="93">
        <v>6</v>
      </c>
      <c r="V112" s="93">
        <v>12</v>
      </c>
      <c r="W112" s="93">
        <v>18</v>
      </c>
      <c r="X112" s="85">
        <v>0</v>
      </c>
      <c r="Y112" s="118" t="s">
        <v>26</v>
      </c>
      <c r="Z112" s="119">
        <v>29</v>
      </c>
      <c r="AA112" s="119">
        <v>10</v>
      </c>
      <c r="AB112" s="119">
        <v>6</v>
      </c>
      <c r="AC112" s="119">
        <v>16</v>
      </c>
      <c r="AD112" s="85">
        <v>6</v>
      </c>
      <c r="AE112" s="118" t="str">
        <f>INDEX(PlayerTable!B:B,MATCH(C112,PlayerTable!C:C,0))</f>
        <v>Victors</v>
      </c>
      <c r="AF112" s="118">
        <f>COUNT(Goalies!J$39:J$67)</f>
        <v>26</v>
      </c>
      <c r="AG112" s="118">
        <f>INDEX(PlayerTable!G:G,MATCH(C112,PlayerTable!C:C,0))</f>
        <v>11</v>
      </c>
      <c r="AH112" s="118">
        <f>INDEX(PlayerTable!H:H,MATCH(C112,PlayerTable!C:C,0))</f>
        <v>7</v>
      </c>
      <c r="AI112" s="118">
        <f>INDEX(PlayerTable!I:I,MATCH(C112,PlayerTable!C:C,0))</f>
        <v>18</v>
      </c>
      <c r="AJ112" s="108">
        <f>IF(INDEX(PlayerTable!J:J,MATCH(C112,PlayerTable!C:C,0))="", 0, INDEX(PlayerTable!J:J,MATCH(C112,PlayerTable!C:C,0)))</f>
        <v>0</v>
      </c>
    </row>
    <row r="113" spans="1:36" ht="15" customHeight="1">
      <c r="A113" s="119" t="str">
        <f t="shared" si="18"/>
        <v>Yes</v>
      </c>
      <c r="B113" s="119" t="s">
        <v>350</v>
      </c>
      <c r="C113" s="119">
        <v>7010</v>
      </c>
      <c r="D113" s="118" t="s">
        <v>59</v>
      </c>
      <c r="E113" s="118" t="s">
        <v>213</v>
      </c>
      <c r="F113" s="64">
        <f t="shared" si="10"/>
        <v>111</v>
      </c>
      <c r="G113" s="93">
        <f t="shared" si="11"/>
        <v>30</v>
      </c>
      <c r="H113" s="93">
        <f t="shared" si="12"/>
        <v>22</v>
      </c>
      <c r="I113" s="93">
        <f t="shared" si="13"/>
        <v>52</v>
      </c>
      <c r="J113" s="110">
        <f t="shared" si="17"/>
        <v>0.46846846846846846</v>
      </c>
      <c r="K113" s="93">
        <f t="shared" si="15"/>
        <v>21</v>
      </c>
      <c r="L113" s="92" t="s">
        <v>351</v>
      </c>
      <c r="M113" s="101">
        <v>29</v>
      </c>
      <c r="N113" s="101">
        <v>0</v>
      </c>
      <c r="O113" s="101">
        <v>0</v>
      </c>
      <c r="P113" s="101">
        <v>0</v>
      </c>
      <c r="Q113" s="113" t="s">
        <v>351</v>
      </c>
      <c r="R113" s="101"/>
      <c r="S113" s="97" t="s">
        <v>351</v>
      </c>
      <c r="T113" s="93">
        <v>27</v>
      </c>
      <c r="U113" s="93">
        <v>8</v>
      </c>
      <c r="V113" s="93">
        <v>9</v>
      </c>
      <c r="W113" s="93">
        <v>17</v>
      </c>
      <c r="X113" s="85">
        <v>6</v>
      </c>
      <c r="Y113" s="118" t="s">
        <v>26</v>
      </c>
      <c r="Z113" s="119">
        <v>29</v>
      </c>
      <c r="AA113" s="119">
        <v>16</v>
      </c>
      <c r="AB113" s="119">
        <v>10</v>
      </c>
      <c r="AC113" s="119">
        <v>26</v>
      </c>
      <c r="AD113" s="85">
        <v>6</v>
      </c>
      <c r="AE113" s="118" t="str">
        <f>INDEX(PlayerTable!B:B,MATCH(C113,PlayerTable!C:C,0))</f>
        <v>Victors</v>
      </c>
      <c r="AF113" s="118">
        <f>COUNT(Goalies!J$39:J$67)</f>
        <v>26</v>
      </c>
      <c r="AG113" s="118">
        <f>INDEX(PlayerTable!G:G,MATCH(C113,PlayerTable!C:C,0))</f>
        <v>6</v>
      </c>
      <c r="AH113" s="118">
        <f>INDEX(PlayerTable!H:H,MATCH(C113,PlayerTable!C:C,0))</f>
        <v>3</v>
      </c>
      <c r="AI113" s="118">
        <f>INDEX(PlayerTable!I:I,MATCH(C113,PlayerTable!C:C,0))</f>
        <v>9</v>
      </c>
      <c r="AJ113" s="108">
        <f>IF(INDEX(PlayerTable!J:J,MATCH(C113,PlayerTable!C:C,0))="", 0, INDEX(PlayerTable!J:J,MATCH(C113,PlayerTable!C:C,0)))</f>
        <v>9</v>
      </c>
    </row>
    <row r="114" spans="1:36" ht="15" customHeight="1">
      <c r="A114" s="119" t="str">
        <f t="shared" si="18"/>
        <v/>
      </c>
      <c r="B114" s="119"/>
      <c r="C114" s="119">
        <v>7012</v>
      </c>
      <c r="D114" s="118" t="s">
        <v>214</v>
      </c>
      <c r="E114" s="118" t="s">
        <v>215</v>
      </c>
      <c r="F114" s="64">
        <f t="shared" si="10"/>
        <v>82</v>
      </c>
      <c r="G114" s="93">
        <f t="shared" si="11"/>
        <v>88</v>
      </c>
      <c r="H114" s="93">
        <f t="shared" si="12"/>
        <v>35</v>
      </c>
      <c r="I114" s="93">
        <f t="shared" si="13"/>
        <v>123</v>
      </c>
      <c r="J114" s="110">
        <f t="shared" si="17"/>
        <v>1.5</v>
      </c>
      <c r="K114" s="93">
        <f t="shared" si="15"/>
        <v>3</v>
      </c>
      <c r="L114" s="92"/>
      <c r="M114" s="93"/>
      <c r="N114" s="93"/>
      <c r="O114" s="93"/>
      <c r="P114" s="93"/>
      <c r="Q114" s="112" t="s">
        <v>351</v>
      </c>
      <c r="R114" s="93"/>
      <c r="S114" s="97" t="s">
        <v>351</v>
      </c>
      <c r="T114" s="93">
        <v>27</v>
      </c>
      <c r="U114" s="93">
        <v>35</v>
      </c>
      <c r="V114" s="93">
        <v>15</v>
      </c>
      <c r="W114" s="93">
        <v>50</v>
      </c>
      <c r="X114" s="85">
        <v>3</v>
      </c>
      <c r="Y114" s="118" t="s">
        <v>26</v>
      </c>
      <c r="Z114" s="119">
        <v>29</v>
      </c>
      <c r="AA114" s="119">
        <v>31</v>
      </c>
      <c r="AB114" s="119">
        <v>11</v>
      </c>
      <c r="AC114" s="119">
        <v>42</v>
      </c>
      <c r="AD114" s="85">
        <v>0</v>
      </c>
      <c r="AE114" s="118" t="str">
        <f>INDEX(PlayerTable!B:B,MATCH(C114,PlayerTable!C:C,0))</f>
        <v>Victors</v>
      </c>
      <c r="AF114" s="118">
        <f>COUNT(Goalies!J$39:J$67)</f>
        <v>26</v>
      </c>
      <c r="AG114" s="118">
        <f>INDEX(PlayerTable!G:G,MATCH(C114,PlayerTable!C:C,0))</f>
        <v>22</v>
      </c>
      <c r="AH114" s="118">
        <f>INDEX(PlayerTable!H:H,MATCH(C114,PlayerTable!C:C,0))</f>
        <v>9</v>
      </c>
      <c r="AI114" s="118">
        <f>INDEX(PlayerTable!I:I,MATCH(C114,PlayerTable!C:C,0))</f>
        <v>31</v>
      </c>
      <c r="AJ114" s="108">
        <f>IF(INDEX(PlayerTable!J:J,MATCH(C114,PlayerTable!C:C,0))="", 0, INDEX(PlayerTable!J:J,MATCH(C114,PlayerTable!C:C,0)))</f>
        <v>0</v>
      </c>
    </row>
    <row r="115" spans="1:36" ht="15" customHeight="1">
      <c r="A115" s="119" t="str">
        <f t="shared" si="18"/>
        <v>Yes</v>
      </c>
      <c r="B115" s="119"/>
      <c r="C115" s="119">
        <v>7013</v>
      </c>
      <c r="D115" s="118" t="s">
        <v>114</v>
      </c>
      <c r="E115" s="118" t="s">
        <v>215</v>
      </c>
      <c r="F115" s="64">
        <f t="shared" si="10"/>
        <v>111</v>
      </c>
      <c r="G115" s="93">
        <f t="shared" si="11"/>
        <v>7</v>
      </c>
      <c r="H115" s="93">
        <f t="shared" si="12"/>
        <v>10</v>
      </c>
      <c r="I115" s="93">
        <f t="shared" si="13"/>
        <v>17</v>
      </c>
      <c r="J115" s="110">
        <f t="shared" si="17"/>
        <v>0.15315315315315314</v>
      </c>
      <c r="K115" s="93">
        <f t="shared" si="15"/>
        <v>12</v>
      </c>
      <c r="L115" s="92" t="s">
        <v>352</v>
      </c>
      <c r="M115" s="101">
        <v>29</v>
      </c>
      <c r="N115" s="101">
        <v>1</v>
      </c>
      <c r="O115" s="101">
        <v>0</v>
      </c>
      <c r="P115" s="101">
        <v>1</v>
      </c>
      <c r="Q115" s="113" t="s">
        <v>351</v>
      </c>
      <c r="R115" s="101"/>
      <c r="S115" s="97" t="s">
        <v>351</v>
      </c>
      <c r="T115" s="93">
        <v>27</v>
      </c>
      <c r="U115" s="93">
        <v>4</v>
      </c>
      <c r="V115" s="93">
        <v>2</v>
      </c>
      <c r="W115" s="93">
        <v>6</v>
      </c>
      <c r="X115" s="85">
        <v>9</v>
      </c>
      <c r="Y115" s="118" t="s">
        <v>26</v>
      </c>
      <c r="Z115" s="119">
        <v>29</v>
      </c>
      <c r="AA115" s="119">
        <v>2</v>
      </c>
      <c r="AB115" s="119">
        <v>4</v>
      </c>
      <c r="AC115" s="119">
        <v>6</v>
      </c>
      <c r="AD115" s="85">
        <v>3</v>
      </c>
      <c r="AE115" s="118" t="str">
        <f>INDEX(PlayerTable!B:B,MATCH(C115,PlayerTable!C:C,0))</f>
        <v>Victors</v>
      </c>
      <c r="AF115" s="118">
        <f>COUNT(Goalies!J$39:J$67)</f>
        <v>26</v>
      </c>
      <c r="AG115" s="118">
        <f>INDEX(PlayerTable!G:G,MATCH(C115,PlayerTable!C:C,0))</f>
        <v>0</v>
      </c>
      <c r="AH115" s="118">
        <f>INDEX(PlayerTable!H:H,MATCH(C115,PlayerTable!C:C,0))</f>
        <v>4</v>
      </c>
      <c r="AI115" s="118">
        <f>INDEX(PlayerTable!I:I,MATCH(C115,PlayerTable!C:C,0))</f>
        <v>4</v>
      </c>
      <c r="AJ115" s="108">
        <f>IF(INDEX(PlayerTable!J:J,MATCH(C115,PlayerTable!C:C,0))="", 0, INDEX(PlayerTable!J:J,MATCH(C115,PlayerTable!C:C,0)))</f>
        <v>0</v>
      </c>
    </row>
    <row r="116" spans="1:36" ht="15" customHeight="1">
      <c r="A116" s="119" t="str">
        <f t="shared" si="18"/>
        <v/>
      </c>
      <c r="B116" s="119"/>
      <c r="C116" s="119">
        <v>7014</v>
      </c>
      <c r="D116" s="118" t="s">
        <v>82</v>
      </c>
      <c r="E116" s="118" t="s">
        <v>216</v>
      </c>
      <c r="F116" s="64">
        <f t="shared" si="10"/>
        <v>82</v>
      </c>
      <c r="G116" s="93">
        <f t="shared" si="11"/>
        <v>4</v>
      </c>
      <c r="H116" s="93">
        <f t="shared" si="12"/>
        <v>8</v>
      </c>
      <c r="I116" s="93">
        <f t="shared" si="13"/>
        <v>12</v>
      </c>
      <c r="J116" s="110">
        <f t="shared" si="17"/>
        <v>0.14634146341463414</v>
      </c>
      <c r="K116" s="93">
        <f t="shared" si="15"/>
        <v>9</v>
      </c>
      <c r="L116" s="92"/>
      <c r="M116" s="93"/>
      <c r="N116" s="93"/>
      <c r="O116" s="93"/>
      <c r="P116" s="93"/>
      <c r="Q116" s="112"/>
      <c r="R116" s="93"/>
      <c r="S116" s="97" t="s">
        <v>351</v>
      </c>
      <c r="T116" s="93">
        <v>27</v>
      </c>
      <c r="U116" s="93">
        <v>0</v>
      </c>
      <c r="V116" s="93">
        <v>1</v>
      </c>
      <c r="W116" s="93">
        <v>1</v>
      </c>
      <c r="X116" s="85">
        <v>3</v>
      </c>
      <c r="Y116" s="118" t="s">
        <v>26</v>
      </c>
      <c r="Z116" s="119">
        <v>29</v>
      </c>
      <c r="AA116" s="119">
        <v>1</v>
      </c>
      <c r="AB116" s="119">
        <v>2</v>
      </c>
      <c r="AC116" s="119">
        <v>3</v>
      </c>
      <c r="AD116" s="85">
        <v>3</v>
      </c>
      <c r="AE116" s="118" t="str">
        <f>INDEX(PlayerTable!B:B,MATCH(C116,PlayerTable!C:C,0))</f>
        <v>Victors</v>
      </c>
      <c r="AF116" s="118">
        <f>COUNT(Goalies!J$39:J$67)</f>
        <v>26</v>
      </c>
      <c r="AG116" s="118">
        <f>INDEX(PlayerTable!G:G,MATCH(C116,PlayerTable!C:C,0))</f>
        <v>3</v>
      </c>
      <c r="AH116" s="118">
        <f>INDEX(PlayerTable!H:H,MATCH(C116,PlayerTable!C:C,0))</f>
        <v>5</v>
      </c>
      <c r="AI116" s="118">
        <f>INDEX(PlayerTable!I:I,MATCH(C116,PlayerTable!C:C,0))</f>
        <v>8</v>
      </c>
      <c r="AJ116" s="108">
        <f>IF(INDEX(PlayerTable!J:J,MATCH(C116,PlayerTable!C:C,0))="", 0, INDEX(PlayerTable!J:J,MATCH(C116,PlayerTable!C:C,0)))</f>
        <v>3</v>
      </c>
    </row>
    <row r="117" spans="1:36" ht="15" customHeight="1">
      <c r="A117" s="119" t="str">
        <f t="shared" si="18"/>
        <v/>
      </c>
      <c r="B117" s="119"/>
      <c r="C117" s="119">
        <v>7017</v>
      </c>
      <c r="D117" s="118" t="s">
        <v>37</v>
      </c>
      <c r="E117" s="118" t="s">
        <v>217</v>
      </c>
      <c r="F117" s="64">
        <f t="shared" si="10"/>
        <v>35</v>
      </c>
      <c r="G117" s="93">
        <f t="shared" si="11"/>
        <v>6</v>
      </c>
      <c r="H117" s="93">
        <f t="shared" si="12"/>
        <v>3</v>
      </c>
      <c r="I117" s="93">
        <f t="shared" si="13"/>
        <v>9</v>
      </c>
      <c r="J117" s="110">
        <f t="shared" si="17"/>
        <v>0.25714285714285712</v>
      </c>
      <c r="K117" s="93">
        <f t="shared" si="15"/>
        <v>9</v>
      </c>
      <c r="L117" s="106"/>
      <c r="M117" s="93"/>
      <c r="N117" s="93"/>
      <c r="O117" s="93"/>
      <c r="P117" s="93"/>
      <c r="Q117" s="112"/>
      <c r="R117" s="93"/>
      <c r="S117" s="97"/>
      <c r="T117" s="93"/>
      <c r="U117" s="93"/>
      <c r="V117" s="93"/>
      <c r="W117" s="93"/>
      <c r="X117" s="85"/>
      <c r="Y117" s="118" t="s">
        <v>26</v>
      </c>
      <c r="Z117" s="119">
        <v>9</v>
      </c>
      <c r="AA117" s="119">
        <v>1</v>
      </c>
      <c r="AB117" s="119">
        <v>2</v>
      </c>
      <c r="AC117" s="119">
        <v>3</v>
      </c>
      <c r="AD117" s="85">
        <v>3</v>
      </c>
      <c r="AE117" s="118" t="str">
        <f>INDEX(PlayerTable!B:B,MATCH(C117,PlayerTable!C:C,0))</f>
        <v>Victors</v>
      </c>
      <c r="AF117" s="118">
        <f>COUNT(Goalies!J$39:J$67)</f>
        <v>26</v>
      </c>
      <c r="AG117" s="118">
        <f>INDEX(PlayerTable!G:G,MATCH(C117,PlayerTable!C:C,0))</f>
        <v>5</v>
      </c>
      <c r="AH117" s="118">
        <f>INDEX(PlayerTable!H:H,MATCH(C117,PlayerTable!C:C,0))</f>
        <v>1</v>
      </c>
      <c r="AI117" s="118">
        <f>INDEX(PlayerTable!I:I,MATCH(C117,PlayerTable!C:C,0))</f>
        <v>6</v>
      </c>
      <c r="AJ117" s="108">
        <f>IF(INDEX(PlayerTable!J:J,MATCH(C117,PlayerTable!C:C,0))="", 0, INDEX(PlayerTable!J:J,MATCH(C117,PlayerTable!C:C,0)))</f>
        <v>6</v>
      </c>
    </row>
    <row r="118" spans="1:36" ht="15" customHeight="1">
      <c r="A118" s="119" t="str">
        <f t="shared" si="18"/>
        <v/>
      </c>
      <c r="B118" s="119"/>
      <c r="C118" s="119">
        <v>7018</v>
      </c>
      <c r="D118" s="118" t="s">
        <v>206</v>
      </c>
      <c r="E118" s="118" t="s">
        <v>219</v>
      </c>
      <c r="F118" s="64">
        <f t="shared" si="10"/>
        <v>26</v>
      </c>
      <c r="G118" s="93">
        <f t="shared" si="11"/>
        <v>14</v>
      </c>
      <c r="H118" s="93">
        <f t="shared" si="12"/>
        <v>3</v>
      </c>
      <c r="I118" s="93">
        <f t="shared" si="13"/>
        <v>17</v>
      </c>
      <c r="J118" s="110">
        <f t="shared" si="17"/>
        <v>0.65384615384615385</v>
      </c>
      <c r="K118" s="93">
        <f t="shared" si="15"/>
        <v>3</v>
      </c>
      <c r="L118" s="106"/>
      <c r="M118" s="93"/>
      <c r="N118" s="93"/>
      <c r="O118" s="93"/>
      <c r="P118" s="93"/>
      <c r="Q118" s="112"/>
      <c r="R118" s="93"/>
      <c r="S118" s="97"/>
      <c r="T118" s="93"/>
      <c r="U118" s="93"/>
      <c r="V118" s="93"/>
      <c r="W118" s="93"/>
      <c r="X118" s="85"/>
      <c r="Y118" s="118"/>
      <c r="Z118" s="119"/>
      <c r="AA118" s="119"/>
      <c r="AB118" s="119"/>
      <c r="AC118" s="119"/>
      <c r="AE118" s="118" t="str">
        <f>INDEX(PlayerTable!B:B,MATCH(C118,PlayerTable!C:C,0))</f>
        <v>Victors</v>
      </c>
      <c r="AF118" s="118">
        <f>COUNT(Goalies!J$39:J$67)</f>
        <v>26</v>
      </c>
      <c r="AG118" s="118">
        <f>INDEX(PlayerTable!G:G,MATCH(C118,PlayerTable!C:C,0))</f>
        <v>14</v>
      </c>
      <c r="AH118" s="118">
        <f>INDEX(PlayerTable!H:H,MATCH(C118,PlayerTable!C:C,0))</f>
        <v>3</v>
      </c>
      <c r="AI118" s="118">
        <f>INDEX(PlayerTable!I:I,MATCH(C118,PlayerTable!C:C,0))</f>
        <v>17</v>
      </c>
      <c r="AJ118" s="108">
        <f>IF(INDEX(PlayerTable!J:J,MATCH(C118,PlayerTable!C:C,0))="", 0, INDEX(PlayerTable!J:J,MATCH(C118,PlayerTable!C:C,0)))</f>
        <v>3</v>
      </c>
    </row>
    <row r="119" spans="1:36" ht="15" customHeight="1">
      <c r="A119" s="119" t="str">
        <f t="shared" si="18"/>
        <v/>
      </c>
      <c r="B119" s="119"/>
      <c r="C119" s="119">
        <v>7015</v>
      </c>
      <c r="D119" s="118" t="s">
        <v>46</v>
      </c>
      <c r="E119" s="118" t="s">
        <v>219</v>
      </c>
      <c r="F119" s="64">
        <f t="shared" si="10"/>
        <v>55</v>
      </c>
      <c r="G119" s="93">
        <f t="shared" si="11"/>
        <v>22</v>
      </c>
      <c r="H119" s="93">
        <f t="shared" si="12"/>
        <v>8</v>
      </c>
      <c r="I119" s="93">
        <f t="shared" si="13"/>
        <v>30</v>
      </c>
      <c r="J119" s="110">
        <f t="shared" si="17"/>
        <v>0.54545454545454541</v>
      </c>
      <c r="K119" s="93">
        <f t="shared" si="15"/>
        <v>6</v>
      </c>
      <c r="L119" s="106"/>
      <c r="M119" s="93"/>
      <c r="N119" s="93"/>
      <c r="O119" s="93"/>
      <c r="P119" s="93"/>
      <c r="Q119" s="112" t="s">
        <v>355</v>
      </c>
      <c r="R119" s="93"/>
      <c r="S119" s="97"/>
      <c r="T119" s="93"/>
      <c r="U119" s="93"/>
      <c r="V119" s="93"/>
      <c r="W119" s="93"/>
      <c r="X119" s="85"/>
      <c r="Y119" s="118" t="s">
        <v>26</v>
      </c>
      <c r="Z119" s="119">
        <v>29</v>
      </c>
      <c r="AA119" s="119">
        <v>13</v>
      </c>
      <c r="AB119" s="119">
        <v>3</v>
      </c>
      <c r="AC119" s="119">
        <v>16</v>
      </c>
      <c r="AD119" s="85">
        <v>0</v>
      </c>
      <c r="AE119" s="118" t="str">
        <f>INDEX(PlayerTable!B:B,MATCH(C119,PlayerTable!C:C,0))</f>
        <v>Victors</v>
      </c>
      <c r="AF119" s="118">
        <f>COUNT(Goalies!J$39:J$67)</f>
        <v>26</v>
      </c>
      <c r="AG119" s="118">
        <f>INDEX(PlayerTable!G:G,MATCH(C119,PlayerTable!C:C,0))</f>
        <v>9</v>
      </c>
      <c r="AH119" s="118">
        <f>INDEX(PlayerTable!H:H,MATCH(C119,PlayerTable!C:C,0))</f>
        <v>5</v>
      </c>
      <c r="AI119" s="118">
        <f>INDEX(PlayerTable!I:I,MATCH(C119,PlayerTable!C:C,0))</f>
        <v>14</v>
      </c>
      <c r="AJ119" s="108">
        <f>IF(INDEX(PlayerTable!J:J,MATCH(C119,PlayerTable!C:C,0))="", 0, INDEX(PlayerTable!J:J,MATCH(C119,PlayerTable!C:C,0)))</f>
        <v>6</v>
      </c>
    </row>
    <row r="120" spans="1:36" ht="15" customHeight="1">
      <c r="A120" s="119" t="str">
        <f t="shared" si="18"/>
        <v>Yes</v>
      </c>
      <c r="B120" s="119"/>
      <c r="C120" s="119">
        <v>7016</v>
      </c>
      <c r="D120" s="118" t="s">
        <v>220</v>
      </c>
      <c r="E120" s="118" t="s">
        <v>221</v>
      </c>
      <c r="F120" s="64">
        <f t="shared" si="10"/>
        <v>111</v>
      </c>
      <c r="G120" s="93">
        <f t="shared" si="11"/>
        <v>20</v>
      </c>
      <c r="H120" s="93">
        <f t="shared" si="12"/>
        <v>15</v>
      </c>
      <c r="I120" s="93">
        <f t="shared" si="13"/>
        <v>35</v>
      </c>
      <c r="J120" s="110">
        <f t="shared" si="17"/>
        <v>0.31531531531531531</v>
      </c>
      <c r="K120" s="93">
        <f t="shared" si="15"/>
        <v>0</v>
      </c>
      <c r="L120" s="92" t="s">
        <v>351</v>
      </c>
      <c r="M120" s="101">
        <v>29</v>
      </c>
      <c r="N120" s="101">
        <v>2</v>
      </c>
      <c r="O120" s="101">
        <v>2</v>
      </c>
      <c r="P120" s="101">
        <v>4</v>
      </c>
      <c r="Q120" s="113" t="s">
        <v>351</v>
      </c>
      <c r="R120" s="101"/>
      <c r="S120" s="97" t="s">
        <v>351</v>
      </c>
      <c r="T120" s="93">
        <v>27</v>
      </c>
      <c r="U120" s="93">
        <v>8</v>
      </c>
      <c r="V120" s="93">
        <v>3</v>
      </c>
      <c r="W120" s="93">
        <v>11</v>
      </c>
      <c r="X120" s="85">
        <v>0</v>
      </c>
      <c r="Y120" s="118" t="s">
        <v>26</v>
      </c>
      <c r="Z120" s="119">
        <v>29</v>
      </c>
      <c r="AA120" s="119">
        <v>7</v>
      </c>
      <c r="AB120" s="119">
        <v>6</v>
      </c>
      <c r="AC120" s="119">
        <v>13</v>
      </c>
      <c r="AD120" s="85">
        <v>0</v>
      </c>
      <c r="AE120" s="118" t="str">
        <f>INDEX(PlayerTable!B:B,MATCH(C120,PlayerTable!C:C,0))</f>
        <v>Victors</v>
      </c>
      <c r="AF120" s="118">
        <f>COUNT(Goalies!J$39:J$67)</f>
        <v>26</v>
      </c>
      <c r="AG120" s="118">
        <f>INDEX(PlayerTable!G:G,MATCH(C120,PlayerTable!C:C,0))</f>
        <v>3</v>
      </c>
      <c r="AH120" s="118">
        <f>INDEX(PlayerTable!H:H,MATCH(C120,PlayerTable!C:C,0))</f>
        <v>4</v>
      </c>
      <c r="AI120" s="118">
        <f>INDEX(PlayerTable!I:I,MATCH(C120,PlayerTable!C:C,0))</f>
        <v>7</v>
      </c>
      <c r="AJ120" s="108">
        <f>IF(INDEX(PlayerTable!J:J,MATCH(C120,PlayerTable!C:C,0))="", 0, INDEX(PlayerTable!J:J,MATCH(C120,PlayerTable!C:C,0)))</f>
        <v>0</v>
      </c>
    </row>
    <row r="121" spans="1:36" ht="15" customHeight="1">
      <c r="A121" s="119" t="str">
        <f t="shared" si="18"/>
        <v/>
      </c>
      <c r="B121" s="119"/>
      <c r="C121" s="119">
        <v>8001</v>
      </c>
      <c r="D121" s="118" t="s">
        <v>69</v>
      </c>
      <c r="E121" s="118" t="s">
        <v>222</v>
      </c>
      <c r="F121" s="64">
        <f t="shared" si="10"/>
        <v>82</v>
      </c>
      <c r="G121" s="93">
        <f t="shared" si="11"/>
        <v>4</v>
      </c>
      <c r="H121" s="93">
        <f t="shared" si="12"/>
        <v>13</v>
      </c>
      <c r="I121" s="93">
        <f t="shared" si="13"/>
        <v>17</v>
      </c>
      <c r="J121" s="110">
        <f t="shared" si="17"/>
        <v>0.2073170731707317</v>
      </c>
      <c r="K121" s="93">
        <f t="shared" si="15"/>
        <v>15</v>
      </c>
      <c r="L121" s="92"/>
      <c r="M121" s="93"/>
      <c r="N121" s="93"/>
      <c r="O121" s="93"/>
      <c r="P121" s="93"/>
      <c r="Q121" s="112" t="s">
        <v>355</v>
      </c>
      <c r="R121" s="93"/>
      <c r="S121" s="97" t="s">
        <v>23</v>
      </c>
      <c r="T121" s="93">
        <v>27</v>
      </c>
      <c r="U121" s="93">
        <v>2</v>
      </c>
      <c r="V121" s="93">
        <v>1</v>
      </c>
      <c r="W121" s="93">
        <v>3</v>
      </c>
      <c r="X121" s="85">
        <v>3</v>
      </c>
      <c r="Y121" s="118" t="s">
        <v>23</v>
      </c>
      <c r="Z121" s="119">
        <v>29</v>
      </c>
      <c r="AA121" s="119">
        <v>0</v>
      </c>
      <c r="AB121" s="119">
        <v>9</v>
      </c>
      <c r="AC121" s="119">
        <v>9</v>
      </c>
      <c r="AD121" s="85">
        <v>6</v>
      </c>
      <c r="AE121" s="118" t="str">
        <f>INDEX(PlayerTable!B:B,MATCH(C121,PlayerTable!C:C,0))</f>
        <v>Voodoo</v>
      </c>
      <c r="AF121" s="118">
        <f>COUNT(Goalies!J$39:J$67)</f>
        <v>26</v>
      </c>
      <c r="AG121" s="118">
        <f>INDEX(PlayerTable!G:G,MATCH(C121,PlayerTable!C:C,0))</f>
        <v>2</v>
      </c>
      <c r="AH121" s="118">
        <f>INDEX(PlayerTable!H:H,MATCH(C121,PlayerTable!C:C,0))</f>
        <v>3</v>
      </c>
      <c r="AI121" s="118">
        <f>INDEX(PlayerTable!I:I,MATCH(C121,PlayerTable!C:C,0))</f>
        <v>5</v>
      </c>
      <c r="AJ121" s="108">
        <f>IF(INDEX(PlayerTable!J:J,MATCH(C121,PlayerTable!C:C,0))="", 0, INDEX(PlayerTable!J:J,MATCH(C121,PlayerTable!C:C,0)))</f>
        <v>6</v>
      </c>
    </row>
    <row r="122" spans="1:36" ht="15" customHeight="1">
      <c r="A122" s="119"/>
      <c r="B122" s="119"/>
      <c r="C122" s="119">
        <v>8021</v>
      </c>
      <c r="D122" s="118" t="s">
        <v>223</v>
      </c>
      <c r="E122" s="118" t="s">
        <v>224</v>
      </c>
      <c r="F122" s="64">
        <f t="shared" si="10"/>
        <v>26</v>
      </c>
      <c r="G122" s="93">
        <f t="shared" si="11"/>
        <v>5</v>
      </c>
      <c r="H122" s="93">
        <f t="shared" si="12"/>
        <v>3</v>
      </c>
      <c r="I122" s="93">
        <f t="shared" si="13"/>
        <v>8</v>
      </c>
      <c r="J122" s="110">
        <f t="shared" si="17"/>
        <v>0.30769230769230771</v>
      </c>
      <c r="K122" s="93">
        <f t="shared" si="15"/>
        <v>3</v>
      </c>
      <c r="L122" s="106"/>
      <c r="M122" s="93"/>
      <c r="N122" s="93"/>
      <c r="O122" s="93"/>
      <c r="P122" s="93"/>
      <c r="Q122" s="112"/>
      <c r="R122" s="93"/>
      <c r="S122" s="97"/>
      <c r="T122" s="93"/>
      <c r="U122" s="93"/>
      <c r="V122" s="93"/>
      <c r="W122" s="93"/>
      <c r="X122" s="85"/>
      <c r="Y122" s="118"/>
      <c r="Z122" s="119"/>
      <c r="AA122" s="119"/>
      <c r="AB122" s="119"/>
      <c r="AC122" s="119"/>
      <c r="AE122" s="118" t="str">
        <f>INDEX(PlayerTable!B:B,MATCH(C122,PlayerTable!C:C,0))</f>
        <v>Voodoo</v>
      </c>
      <c r="AF122" s="118">
        <f>COUNT(Goalies!J$39:J$67)</f>
        <v>26</v>
      </c>
      <c r="AG122" s="118">
        <f>INDEX(PlayerTable!G:G,MATCH(C122,PlayerTable!C:C,0))</f>
        <v>5</v>
      </c>
      <c r="AH122" s="118">
        <f>INDEX(PlayerTable!H:H,MATCH(C122,PlayerTable!C:C,0))</f>
        <v>3</v>
      </c>
      <c r="AI122" s="118">
        <f>INDEX(PlayerTable!I:I,MATCH(C122,PlayerTable!C:C,0))</f>
        <v>8</v>
      </c>
      <c r="AJ122" s="108">
        <f>IF(INDEX(PlayerTable!J:J,MATCH(C122,PlayerTable!C:C,0))="", 0, INDEX(PlayerTable!J:J,MATCH(C122,PlayerTable!C:C,0)))</f>
        <v>3</v>
      </c>
    </row>
    <row r="123" spans="1:36" ht="15" customHeight="1">
      <c r="A123" s="119" t="str">
        <f t="shared" ref="A123:A133" si="19">IF(AND(ISTEXT(L123), ISTEXT(Q123), ISTEXT(S123), ISTEXT(Y123), ISTEXT(AE123)),"Yes", "")</f>
        <v>Yes</v>
      </c>
      <c r="B123" s="119"/>
      <c r="C123" s="119">
        <v>8002</v>
      </c>
      <c r="D123" s="118" t="s">
        <v>225</v>
      </c>
      <c r="E123" s="118" t="s">
        <v>226</v>
      </c>
      <c r="F123" s="64">
        <f t="shared" si="10"/>
        <v>111</v>
      </c>
      <c r="G123" s="93">
        <f t="shared" si="11"/>
        <v>7</v>
      </c>
      <c r="H123" s="93">
        <f t="shared" si="12"/>
        <v>7</v>
      </c>
      <c r="I123" s="93">
        <f t="shared" si="13"/>
        <v>14</v>
      </c>
      <c r="J123" s="110">
        <f t="shared" si="17"/>
        <v>0.12612612612612611</v>
      </c>
      <c r="K123" s="93">
        <f t="shared" si="15"/>
        <v>15</v>
      </c>
      <c r="L123" s="105" t="s">
        <v>23</v>
      </c>
      <c r="M123" s="101">
        <v>29</v>
      </c>
      <c r="N123" s="101">
        <v>3</v>
      </c>
      <c r="O123" s="101">
        <v>2</v>
      </c>
      <c r="P123" s="101">
        <v>5</v>
      </c>
      <c r="Q123" s="113" t="s">
        <v>355</v>
      </c>
      <c r="R123" s="101"/>
      <c r="S123" s="97" t="s">
        <v>23</v>
      </c>
      <c r="T123" s="93">
        <v>27</v>
      </c>
      <c r="U123" s="93">
        <v>0</v>
      </c>
      <c r="V123" s="93">
        <v>2</v>
      </c>
      <c r="W123" s="93">
        <v>2</v>
      </c>
      <c r="X123" s="85">
        <v>0</v>
      </c>
      <c r="Y123" s="118" t="s">
        <v>23</v>
      </c>
      <c r="Z123" s="119">
        <v>29</v>
      </c>
      <c r="AA123" s="119">
        <v>2</v>
      </c>
      <c r="AB123" s="119">
        <v>3</v>
      </c>
      <c r="AC123" s="119">
        <v>5</v>
      </c>
      <c r="AD123" s="85">
        <v>6</v>
      </c>
      <c r="AE123" s="118" t="str">
        <f>INDEX(PlayerTable!B:B,MATCH(C123,PlayerTable!C:C,0))</f>
        <v>Voodoo</v>
      </c>
      <c r="AF123" s="118">
        <f>COUNT(Goalies!J$39:J$67)</f>
        <v>26</v>
      </c>
      <c r="AG123" s="118">
        <f>INDEX(PlayerTable!G:G,MATCH(C123,PlayerTable!C:C,0))</f>
        <v>2</v>
      </c>
      <c r="AH123" s="118">
        <f>INDEX(PlayerTable!H:H,MATCH(C123,PlayerTable!C:C,0))</f>
        <v>0</v>
      </c>
      <c r="AI123" s="118">
        <f>INDEX(PlayerTable!I:I,MATCH(C123,PlayerTable!C:C,0))</f>
        <v>2</v>
      </c>
      <c r="AJ123" s="108">
        <f>IF(INDEX(PlayerTable!J:J,MATCH(C123,PlayerTable!C:C,0))="", 0, INDEX(PlayerTable!J:J,MATCH(C123,PlayerTable!C:C,0)))</f>
        <v>9</v>
      </c>
    </row>
    <row r="124" spans="1:36" ht="15" customHeight="1">
      <c r="A124" s="119" t="str">
        <f t="shared" si="19"/>
        <v/>
      </c>
      <c r="B124" s="119"/>
      <c r="C124" s="119">
        <v>8003</v>
      </c>
      <c r="D124" s="118" t="s">
        <v>79</v>
      </c>
      <c r="E124" s="118" t="s">
        <v>227</v>
      </c>
      <c r="F124" s="64">
        <f t="shared" si="10"/>
        <v>82</v>
      </c>
      <c r="G124" s="93">
        <f t="shared" si="11"/>
        <v>22</v>
      </c>
      <c r="H124" s="93">
        <f t="shared" si="12"/>
        <v>11</v>
      </c>
      <c r="I124" s="93">
        <f t="shared" si="13"/>
        <v>33</v>
      </c>
      <c r="J124" s="110">
        <f t="shared" si="17"/>
        <v>0.40243902439024393</v>
      </c>
      <c r="K124" s="93">
        <f t="shared" si="15"/>
        <v>0</v>
      </c>
      <c r="L124" s="92"/>
      <c r="M124" s="93"/>
      <c r="N124" s="93"/>
      <c r="O124" s="93"/>
      <c r="P124" s="93"/>
      <c r="Q124" s="112"/>
      <c r="R124" s="93"/>
      <c r="S124" s="97" t="s">
        <v>23</v>
      </c>
      <c r="T124" s="93">
        <v>27</v>
      </c>
      <c r="U124" s="93">
        <v>6</v>
      </c>
      <c r="V124" s="93">
        <v>4</v>
      </c>
      <c r="W124" s="93">
        <v>10</v>
      </c>
      <c r="X124" s="85">
        <v>0</v>
      </c>
      <c r="Y124" s="118" t="s">
        <v>23</v>
      </c>
      <c r="Z124" s="119">
        <v>29</v>
      </c>
      <c r="AA124" s="119">
        <v>14</v>
      </c>
      <c r="AB124" s="119">
        <v>4</v>
      </c>
      <c r="AC124" s="119">
        <v>18</v>
      </c>
      <c r="AD124" s="85">
        <v>0</v>
      </c>
      <c r="AE124" s="118" t="str">
        <f>INDEX(PlayerTable!B:B,MATCH(C124,PlayerTable!C:C,0))</f>
        <v>Voodoo</v>
      </c>
      <c r="AF124" s="118">
        <f>COUNT(Goalies!J$39:J$67)</f>
        <v>26</v>
      </c>
      <c r="AG124" s="118">
        <f>INDEX(PlayerTable!G:G,MATCH(C124,PlayerTable!C:C,0))</f>
        <v>2</v>
      </c>
      <c r="AH124" s="118">
        <f>INDEX(PlayerTable!H:H,MATCH(C124,PlayerTable!C:C,0))</f>
        <v>3</v>
      </c>
      <c r="AI124" s="118">
        <f>INDEX(PlayerTable!I:I,MATCH(C124,PlayerTable!C:C,0))</f>
        <v>5</v>
      </c>
      <c r="AJ124" s="108">
        <f>IF(INDEX(PlayerTable!J:J,MATCH(C124,PlayerTable!C:C,0))="", 0, INDEX(PlayerTable!J:J,MATCH(C124,PlayerTable!C:C,0)))</f>
        <v>0</v>
      </c>
    </row>
    <row r="125" spans="1:36" ht="15" customHeight="1">
      <c r="A125" s="119" t="str">
        <f t="shared" si="19"/>
        <v/>
      </c>
      <c r="B125" s="119" t="s">
        <v>278</v>
      </c>
      <c r="C125" s="119">
        <v>8004</v>
      </c>
      <c r="D125" s="118" t="s">
        <v>172</v>
      </c>
      <c r="E125" s="118" t="s">
        <v>228</v>
      </c>
      <c r="F125" s="64">
        <f t="shared" si="10"/>
        <v>82</v>
      </c>
      <c r="G125" s="93">
        <f t="shared" si="11"/>
        <v>59</v>
      </c>
      <c r="H125" s="93">
        <f t="shared" si="12"/>
        <v>41</v>
      </c>
      <c r="I125" s="93">
        <f t="shared" si="13"/>
        <v>100</v>
      </c>
      <c r="J125" s="110">
        <f t="shared" si="17"/>
        <v>1.2195121951219512</v>
      </c>
      <c r="K125" s="93">
        <f t="shared" si="15"/>
        <v>30</v>
      </c>
      <c r="L125" s="92"/>
      <c r="M125" s="93"/>
      <c r="N125" s="93"/>
      <c r="O125" s="93"/>
      <c r="P125" s="93"/>
      <c r="Q125" s="112"/>
      <c r="R125" s="93"/>
      <c r="S125" s="97" t="s">
        <v>23</v>
      </c>
      <c r="T125" s="93">
        <v>27</v>
      </c>
      <c r="U125" s="93">
        <v>17</v>
      </c>
      <c r="V125" s="93">
        <v>13</v>
      </c>
      <c r="W125" s="93">
        <v>30</v>
      </c>
      <c r="X125" s="85">
        <v>9</v>
      </c>
      <c r="Y125" s="118" t="s">
        <v>23</v>
      </c>
      <c r="Z125" s="119">
        <v>29</v>
      </c>
      <c r="AA125" s="119">
        <v>24</v>
      </c>
      <c r="AB125" s="119">
        <v>18</v>
      </c>
      <c r="AC125" s="119">
        <v>42</v>
      </c>
      <c r="AD125" s="85">
        <v>6</v>
      </c>
      <c r="AE125" s="118" t="str">
        <f>INDEX(PlayerTable!B:B,MATCH(C125,PlayerTable!C:C,0))</f>
        <v>Voodoo</v>
      </c>
      <c r="AF125" s="118">
        <f>COUNT(Goalies!J$39:J$67)</f>
        <v>26</v>
      </c>
      <c r="AG125" s="118">
        <f>INDEX(PlayerTable!G:G,MATCH(C125,PlayerTable!C:C,0))</f>
        <v>18</v>
      </c>
      <c r="AH125" s="118">
        <f>INDEX(PlayerTable!H:H,MATCH(C125,PlayerTable!C:C,0))</f>
        <v>10</v>
      </c>
      <c r="AI125" s="118">
        <f>INDEX(PlayerTable!I:I,MATCH(C125,PlayerTable!C:C,0))</f>
        <v>28</v>
      </c>
      <c r="AJ125" s="108">
        <f>IF(INDEX(PlayerTable!J:J,MATCH(C125,PlayerTable!C:C,0))="", 0, INDEX(PlayerTable!J:J,MATCH(C125,PlayerTable!C:C,0)))</f>
        <v>15</v>
      </c>
    </row>
    <row r="126" spans="1:36" ht="15" customHeight="1">
      <c r="A126" s="119" t="str">
        <f t="shared" si="19"/>
        <v/>
      </c>
      <c r="B126" s="119"/>
      <c r="C126" s="119">
        <v>8005</v>
      </c>
      <c r="D126" s="118" t="s">
        <v>77</v>
      </c>
      <c r="E126" s="118" t="s">
        <v>229</v>
      </c>
      <c r="F126" s="64">
        <f t="shared" si="10"/>
        <v>111</v>
      </c>
      <c r="G126" s="93">
        <f t="shared" si="11"/>
        <v>54</v>
      </c>
      <c r="H126" s="93">
        <f t="shared" si="12"/>
        <v>18</v>
      </c>
      <c r="I126" s="93">
        <f t="shared" si="13"/>
        <v>72</v>
      </c>
      <c r="J126" s="110">
        <f t="shared" si="17"/>
        <v>0.64864864864864868</v>
      </c>
      <c r="K126" s="93">
        <f t="shared" si="15"/>
        <v>57</v>
      </c>
      <c r="L126" s="105" t="s">
        <v>23</v>
      </c>
      <c r="M126" s="101">
        <v>29</v>
      </c>
      <c r="N126" s="101">
        <v>19</v>
      </c>
      <c r="O126" s="101">
        <v>9</v>
      </c>
      <c r="P126" s="101">
        <v>28</v>
      </c>
      <c r="Q126" s="113"/>
      <c r="R126" s="101"/>
      <c r="S126" s="97" t="s">
        <v>352</v>
      </c>
      <c r="T126" s="93">
        <v>27</v>
      </c>
      <c r="U126" s="93">
        <v>7</v>
      </c>
      <c r="V126" s="93">
        <v>0</v>
      </c>
      <c r="W126" s="93">
        <v>7</v>
      </c>
      <c r="X126" s="85">
        <v>3</v>
      </c>
      <c r="Y126" s="118" t="s">
        <v>23</v>
      </c>
      <c r="Z126" s="119">
        <v>29</v>
      </c>
      <c r="AA126" s="119">
        <v>16</v>
      </c>
      <c r="AB126" s="119">
        <v>6</v>
      </c>
      <c r="AC126" s="119">
        <v>22</v>
      </c>
      <c r="AD126" s="85">
        <v>33</v>
      </c>
      <c r="AE126" s="118" t="str">
        <f>INDEX(PlayerTable!B:B,MATCH(C126,PlayerTable!C:C,0))</f>
        <v>Voodoo</v>
      </c>
      <c r="AF126" s="118">
        <f>COUNT(Goalies!J$39:J$67)</f>
        <v>26</v>
      </c>
      <c r="AG126" s="118">
        <f>INDEX(PlayerTable!G:G,MATCH(C126,PlayerTable!C:C,0))</f>
        <v>12</v>
      </c>
      <c r="AH126" s="118">
        <f>INDEX(PlayerTable!H:H,MATCH(C126,PlayerTable!C:C,0))</f>
        <v>3</v>
      </c>
      <c r="AI126" s="118">
        <f>INDEX(PlayerTable!I:I,MATCH(C126,PlayerTable!C:C,0))</f>
        <v>15</v>
      </c>
      <c r="AJ126" s="108">
        <f>IF(INDEX(PlayerTable!J:J,MATCH(C126,PlayerTable!C:C,0))="", 0, INDEX(PlayerTable!J:J,MATCH(C126,PlayerTable!C:C,0)))</f>
        <v>21</v>
      </c>
    </row>
    <row r="127" spans="1:36" ht="15" customHeight="1">
      <c r="A127" s="119" t="str">
        <f t="shared" si="19"/>
        <v>Yes</v>
      </c>
      <c r="B127" s="119"/>
      <c r="C127" s="119">
        <v>8006</v>
      </c>
      <c r="D127" s="118" t="s">
        <v>77</v>
      </c>
      <c r="E127" s="118" t="s">
        <v>231</v>
      </c>
      <c r="F127" s="64">
        <f t="shared" si="10"/>
        <v>111</v>
      </c>
      <c r="G127" s="93">
        <f t="shared" si="11"/>
        <v>48</v>
      </c>
      <c r="H127" s="93">
        <f t="shared" si="12"/>
        <v>24</v>
      </c>
      <c r="I127" s="93">
        <f t="shared" si="13"/>
        <v>72</v>
      </c>
      <c r="J127" s="110">
        <f t="shared" si="17"/>
        <v>0.64864864864864868</v>
      </c>
      <c r="K127" s="93">
        <f t="shared" si="15"/>
        <v>12</v>
      </c>
      <c r="L127" s="105" t="s">
        <v>23</v>
      </c>
      <c r="M127" s="101">
        <v>29</v>
      </c>
      <c r="N127" s="101">
        <v>8</v>
      </c>
      <c r="O127" s="101">
        <v>4</v>
      </c>
      <c r="P127" s="101">
        <v>12</v>
      </c>
      <c r="Q127" s="113" t="s">
        <v>355</v>
      </c>
      <c r="R127" s="101"/>
      <c r="S127" s="97" t="s">
        <v>23</v>
      </c>
      <c r="T127" s="93">
        <v>27</v>
      </c>
      <c r="U127" s="93">
        <v>10</v>
      </c>
      <c r="V127" s="93">
        <v>3</v>
      </c>
      <c r="W127" s="93">
        <v>13</v>
      </c>
      <c r="X127" s="85">
        <v>3</v>
      </c>
      <c r="Y127" s="118" t="s">
        <v>23</v>
      </c>
      <c r="Z127" s="119">
        <v>29</v>
      </c>
      <c r="AA127" s="119">
        <v>18</v>
      </c>
      <c r="AB127" s="119">
        <v>12</v>
      </c>
      <c r="AC127" s="119">
        <v>30</v>
      </c>
      <c r="AD127" s="85">
        <v>3</v>
      </c>
      <c r="AE127" s="118" t="str">
        <f>INDEX(PlayerTable!B:B,MATCH(C127,PlayerTable!C:C,0))</f>
        <v>Voodoo</v>
      </c>
      <c r="AF127" s="118">
        <f>COUNT(Goalies!J$39:J$67)</f>
        <v>26</v>
      </c>
      <c r="AG127" s="118">
        <f>INDEX(PlayerTable!G:G,MATCH(C127,PlayerTable!C:C,0))</f>
        <v>12</v>
      </c>
      <c r="AH127" s="118">
        <f>INDEX(PlayerTable!H:H,MATCH(C127,PlayerTable!C:C,0))</f>
        <v>5</v>
      </c>
      <c r="AI127" s="118">
        <f>INDEX(PlayerTable!I:I,MATCH(C127,PlayerTable!C:C,0))</f>
        <v>17</v>
      </c>
      <c r="AJ127" s="108">
        <f>IF(INDEX(PlayerTable!J:J,MATCH(C127,PlayerTable!C:C,0))="", 0, INDEX(PlayerTable!J:J,MATCH(C127,PlayerTable!C:C,0)))</f>
        <v>6</v>
      </c>
    </row>
    <row r="128" spans="1:36" ht="15" customHeight="1">
      <c r="A128" s="119" t="str">
        <f t="shared" si="19"/>
        <v/>
      </c>
      <c r="B128" s="119"/>
      <c r="C128" s="119">
        <v>8018</v>
      </c>
      <c r="D128" s="118" t="s">
        <v>131</v>
      </c>
      <c r="E128" s="118" t="s">
        <v>232</v>
      </c>
      <c r="F128" s="64">
        <f t="shared" si="10"/>
        <v>26</v>
      </c>
      <c r="G128" s="93">
        <f t="shared" si="11"/>
        <v>1</v>
      </c>
      <c r="H128" s="93">
        <f t="shared" si="12"/>
        <v>2</v>
      </c>
      <c r="I128" s="93">
        <f t="shared" si="13"/>
        <v>3</v>
      </c>
      <c r="J128" s="110">
        <f t="shared" si="17"/>
        <v>0.11538461538461539</v>
      </c>
      <c r="K128" s="93">
        <f t="shared" si="15"/>
        <v>0</v>
      </c>
      <c r="L128" s="106"/>
      <c r="M128" s="93"/>
      <c r="N128" s="93"/>
      <c r="O128" s="93"/>
      <c r="P128" s="93"/>
      <c r="Q128" s="112"/>
      <c r="R128" s="93"/>
      <c r="S128" s="97"/>
      <c r="T128" s="93"/>
      <c r="U128" s="93"/>
      <c r="V128" s="93"/>
      <c r="W128" s="93"/>
      <c r="X128" s="85"/>
      <c r="Y128" s="118"/>
      <c r="Z128" s="119"/>
      <c r="AA128" s="119"/>
      <c r="AB128" s="119"/>
      <c r="AC128" s="119"/>
      <c r="AE128" s="118" t="str">
        <f>INDEX(PlayerTable!B:B,MATCH(C128,PlayerTable!C:C,0))</f>
        <v>Voodoo</v>
      </c>
      <c r="AF128" s="118">
        <f>COUNT(Goalies!J$39:J$67)</f>
        <v>26</v>
      </c>
      <c r="AG128" s="118">
        <f>INDEX(PlayerTable!G:G,MATCH(C128,PlayerTable!C:C,0))</f>
        <v>1</v>
      </c>
      <c r="AH128" s="118">
        <f>INDEX(PlayerTable!H:H,MATCH(C128,PlayerTable!C:C,0))</f>
        <v>2</v>
      </c>
      <c r="AI128" s="118">
        <f>INDEX(PlayerTable!I:I,MATCH(C128,PlayerTable!C:C,0))</f>
        <v>3</v>
      </c>
      <c r="AJ128" s="108">
        <f>IF(INDEX(PlayerTable!J:J,MATCH(C128,PlayerTable!C:C,0))="", 0, INDEX(PlayerTable!J:J,MATCH(C128,PlayerTable!C:C,0)))</f>
        <v>0</v>
      </c>
    </row>
    <row r="129" spans="1:36" ht="15" customHeight="1">
      <c r="A129" s="119" t="str">
        <f t="shared" si="19"/>
        <v>Yes</v>
      </c>
      <c r="B129" s="119"/>
      <c r="C129" s="119">
        <v>8008</v>
      </c>
      <c r="D129" s="118" t="s">
        <v>43</v>
      </c>
      <c r="E129" s="118" t="s">
        <v>233</v>
      </c>
      <c r="F129" s="64">
        <f t="shared" si="10"/>
        <v>111</v>
      </c>
      <c r="G129" s="93">
        <f t="shared" si="11"/>
        <v>35</v>
      </c>
      <c r="H129" s="93">
        <f t="shared" si="12"/>
        <v>30</v>
      </c>
      <c r="I129" s="93">
        <f t="shared" si="13"/>
        <v>65</v>
      </c>
      <c r="J129" s="110">
        <f t="shared" si="17"/>
        <v>0.5855855855855856</v>
      </c>
      <c r="K129" s="93">
        <f t="shared" si="15"/>
        <v>27</v>
      </c>
      <c r="L129" s="105" t="s">
        <v>23</v>
      </c>
      <c r="M129" s="101">
        <v>29</v>
      </c>
      <c r="N129" s="101">
        <v>5</v>
      </c>
      <c r="O129" s="101">
        <v>6</v>
      </c>
      <c r="P129" s="101">
        <v>11</v>
      </c>
      <c r="Q129" s="113" t="s">
        <v>355</v>
      </c>
      <c r="R129" s="101"/>
      <c r="S129" s="97" t="s">
        <v>23</v>
      </c>
      <c r="T129" s="93">
        <v>27</v>
      </c>
      <c r="U129" s="93">
        <v>11</v>
      </c>
      <c r="V129" s="93">
        <v>7</v>
      </c>
      <c r="W129" s="93">
        <v>18</v>
      </c>
      <c r="X129" s="85">
        <v>6</v>
      </c>
      <c r="Y129" s="118" t="s">
        <v>23</v>
      </c>
      <c r="Z129" s="119">
        <v>29</v>
      </c>
      <c r="AA129" s="119">
        <v>11</v>
      </c>
      <c r="AB129" s="119">
        <v>14</v>
      </c>
      <c r="AC129" s="119">
        <v>25</v>
      </c>
      <c r="AD129" s="85">
        <v>6</v>
      </c>
      <c r="AE129" s="118" t="str">
        <f>INDEX(PlayerTable!B:B,MATCH(C129,PlayerTable!C:C,0))</f>
        <v>Voodoo</v>
      </c>
      <c r="AF129" s="118">
        <f>COUNT(Goalies!J$39:J$67)</f>
        <v>26</v>
      </c>
      <c r="AG129" s="118">
        <f>INDEX(PlayerTable!G:G,MATCH(C129,PlayerTable!C:C,0))</f>
        <v>8</v>
      </c>
      <c r="AH129" s="118">
        <f>INDEX(PlayerTable!H:H,MATCH(C129,PlayerTable!C:C,0))</f>
        <v>3</v>
      </c>
      <c r="AI129" s="118">
        <f>INDEX(PlayerTable!I:I,MATCH(C129,PlayerTable!C:C,0))</f>
        <v>11</v>
      </c>
      <c r="AJ129" s="108">
        <f>IF(INDEX(PlayerTable!J:J,MATCH(C129,PlayerTable!C:C,0))="", 0, INDEX(PlayerTable!J:J,MATCH(C129,PlayerTable!C:C,0)))</f>
        <v>15</v>
      </c>
    </row>
    <row r="130" spans="1:36" ht="15" customHeight="1">
      <c r="A130" s="119" t="str">
        <f t="shared" si="19"/>
        <v/>
      </c>
      <c r="B130" s="119"/>
      <c r="C130" s="119">
        <v>8019</v>
      </c>
      <c r="D130" s="118" t="s">
        <v>125</v>
      </c>
      <c r="E130" s="118" t="s">
        <v>234</v>
      </c>
      <c r="F130" s="64">
        <f t="shared" si="10"/>
        <v>26</v>
      </c>
      <c r="G130" s="93">
        <f t="shared" si="11"/>
        <v>5</v>
      </c>
      <c r="H130" s="93">
        <f t="shared" si="12"/>
        <v>7</v>
      </c>
      <c r="I130" s="93">
        <f t="shared" si="13"/>
        <v>12</v>
      </c>
      <c r="J130" s="110">
        <f t="shared" si="17"/>
        <v>0.46153846153846156</v>
      </c>
      <c r="K130" s="93">
        <f t="shared" si="15"/>
        <v>3</v>
      </c>
      <c r="L130" s="106"/>
      <c r="M130" s="93"/>
      <c r="N130" s="93"/>
      <c r="O130" s="93"/>
      <c r="P130" s="93"/>
      <c r="Q130" s="112"/>
      <c r="R130" s="93"/>
      <c r="S130" s="97"/>
      <c r="T130" s="93"/>
      <c r="U130" s="93"/>
      <c r="V130" s="93"/>
      <c r="W130" s="93"/>
      <c r="X130" s="85"/>
      <c r="Y130" s="118"/>
      <c r="Z130" s="119"/>
      <c r="AA130" s="119"/>
      <c r="AB130" s="119"/>
      <c r="AC130" s="119"/>
      <c r="AE130" s="118" t="str">
        <f>INDEX(PlayerTable!B:B,MATCH(C130,PlayerTable!C:C,0))</f>
        <v>Voodoo</v>
      </c>
      <c r="AF130" s="118">
        <f>COUNT(Goalies!J$39:J$67)</f>
        <v>26</v>
      </c>
      <c r="AG130" s="118">
        <f>INDEX(PlayerTable!G:G,MATCH(C130,PlayerTable!C:C,0))</f>
        <v>5</v>
      </c>
      <c r="AH130" s="118">
        <f>INDEX(PlayerTable!H:H,MATCH(C130,PlayerTable!C:C,0))</f>
        <v>7</v>
      </c>
      <c r="AI130" s="118">
        <f>INDEX(PlayerTable!I:I,MATCH(C130,PlayerTable!C:C,0))</f>
        <v>12</v>
      </c>
      <c r="AJ130" s="108">
        <f>IF(INDEX(PlayerTable!J:J,MATCH(C130,PlayerTable!C:C,0))="", 0, INDEX(PlayerTable!J:J,MATCH(C130,PlayerTable!C:C,0)))</f>
        <v>3</v>
      </c>
    </row>
    <row r="131" spans="1:36" ht="15" customHeight="1">
      <c r="A131" s="119" t="str">
        <f t="shared" si="19"/>
        <v>Yes</v>
      </c>
      <c r="B131" s="119"/>
      <c r="C131" s="119">
        <v>8009</v>
      </c>
      <c r="D131" s="118" t="s">
        <v>50</v>
      </c>
      <c r="E131" s="118" t="s">
        <v>235</v>
      </c>
      <c r="F131" s="64">
        <f t="shared" ref="F131:F194" si="20">SUM(M131+T131+Z131+AF131)</f>
        <v>111</v>
      </c>
      <c r="G131" s="93">
        <f t="shared" ref="G131:G194" si="21">SUM(N131+U131+AA131+AG131)</f>
        <v>9</v>
      </c>
      <c r="H131" s="93">
        <f t="shared" ref="H131:H194" si="22">SUM(O131+V131+AB131+AH131)</f>
        <v>3</v>
      </c>
      <c r="I131" s="93">
        <f t="shared" ref="I131:I194" si="23">SUM(P131+W131+AC131+AI131)</f>
        <v>12</v>
      </c>
      <c r="J131" s="110">
        <f t="shared" ref="J131:J139" si="24">I131/F131</f>
        <v>0.10810810810810811</v>
      </c>
      <c r="K131" s="93">
        <f t="shared" ref="K131:K194" si="25">SUM(X131+AD131+AJ131)</f>
        <v>3</v>
      </c>
      <c r="L131" s="105" t="s">
        <v>23</v>
      </c>
      <c r="M131" s="101">
        <v>29</v>
      </c>
      <c r="N131" s="101">
        <v>2</v>
      </c>
      <c r="O131" s="101">
        <v>1</v>
      </c>
      <c r="P131" s="101">
        <v>3</v>
      </c>
      <c r="Q131" s="113" t="s">
        <v>355</v>
      </c>
      <c r="R131" s="101"/>
      <c r="S131" s="97" t="s">
        <v>23</v>
      </c>
      <c r="T131" s="93">
        <v>27</v>
      </c>
      <c r="U131" s="93">
        <v>1</v>
      </c>
      <c r="V131" s="93">
        <v>1</v>
      </c>
      <c r="W131" s="93">
        <v>2</v>
      </c>
      <c r="X131" s="85">
        <v>0</v>
      </c>
      <c r="Y131" s="118" t="s">
        <v>23</v>
      </c>
      <c r="Z131" s="119">
        <v>29</v>
      </c>
      <c r="AA131" s="119">
        <v>5</v>
      </c>
      <c r="AB131" s="119">
        <v>1</v>
      </c>
      <c r="AC131" s="119">
        <v>6</v>
      </c>
      <c r="AD131" s="85">
        <v>3</v>
      </c>
      <c r="AE131" s="118" t="str">
        <f>INDEX(PlayerTable!B:B,MATCH(C131,PlayerTable!C:C,0))</f>
        <v>Voodoo</v>
      </c>
      <c r="AF131" s="118">
        <f>COUNT(Goalies!J$39:J$67)</f>
        <v>26</v>
      </c>
      <c r="AG131" s="118">
        <f>INDEX(PlayerTable!G:G,MATCH(C131,PlayerTable!C:C,0))</f>
        <v>1</v>
      </c>
      <c r="AH131" s="118">
        <f>INDEX(PlayerTable!H:H,MATCH(C131,PlayerTable!C:C,0))</f>
        <v>0</v>
      </c>
      <c r="AI131" s="118">
        <f>INDEX(PlayerTable!I:I,MATCH(C131,PlayerTable!C:C,0))</f>
        <v>1</v>
      </c>
      <c r="AJ131" s="108">
        <f>IF(INDEX(PlayerTable!J:J,MATCH(C131,PlayerTable!C:C,0))="", 0, INDEX(PlayerTable!J:J,MATCH(C131,PlayerTable!C:C,0)))</f>
        <v>0</v>
      </c>
    </row>
    <row r="132" spans="1:36" ht="15" customHeight="1">
      <c r="A132" s="119" t="str">
        <f t="shared" si="19"/>
        <v/>
      </c>
      <c r="B132" s="119"/>
      <c r="C132" s="119">
        <v>8010</v>
      </c>
      <c r="D132" s="118" t="s">
        <v>236</v>
      </c>
      <c r="E132" s="118" t="s">
        <v>237</v>
      </c>
      <c r="F132" s="64">
        <f t="shared" si="20"/>
        <v>82</v>
      </c>
      <c r="G132" s="93">
        <f t="shared" si="21"/>
        <v>10</v>
      </c>
      <c r="H132" s="93">
        <f t="shared" si="22"/>
        <v>28</v>
      </c>
      <c r="I132" s="93">
        <f t="shared" si="23"/>
        <v>38</v>
      </c>
      <c r="J132" s="110">
        <f t="shared" si="24"/>
        <v>0.46341463414634149</v>
      </c>
      <c r="K132" s="93">
        <f t="shared" si="25"/>
        <v>24</v>
      </c>
      <c r="L132" s="92"/>
      <c r="M132" s="93"/>
      <c r="N132" s="93"/>
      <c r="O132" s="93"/>
      <c r="P132" s="93"/>
      <c r="Q132" s="112" t="s">
        <v>355</v>
      </c>
      <c r="R132" s="93"/>
      <c r="S132" s="97" t="s">
        <v>23</v>
      </c>
      <c r="T132" s="93">
        <v>27</v>
      </c>
      <c r="U132" s="93">
        <v>2</v>
      </c>
      <c r="V132" s="93">
        <v>4</v>
      </c>
      <c r="W132" s="93">
        <v>6</v>
      </c>
      <c r="X132" s="85">
        <v>6</v>
      </c>
      <c r="Y132" s="118" t="s">
        <v>23</v>
      </c>
      <c r="Z132" s="119">
        <v>29</v>
      </c>
      <c r="AA132" s="119">
        <v>3</v>
      </c>
      <c r="AB132" s="119">
        <v>15</v>
      </c>
      <c r="AC132" s="119">
        <v>18</v>
      </c>
      <c r="AD132" s="85">
        <v>12</v>
      </c>
      <c r="AE132" s="118" t="str">
        <f>INDEX(PlayerTable!B:B,MATCH(C132,PlayerTable!C:C,0))</f>
        <v>Voodoo</v>
      </c>
      <c r="AF132" s="118">
        <f>COUNT(Goalies!J$39:J$67)</f>
        <v>26</v>
      </c>
      <c r="AG132" s="118">
        <f>INDEX(PlayerTable!G:G,MATCH(C132,PlayerTable!C:C,0))</f>
        <v>5</v>
      </c>
      <c r="AH132" s="118">
        <f>INDEX(PlayerTable!H:H,MATCH(C132,PlayerTable!C:C,0))</f>
        <v>9</v>
      </c>
      <c r="AI132" s="118">
        <f>INDEX(PlayerTable!I:I,MATCH(C132,PlayerTable!C:C,0))</f>
        <v>14</v>
      </c>
      <c r="AJ132" s="108">
        <f>IF(INDEX(PlayerTable!J:J,MATCH(C132,PlayerTable!C:C,0))="", 0, INDEX(PlayerTable!J:J,MATCH(C132,PlayerTable!C:C,0)))</f>
        <v>6</v>
      </c>
    </row>
    <row r="133" spans="1:36" ht="15" customHeight="1">
      <c r="A133" s="119" t="str">
        <f t="shared" si="19"/>
        <v/>
      </c>
      <c r="B133" s="119"/>
      <c r="C133" s="119">
        <v>8012</v>
      </c>
      <c r="D133" s="118" t="s">
        <v>238</v>
      </c>
      <c r="E133" s="118" t="s">
        <v>239</v>
      </c>
      <c r="F133" s="64">
        <f t="shared" si="20"/>
        <v>55</v>
      </c>
      <c r="G133" s="93">
        <f t="shared" si="21"/>
        <v>7</v>
      </c>
      <c r="H133" s="93">
        <f t="shared" si="22"/>
        <v>10</v>
      </c>
      <c r="I133" s="93">
        <f t="shared" si="23"/>
        <v>17</v>
      </c>
      <c r="J133" s="110">
        <f t="shared" si="24"/>
        <v>0.30909090909090908</v>
      </c>
      <c r="K133" s="93">
        <f t="shared" si="25"/>
        <v>3</v>
      </c>
      <c r="L133" s="106"/>
      <c r="M133" s="93"/>
      <c r="N133" s="93"/>
      <c r="O133" s="93"/>
      <c r="P133" s="93"/>
      <c r="Q133" s="112" t="s">
        <v>355</v>
      </c>
      <c r="R133" s="93"/>
      <c r="S133" s="97"/>
      <c r="T133" s="93"/>
      <c r="U133" s="93"/>
      <c r="V133" s="93"/>
      <c r="W133" s="93"/>
      <c r="X133" s="85"/>
      <c r="Y133" s="118" t="s">
        <v>23</v>
      </c>
      <c r="Z133" s="119">
        <v>29</v>
      </c>
      <c r="AA133" s="119">
        <v>5</v>
      </c>
      <c r="AB133" s="119">
        <v>8</v>
      </c>
      <c r="AC133" s="119">
        <v>13</v>
      </c>
      <c r="AD133" s="85">
        <v>3</v>
      </c>
      <c r="AE133" s="118" t="str">
        <f>INDEX(PlayerTable!B:B,MATCH(C133,PlayerTable!C:C,0))</f>
        <v>Voodoo</v>
      </c>
      <c r="AF133" s="118">
        <f>COUNT(Goalies!J$39:J$67)</f>
        <v>26</v>
      </c>
      <c r="AG133" s="118">
        <f>INDEX(PlayerTable!G:G,MATCH(C133,PlayerTable!C:C,0))</f>
        <v>2</v>
      </c>
      <c r="AH133" s="118">
        <f>INDEX(PlayerTable!H:H,MATCH(C133,PlayerTable!C:C,0))</f>
        <v>2</v>
      </c>
      <c r="AI133" s="118">
        <f>INDEX(PlayerTable!I:I,MATCH(C133,PlayerTable!C:C,0))</f>
        <v>4</v>
      </c>
      <c r="AJ133" s="108">
        <f>IF(INDEX(PlayerTable!J:J,MATCH(C133,PlayerTable!C:C,0))="", 0, INDEX(PlayerTable!J:J,MATCH(C133,PlayerTable!C:C,0)))</f>
        <v>0</v>
      </c>
    </row>
    <row r="134" spans="1:36" ht="15" customHeight="1">
      <c r="A134" s="119"/>
      <c r="B134" s="119"/>
      <c r="C134" s="119">
        <v>8020</v>
      </c>
      <c r="D134" s="118" t="s">
        <v>240</v>
      </c>
      <c r="E134" s="118" t="s">
        <v>194</v>
      </c>
      <c r="F134" s="64">
        <f t="shared" si="20"/>
        <v>20</v>
      </c>
      <c r="G134" s="93">
        <f t="shared" si="21"/>
        <v>1</v>
      </c>
      <c r="H134" s="93">
        <f t="shared" si="22"/>
        <v>3</v>
      </c>
      <c r="I134" s="93">
        <f t="shared" si="23"/>
        <v>4</v>
      </c>
      <c r="J134" s="110">
        <f t="shared" si="24"/>
        <v>0.2</v>
      </c>
      <c r="K134" s="93">
        <f t="shared" si="25"/>
        <v>0</v>
      </c>
      <c r="L134" s="106"/>
      <c r="M134" s="93"/>
      <c r="N134" s="93"/>
      <c r="O134" s="93"/>
      <c r="P134" s="93"/>
      <c r="Q134" s="112"/>
      <c r="R134" s="93"/>
      <c r="S134" s="97"/>
      <c r="T134" s="93"/>
      <c r="U134" s="93"/>
      <c r="V134" s="93"/>
      <c r="W134" s="93"/>
      <c r="X134" s="85"/>
      <c r="Y134" s="118"/>
      <c r="Z134" s="119"/>
      <c r="AA134" s="119"/>
      <c r="AB134" s="119"/>
      <c r="AC134" s="119"/>
      <c r="AE134" s="118" t="str">
        <f>INDEX(PlayerTable!B:B,MATCH(C134,PlayerTable!C:C,0))</f>
        <v>Voodoo</v>
      </c>
      <c r="AF134" s="118">
        <f>COUNT(Goalies!J$39:J$67)-6</f>
        <v>20</v>
      </c>
      <c r="AG134" s="118">
        <f>INDEX(PlayerTable!G:G,MATCH(C134,PlayerTable!C:C,0))</f>
        <v>1</v>
      </c>
      <c r="AH134" s="118">
        <f>INDEX(PlayerTable!H:H,MATCH(C134,PlayerTable!C:C,0))</f>
        <v>3</v>
      </c>
      <c r="AI134" s="118">
        <f>INDEX(PlayerTable!I:I,MATCH(C134,PlayerTable!C:C,0))</f>
        <v>4</v>
      </c>
      <c r="AJ134" s="108">
        <f>IF(INDEX(PlayerTable!J:J,MATCH(C134,PlayerTable!C:C,0))="", 0, INDEX(PlayerTable!J:J,MATCH(C134,PlayerTable!C:C,0)))</f>
        <v>0</v>
      </c>
    </row>
    <row r="135" spans="1:36" ht="15" customHeight="1">
      <c r="A135" s="119" t="str">
        <f t="shared" ref="A135:A166" si="26">IF(AND(ISTEXT(L135), ISTEXT(Q135), ISTEXT(S135), ISTEXT(Y135), ISTEXT(AE135)),"Yes", "")</f>
        <v/>
      </c>
      <c r="B135" s="119"/>
      <c r="C135" s="119">
        <v>8013</v>
      </c>
      <c r="D135" s="118" t="s">
        <v>241</v>
      </c>
      <c r="E135" s="118" t="s">
        <v>242</v>
      </c>
      <c r="F135" s="64">
        <f t="shared" si="20"/>
        <v>55</v>
      </c>
      <c r="G135" s="93">
        <f t="shared" si="21"/>
        <v>0</v>
      </c>
      <c r="H135" s="93">
        <f t="shared" si="22"/>
        <v>1</v>
      </c>
      <c r="I135" s="93">
        <f t="shared" si="23"/>
        <v>1</v>
      </c>
      <c r="J135" s="110">
        <f t="shared" si="24"/>
        <v>1.8181818181818181E-2</v>
      </c>
      <c r="K135" s="93">
        <f t="shared" si="25"/>
        <v>0</v>
      </c>
      <c r="L135" s="106"/>
      <c r="M135" s="93"/>
      <c r="N135" s="93"/>
      <c r="O135" s="93"/>
      <c r="P135" s="93"/>
      <c r="Q135" s="112"/>
      <c r="R135" s="93"/>
      <c r="S135" s="97"/>
      <c r="T135" s="93"/>
      <c r="U135" s="93"/>
      <c r="V135" s="93"/>
      <c r="W135" s="93"/>
      <c r="X135" s="85"/>
      <c r="Y135" s="118" t="s">
        <v>23</v>
      </c>
      <c r="Z135" s="119">
        <v>29</v>
      </c>
      <c r="AA135" s="119">
        <v>0</v>
      </c>
      <c r="AB135" s="119">
        <v>1</v>
      </c>
      <c r="AC135" s="119">
        <v>1</v>
      </c>
      <c r="AD135" s="85">
        <v>0</v>
      </c>
      <c r="AE135" s="118" t="str">
        <f>INDEX(PlayerTable!B:B,MATCH(C135,PlayerTable!C:C,0))</f>
        <v>Voodoo</v>
      </c>
      <c r="AF135" s="118">
        <f>COUNT(Goalies!J$39:J$67)</f>
        <v>26</v>
      </c>
      <c r="AG135" s="118">
        <f>INDEX(PlayerTable!G:G,MATCH(C135,PlayerTable!C:C,0))</f>
        <v>0</v>
      </c>
      <c r="AH135" s="118">
        <f>INDEX(PlayerTable!H:H,MATCH(C135,PlayerTable!C:C,0))</f>
        <v>0</v>
      </c>
      <c r="AI135" s="118">
        <f>INDEX(PlayerTable!I:I,MATCH(C135,PlayerTable!C:C,0))</f>
        <v>0</v>
      </c>
      <c r="AJ135" s="108">
        <f>IF(INDEX(PlayerTable!J:J,MATCH(C135,PlayerTable!C:C,0))="", 0, INDEX(PlayerTable!J:J,MATCH(C135,PlayerTable!C:C,0)))</f>
        <v>0</v>
      </c>
    </row>
    <row r="136" spans="1:36" ht="15" customHeight="1">
      <c r="A136" s="119" t="str">
        <f t="shared" si="26"/>
        <v/>
      </c>
      <c r="B136" s="119"/>
      <c r="C136" s="119">
        <v>8014</v>
      </c>
      <c r="D136" s="118" t="s">
        <v>243</v>
      </c>
      <c r="E136" s="118" t="s">
        <v>244</v>
      </c>
      <c r="F136" s="64">
        <f t="shared" si="20"/>
        <v>82</v>
      </c>
      <c r="G136" s="93">
        <f t="shared" si="21"/>
        <v>62</v>
      </c>
      <c r="H136" s="93">
        <f t="shared" si="22"/>
        <v>20</v>
      </c>
      <c r="I136" s="93">
        <f t="shared" si="23"/>
        <v>82</v>
      </c>
      <c r="J136" s="110">
        <f t="shared" si="24"/>
        <v>1</v>
      </c>
      <c r="K136" s="93">
        <f t="shared" si="25"/>
        <v>12</v>
      </c>
      <c r="L136" s="92"/>
      <c r="M136" s="93"/>
      <c r="N136" s="93"/>
      <c r="O136" s="93"/>
      <c r="P136" s="93"/>
      <c r="Q136" s="112"/>
      <c r="R136" s="93"/>
      <c r="S136" s="97" t="s">
        <v>23</v>
      </c>
      <c r="T136" s="93">
        <v>27</v>
      </c>
      <c r="U136" s="93">
        <v>18</v>
      </c>
      <c r="V136" s="93">
        <v>8</v>
      </c>
      <c r="W136" s="93">
        <v>26</v>
      </c>
      <c r="X136" s="85">
        <v>3</v>
      </c>
      <c r="Y136" s="118" t="s">
        <v>23</v>
      </c>
      <c r="Z136" s="119">
        <v>29</v>
      </c>
      <c r="AA136" s="119">
        <v>27</v>
      </c>
      <c r="AB136" s="119">
        <v>7</v>
      </c>
      <c r="AC136" s="119">
        <v>34</v>
      </c>
      <c r="AD136" s="85">
        <v>6</v>
      </c>
      <c r="AE136" s="118" t="str">
        <f>INDEX(PlayerTable!B:B,MATCH(C136,PlayerTable!C:C,0))</f>
        <v>Voodoo</v>
      </c>
      <c r="AF136" s="118">
        <f>COUNT(Goalies!J$39:J$67)</f>
        <v>26</v>
      </c>
      <c r="AG136" s="118">
        <f>INDEX(PlayerTable!G:G,MATCH(C136,PlayerTable!C:C,0))</f>
        <v>17</v>
      </c>
      <c r="AH136" s="118">
        <f>INDEX(PlayerTable!H:H,MATCH(C136,PlayerTable!C:C,0))</f>
        <v>5</v>
      </c>
      <c r="AI136" s="118">
        <f>INDEX(PlayerTable!I:I,MATCH(C136,PlayerTable!C:C,0))</f>
        <v>22</v>
      </c>
      <c r="AJ136" s="108">
        <f>IF(INDEX(PlayerTable!J:J,MATCH(C136,PlayerTable!C:C,0))="", 0, INDEX(PlayerTable!J:J,MATCH(C136,PlayerTable!C:C,0)))</f>
        <v>3</v>
      </c>
    </row>
    <row r="137" spans="1:36" ht="15" customHeight="1">
      <c r="A137" s="119" t="str">
        <f t="shared" si="26"/>
        <v>Yes</v>
      </c>
      <c r="B137" s="119" t="s">
        <v>350</v>
      </c>
      <c r="C137" s="119">
        <v>8016</v>
      </c>
      <c r="D137" s="118" t="s">
        <v>103</v>
      </c>
      <c r="E137" s="118" t="s">
        <v>245</v>
      </c>
      <c r="F137" s="64">
        <f t="shared" si="20"/>
        <v>111</v>
      </c>
      <c r="G137" s="93">
        <f t="shared" si="21"/>
        <v>16</v>
      </c>
      <c r="H137" s="93">
        <f t="shared" si="22"/>
        <v>36</v>
      </c>
      <c r="I137" s="93">
        <f t="shared" si="23"/>
        <v>52</v>
      </c>
      <c r="J137" s="110">
        <f t="shared" si="24"/>
        <v>0.46846846846846846</v>
      </c>
      <c r="K137" s="93">
        <f t="shared" si="25"/>
        <v>0</v>
      </c>
      <c r="L137" s="105" t="s">
        <v>23</v>
      </c>
      <c r="M137" s="101">
        <v>29</v>
      </c>
      <c r="N137" s="101">
        <v>8</v>
      </c>
      <c r="O137" s="101">
        <v>13</v>
      </c>
      <c r="P137" s="101">
        <v>21</v>
      </c>
      <c r="Q137" s="113" t="s">
        <v>355</v>
      </c>
      <c r="R137" s="101"/>
      <c r="S137" s="97" t="s">
        <v>23</v>
      </c>
      <c r="T137" s="93">
        <v>27</v>
      </c>
      <c r="U137" s="93">
        <v>1</v>
      </c>
      <c r="V137" s="93">
        <v>6</v>
      </c>
      <c r="W137" s="93">
        <v>7</v>
      </c>
      <c r="X137" s="85">
        <v>0</v>
      </c>
      <c r="Y137" s="118" t="s">
        <v>23</v>
      </c>
      <c r="Z137" s="119">
        <v>29</v>
      </c>
      <c r="AA137" s="119">
        <v>5</v>
      </c>
      <c r="AB137" s="119">
        <v>14</v>
      </c>
      <c r="AC137" s="119">
        <v>19</v>
      </c>
      <c r="AD137" s="85">
        <v>0</v>
      </c>
      <c r="AE137" s="118" t="str">
        <f>INDEX(PlayerTable!B:B,MATCH(C137,PlayerTable!C:C,0))</f>
        <v>Voodoo</v>
      </c>
      <c r="AF137" s="118">
        <f>COUNT(Goalies!J$39:J$67)</f>
        <v>26</v>
      </c>
      <c r="AG137" s="118">
        <f>INDEX(PlayerTable!G:G,MATCH(C137,PlayerTable!C:C,0))</f>
        <v>2</v>
      </c>
      <c r="AH137" s="118">
        <f>INDEX(PlayerTable!H:H,MATCH(C137,PlayerTable!C:C,0))</f>
        <v>3</v>
      </c>
      <c r="AI137" s="118">
        <f>INDEX(PlayerTable!I:I,MATCH(C137,PlayerTable!C:C,0))</f>
        <v>5</v>
      </c>
      <c r="AJ137" s="108">
        <f>IF(INDEX(PlayerTable!J:J,MATCH(C137,PlayerTable!C:C,0))="", 0, INDEX(PlayerTable!J:J,MATCH(C137,PlayerTable!C:C,0)))</f>
        <v>0</v>
      </c>
    </row>
    <row r="138" spans="1:36" ht="15" customHeight="1">
      <c r="A138" s="119" t="str">
        <f t="shared" si="26"/>
        <v>Yes</v>
      </c>
      <c r="B138" s="119"/>
      <c r="C138" s="119">
        <v>8017</v>
      </c>
      <c r="D138" s="118" t="s">
        <v>89</v>
      </c>
      <c r="E138" s="118" t="s">
        <v>246</v>
      </c>
      <c r="F138" s="64">
        <f t="shared" si="20"/>
        <v>111</v>
      </c>
      <c r="G138" s="93">
        <f t="shared" si="21"/>
        <v>43</v>
      </c>
      <c r="H138" s="93">
        <f t="shared" si="22"/>
        <v>29</v>
      </c>
      <c r="I138" s="93">
        <f t="shared" si="23"/>
        <v>72</v>
      </c>
      <c r="J138" s="110">
        <f t="shared" si="24"/>
        <v>0.64864864864864868</v>
      </c>
      <c r="K138" s="93">
        <f t="shared" si="25"/>
        <v>24</v>
      </c>
      <c r="L138" s="105" t="s">
        <v>23</v>
      </c>
      <c r="M138" s="101">
        <v>29</v>
      </c>
      <c r="N138" s="101">
        <v>10</v>
      </c>
      <c r="O138" s="101">
        <v>7</v>
      </c>
      <c r="P138" s="101">
        <v>17</v>
      </c>
      <c r="Q138" s="113" t="s">
        <v>355</v>
      </c>
      <c r="R138" s="101"/>
      <c r="S138" s="97" t="s">
        <v>23</v>
      </c>
      <c r="T138" s="93">
        <v>27</v>
      </c>
      <c r="U138" s="93">
        <v>6</v>
      </c>
      <c r="V138" s="93">
        <v>7</v>
      </c>
      <c r="W138" s="93">
        <v>13</v>
      </c>
      <c r="X138" s="85">
        <v>3</v>
      </c>
      <c r="Y138" s="118" t="s">
        <v>23</v>
      </c>
      <c r="Z138" s="119">
        <v>29</v>
      </c>
      <c r="AA138" s="119">
        <v>14</v>
      </c>
      <c r="AB138" s="119">
        <v>8</v>
      </c>
      <c r="AC138" s="119">
        <v>22</v>
      </c>
      <c r="AD138" s="85">
        <v>9</v>
      </c>
      <c r="AE138" s="118" t="str">
        <f>INDEX(PlayerTable!B:B,MATCH(C138,PlayerTable!C:C,0))</f>
        <v>Voodoo</v>
      </c>
      <c r="AF138" s="118">
        <f>COUNT(Goalies!J$39:J$67)</f>
        <v>26</v>
      </c>
      <c r="AG138" s="118">
        <f>INDEX(PlayerTable!G:G,MATCH(C138,PlayerTable!C:C,0))</f>
        <v>13</v>
      </c>
      <c r="AH138" s="118">
        <f>INDEX(PlayerTable!H:H,MATCH(C138,PlayerTable!C:C,0))</f>
        <v>7</v>
      </c>
      <c r="AI138" s="118">
        <f>INDEX(PlayerTable!I:I,MATCH(C138,PlayerTable!C:C,0))</f>
        <v>20</v>
      </c>
      <c r="AJ138" s="108">
        <f>IF(INDEX(PlayerTable!J:J,MATCH(C138,PlayerTable!C:C,0))="", 0, INDEX(PlayerTable!J:J,MATCH(C138,PlayerTable!C:C,0)))</f>
        <v>12</v>
      </c>
    </row>
    <row r="139" spans="1:36" ht="15" customHeight="1">
      <c r="A139" s="119" t="str">
        <f t="shared" si="26"/>
        <v/>
      </c>
      <c r="B139" s="119"/>
      <c r="C139" s="119"/>
      <c r="D139" s="100" t="s">
        <v>356</v>
      </c>
      <c r="E139" s="100" t="s">
        <v>357</v>
      </c>
      <c r="F139" s="64">
        <f t="shared" si="20"/>
        <v>29</v>
      </c>
      <c r="G139" s="93">
        <f t="shared" si="21"/>
        <v>12</v>
      </c>
      <c r="H139" s="93">
        <f t="shared" si="22"/>
        <v>3</v>
      </c>
      <c r="I139" s="93">
        <f t="shared" si="23"/>
        <v>15</v>
      </c>
      <c r="J139" s="110">
        <f t="shared" si="24"/>
        <v>0.51724137931034486</v>
      </c>
      <c r="K139" s="93">
        <f t="shared" si="25"/>
        <v>0</v>
      </c>
      <c r="L139" s="105" t="s">
        <v>23</v>
      </c>
      <c r="M139" s="101">
        <v>29</v>
      </c>
      <c r="N139" s="101">
        <v>12</v>
      </c>
      <c r="O139" s="101">
        <v>3</v>
      </c>
      <c r="P139" s="101">
        <v>15</v>
      </c>
      <c r="Q139" s="113" t="s">
        <v>355</v>
      </c>
      <c r="R139" s="100"/>
      <c r="S139" s="97"/>
      <c r="T139" s="93"/>
      <c r="U139" s="93"/>
      <c r="V139" s="93"/>
      <c r="W139" s="93"/>
      <c r="X139" s="85"/>
      <c r="Y139" s="118"/>
      <c r="Z139" s="118"/>
      <c r="AA139" s="118"/>
      <c r="AB139" s="118"/>
      <c r="AC139" s="118"/>
      <c r="AD139" s="108"/>
      <c r="AE139" s="118"/>
      <c r="AF139" s="118"/>
      <c r="AG139" s="118"/>
      <c r="AH139" s="118"/>
      <c r="AI139" s="118"/>
    </row>
    <row r="140" spans="1:36" ht="15" customHeight="1">
      <c r="A140" s="119" t="str">
        <f t="shared" si="26"/>
        <v/>
      </c>
      <c r="B140" s="119"/>
      <c r="C140" s="119"/>
      <c r="D140" s="118" t="s">
        <v>358</v>
      </c>
      <c r="E140" s="118" t="s">
        <v>359</v>
      </c>
      <c r="F140" s="64">
        <f t="shared" si="20"/>
        <v>0</v>
      </c>
      <c r="G140" s="93">
        <f t="shared" si="21"/>
        <v>0</v>
      </c>
      <c r="H140" s="93">
        <f t="shared" si="22"/>
        <v>0</v>
      </c>
      <c r="I140" s="93">
        <f t="shared" si="23"/>
        <v>0</v>
      </c>
      <c r="J140" s="110"/>
      <c r="K140" s="93">
        <f t="shared" si="25"/>
        <v>0</v>
      </c>
      <c r="L140" s="106"/>
      <c r="M140" s="93"/>
      <c r="N140" s="93"/>
      <c r="O140" s="93"/>
      <c r="P140" s="93"/>
      <c r="Q140" s="112" t="s">
        <v>354</v>
      </c>
      <c r="R140" s="93"/>
      <c r="S140" s="97"/>
      <c r="T140" s="93"/>
      <c r="U140" s="93"/>
      <c r="V140" s="93"/>
      <c r="W140" s="93"/>
      <c r="X140" s="85"/>
      <c r="Y140" s="118"/>
      <c r="Z140" s="119"/>
      <c r="AA140" s="119"/>
      <c r="AB140" s="119"/>
      <c r="AC140" s="119"/>
      <c r="AE140" s="118"/>
      <c r="AF140" s="118"/>
      <c r="AG140" s="118"/>
      <c r="AH140" s="118"/>
      <c r="AI140" s="118"/>
    </row>
    <row r="141" spans="1:36" ht="15" customHeight="1">
      <c r="A141" s="119" t="str">
        <f t="shared" si="26"/>
        <v/>
      </c>
      <c r="B141" s="119"/>
      <c r="C141" s="119"/>
      <c r="D141" s="118" t="s">
        <v>360</v>
      </c>
      <c r="E141" s="118" t="s">
        <v>361</v>
      </c>
      <c r="F141" s="64">
        <f t="shared" si="20"/>
        <v>56</v>
      </c>
      <c r="G141" s="93">
        <f t="shared" si="21"/>
        <v>14</v>
      </c>
      <c r="H141" s="93">
        <f t="shared" si="22"/>
        <v>6</v>
      </c>
      <c r="I141" s="93">
        <f t="shared" si="23"/>
        <v>20</v>
      </c>
      <c r="J141" s="110">
        <f t="shared" ref="J141:J148" si="27">I141/F141</f>
        <v>0.35714285714285715</v>
      </c>
      <c r="K141" s="93">
        <f t="shared" si="25"/>
        <v>13</v>
      </c>
      <c r="L141" s="92" t="s">
        <v>352</v>
      </c>
      <c r="M141" s="101">
        <v>29</v>
      </c>
      <c r="N141" s="101">
        <v>9</v>
      </c>
      <c r="O141" s="101">
        <v>5</v>
      </c>
      <c r="P141" s="101">
        <v>14</v>
      </c>
      <c r="Q141" s="113"/>
      <c r="R141" s="101"/>
      <c r="S141" s="97" t="s">
        <v>352</v>
      </c>
      <c r="T141" s="93">
        <v>27</v>
      </c>
      <c r="U141" s="93">
        <v>5</v>
      </c>
      <c r="V141" s="93">
        <v>1</v>
      </c>
      <c r="W141" s="93">
        <v>6</v>
      </c>
      <c r="X141" s="85">
        <v>13</v>
      </c>
      <c r="Y141" s="118"/>
      <c r="Z141" s="118"/>
      <c r="AA141" s="118"/>
      <c r="AB141" s="118"/>
      <c r="AC141" s="118"/>
      <c r="AD141" s="108"/>
      <c r="AE141" s="118"/>
      <c r="AF141" s="118"/>
      <c r="AG141" s="118"/>
      <c r="AH141" s="118"/>
      <c r="AI141" s="118"/>
    </row>
    <row r="142" spans="1:36" ht="15" customHeight="1">
      <c r="A142" s="119" t="str">
        <f t="shared" si="26"/>
        <v/>
      </c>
      <c r="B142" s="119"/>
      <c r="C142" s="119"/>
      <c r="D142" s="100" t="s">
        <v>362</v>
      </c>
      <c r="E142" s="100" t="s">
        <v>363</v>
      </c>
      <c r="F142" s="64">
        <f t="shared" si="20"/>
        <v>24</v>
      </c>
      <c r="G142" s="93">
        <f t="shared" si="21"/>
        <v>0</v>
      </c>
      <c r="H142" s="93">
        <f t="shared" si="22"/>
        <v>0</v>
      </c>
      <c r="I142" s="93">
        <f t="shared" si="23"/>
        <v>0</v>
      </c>
      <c r="J142" s="110">
        <f t="shared" si="27"/>
        <v>0</v>
      </c>
      <c r="K142" s="93">
        <f t="shared" si="25"/>
        <v>0</v>
      </c>
      <c r="L142" s="92" t="s">
        <v>12</v>
      </c>
      <c r="M142" s="101">
        <v>24</v>
      </c>
      <c r="N142" s="101">
        <v>0</v>
      </c>
      <c r="O142" s="101">
        <v>0</v>
      </c>
      <c r="P142" s="101">
        <v>0</v>
      </c>
      <c r="Q142" s="113"/>
      <c r="R142" s="100"/>
      <c r="S142" s="97"/>
      <c r="T142" s="93"/>
      <c r="U142" s="93"/>
      <c r="V142" s="93"/>
      <c r="W142" s="93"/>
      <c r="X142" s="85"/>
      <c r="Y142" s="118"/>
      <c r="Z142" s="118"/>
      <c r="AA142" s="118"/>
      <c r="AB142" s="118"/>
      <c r="AC142" s="118"/>
      <c r="AD142" s="108"/>
      <c r="AE142" s="118"/>
      <c r="AF142" s="118"/>
      <c r="AG142" s="118"/>
      <c r="AH142" s="118"/>
      <c r="AI142" s="118"/>
    </row>
    <row r="143" spans="1:36" ht="15" customHeight="1">
      <c r="A143" s="119" t="str">
        <f t="shared" si="26"/>
        <v/>
      </c>
      <c r="B143" s="119"/>
      <c r="C143" s="119"/>
      <c r="D143" s="100" t="s">
        <v>66</v>
      </c>
      <c r="E143" s="100" t="s">
        <v>363</v>
      </c>
      <c r="F143" s="64">
        <f t="shared" si="20"/>
        <v>29</v>
      </c>
      <c r="G143" s="93">
        <f t="shared" si="21"/>
        <v>11</v>
      </c>
      <c r="H143" s="93">
        <f t="shared" si="22"/>
        <v>11</v>
      </c>
      <c r="I143" s="93">
        <f t="shared" si="23"/>
        <v>22</v>
      </c>
      <c r="J143" s="110">
        <f t="shared" si="27"/>
        <v>0.75862068965517238</v>
      </c>
      <c r="K143" s="93">
        <f t="shared" si="25"/>
        <v>0</v>
      </c>
      <c r="L143" s="92" t="s">
        <v>12</v>
      </c>
      <c r="M143" s="101">
        <v>29</v>
      </c>
      <c r="N143" s="101">
        <v>11</v>
      </c>
      <c r="O143" s="101">
        <v>11</v>
      </c>
      <c r="P143" s="101">
        <v>22</v>
      </c>
      <c r="Q143" s="113"/>
      <c r="R143" s="100"/>
      <c r="S143" s="97"/>
      <c r="T143" s="93"/>
      <c r="U143" s="93"/>
      <c r="V143" s="93"/>
      <c r="W143" s="93"/>
      <c r="X143" s="85"/>
      <c r="Y143" s="118"/>
      <c r="Z143" s="118"/>
      <c r="AA143" s="118"/>
      <c r="AB143" s="118"/>
      <c r="AC143" s="118"/>
      <c r="AD143" s="108"/>
      <c r="AE143" s="118"/>
      <c r="AF143" s="118"/>
      <c r="AG143" s="118"/>
      <c r="AH143" s="118"/>
      <c r="AI143" s="118"/>
    </row>
    <row r="144" spans="1:36" ht="15" customHeight="1">
      <c r="A144" s="119" t="str">
        <f t="shared" si="26"/>
        <v/>
      </c>
      <c r="B144" s="119"/>
      <c r="C144" s="119"/>
      <c r="D144" s="100" t="s">
        <v>176</v>
      </c>
      <c r="E144" s="100" t="s">
        <v>364</v>
      </c>
      <c r="F144" s="64">
        <f t="shared" si="20"/>
        <v>28</v>
      </c>
      <c r="G144" s="93">
        <f t="shared" si="21"/>
        <v>0</v>
      </c>
      <c r="H144" s="93">
        <f t="shared" si="22"/>
        <v>1</v>
      </c>
      <c r="I144" s="93">
        <f t="shared" si="23"/>
        <v>1</v>
      </c>
      <c r="J144" s="110">
        <f t="shared" si="27"/>
        <v>3.5714285714285712E-2</v>
      </c>
      <c r="K144" s="93">
        <f t="shared" si="25"/>
        <v>0</v>
      </c>
      <c r="L144" s="92" t="s">
        <v>11</v>
      </c>
      <c r="M144" s="101">
        <v>28</v>
      </c>
      <c r="N144" s="101">
        <v>0</v>
      </c>
      <c r="O144" s="101">
        <v>1</v>
      </c>
      <c r="P144" s="101">
        <v>1</v>
      </c>
      <c r="Q144" s="113"/>
      <c r="R144" s="100"/>
      <c r="S144" s="97"/>
      <c r="T144" s="93"/>
      <c r="U144" s="93"/>
      <c r="V144" s="93"/>
      <c r="W144" s="93"/>
      <c r="X144" s="85"/>
      <c r="Y144" s="118"/>
      <c r="Z144" s="118"/>
      <c r="AA144" s="118"/>
      <c r="AB144" s="118"/>
      <c r="AC144" s="118"/>
      <c r="AD144" s="108"/>
      <c r="AE144" s="118"/>
      <c r="AF144" s="118"/>
      <c r="AG144" s="118"/>
      <c r="AH144" s="118"/>
      <c r="AI144" s="118"/>
    </row>
    <row r="145" spans="1:35" ht="15" customHeight="1">
      <c r="A145" s="119" t="str">
        <f t="shared" si="26"/>
        <v/>
      </c>
      <c r="B145" s="119"/>
      <c r="C145" s="119"/>
      <c r="D145" s="100" t="s">
        <v>101</v>
      </c>
      <c r="E145" s="100" t="s">
        <v>365</v>
      </c>
      <c r="F145" s="64">
        <f t="shared" si="20"/>
        <v>29</v>
      </c>
      <c r="G145" s="93">
        <f t="shared" si="21"/>
        <v>36</v>
      </c>
      <c r="H145" s="93">
        <f t="shared" si="22"/>
        <v>23</v>
      </c>
      <c r="I145" s="93">
        <f t="shared" si="23"/>
        <v>59</v>
      </c>
      <c r="J145" s="110">
        <f t="shared" si="27"/>
        <v>2.0344827586206895</v>
      </c>
      <c r="K145" s="93">
        <f t="shared" si="25"/>
        <v>0</v>
      </c>
      <c r="L145" s="104" t="s">
        <v>24</v>
      </c>
      <c r="M145" s="101">
        <v>29</v>
      </c>
      <c r="N145" s="101">
        <v>36</v>
      </c>
      <c r="O145" s="101">
        <v>23</v>
      </c>
      <c r="P145" s="101">
        <v>59</v>
      </c>
      <c r="Q145" s="113"/>
      <c r="R145" s="100"/>
      <c r="S145" s="97"/>
      <c r="T145" s="93"/>
      <c r="U145" s="93"/>
      <c r="V145" s="93"/>
      <c r="W145" s="93"/>
      <c r="X145" s="85"/>
      <c r="Y145" s="118"/>
      <c r="Z145" s="118"/>
      <c r="AA145" s="118"/>
      <c r="AB145" s="118"/>
      <c r="AC145" s="118"/>
      <c r="AD145" s="108"/>
      <c r="AE145" s="118"/>
      <c r="AF145" s="118"/>
      <c r="AG145" s="118"/>
      <c r="AH145" s="118"/>
      <c r="AI145" s="118"/>
    </row>
    <row r="146" spans="1:35" ht="15" customHeight="1">
      <c r="A146" s="119" t="str">
        <f t="shared" si="26"/>
        <v/>
      </c>
      <c r="B146" s="119"/>
      <c r="C146" s="119"/>
      <c r="D146" s="100" t="s">
        <v>50</v>
      </c>
      <c r="E146" s="100" t="s">
        <v>365</v>
      </c>
      <c r="F146" s="64">
        <f t="shared" si="20"/>
        <v>29</v>
      </c>
      <c r="G146" s="93">
        <f t="shared" si="21"/>
        <v>45</v>
      </c>
      <c r="H146" s="93">
        <f t="shared" si="22"/>
        <v>24</v>
      </c>
      <c r="I146" s="93">
        <f t="shared" si="23"/>
        <v>69</v>
      </c>
      <c r="J146" s="110">
        <f t="shared" si="27"/>
        <v>2.3793103448275863</v>
      </c>
      <c r="K146" s="93">
        <f t="shared" si="25"/>
        <v>0</v>
      </c>
      <c r="L146" s="104" t="s">
        <v>24</v>
      </c>
      <c r="M146" s="101">
        <v>29</v>
      </c>
      <c r="N146" s="101">
        <v>45</v>
      </c>
      <c r="O146" s="101">
        <v>24</v>
      </c>
      <c r="P146" s="101">
        <v>69</v>
      </c>
      <c r="Q146" s="113"/>
      <c r="R146" s="100"/>
      <c r="S146" s="97"/>
      <c r="T146" s="93"/>
      <c r="U146" s="93"/>
      <c r="V146" s="93"/>
      <c r="W146" s="93"/>
      <c r="X146" s="85"/>
      <c r="Y146" s="118"/>
      <c r="Z146" s="118"/>
      <c r="AA146" s="118"/>
      <c r="AB146" s="118"/>
      <c r="AC146" s="118"/>
      <c r="AD146" s="108"/>
      <c r="AE146" s="118"/>
      <c r="AF146" s="118"/>
      <c r="AG146" s="118"/>
      <c r="AH146" s="118"/>
      <c r="AI146" s="118"/>
    </row>
    <row r="147" spans="1:35" ht="15" customHeight="1">
      <c r="A147" s="119" t="str">
        <f t="shared" si="26"/>
        <v/>
      </c>
      <c r="B147" s="119"/>
      <c r="C147" s="119">
        <v>6002</v>
      </c>
      <c r="D147" s="118" t="s">
        <v>366</v>
      </c>
      <c r="E147" s="118" t="s">
        <v>367</v>
      </c>
      <c r="F147" s="64">
        <f t="shared" si="20"/>
        <v>29</v>
      </c>
      <c r="G147" s="93">
        <f t="shared" si="21"/>
        <v>2</v>
      </c>
      <c r="H147" s="93">
        <f t="shared" si="22"/>
        <v>4</v>
      </c>
      <c r="I147" s="93">
        <f t="shared" si="23"/>
        <v>6</v>
      </c>
      <c r="J147" s="110">
        <f t="shared" si="27"/>
        <v>0.20689655172413793</v>
      </c>
      <c r="K147" s="93">
        <f t="shared" si="25"/>
        <v>9</v>
      </c>
      <c r="L147" s="106"/>
      <c r="M147" s="93"/>
      <c r="N147" s="93"/>
      <c r="O147" s="93"/>
      <c r="P147" s="93"/>
      <c r="Q147" s="112"/>
      <c r="R147" s="93"/>
      <c r="S147" s="97"/>
      <c r="T147" s="93"/>
      <c r="U147" s="93"/>
      <c r="V147" s="93"/>
      <c r="W147" s="93"/>
      <c r="X147" s="85"/>
      <c r="Y147" s="118" t="s">
        <v>13</v>
      </c>
      <c r="Z147" s="119">
        <v>29</v>
      </c>
      <c r="AA147" s="119">
        <v>2</v>
      </c>
      <c r="AB147" s="119">
        <v>4</v>
      </c>
      <c r="AC147" s="119">
        <v>6</v>
      </c>
      <c r="AD147" s="85">
        <v>9</v>
      </c>
      <c r="AE147" s="118"/>
      <c r="AF147" s="118"/>
      <c r="AG147" s="118"/>
      <c r="AH147" s="118"/>
      <c r="AI147" s="118"/>
    </row>
    <row r="148" spans="1:35" ht="15" customHeight="1">
      <c r="A148" s="119" t="str">
        <f t="shared" si="26"/>
        <v/>
      </c>
      <c r="B148" s="119"/>
      <c r="C148" s="119"/>
      <c r="D148" s="118" t="s">
        <v>152</v>
      </c>
      <c r="E148" s="118" t="s">
        <v>368</v>
      </c>
      <c r="F148" s="64">
        <f t="shared" si="20"/>
        <v>56</v>
      </c>
      <c r="G148" s="93">
        <f t="shared" si="21"/>
        <v>4</v>
      </c>
      <c r="H148" s="93">
        <f t="shared" si="22"/>
        <v>2</v>
      </c>
      <c r="I148" s="93">
        <f t="shared" si="23"/>
        <v>6</v>
      </c>
      <c r="J148" s="110">
        <f t="shared" si="27"/>
        <v>0.10714285714285714</v>
      </c>
      <c r="K148" s="93">
        <f t="shared" si="25"/>
        <v>0</v>
      </c>
      <c r="L148" s="92" t="s">
        <v>352</v>
      </c>
      <c r="M148" s="101">
        <v>29</v>
      </c>
      <c r="N148" s="101">
        <v>2</v>
      </c>
      <c r="O148" s="101">
        <v>0</v>
      </c>
      <c r="P148" s="101">
        <v>2</v>
      </c>
      <c r="Q148" s="113"/>
      <c r="R148" s="101"/>
      <c r="S148" s="97" t="s">
        <v>351</v>
      </c>
      <c r="T148" s="93">
        <v>27</v>
      </c>
      <c r="U148" s="93">
        <v>2</v>
      </c>
      <c r="V148" s="93">
        <v>2</v>
      </c>
      <c r="W148" s="93">
        <v>4</v>
      </c>
      <c r="X148" s="85">
        <v>0</v>
      </c>
      <c r="Y148" s="118"/>
      <c r="Z148" s="118"/>
      <c r="AA148" s="118"/>
      <c r="AB148" s="118"/>
      <c r="AC148" s="118"/>
      <c r="AD148" s="108"/>
      <c r="AE148" s="118"/>
      <c r="AF148" s="118"/>
      <c r="AG148" s="118"/>
      <c r="AH148" s="118"/>
      <c r="AI148" s="118"/>
    </row>
    <row r="149" spans="1:35" ht="15" customHeight="1">
      <c r="A149" s="119" t="str">
        <f t="shared" si="26"/>
        <v/>
      </c>
      <c r="B149" s="119"/>
      <c r="C149" s="119"/>
      <c r="D149" s="118" t="s">
        <v>369</v>
      </c>
      <c r="E149" s="118" t="s">
        <v>370</v>
      </c>
      <c r="F149" s="64">
        <f t="shared" si="20"/>
        <v>0</v>
      </c>
      <c r="G149" s="93">
        <f t="shared" si="21"/>
        <v>0</v>
      </c>
      <c r="H149" s="93">
        <f t="shared" si="22"/>
        <v>0</v>
      </c>
      <c r="I149" s="93">
        <f t="shared" si="23"/>
        <v>0</v>
      </c>
      <c r="J149" s="110"/>
      <c r="K149" s="93">
        <f t="shared" si="25"/>
        <v>0</v>
      </c>
      <c r="L149" s="106"/>
      <c r="M149" s="93"/>
      <c r="N149" s="93"/>
      <c r="O149" s="93"/>
      <c r="P149" s="93"/>
      <c r="Q149" s="112" t="s">
        <v>354</v>
      </c>
      <c r="R149" s="93"/>
      <c r="S149" s="97"/>
      <c r="T149" s="93"/>
      <c r="U149" s="93"/>
      <c r="V149" s="93"/>
      <c r="W149" s="93"/>
      <c r="X149" s="85"/>
      <c r="Y149" s="118"/>
      <c r="Z149" s="119"/>
      <c r="AA149" s="119"/>
      <c r="AB149" s="119"/>
      <c r="AC149" s="119"/>
      <c r="AE149" s="118"/>
      <c r="AF149" s="118"/>
      <c r="AG149" s="118"/>
      <c r="AH149" s="118"/>
      <c r="AI149" s="118"/>
    </row>
    <row r="150" spans="1:35" ht="15" customHeight="1">
      <c r="A150" s="119" t="str">
        <f t="shared" si="26"/>
        <v/>
      </c>
      <c r="B150" s="119"/>
      <c r="C150" s="119"/>
      <c r="D150" s="100" t="s">
        <v>58</v>
      </c>
      <c r="E150" s="100" t="s">
        <v>371</v>
      </c>
      <c r="F150" s="64">
        <f t="shared" si="20"/>
        <v>29</v>
      </c>
      <c r="G150" s="93">
        <f t="shared" si="21"/>
        <v>4</v>
      </c>
      <c r="H150" s="93">
        <f t="shared" si="22"/>
        <v>0</v>
      </c>
      <c r="I150" s="93">
        <f t="shared" si="23"/>
        <v>4</v>
      </c>
      <c r="J150" s="110">
        <f t="shared" ref="J150:J156" si="28">I150/F150</f>
        <v>0.13793103448275862</v>
      </c>
      <c r="K150" s="93">
        <f t="shared" si="25"/>
        <v>0</v>
      </c>
      <c r="L150" s="92" t="s">
        <v>11</v>
      </c>
      <c r="M150" s="101">
        <v>29</v>
      </c>
      <c r="N150" s="101">
        <v>4</v>
      </c>
      <c r="O150" s="101">
        <v>0</v>
      </c>
      <c r="P150" s="101">
        <v>4</v>
      </c>
      <c r="Q150" s="113"/>
      <c r="R150" s="100"/>
      <c r="S150" s="97"/>
      <c r="T150" s="93"/>
      <c r="U150" s="93"/>
      <c r="V150" s="93"/>
      <c r="W150" s="93"/>
      <c r="X150" s="85"/>
      <c r="Y150" s="118"/>
      <c r="Z150" s="118"/>
      <c r="AA150" s="118"/>
      <c r="AB150" s="118"/>
      <c r="AC150" s="118"/>
      <c r="AD150" s="108"/>
      <c r="AE150" s="118"/>
      <c r="AF150" s="118"/>
      <c r="AG150" s="118"/>
      <c r="AH150" s="118"/>
      <c r="AI150" s="118"/>
    </row>
    <row r="151" spans="1:35" ht="15" customHeight="1">
      <c r="A151" s="119" t="str">
        <f t="shared" si="26"/>
        <v/>
      </c>
      <c r="B151" s="119"/>
      <c r="C151" s="119">
        <v>6003</v>
      </c>
      <c r="D151" s="118" t="s">
        <v>372</v>
      </c>
      <c r="E151" s="118" t="s">
        <v>373</v>
      </c>
      <c r="F151" s="64">
        <f t="shared" si="20"/>
        <v>29</v>
      </c>
      <c r="G151" s="93">
        <f t="shared" si="21"/>
        <v>6</v>
      </c>
      <c r="H151" s="93">
        <f t="shared" si="22"/>
        <v>6</v>
      </c>
      <c r="I151" s="93">
        <f t="shared" si="23"/>
        <v>12</v>
      </c>
      <c r="J151" s="110">
        <f t="shared" si="28"/>
        <v>0.41379310344827586</v>
      </c>
      <c r="K151" s="93">
        <f t="shared" si="25"/>
        <v>0</v>
      </c>
      <c r="L151" s="106"/>
      <c r="M151" s="93"/>
      <c r="N151" s="93"/>
      <c r="O151" s="93"/>
      <c r="P151" s="93"/>
      <c r="Q151" s="112"/>
      <c r="R151" s="93"/>
      <c r="S151" s="97"/>
      <c r="T151" s="93"/>
      <c r="U151" s="93"/>
      <c r="V151" s="93"/>
      <c r="W151" s="93"/>
      <c r="X151" s="85"/>
      <c r="Y151" s="118" t="s">
        <v>13</v>
      </c>
      <c r="Z151" s="119">
        <v>29</v>
      </c>
      <c r="AA151" s="119">
        <v>6</v>
      </c>
      <c r="AB151" s="119">
        <v>6</v>
      </c>
      <c r="AC151" s="119">
        <v>12</v>
      </c>
      <c r="AD151" s="85">
        <v>0</v>
      </c>
      <c r="AE151" s="118"/>
      <c r="AF151" s="118"/>
      <c r="AG151" s="118"/>
      <c r="AH151" s="118"/>
      <c r="AI151" s="118"/>
    </row>
    <row r="152" spans="1:35" ht="15" customHeight="1">
      <c r="A152" s="119" t="str">
        <f t="shared" si="26"/>
        <v/>
      </c>
      <c r="B152" s="119"/>
      <c r="C152" s="119"/>
      <c r="D152" s="100" t="s">
        <v>374</v>
      </c>
      <c r="E152" s="100" t="s">
        <v>375</v>
      </c>
      <c r="F152" s="64">
        <f t="shared" si="20"/>
        <v>29</v>
      </c>
      <c r="G152" s="93">
        <f t="shared" si="21"/>
        <v>2</v>
      </c>
      <c r="H152" s="93">
        <f t="shared" si="22"/>
        <v>1</v>
      </c>
      <c r="I152" s="93">
        <f t="shared" si="23"/>
        <v>3</v>
      </c>
      <c r="J152" s="110">
        <f t="shared" si="28"/>
        <v>0.10344827586206896</v>
      </c>
      <c r="K152" s="93">
        <f t="shared" si="25"/>
        <v>0</v>
      </c>
      <c r="L152" s="104" t="s">
        <v>24</v>
      </c>
      <c r="M152" s="101">
        <v>29</v>
      </c>
      <c r="N152" s="101">
        <v>2</v>
      </c>
      <c r="O152" s="101">
        <v>1</v>
      </c>
      <c r="P152" s="101">
        <v>3</v>
      </c>
      <c r="Q152" s="113" t="s">
        <v>354</v>
      </c>
      <c r="R152" s="100"/>
      <c r="S152" s="97"/>
      <c r="T152" s="93"/>
      <c r="U152" s="93"/>
      <c r="V152" s="93"/>
      <c r="W152" s="93"/>
      <c r="X152" s="85"/>
      <c r="Y152" s="118"/>
      <c r="Z152" s="118"/>
      <c r="AA152" s="118"/>
      <c r="AB152" s="118"/>
      <c r="AC152" s="118"/>
      <c r="AD152" s="108"/>
      <c r="AE152" s="118"/>
      <c r="AF152" s="118"/>
      <c r="AG152" s="118"/>
      <c r="AH152" s="118"/>
      <c r="AI152" s="118"/>
    </row>
    <row r="153" spans="1:35" ht="15" customHeight="1">
      <c r="A153" s="119" t="str">
        <f t="shared" si="26"/>
        <v/>
      </c>
      <c r="B153" s="119"/>
      <c r="C153" s="119">
        <v>6005</v>
      </c>
      <c r="D153" s="118" t="s">
        <v>154</v>
      </c>
      <c r="E153" s="118" t="s">
        <v>376</v>
      </c>
      <c r="F153" s="64">
        <f t="shared" si="20"/>
        <v>29</v>
      </c>
      <c r="G153" s="93">
        <f t="shared" si="21"/>
        <v>2</v>
      </c>
      <c r="H153" s="93">
        <f t="shared" si="22"/>
        <v>0</v>
      </c>
      <c r="I153" s="93">
        <f t="shared" si="23"/>
        <v>2</v>
      </c>
      <c r="J153" s="110">
        <f t="shared" si="28"/>
        <v>6.8965517241379309E-2</v>
      </c>
      <c r="K153" s="93">
        <f t="shared" si="25"/>
        <v>0</v>
      </c>
      <c r="L153" s="106"/>
      <c r="M153" s="93"/>
      <c r="N153" s="93"/>
      <c r="O153" s="93"/>
      <c r="P153" s="93"/>
      <c r="Q153" s="112"/>
      <c r="R153" s="93"/>
      <c r="S153" s="97"/>
      <c r="T153" s="93"/>
      <c r="U153" s="93"/>
      <c r="V153" s="93"/>
      <c r="W153" s="93"/>
      <c r="X153" s="85"/>
      <c r="Y153" s="118" t="s">
        <v>13</v>
      </c>
      <c r="Z153" s="119">
        <v>29</v>
      </c>
      <c r="AA153" s="119">
        <v>2</v>
      </c>
      <c r="AB153" s="119">
        <v>0</v>
      </c>
      <c r="AC153" s="119">
        <v>2</v>
      </c>
      <c r="AD153" s="85">
        <v>0</v>
      </c>
      <c r="AE153" s="118"/>
      <c r="AF153" s="118"/>
      <c r="AG153" s="118"/>
      <c r="AH153" s="118"/>
      <c r="AI153" s="118"/>
    </row>
    <row r="154" spans="1:35" ht="15" customHeight="1">
      <c r="A154" s="119" t="str">
        <f t="shared" si="26"/>
        <v/>
      </c>
      <c r="B154" s="119"/>
      <c r="C154" s="119">
        <v>3001</v>
      </c>
      <c r="D154" s="118" t="s">
        <v>53</v>
      </c>
      <c r="E154" s="118" t="s">
        <v>377</v>
      </c>
      <c r="F154" s="64">
        <f t="shared" si="20"/>
        <v>56</v>
      </c>
      <c r="G154" s="93">
        <f t="shared" si="21"/>
        <v>1</v>
      </c>
      <c r="H154" s="93">
        <f t="shared" si="22"/>
        <v>2</v>
      </c>
      <c r="I154" s="93">
        <f t="shared" si="23"/>
        <v>3</v>
      </c>
      <c r="J154" s="110">
        <f t="shared" si="28"/>
        <v>5.3571428571428568E-2</v>
      </c>
      <c r="K154" s="93">
        <f t="shared" si="25"/>
        <v>0</v>
      </c>
      <c r="L154" s="92"/>
      <c r="M154" s="93"/>
      <c r="N154" s="93"/>
      <c r="O154" s="93"/>
      <c r="P154" s="93"/>
      <c r="Q154" s="112" t="s">
        <v>354</v>
      </c>
      <c r="R154" s="93"/>
      <c r="S154" s="97" t="s">
        <v>352</v>
      </c>
      <c r="T154" s="93">
        <v>27</v>
      </c>
      <c r="U154" s="93">
        <v>1</v>
      </c>
      <c r="V154" s="93">
        <v>2</v>
      </c>
      <c r="W154" s="93">
        <v>3</v>
      </c>
      <c r="X154" s="85">
        <v>0</v>
      </c>
      <c r="Y154" s="118" t="s">
        <v>68</v>
      </c>
      <c r="Z154" s="119">
        <v>29</v>
      </c>
      <c r="AA154" s="119">
        <v>0</v>
      </c>
      <c r="AB154" s="119">
        <v>0</v>
      </c>
      <c r="AC154" s="119">
        <v>0</v>
      </c>
      <c r="AD154" s="85">
        <v>0</v>
      </c>
      <c r="AE154" s="118"/>
      <c r="AF154" s="118"/>
      <c r="AG154" s="118"/>
      <c r="AH154" s="118"/>
      <c r="AI154" s="118"/>
    </row>
    <row r="155" spans="1:35" ht="15" customHeight="1">
      <c r="A155" s="119" t="str">
        <f t="shared" si="26"/>
        <v/>
      </c>
      <c r="B155" s="119"/>
      <c r="C155" s="119"/>
      <c r="D155" s="100" t="s">
        <v>378</v>
      </c>
      <c r="E155" s="100" t="s">
        <v>379</v>
      </c>
      <c r="F155" s="64">
        <f t="shared" si="20"/>
        <v>29</v>
      </c>
      <c r="G155" s="93">
        <f t="shared" si="21"/>
        <v>26</v>
      </c>
      <c r="H155" s="93">
        <f t="shared" si="22"/>
        <v>17</v>
      </c>
      <c r="I155" s="93">
        <f t="shared" si="23"/>
        <v>43</v>
      </c>
      <c r="J155" s="110">
        <f t="shared" si="28"/>
        <v>1.4827586206896552</v>
      </c>
      <c r="K155" s="93">
        <f t="shared" si="25"/>
        <v>0</v>
      </c>
      <c r="L155" s="92" t="s">
        <v>12</v>
      </c>
      <c r="M155" s="101">
        <v>29</v>
      </c>
      <c r="N155" s="101">
        <v>26</v>
      </c>
      <c r="O155" s="101">
        <v>17</v>
      </c>
      <c r="P155" s="101">
        <v>43</v>
      </c>
      <c r="Q155" s="113" t="s">
        <v>12</v>
      </c>
      <c r="R155" s="100"/>
      <c r="S155" s="97"/>
      <c r="T155" s="93"/>
      <c r="U155" s="93"/>
      <c r="V155" s="93"/>
      <c r="W155" s="93"/>
      <c r="X155" s="85"/>
      <c r="Y155" s="118"/>
      <c r="Z155" s="118"/>
      <c r="AA155" s="118"/>
      <c r="AB155" s="118"/>
      <c r="AC155" s="118"/>
      <c r="AD155" s="108"/>
      <c r="AE155" s="118"/>
      <c r="AF155" s="118"/>
      <c r="AG155" s="118"/>
      <c r="AH155" s="118"/>
      <c r="AI155" s="118"/>
    </row>
    <row r="156" spans="1:35" ht="15" customHeight="1">
      <c r="A156" s="119" t="str">
        <f t="shared" si="26"/>
        <v/>
      </c>
      <c r="B156" s="119"/>
      <c r="C156" s="119"/>
      <c r="D156" s="100" t="s">
        <v>240</v>
      </c>
      <c r="E156" s="100" t="s">
        <v>380</v>
      </c>
      <c r="F156" s="64">
        <f t="shared" si="20"/>
        <v>29</v>
      </c>
      <c r="G156" s="93">
        <f t="shared" si="21"/>
        <v>1</v>
      </c>
      <c r="H156" s="93">
        <f t="shared" si="22"/>
        <v>1</v>
      </c>
      <c r="I156" s="93">
        <f t="shared" si="23"/>
        <v>2</v>
      </c>
      <c r="J156" s="110">
        <f t="shared" si="28"/>
        <v>6.8965517241379309E-2</v>
      </c>
      <c r="K156" s="93">
        <f t="shared" si="25"/>
        <v>0</v>
      </c>
      <c r="L156" s="92" t="s">
        <v>351</v>
      </c>
      <c r="M156" s="101">
        <v>29</v>
      </c>
      <c r="N156" s="101">
        <v>1</v>
      </c>
      <c r="O156" s="101">
        <v>1</v>
      </c>
      <c r="P156" s="101">
        <v>2</v>
      </c>
      <c r="Q156" s="113" t="s">
        <v>351</v>
      </c>
      <c r="R156" s="100"/>
      <c r="S156" s="97"/>
      <c r="T156" s="93"/>
      <c r="U156" s="93"/>
      <c r="V156" s="93"/>
      <c r="W156" s="93"/>
      <c r="X156" s="85"/>
      <c r="Y156" s="118"/>
      <c r="Z156" s="118"/>
      <c r="AA156" s="118"/>
      <c r="AB156" s="118"/>
      <c r="AC156" s="118"/>
      <c r="AD156" s="108"/>
      <c r="AE156" s="118"/>
      <c r="AF156" s="118"/>
      <c r="AG156" s="118"/>
      <c r="AH156" s="118"/>
      <c r="AI156" s="118"/>
    </row>
    <row r="157" spans="1:35" ht="15" customHeight="1">
      <c r="A157" s="119" t="str">
        <f t="shared" si="26"/>
        <v/>
      </c>
      <c r="B157" s="119"/>
      <c r="C157" s="119"/>
      <c r="D157" s="118" t="s">
        <v>125</v>
      </c>
      <c r="E157" s="118" t="s">
        <v>381</v>
      </c>
      <c r="F157" s="64">
        <f t="shared" si="20"/>
        <v>0</v>
      </c>
      <c r="G157" s="93">
        <f t="shared" si="21"/>
        <v>0</v>
      </c>
      <c r="H157" s="93">
        <f t="shared" si="22"/>
        <v>0</v>
      </c>
      <c r="I157" s="93">
        <f t="shared" si="23"/>
        <v>0</v>
      </c>
      <c r="J157" s="110"/>
      <c r="K157" s="93">
        <f t="shared" si="25"/>
        <v>0</v>
      </c>
      <c r="L157" s="106"/>
      <c r="M157" s="93"/>
      <c r="N157" s="93"/>
      <c r="O157" s="93"/>
      <c r="P157" s="93"/>
      <c r="Q157" s="112" t="s">
        <v>354</v>
      </c>
      <c r="R157" s="93"/>
      <c r="S157" s="97"/>
      <c r="T157" s="93"/>
      <c r="U157" s="93"/>
      <c r="V157" s="93"/>
      <c r="W157" s="93"/>
      <c r="X157" s="85"/>
      <c r="Y157" s="118"/>
      <c r="Z157" s="119"/>
      <c r="AA157" s="119"/>
      <c r="AB157" s="119"/>
      <c r="AC157" s="119"/>
      <c r="AE157" s="118"/>
      <c r="AF157" s="118"/>
      <c r="AG157" s="118"/>
      <c r="AH157" s="118"/>
      <c r="AI157" s="118"/>
    </row>
    <row r="158" spans="1:35" ht="15" customHeight="1">
      <c r="A158" s="119" t="str">
        <f t="shared" si="26"/>
        <v/>
      </c>
      <c r="B158" s="119"/>
      <c r="C158" s="119"/>
      <c r="D158" s="100" t="s">
        <v>382</v>
      </c>
      <c r="E158" s="100" t="s">
        <v>383</v>
      </c>
      <c r="F158" s="64">
        <f t="shared" si="20"/>
        <v>29</v>
      </c>
      <c r="G158" s="93">
        <f t="shared" si="21"/>
        <v>2</v>
      </c>
      <c r="H158" s="93">
        <f t="shared" si="22"/>
        <v>3</v>
      </c>
      <c r="I158" s="93">
        <f t="shared" si="23"/>
        <v>5</v>
      </c>
      <c r="J158" s="110">
        <f t="shared" ref="J158:J166" si="29">I158/F158</f>
        <v>0.17241379310344829</v>
      </c>
      <c r="K158" s="93">
        <f t="shared" si="25"/>
        <v>0</v>
      </c>
      <c r="L158" s="104" t="s">
        <v>24</v>
      </c>
      <c r="M158" s="101">
        <v>29</v>
      </c>
      <c r="N158" s="101">
        <v>2</v>
      </c>
      <c r="O158" s="101">
        <v>3</v>
      </c>
      <c r="P158" s="101">
        <v>5</v>
      </c>
      <c r="Q158" s="113"/>
      <c r="R158" s="100"/>
      <c r="S158" s="97"/>
      <c r="T158" s="93"/>
      <c r="U158" s="93"/>
      <c r="V158" s="93"/>
      <c r="W158" s="93"/>
      <c r="X158" s="85"/>
      <c r="Y158" s="118"/>
      <c r="Z158" s="118"/>
      <c r="AA158" s="118"/>
      <c r="AB158" s="118"/>
      <c r="AC158" s="118"/>
      <c r="AD158" s="108"/>
      <c r="AE158" s="118"/>
      <c r="AF158" s="118"/>
      <c r="AG158" s="118"/>
      <c r="AH158" s="118"/>
      <c r="AI158" s="118"/>
    </row>
    <row r="159" spans="1:35" ht="15" customHeight="1">
      <c r="A159" s="119" t="str">
        <f t="shared" si="26"/>
        <v/>
      </c>
      <c r="B159" s="119"/>
      <c r="C159" s="119"/>
      <c r="D159" s="100" t="s">
        <v>59</v>
      </c>
      <c r="E159" s="100" t="s">
        <v>384</v>
      </c>
      <c r="F159" s="64">
        <f t="shared" si="20"/>
        <v>29</v>
      </c>
      <c r="G159" s="93">
        <f t="shared" si="21"/>
        <v>4</v>
      </c>
      <c r="H159" s="93">
        <f t="shared" si="22"/>
        <v>2</v>
      </c>
      <c r="I159" s="93">
        <f t="shared" si="23"/>
        <v>6</v>
      </c>
      <c r="J159" s="110">
        <f t="shared" si="29"/>
        <v>0.20689655172413793</v>
      </c>
      <c r="K159" s="93">
        <f t="shared" si="25"/>
        <v>0</v>
      </c>
      <c r="L159" s="92" t="s">
        <v>12</v>
      </c>
      <c r="M159" s="101">
        <v>29</v>
      </c>
      <c r="N159" s="101">
        <v>4</v>
      </c>
      <c r="O159" s="101">
        <v>2</v>
      </c>
      <c r="P159" s="101">
        <v>6</v>
      </c>
      <c r="Q159" s="113" t="s">
        <v>352</v>
      </c>
      <c r="R159" s="100"/>
      <c r="S159" s="97"/>
      <c r="T159" s="93"/>
      <c r="U159" s="93"/>
      <c r="V159" s="93"/>
      <c r="W159" s="93"/>
      <c r="X159" s="85"/>
      <c r="Y159" s="118"/>
      <c r="Z159" s="119"/>
      <c r="AA159" s="119"/>
      <c r="AB159" s="119"/>
      <c r="AC159" s="119"/>
      <c r="AE159" s="118"/>
      <c r="AF159" s="118"/>
      <c r="AG159" s="118"/>
      <c r="AH159" s="118"/>
      <c r="AI159" s="118"/>
    </row>
    <row r="160" spans="1:35" ht="15" customHeight="1">
      <c r="A160" s="119" t="str">
        <f t="shared" si="26"/>
        <v/>
      </c>
      <c r="B160" s="119"/>
      <c r="C160" s="119"/>
      <c r="D160" s="100" t="s">
        <v>69</v>
      </c>
      <c r="E160" s="100" t="s">
        <v>385</v>
      </c>
      <c r="F160" s="64">
        <f t="shared" si="20"/>
        <v>24</v>
      </c>
      <c r="G160" s="93">
        <f t="shared" si="21"/>
        <v>0</v>
      </c>
      <c r="H160" s="93">
        <f t="shared" si="22"/>
        <v>0</v>
      </c>
      <c r="I160" s="93">
        <f t="shared" si="23"/>
        <v>0</v>
      </c>
      <c r="J160" s="110">
        <f t="shared" si="29"/>
        <v>0</v>
      </c>
      <c r="K160" s="93">
        <f t="shared" si="25"/>
        <v>0</v>
      </c>
      <c r="L160" s="92" t="s">
        <v>352</v>
      </c>
      <c r="M160" s="101">
        <v>24</v>
      </c>
      <c r="N160" s="101">
        <v>0</v>
      </c>
      <c r="O160" s="101">
        <v>0</v>
      </c>
      <c r="P160" s="101">
        <v>0</v>
      </c>
      <c r="Q160" s="113"/>
      <c r="R160" s="100"/>
      <c r="S160" s="97"/>
      <c r="T160" s="93"/>
      <c r="U160" s="93"/>
      <c r="V160" s="93"/>
      <c r="W160" s="93"/>
      <c r="X160" s="85"/>
      <c r="Y160" s="118"/>
      <c r="Z160" s="118"/>
      <c r="AA160" s="118"/>
      <c r="AB160" s="118"/>
      <c r="AC160" s="118"/>
      <c r="AD160" s="108"/>
      <c r="AE160" s="118"/>
      <c r="AF160" s="118"/>
      <c r="AG160" s="118"/>
      <c r="AH160" s="118"/>
      <c r="AI160" s="118"/>
    </row>
    <row r="161" spans="1:35" ht="15" customHeight="1">
      <c r="A161" s="119" t="str">
        <f t="shared" si="26"/>
        <v/>
      </c>
      <c r="B161" s="119"/>
      <c r="C161" s="119">
        <v>2004</v>
      </c>
      <c r="D161" s="118" t="s">
        <v>82</v>
      </c>
      <c r="E161" s="118" t="s">
        <v>386</v>
      </c>
      <c r="F161" s="64">
        <f t="shared" si="20"/>
        <v>85</v>
      </c>
      <c r="G161" s="93">
        <f t="shared" si="21"/>
        <v>9</v>
      </c>
      <c r="H161" s="93">
        <f t="shared" si="22"/>
        <v>17</v>
      </c>
      <c r="I161" s="93">
        <f t="shared" si="23"/>
        <v>26</v>
      </c>
      <c r="J161" s="110">
        <f t="shared" si="29"/>
        <v>0.30588235294117649</v>
      </c>
      <c r="K161" s="93">
        <f t="shared" si="25"/>
        <v>3</v>
      </c>
      <c r="L161" s="92" t="s">
        <v>12</v>
      </c>
      <c r="M161" s="101">
        <v>29</v>
      </c>
      <c r="N161" s="101">
        <v>4</v>
      </c>
      <c r="O161" s="101">
        <v>4</v>
      </c>
      <c r="P161" s="101">
        <v>8</v>
      </c>
      <c r="Q161" s="113" t="s">
        <v>12</v>
      </c>
      <c r="R161" s="101"/>
      <c r="S161" s="97" t="s">
        <v>12</v>
      </c>
      <c r="T161" s="93">
        <v>27</v>
      </c>
      <c r="U161" s="93">
        <v>3</v>
      </c>
      <c r="V161" s="93">
        <v>7</v>
      </c>
      <c r="W161" s="93">
        <v>10</v>
      </c>
      <c r="X161" s="85">
        <v>3</v>
      </c>
      <c r="Y161" s="118" t="s">
        <v>12</v>
      </c>
      <c r="Z161" s="119">
        <v>29</v>
      </c>
      <c r="AA161" s="119">
        <v>2</v>
      </c>
      <c r="AB161" s="119">
        <v>6</v>
      </c>
      <c r="AC161" s="119">
        <v>8</v>
      </c>
      <c r="AD161" s="85">
        <v>0</v>
      </c>
      <c r="AE161" s="118"/>
      <c r="AF161" s="118"/>
      <c r="AG161" s="118"/>
      <c r="AH161" s="118"/>
      <c r="AI161" s="118"/>
    </row>
    <row r="162" spans="1:35" ht="15" customHeight="1">
      <c r="A162" s="119" t="str">
        <f t="shared" si="26"/>
        <v/>
      </c>
      <c r="B162" s="119"/>
      <c r="C162" s="119"/>
      <c r="D162" s="118" t="s">
        <v>118</v>
      </c>
      <c r="E162" s="118" t="s">
        <v>387</v>
      </c>
      <c r="F162" s="64">
        <f t="shared" si="20"/>
        <v>56</v>
      </c>
      <c r="G162" s="93">
        <f t="shared" si="21"/>
        <v>27</v>
      </c>
      <c r="H162" s="93">
        <f t="shared" si="22"/>
        <v>5</v>
      </c>
      <c r="I162" s="93">
        <f t="shared" si="23"/>
        <v>32</v>
      </c>
      <c r="J162" s="110">
        <f t="shared" si="29"/>
        <v>0.5714285714285714</v>
      </c>
      <c r="K162" s="93">
        <f t="shared" si="25"/>
        <v>0</v>
      </c>
      <c r="L162" s="105" t="s">
        <v>23</v>
      </c>
      <c r="M162" s="101">
        <v>29</v>
      </c>
      <c r="N162" s="101">
        <v>18</v>
      </c>
      <c r="O162" s="101">
        <v>5</v>
      </c>
      <c r="P162" s="101">
        <v>23</v>
      </c>
      <c r="Q162" s="113" t="s">
        <v>355</v>
      </c>
      <c r="R162" s="101"/>
      <c r="S162" s="97" t="s">
        <v>23</v>
      </c>
      <c r="T162" s="93">
        <v>27</v>
      </c>
      <c r="U162" s="93">
        <v>9</v>
      </c>
      <c r="V162" s="93">
        <v>0</v>
      </c>
      <c r="W162" s="93">
        <v>9</v>
      </c>
      <c r="X162" s="85">
        <v>0</v>
      </c>
      <c r="Y162" s="118"/>
      <c r="Z162" s="118"/>
      <c r="AA162" s="118"/>
      <c r="AB162" s="118"/>
      <c r="AC162" s="118"/>
      <c r="AD162" s="108"/>
      <c r="AE162" s="118"/>
      <c r="AF162" s="118"/>
      <c r="AG162" s="118"/>
      <c r="AH162" s="118"/>
      <c r="AI162" s="118"/>
    </row>
    <row r="163" spans="1:35" ht="15" customHeight="1">
      <c r="A163" s="119" t="str">
        <f t="shared" si="26"/>
        <v/>
      </c>
      <c r="B163" s="119"/>
      <c r="C163" s="119"/>
      <c r="D163" s="100" t="s">
        <v>137</v>
      </c>
      <c r="E163" s="100" t="s">
        <v>388</v>
      </c>
      <c r="F163" s="64">
        <f t="shared" si="20"/>
        <v>29</v>
      </c>
      <c r="G163" s="93">
        <f t="shared" si="21"/>
        <v>10</v>
      </c>
      <c r="H163" s="93">
        <f t="shared" si="22"/>
        <v>0</v>
      </c>
      <c r="I163" s="93">
        <f t="shared" si="23"/>
        <v>10</v>
      </c>
      <c r="J163" s="110">
        <f t="shared" si="29"/>
        <v>0.34482758620689657</v>
      </c>
      <c r="K163" s="93">
        <f t="shared" si="25"/>
        <v>0</v>
      </c>
      <c r="L163" s="92" t="s">
        <v>352</v>
      </c>
      <c r="M163" s="101">
        <v>29</v>
      </c>
      <c r="N163" s="101">
        <v>10</v>
      </c>
      <c r="O163" s="101">
        <v>0</v>
      </c>
      <c r="P163" s="101">
        <v>10</v>
      </c>
      <c r="Q163" s="113"/>
      <c r="R163" s="100"/>
      <c r="S163" s="97"/>
      <c r="T163" s="93"/>
      <c r="U163" s="93"/>
      <c r="V163" s="93"/>
      <c r="W163" s="93"/>
      <c r="X163" s="85"/>
      <c r="Y163" s="118"/>
      <c r="Z163" s="118"/>
      <c r="AA163" s="118"/>
      <c r="AB163" s="118"/>
      <c r="AC163" s="118"/>
      <c r="AD163" s="108"/>
      <c r="AE163" s="118"/>
      <c r="AF163" s="118"/>
      <c r="AG163" s="118"/>
      <c r="AH163" s="118"/>
      <c r="AI163" s="118"/>
    </row>
    <row r="164" spans="1:35" ht="15" customHeight="1">
      <c r="A164" s="119" t="str">
        <f t="shared" si="26"/>
        <v/>
      </c>
      <c r="B164" s="119"/>
      <c r="C164" s="119">
        <v>4005</v>
      </c>
      <c r="D164" s="118" t="s">
        <v>389</v>
      </c>
      <c r="E164" s="118" t="s">
        <v>390</v>
      </c>
      <c r="F164" s="64">
        <f t="shared" si="20"/>
        <v>85</v>
      </c>
      <c r="G164" s="93">
        <f t="shared" si="21"/>
        <v>8</v>
      </c>
      <c r="H164" s="93">
        <f t="shared" si="22"/>
        <v>8</v>
      </c>
      <c r="I164" s="93">
        <f t="shared" si="23"/>
        <v>16</v>
      </c>
      <c r="J164" s="110">
        <f t="shared" si="29"/>
        <v>0.18823529411764706</v>
      </c>
      <c r="K164" s="93">
        <f t="shared" si="25"/>
        <v>0</v>
      </c>
      <c r="L164" s="92" t="s">
        <v>352</v>
      </c>
      <c r="M164" s="101">
        <v>29</v>
      </c>
      <c r="N164" s="101">
        <v>3</v>
      </c>
      <c r="O164" s="101">
        <v>0</v>
      </c>
      <c r="P164" s="101">
        <v>3</v>
      </c>
      <c r="Q164" s="113" t="s">
        <v>355</v>
      </c>
      <c r="R164" s="101"/>
      <c r="S164" s="97" t="s">
        <v>25</v>
      </c>
      <c r="T164" s="93">
        <v>27</v>
      </c>
      <c r="U164" s="93">
        <v>3</v>
      </c>
      <c r="V164" s="93">
        <v>3</v>
      </c>
      <c r="W164" s="93">
        <v>6</v>
      </c>
      <c r="X164" s="85">
        <v>0</v>
      </c>
      <c r="Y164" s="118" t="s">
        <v>25</v>
      </c>
      <c r="Z164" s="119">
        <v>29</v>
      </c>
      <c r="AA164" s="119">
        <v>2</v>
      </c>
      <c r="AB164" s="119">
        <v>5</v>
      </c>
      <c r="AC164" s="119">
        <v>7</v>
      </c>
      <c r="AD164" s="85">
        <v>0</v>
      </c>
      <c r="AE164" s="118"/>
      <c r="AF164" s="118"/>
      <c r="AG164" s="118"/>
      <c r="AH164" s="118"/>
      <c r="AI164" s="118"/>
    </row>
    <row r="165" spans="1:35" ht="15" customHeight="1">
      <c r="A165" s="119" t="str">
        <f t="shared" si="26"/>
        <v/>
      </c>
      <c r="B165" s="119"/>
      <c r="C165" s="119">
        <v>8007</v>
      </c>
      <c r="D165" s="118" t="s">
        <v>391</v>
      </c>
      <c r="E165" s="118" t="s">
        <v>392</v>
      </c>
      <c r="F165" s="64">
        <f t="shared" si="20"/>
        <v>85</v>
      </c>
      <c r="G165" s="93">
        <f t="shared" si="21"/>
        <v>4</v>
      </c>
      <c r="H165" s="93">
        <f t="shared" si="22"/>
        <v>4</v>
      </c>
      <c r="I165" s="93">
        <f t="shared" si="23"/>
        <v>8</v>
      </c>
      <c r="J165" s="110">
        <f t="shared" si="29"/>
        <v>9.4117647058823528E-2</v>
      </c>
      <c r="K165" s="93">
        <f t="shared" si="25"/>
        <v>3</v>
      </c>
      <c r="L165" s="105" t="s">
        <v>23</v>
      </c>
      <c r="M165" s="101">
        <v>29</v>
      </c>
      <c r="N165" s="101">
        <v>3</v>
      </c>
      <c r="O165" s="101">
        <v>4</v>
      </c>
      <c r="P165" s="101">
        <v>7</v>
      </c>
      <c r="Q165" s="113" t="s">
        <v>355</v>
      </c>
      <c r="R165" s="101"/>
      <c r="S165" s="97" t="s">
        <v>23</v>
      </c>
      <c r="T165" s="93">
        <v>27</v>
      </c>
      <c r="U165" s="93">
        <v>0</v>
      </c>
      <c r="V165" s="93">
        <v>0</v>
      </c>
      <c r="W165" s="93">
        <v>0</v>
      </c>
      <c r="X165" s="85">
        <v>0</v>
      </c>
      <c r="Y165" s="118" t="s">
        <v>23</v>
      </c>
      <c r="Z165" s="119">
        <v>29</v>
      </c>
      <c r="AA165" s="119">
        <v>1</v>
      </c>
      <c r="AB165" s="119">
        <v>0</v>
      </c>
      <c r="AC165" s="119">
        <v>1</v>
      </c>
      <c r="AD165" s="85">
        <v>3</v>
      </c>
      <c r="AE165" s="118"/>
      <c r="AF165" s="118"/>
      <c r="AG165" s="118"/>
      <c r="AH165" s="118"/>
      <c r="AI165" s="118"/>
    </row>
    <row r="166" spans="1:35" ht="15" customHeight="1">
      <c r="A166" s="119" t="str">
        <f t="shared" si="26"/>
        <v/>
      </c>
      <c r="B166" s="119"/>
      <c r="C166" s="119"/>
      <c r="D166" s="100" t="s">
        <v>103</v>
      </c>
      <c r="E166" s="100" t="s">
        <v>393</v>
      </c>
      <c r="F166" s="64">
        <f t="shared" si="20"/>
        <v>29</v>
      </c>
      <c r="G166" s="93">
        <f t="shared" si="21"/>
        <v>2</v>
      </c>
      <c r="H166" s="93">
        <f t="shared" si="22"/>
        <v>1</v>
      </c>
      <c r="I166" s="93">
        <f t="shared" si="23"/>
        <v>3</v>
      </c>
      <c r="J166" s="110">
        <f t="shared" si="29"/>
        <v>0.10344827586206896</v>
      </c>
      <c r="K166" s="93">
        <f t="shared" si="25"/>
        <v>0</v>
      </c>
      <c r="L166" s="92" t="s">
        <v>11</v>
      </c>
      <c r="M166" s="101">
        <v>29</v>
      </c>
      <c r="N166" s="101">
        <v>2</v>
      </c>
      <c r="O166" s="101">
        <v>1</v>
      </c>
      <c r="P166" s="101">
        <v>3</v>
      </c>
      <c r="Q166" s="113" t="s">
        <v>11</v>
      </c>
      <c r="R166" s="100"/>
      <c r="S166" s="97"/>
      <c r="T166" s="93"/>
      <c r="U166" s="93"/>
      <c r="V166" s="93"/>
      <c r="W166" s="93"/>
      <c r="X166" s="85"/>
      <c r="Y166" s="118"/>
      <c r="Z166" s="118"/>
      <c r="AA166" s="118"/>
      <c r="AB166" s="118"/>
      <c r="AC166" s="118"/>
      <c r="AD166" s="108"/>
      <c r="AE166" s="118"/>
      <c r="AF166" s="118"/>
      <c r="AG166" s="118"/>
      <c r="AH166" s="118"/>
      <c r="AI166" s="118"/>
    </row>
    <row r="167" spans="1:35" ht="15" customHeight="1">
      <c r="A167" s="119" t="str">
        <f t="shared" ref="A167:A198" si="30">IF(AND(ISTEXT(L167), ISTEXT(Q167), ISTEXT(S167), ISTEXT(Y167), ISTEXT(AE167)),"Yes", "")</f>
        <v/>
      </c>
      <c r="B167" s="119"/>
      <c r="C167" s="119"/>
      <c r="D167" s="118" t="s">
        <v>394</v>
      </c>
      <c r="E167" s="118" t="s">
        <v>395</v>
      </c>
      <c r="F167" s="64">
        <f t="shared" si="20"/>
        <v>0</v>
      </c>
      <c r="G167" s="93">
        <f t="shared" si="21"/>
        <v>0</v>
      </c>
      <c r="H167" s="93">
        <f t="shared" si="22"/>
        <v>0</v>
      </c>
      <c r="I167" s="93">
        <f t="shared" si="23"/>
        <v>0</v>
      </c>
      <c r="J167" s="110"/>
      <c r="K167" s="93">
        <f t="shared" si="25"/>
        <v>0</v>
      </c>
      <c r="L167" s="106"/>
      <c r="M167" s="93"/>
      <c r="N167" s="93"/>
      <c r="O167" s="93"/>
      <c r="P167" s="93"/>
      <c r="Q167" s="112" t="s">
        <v>351</v>
      </c>
      <c r="R167" s="93"/>
      <c r="S167" s="97"/>
      <c r="T167" s="93"/>
      <c r="U167" s="93"/>
      <c r="V167" s="93"/>
      <c r="W167" s="93"/>
      <c r="X167" s="85"/>
      <c r="Y167" s="118"/>
      <c r="Z167" s="119"/>
      <c r="AA167" s="119"/>
      <c r="AB167" s="119"/>
      <c r="AC167" s="119"/>
      <c r="AE167" s="118"/>
      <c r="AF167" s="118"/>
      <c r="AG167" s="118"/>
      <c r="AH167" s="118"/>
      <c r="AI167" s="118"/>
    </row>
    <row r="168" spans="1:35" ht="15" customHeight="1">
      <c r="A168" s="119" t="str">
        <f t="shared" si="30"/>
        <v/>
      </c>
      <c r="B168" s="119"/>
      <c r="C168" s="119"/>
      <c r="D168" s="118" t="s">
        <v>43</v>
      </c>
      <c r="E168" s="118" t="s">
        <v>138</v>
      </c>
      <c r="F168" s="64">
        <f t="shared" si="20"/>
        <v>56</v>
      </c>
      <c r="G168" s="93">
        <f t="shared" si="21"/>
        <v>0</v>
      </c>
      <c r="H168" s="93">
        <f t="shared" si="22"/>
        <v>0</v>
      </c>
      <c r="I168" s="93">
        <f t="shared" si="23"/>
        <v>0</v>
      </c>
      <c r="J168" s="110">
        <f t="shared" ref="J168:J186" si="31">I168/F168</f>
        <v>0</v>
      </c>
      <c r="K168" s="93">
        <f t="shared" si="25"/>
        <v>0</v>
      </c>
      <c r="L168" s="92" t="s">
        <v>352</v>
      </c>
      <c r="M168" s="101">
        <v>29</v>
      </c>
      <c r="N168" s="101">
        <v>0</v>
      </c>
      <c r="O168" s="101">
        <v>0</v>
      </c>
      <c r="P168" s="101">
        <v>0</v>
      </c>
      <c r="Q168" s="113" t="s">
        <v>355</v>
      </c>
      <c r="R168" s="101"/>
      <c r="S168" s="97" t="s">
        <v>352</v>
      </c>
      <c r="T168" s="93">
        <v>27</v>
      </c>
      <c r="U168" s="93">
        <v>0</v>
      </c>
      <c r="V168" s="93">
        <v>0</v>
      </c>
      <c r="W168" s="93">
        <v>0</v>
      </c>
      <c r="X168" s="85">
        <v>0</v>
      </c>
      <c r="Y168" s="118"/>
      <c r="Z168" s="118"/>
      <c r="AA168" s="118"/>
      <c r="AB168" s="118"/>
      <c r="AC168" s="118"/>
      <c r="AD168" s="108"/>
      <c r="AE168" s="118"/>
      <c r="AF168" s="118"/>
      <c r="AG168" s="118"/>
      <c r="AH168" s="118"/>
      <c r="AI168" s="118"/>
    </row>
    <row r="169" spans="1:35" ht="15" customHeight="1">
      <c r="A169" s="119" t="str">
        <f t="shared" si="30"/>
        <v/>
      </c>
      <c r="B169" s="119"/>
      <c r="C169" s="119"/>
      <c r="D169" s="100" t="s">
        <v>101</v>
      </c>
      <c r="E169" s="100" t="s">
        <v>396</v>
      </c>
      <c r="F169" s="64">
        <f t="shared" si="20"/>
        <v>29</v>
      </c>
      <c r="G169" s="93">
        <f t="shared" si="21"/>
        <v>4</v>
      </c>
      <c r="H169" s="93">
        <f t="shared" si="22"/>
        <v>7</v>
      </c>
      <c r="I169" s="93">
        <f t="shared" si="23"/>
        <v>11</v>
      </c>
      <c r="J169" s="110">
        <f t="shared" si="31"/>
        <v>0.37931034482758619</v>
      </c>
      <c r="K169" s="93">
        <f t="shared" si="25"/>
        <v>0</v>
      </c>
      <c r="L169" s="104" t="s">
        <v>24</v>
      </c>
      <c r="M169" s="101">
        <v>29</v>
      </c>
      <c r="N169" s="101">
        <v>4</v>
      </c>
      <c r="O169" s="101">
        <v>7</v>
      </c>
      <c r="P169" s="101">
        <v>11</v>
      </c>
      <c r="Q169" s="113" t="s">
        <v>354</v>
      </c>
      <c r="R169" s="100"/>
      <c r="S169" s="97"/>
      <c r="T169" s="93"/>
      <c r="U169" s="93"/>
      <c r="V169" s="93"/>
      <c r="W169" s="93"/>
      <c r="X169" s="85"/>
      <c r="Y169" s="118"/>
      <c r="Z169" s="118"/>
      <c r="AA169" s="118"/>
      <c r="AB169" s="118"/>
      <c r="AC169" s="118"/>
      <c r="AD169" s="108"/>
      <c r="AE169" s="118"/>
      <c r="AF169" s="118"/>
      <c r="AG169" s="118"/>
      <c r="AH169" s="118"/>
      <c r="AI169" s="118"/>
    </row>
    <row r="170" spans="1:35" ht="15" customHeight="1">
      <c r="A170" s="119" t="str">
        <f t="shared" si="30"/>
        <v/>
      </c>
      <c r="B170" s="119"/>
      <c r="C170" s="119"/>
      <c r="D170" s="100" t="s">
        <v>397</v>
      </c>
      <c r="E170" s="100" t="s">
        <v>398</v>
      </c>
      <c r="F170" s="64">
        <f t="shared" si="20"/>
        <v>29</v>
      </c>
      <c r="G170" s="93">
        <f t="shared" si="21"/>
        <v>3</v>
      </c>
      <c r="H170" s="93">
        <f t="shared" si="22"/>
        <v>0</v>
      </c>
      <c r="I170" s="93">
        <f t="shared" si="23"/>
        <v>3</v>
      </c>
      <c r="J170" s="110">
        <f t="shared" si="31"/>
        <v>0.10344827586206896</v>
      </c>
      <c r="K170" s="93">
        <f t="shared" si="25"/>
        <v>0</v>
      </c>
      <c r="L170" s="92" t="s">
        <v>352</v>
      </c>
      <c r="M170" s="101">
        <v>29</v>
      </c>
      <c r="N170" s="101">
        <v>3</v>
      </c>
      <c r="O170" s="101">
        <v>0</v>
      </c>
      <c r="P170" s="101">
        <v>3</v>
      </c>
      <c r="Q170" s="113"/>
      <c r="R170" s="100"/>
      <c r="S170" s="97"/>
      <c r="T170" s="93"/>
      <c r="U170" s="93"/>
      <c r="V170" s="93"/>
      <c r="W170" s="93"/>
      <c r="X170" s="85"/>
      <c r="Y170" s="118"/>
      <c r="Z170" s="119"/>
      <c r="AA170" s="119"/>
      <c r="AB170" s="119"/>
      <c r="AC170" s="119"/>
      <c r="AE170" s="118"/>
      <c r="AF170" s="118"/>
      <c r="AG170" s="118"/>
      <c r="AH170" s="118"/>
      <c r="AI170" s="118"/>
    </row>
    <row r="171" spans="1:35" ht="15" customHeight="1">
      <c r="A171" s="119" t="str">
        <f t="shared" si="30"/>
        <v/>
      </c>
      <c r="B171" s="119"/>
      <c r="C171" s="119">
        <v>5007</v>
      </c>
      <c r="D171" s="118" t="s">
        <v>43</v>
      </c>
      <c r="E171" s="118" t="s">
        <v>399</v>
      </c>
      <c r="F171" s="64">
        <f t="shared" si="20"/>
        <v>56</v>
      </c>
      <c r="G171" s="93">
        <f t="shared" si="21"/>
        <v>3</v>
      </c>
      <c r="H171" s="93">
        <f t="shared" si="22"/>
        <v>2</v>
      </c>
      <c r="I171" s="93">
        <f t="shared" si="23"/>
        <v>5</v>
      </c>
      <c r="J171" s="110">
        <f t="shared" si="31"/>
        <v>8.9285714285714288E-2</v>
      </c>
      <c r="K171" s="93">
        <f t="shared" si="25"/>
        <v>0</v>
      </c>
      <c r="L171" s="92"/>
      <c r="M171" s="93"/>
      <c r="N171" s="93"/>
      <c r="O171" s="93"/>
      <c r="P171" s="93"/>
      <c r="Q171" s="112"/>
      <c r="R171" s="93"/>
      <c r="S171" s="97" t="s">
        <v>24</v>
      </c>
      <c r="T171" s="93">
        <v>27</v>
      </c>
      <c r="U171" s="93">
        <v>3</v>
      </c>
      <c r="V171" s="93">
        <v>1</v>
      </c>
      <c r="W171" s="93">
        <v>4</v>
      </c>
      <c r="X171" s="85">
        <v>0</v>
      </c>
      <c r="Y171" s="118" t="s">
        <v>24</v>
      </c>
      <c r="Z171" s="119">
        <v>29</v>
      </c>
      <c r="AA171" s="119">
        <v>0</v>
      </c>
      <c r="AB171" s="119">
        <v>1</v>
      </c>
      <c r="AC171" s="119">
        <v>1</v>
      </c>
      <c r="AD171" s="85">
        <v>0</v>
      </c>
      <c r="AE171" s="118"/>
      <c r="AF171" s="118"/>
      <c r="AG171" s="118"/>
      <c r="AH171" s="118"/>
      <c r="AI171" s="118"/>
    </row>
    <row r="172" spans="1:35" ht="15" customHeight="1">
      <c r="A172" s="119" t="str">
        <f t="shared" si="30"/>
        <v/>
      </c>
      <c r="B172" s="119"/>
      <c r="C172" s="119"/>
      <c r="D172" s="100" t="s">
        <v>400</v>
      </c>
      <c r="E172" s="100" t="s">
        <v>110</v>
      </c>
      <c r="F172" s="64">
        <f t="shared" si="20"/>
        <v>29</v>
      </c>
      <c r="G172" s="93">
        <f t="shared" si="21"/>
        <v>1</v>
      </c>
      <c r="H172" s="93">
        <f t="shared" si="22"/>
        <v>0</v>
      </c>
      <c r="I172" s="93">
        <f t="shared" si="23"/>
        <v>1</v>
      </c>
      <c r="J172" s="110">
        <f t="shared" si="31"/>
        <v>3.4482758620689655E-2</v>
      </c>
      <c r="K172" s="93">
        <f t="shared" si="25"/>
        <v>0</v>
      </c>
      <c r="L172" s="92" t="s">
        <v>352</v>
      </c>
      <c r="M172" s="101">
        <v>29</v>
      </c>
      <c r="N172" s="101">
        <v>1</v>
      </c>
      <c r="O172" s="101">
        <v>0</v>
      </c>
      <c r="P172" s="101">
        <v>1</v>
      </c>
      <c r="Q172" s="113" t="s">
        <v>352</v>
      </c>
      <c r="R172" s="100"/>
      <c r="S172" s="97"/>
      <c r="T172" s="93"/>
      <c r="U172" s="93"/>
      <c r="V172" s="93"/>
      <c r="W172" s="93"/>
      <c r="X172" s="85"/>
      <c r="Y172" s="118"/>
      <c r="Z172" s="119"/>
      <c r="AA172" s="119"/>
      <c r="AB172" s="119"/>
      <c r="AC172" s="119"/>
      <c r="AE172" s="118"/>
      <c r="AF172" s="118"/>
      <c r="AG172" s="118"/>
      <c r="AH172" s="118"/>
      <c r="AI172" s="118"/>
    </row>
    <row r="173" spans="1:35" ht="15" customHeight="1">
      <c r="A173" s="119" t="str">
        <f t="shared" si="30"/>
        <v/>
      </c>
      <c r="B173" s="119"/>
      <c r="C173" s="119"/>
      <c r="D173" s="100" t="s">
        <v>374</v>
      </c>
      <c r="E173" s="100" t="s">
        <v>401</v>
      </c>
      <c r="F173" s="64">
        <f t="shared" si="20"/>
        <v>29</v>
      </c>
      <c r="G173" s="93">
        <f t="shared" si="21"/>
        <v>1</v>
      </c>
      <c r="H173" s="93">
        <f t="shared" si="22"/>
        <v>0</v>
      </c>
      <c r="I173" s="93">
        <f t="shared" si="23"/>
        <v>1</v>
      </c>
      <c r="J173" s="110">
        <f t="shared" si="31"/>
        <v>3.4482758620689655E-2</v>
      </c>
      <c r="K173" s="93">
        <f t="shared" si="25"/>
        <v>0</v>
      </c>
      <c r="L173" s="105" t="s">
        <v>23</v>
      </c>
      <c r="M173" s="101">
        <v>29</v>
      </c>
      <c r="N173" s="101">
        <v>1</v>
      </c>
      <c r="O173" s="101">
        <v>0</v>
      </c>
      <c r="P173" s="101">
        <v>1</v>
      </c>
      <c r="Q173" s="113"/>
      <c r="R173" s="100"/>
      <c r="S173" s="97"/>
      <c r="T173" s="93"/>
      <c r="U173" s="93"/>
      <c r="V173" s="93"/>
      <c r="W173" s="93"/>
      <c r="X173" s="85"/>
      <c r="Y173" s="118"/>
      <c r="Z173" s="118"/>
      <c r="AA173" s="118"/>
      <c r="AB173" s="118"/>
      <c r="AC173" s="118"/>
      <c r="AD173" s="108"/>
      <c r="AE173" s="118"/>
      <c r="AF173" s="118"/>
      <c r="AG173" s="118"/>
      <c r="AH173" s="118"/>
      <c r="AI173" s="118"/>
    </row>
    <row r="174" spans="1:35" ht="15" customHeight="1">
      <c r="A174" s="119" t="str">
        <f t="shared" si="30"/>
        <v/>
      </c>
      <c r="B174" s="119"/>
      <c r="C174" s="119">
        <v>7007</v>
      </c>
      <c r="D174" s="118" t="s">
        <v>87</v>
      </c>
      <c r="E174" s="118" t="s">
        <v>402</v>
      </c>
      <c r="F174" s="64">
        <f t="shared" si="20"/>
        <v>58</v>
      </c>
      <c r="G174" s="93">
        <f t="shared" si="21"/>
        <v>5</v>
      </c>
      <c r="H174" s="93">
        <f t="shared" si="22"/>
        <v>3</v>
      </c>
      <c r="I174" s="93">
        <f t="shared" si="23"/>
        <v>8</v>
      </c>
      <c r="J174" s="110">
        <f t="shared" si="31"/>
        <v>0.13793103448275862</v>
      </c>
      <c r="K174" s="93">
        <f t="shared" si="25"/>
        <v>3</v>
      </c>
      <c r="L174" s="92" t="s">
        <v>351</v>
      </c>
      <c r="M174" s="101">
        <v>29</v>
      </c>
      <c r="N174" s="101">
        <v>3</v>
      </c>
      <c r="O174" s="101">
        <v>0</v>
      </c>
      <c r="P174" s="101">
        <v>3</v>
      </c>
      <c r="Q174" s="113" t="s">
        <v>351</v>
      </c>
      <c r="R174" s="100"/>
      <c r="S174" s="97"/>
      <c r="T174" s="93"/>
      <c r="U174" s="93"/>
      <c r="V174" s="93"/>
      <c r="W174" s="93"/>
      <c r="X174" s="85"/>
      <c r="Y174" s="118" t="s">
        <v>26</v>
      </c>
      <c r="Z174" s="119">
        <v>29</v>
      </c>
      <c r="AA174" s="119">
        <v>2</v>
      </c>
      <c r="AB174" s="119">
        <v>3</v>
      </c>
      <c r="AC174" s="119">
        <v>5</v>
      </c>
      <c r="AD174" s="85">
        <v>3</v>
      </c>
      <c r="AE174" s="118"/>
      <c r="AF174" s="118"/>
      <c r="AG174" s="118"/>
      <c r="AH174" s="118"/>
      <c r="AI174" s="118"/>
    </row>
    <row r="175" spans="1:35" ht="15" customHeight="1">
      <c r="A175" s="119" t="str">
        <f t="shared" si="30"/>
        <v/>
      </c>
      <c r="B175" s="119"/>
      <c r="C175" s="119"/>
      <c r="D175" s="100" t="s">
        <v>403</v>
      </c>
      <c r="E175" s="100" t="s">
        <v>404</v>
      </c>
      <c r="F175" s="64">
        <f t="shared" si="20"/>
        <v>29</v>
      </c>
      <c r="G175" s="93">
        <f t="shared" si="21"/>
        <v>0</v>
      </c>
      <c r="H175" s="93">
        <f t="shared" si="22"/>
        <v>2</v>
      </c>
      <c r="I175" s="93">
        <f t="shared" si="23"/>
        <v>2</v>
      </c>
      <c r="J175" s="110">
        <f t="shared" si="31"/>
        <v>6.8965517241379309E-2</v>
      </c>
      <c r="K175" s="93">
        <f t="shared" si="25"/>
        <v>0</v>
      </c>
      <c r="L175" s="92" t="s">
        <v>11</v>
      </c>
      <c r="M175" s="101">
        <v>29</v>
      </c>
      <c r="N175" s="101">
        <v>0</v>
      </c>
      <c r="O175" s="101">
        <v>2</v>
      </c>
      <c r="P175" s="101">
        <v>2</v>
      </c>
      <c r="Q175" s="113"/>
      <c r="R175" s="100"/>
      <c r="S175" s="97"/>
      <c r="T175" s="93"/>
      <c r="U175" s="93"/>
      <c r="V175" s="93"/>
      <c r="W175" s="93"/>
      <c r="X175" s="85"/>
      <c r="Y175" s="118"/>
      <c r="Z175" s="118"/>
      <c r="AA175" s="118"/>
      <c r="AB175" s="118"/>
      <c r="AC175" s="118"/>
      <c r="AD175" s="108"/>
      <c r="AE175" s="118"/>
      <c r="AF175" s="118"/>
      <c r="AG175" s="118"/>
      <c r="AH175" s="118"/>
      <c r="AI175" s="118"/>
    </row>
    <row r="176" spans="1:35" ht="15" customHeight="1">
      <c r="A176" s="119" t="str">
        <f t="shared" si="30"/>
        <v/>
      </c>
      <c r="B176" s="119"/>
      <c r="C176" s="119"/>
      <c r="D176" s="100" t="s">
        <v>184</v>
      </c>
      <c r="E176" s="100" t="s">
        <v>405</v>
      </c>
      <c r="F176" s="64">
        <f t="shared" si="20"/>
        <v>29</v>
      </c>
      <c r="G176" s="93">
        <f t="shared" si="21"/>
        <v>0</v>
      </c>
      <c r="H176" s="93">
        <f t="shared" si="22"/>
        <v>1</v>
      </c>
      <c r="I176" s="93">
        <f t="shared" si="23"/>
        <v>1</v>
      </c>
      <c r="J176" s="110">
        <f t="shared" si="31"/>
        <v>3.4482758620689655E-2</v>
      </c>
      <c r="K176" s="93">
        <f t="shared" si="25"/>
        <v>0</v>
      </c>
      <c r="L176" s="92" t="s">
        <v>352</v>
      </c>
      <c r="M176" s="101">
        <v>29</v>
      </c>
      <c r="N176" s="101">
        <v>0</v>
      </c>
      <c r="O176" s="101">
        <v>1</v>
      </c>
      <c r="P176" s="101">
        <v>1</v>
      </c>
      <c r="Q176" s="113"/>
      <c r="R176" s="100"/>
      <c r="S176" s="97"/>
      <c r="T176" s="93"/>
      <c r="U176" s="93"/>
      <c r="V176" s="93"/>
      <c r="W176" s="93"/>
      <c r="X176" s="85"/>
      <c r="Y176" s="118"/>
      <c r="Z176" s="118"/>
      <c r="AA176" s="118"/>
      <c r="AB176" s="118"/>
      <c r="AC176" s="118"/>
      <c r="AD176" s="108"/>
      <c r="AE176" s="118"/>
      <c r="AF176" s="118"/>
      <c r="AG176" s="118"/>
      <c r="AH176" s="118"/>
      <c r="AI176" s="118"/>
    </row>
    <row r="177" spans="1:35" ht="15" customHeight="1">
      <c r="A177" s="119" t="str">
        <f t="shared" si="30"/>
        <v/>
      </c>
      <c r="B177" s="119"/>
      <c r="C177" s="119"/>
      <c r="D177" s="100" t="s">
        <v>71</v>
      </c>
      <c r="E177" s="100" t="s">
        <v>406</v>
      </c>
      <c r="F177" s="64">
        <f t="shared" si="20"/>
        <v>29</v>
      </c>
      <c r="G177" s="93">
        <f t="shared" si="21"/>
        <v>8</v>
      </c>
      <c r="H177" s="93">
        <f t="shared" si="22"/>
        <v>4</v>
      </c>
      <c r="I177" s="93">
        <f t="shared" si="23"/>
        <v>12</v>
      </c>
      <c r="J177" s="110">
        <f t="shared" si="31"/>
        <v>0.41379310344827586</v>
      </c>
      <c r="K177" s="93">
        <f t="shared" si="25"/>
        <v>0</v>
      </c>
      <c r="L177" s="104" t="s">
        <v>24</v>
      </c>
      <c r="M177" s="101">
        <v>29</v>
      </c>
      <c r="N177" s="101">
        <v>8</v>
      </c>
      <c r="O177" s="101">
        <v>4</v>
      </c>
      <c r="P177" s="101">
        <v>12</v>
      </c>
      <c r="Q177" s="113" t="s">
        <v>354</v>
      </c>
      <c r="R177" s="100"/>
      <c r="S177" s="97"/>
      <c r="T177" s="93"/>
      <c r="U177" s="93"/>
      <c r="V177" s="93"/>
      <c r="W177" s="93"/>
      <c r="X177" s="85"/>
      <c r="Y177" s="118"/>
      <c r="Z177" s="118"/>
      <c r="AA177" s="118"/>
      <c r="AB177" s="118"/>
      <c r="AC177" s="118"/>
      <c r="AD177" s="108"/>
      <c r="AE177" s="118"/>
      <c r="AF177" s="118"/>
      <c r="AG177" s="118"/>
      <c r="AH177" s="118"/>
      <c r="AI177" s="118"/>
    </row>
    <row r="178" spans="1:35" ht="15" customHeight="1">
      <c r="A178" s="119" t="str">
        <f t="shared" si="30"/>
        <v/>
      </c>
      <c r="B178" s="119"/>
      <c r="C178" s="119"/>
      <c r="D178" s="100" t="s">
        <v>41</v>
      </c>
      <c r="E178" s="100" t="s">
        <v>407</v>
      </c>
      <c r="F178" s="64">
        <f t="shared" si="20"/>
        <v>29</v>
      </c>
      <c r="G178" s="93">
        <f t="shared" si="21"/>
        <v>2</v>
      </c>
      <c r="H178" s="93">
        <f t="shared" si="22"/>
        <v>2</v>
      </c>
      <c r="I178" s="93">
        <f t="shared" si="23"/>
        <v>4</v>
      </c>
      <c r="J178" s="110">
        <f t="shared" si="31"/>
        <v>0.13793103448275862</v>
      </c>
      <c r="K178" s="93">
        <f t="shared" si="25"/>
        <v>0</v>
      </c>
      <c r="L178" s="92" t="s">
        <v>351</v>
      </c>
      <c r="M178" s="101">
        <v>29</v>
      </c>
      <c r="N178" s="101">
        <v>2</v>
      </c>
      <c r="O178" s="101">
        <v>2</v>
      </c>
      <c r="P178" s="101">
        <v>4</v>
      </c>
      <c r="Q178" s="113"/>
      <c r="R178" s="100"/>
      <c r="S178" s="97"/>
      <c r="T178" s="93"/>
      <c r="U178" s="93"/>
      <c r="V178" s="93"/>
      <c r="W178" s="93"/>
      <c r="X178" s="85"/>
      <c r="Y178" s="118"/>
      <c r="Z178" s="118"/>
      <c r="AA178" s="118"/>
      <c r="AB178" s="118"/>
      <c r="AC178" s="118"/>
      <c r="AD178" s="108"/>
      <c r="AE178" s="118"/>
      <c r="AF178" s="118"/>
      <c r="AG178" s="118"/>
      <c r="AH178" s="118"/>
      <c r="AI178" s="118"/>
    </row>
    <row r="179" spans="1:35" ht="15" customHeight="1">
      <c r="A179" s="119" t="str">
        <f t="shared" si="30"/>
        <v/>
      </c>
      <c r="B179" s="119"/>
      <c r="C179" s="119"/>
      <c r="D179" s="100" t="s">
        <v>408</v>
      </c>
      <c r="E179" s="100" t="s">
        <v>409</v>
      </c>
      <c r="F179" s="64">
        <f t="shared" si="20"/>
        <v>29</v>
      </c>
      <c r="G179" s="93">
        <f t="shared" si="21"/>
        <v>17</v>
      </c>
      <c r="H179" s="93">
        <f t="shared" si="22"/>
        <v>3</v>
      </c>
      <c r="I179" s="93">
        <f t="shared" si="23"/>
        <v>20</v>
      </c>
      <c r="J179" s="110">
        <f t="shared" si="31"/>
        <v>0.68965517241379315</v>
      </c>
      <c r="K179" s="93">
        <f t="shared" si="25"/>
        <v>0</v>
      </c>
      <c r="L179" s="92" t="s">
        <v>351</v>
      </c>
      <c r="M179" s="101">
        <v>29</v>
      </c>
      <c r="N179" s="101">
        <v>17</v>
      </c>
      <c r="O179" s="101">
        <v>3</v>
      </c>
      <c r="P179" s="101">
        <v>20</v>
      </c>
      <c r="Q179" s="113" t="s">
        <v>355</v>
      </c>
      <c r="R179" s="100"/>
      <c r="S179" s="97"/>
      <c r="T179" s="93"/>
      <c r="U179" s="93"/>
      <c r="V179" s="93"/>
      <c r="W179" s="93"/>
      <c r="X179" s="85"/>
      <c r="Y179" s="118"/>
      <c r="Z179" s="118"/>
      <c r="AA179" s="118"/>
      <c r="AB179" s="118"/>
      <c r="AC179" s="118"/>
      <c r="AD179" s="108"/>
      <c r="AE179" s="118"/>
      <c r="AF179" s="118"/>
      <c r="AG179" s="118"/>
      <c r="AH179" s="118"/>
      <c r="AI179" s="118"/>
    </row>
    <row r="180" spans="1:35" ht="15" customHeight="1">
      <c r="A180" s="119" t="str">
        <f t="shared" si="30"/>
        <v/>
      </c>
      <c r="B180" s="119"/>
      <c r="C180" s="119"/>
      <c r="D180" s="100" t="s">
        <v>410</v>
      </c>
      <c r="E180" s="100" t="s">
        <v>411</v>
      </c>
      <c r="F180" s="64">
        <f t="shared" si="20"/>
        <v>29</v>
      </c>
      <c r="G180" s="93">
        <f t="shared" si="21"/>
        <v>0</v>
      </c>
      <c r="H180" s="93">
        <f t="shared" si="22"/>
        <v>0</v>
      </c>
      <c r="I180" s="93">
        <f t="shared" si="23"/>
        <v>0</v>
      </c>
      <c r="J180" s="110">
        <f t="shared" si="31"/>
        <v>0</v>
      </c>
      <c r="K180" s="93">
        <f t="shared" si="25"/>
        <v>0</v>
      </c>
      <c r="L180" s="105" t="s">
        <v>23</v>
      </c>
      <c r="M180" s="101">
        <v>29</v>
      </c>
      <c r="N180" s="101">
        <v>0</v>
      </c>
      <c r="O180" s="101">
        <v>0</v>
      </c>
      <c r="P180" s="101">
        <v>0</v>
      </c>
      <c r="Q180" s="113"/>
      <c r="R180" s="100"/>
      <c r="S180" s="97"/>
      <c r="T180" s="93"/>
      <c r="U180" s="93"/>
      <c r="V180" s="93"/>
      <c r="W180" s="93"/>
      <c r="X180" s="85"/>
      <c r="Y180" s="118"/>
      <c r="Z180" s="118"/>
      <c r="AA180" s="118"/>
      <c r="AB180" s="118"/>
      <c r="AC180" s="118"/>
      <c r="AD180" s="108"/>
      <c r="AE180" s="118"/>
      <c r="AF180" s="118"/>
      <c r="AG180" s="118"/>
      <c r="AH180" s="118"/>
      <c r="AI180" s="118"/>
    </row>
    <row r="181" spans="1:35" ht="15" customHeight="1">
      <c r="A181" s="119" t="str">
        <f t="shared" si="30"/>
        <v/>
      </c>
      <c r="B181" s="119"/>
      <c r="C181" s="119"/>
      <c r="D181" s="118" t="s">
        <v>84</v>
      </c>
      <c r="E181" s="118" t="s">
        <v>412</v>
      </c>
      <c r="F181" s="64">
        <f t="shared" si="20"/>
        <v>27</v>
      </c>
      <c r="G181" s="93">
        <f t="shared" si="21"/>
        <v>7</v>
      </c>
      <c r="H181" s="93">
        <f t="shared" si="22"/>
        <v>5</v>
      </c>
      <c r="I181" s="93">
        <f t="shared" si="23"/>
        <v>12</v>
      </c>
      <c r="J181" s="110">
        <f t="shared" si="31"/>
        <v>0.44444444444444442</v>
      </c>
      <c r="K181" s="93">
        <f t="shared" si="25"/>
        <v>12</v>
      </c>
      <c r="L181" s="92"/>
      <c r="M181" s="93"/>
      <c r="N181" s="93"/>
      <c r="O181" s="93"/>
      <c r="P181" s="93"/>
      <c r="Q181" s="112"/>
      <c r="R181" s="93"/>
      <c r="S181" s="97" t="s">
        <v>24</v>
      </c>
      <c r="T181" s="93">
        <v>27</v>
      </c>
      <c r="U181" s="93">
        <v>7</v>
      </c>
      <c r="V181" s="93">
        <v>5</v>
      </c>
      <c r="W181" s="93">
        <v>12</v>
      </c>
      <c r="X181" s="85">
        <v>12</v>
      </c>
      <c r="Y181" s="118"/>
      <c r="Z181" s="118"/>
      <c r="AA181" s="118"/>
      <c r="AB181" s="118"/>
      <c r="AC181" s="118"/>
      <c r="AD181" s="108"/>
      <c r="AE181" s="118"/>
      <c r="AF181" s="118"/>
      <c r="AG181" s="118"/>
      <c r="AH181" s="118"/>
      <c r="AI181" s="118"/>
    </row>
    <row r="182" spans="1:35" ht="15" customHeight="1">
      <c r="A182" s="119" t="str">
        <f t="shared" si="30"/>
        <v/>
      </c>
      <c r="B182" s="119"/>
      <c r="C182" s="119"/>
      <c r="D182" s="118" t="s">
        <v>50</v>
      </c>
      <c r="E182" s="118" t="s">
        <v>412</v>
      </c>
      <c r="F182" s="64">
        <f t="shared" si="20"/>
        <v>27</v>
      </c>
      <c r="G182" s="93">
        <f t="shared" si="21"/>
        <v>0</v>
      </c>
      <c r="H182" s="93">
        <f t="shared" si="22"/>
        <v>0</v>
      </c>
      <c r="I182" s="93">
        <f t="shared" si="23"/>
        <v>0</v>
      </c>
      <c r="J182" s="110">
        <f t="shared" si="31"/>
        <v>0</v>
      </c>
      <c r="K182" s="93">
        <f t="shared" si="25"/>
        <v>6</v>
      </c>
      <c r="L182" s="92"/>
      <c r="M182" s="93"/>
      <c r="N182" s="93"/>
      <c r="O182" s="93"/>
      <c r="P182" s="93"/>
      <c r="Q182" s="112"/>
      <c r="R182" s="93"/>
      <c r="S182" s="97" t="s">
        <v>24</v>
      </c>
      <c r="T182" s="93">
        <v>27</v>
      </c>
      <c r="U182" s="93">
        <v>0</v>
      </c>
      <c r="V182" s="93">
        <v>0</v>
      </c>
      <c r="W182" s="93">
        <v>0</v>
      </c>
      <c r="X182" s="85">
        <v>6</v>
      </c>
      <c r="Y182" s="118"/>
      <c r="Z182" s="118"/>
      <c r="AA182" s="118"/>
      <c r="AB182" s="118"/>
      <c r="AC182" s="118"/>
      <c r="AD182" s="108"/>
      <c r="AE182" s="118"/>
      <c r="AF182" s="118"/>
      <c r="AG182" s="118"/>
      <c r="AH182" s="118"/>
      <c r="AI182" s="118"/>
    </row>
    <row r="183" spans="1:35" ht="15" customHeight="1">
      <c r="A183" s="119" t="str">
        <f t="shared" si="30"/>
        <v/>
      </c>
      <c r="B183" s="119"/>
      <c r="C183" s="119">
        <v>7011</v>
      </c>
      <c r="D183" s="118" t="s">
        <v>413</v>
      </c>
      <c r="E183" s="118" t="s">
        <v>215</v>
      </c>
      <c r="F183" s="64">
        <f t="shared" si="20"/>
        <v>56</v>
      </c>
      <c r="G183" s="93">
        <f t="shared" si="21"/>
        <v>6</v>
      </c>
      <c r="H183" s="93">
        <f t="shared" si="22"/>
        <v>3</v>
      </c>
      <c r="I183" s="93">
        <f t="shared" si="23"/>
        <v>9</v>
      </c>
      <c r="J183" s="110">
        <f t="shared" si="31"/>
        <v>0.16071428571428573</v>
      </c>
      <c r="K183" s="93">
        <f t="shared" si="25"/>
        <v>6</v>
      </c>
      <c r="L183" s="92"/>
      <c r="M183" s="93"/>
      <c r="N183" s="93"/>
      <c r="O183" s="93"/>
      <c r="P183" s="93"/>
      <c r="Q183" s="112" t="s">
        <v>351</v>
      </c>
      <c r="R183" s="93"/>
      <c r="S183" s="97" t="s">
        <v>351</v>
      </c>
      <c r="T183" s="93">
        <v>27</v>
      </c>
      <c r="U183" s="93">
        <v>6</v>
      </c>
      <c r="V183" s="93">
        <v>3</v>
      </c>
      <c r="W183" s="93">
        <v>9</v>
      </c>
      <c r="X183" s="85">
        <v>6</v>
      </c>
      <c r="Y183" s="118" t="s">
        <v>26</v>
      </c>
      <c r="Z183" s="119">
        <v>29</v>
      </c>
      <c r="AA183" s="119">
        <v>0</v>
      </c>
      <c r="AB183" s="119">
        <v>0</v>
      </c>
      <c r="AC183" s="119">
        <v>0</v>
      </c>
      <c r="AD183" s="85">
        <v>0</v>
      </c>
      <c r="AE183" s="118"/>
      <c r="AF183" s="118"/>
      <c r="AG183" s="118"/>
      <c r="AH183" s="118"/>
      <c r="AI183" s="118"/>
    </row>
    <row r="184" spans="1:35" ht="15" customHeight="1">
      <c r="A184" s="119" t="str">
        <f t="shared" si="30"/>
        <v/>
      </c>
      <c r="B184" s="119"/>
      <c r="C184" s="119"/>
      <c r="D184" s="100" t="s">
        <v>96</v>
      </c>
      <c r="E184" s="100" t="s">
        <v>414</v>
      </c>
      <c r="F184" s="64">
        <f t="shared" si="20"/>
        <v>29</v>
      </c>
      <c r="G184" s="93">
        <f t="shared" si="21"/>
        <v>15</v>
      </c>
      <c r="H184" s="93">
        <f t="shared" si="22"/>
        <v>7</v>
      </c>
      <c r="I184" s="93">
        <f t="shared" si="23"/>
        <v>22</v>
      </c>
      <c r="J184" s="110">
        <f t="shared" si="31"/>
        <v>0.75862068965517238</v>
      </c>
      <c r="K184" s="93">
        <f t="shared" si="25"/>
        <v>0</v>
      </c>
      <c r="L184" s="105" t="s">
        <v>23</v>
      </c>
      <c r="M184" s="101">
        <v>29</v>
      </c>
      <c r="N184" s="101">
        <v>15</v>
      </c>
      <c r="O184" s="101">
        <v>7</v>
      </c>
      <c r="P184" s="101">
        <v>22</v>
      </c>
      <c r="Q184" s="113"/>
      <c r="R184" s="100"/>
      <c r="S184" s="97"/>
      <c r="T184" s="93"/>
      <c r="U184" s="93"/>
      <c r="V184" s="93"/>
      <c r="W184" s="93"/>
      <c r="X184" s="85"/>
      <c r="Y184" s="118"/>
      <c r="Z184" s="118"/>
      <c r="AA184" s="118"/>
      <c r="AB184" s="118"/>
      <c r="AC184" s="118"/>
      <c r="AD184" s="108"/>
      <c r="AE184" s="118"/>
      <c r="AF184" s="118"/>
      <c r="AG184" s="118"/>
      <c r="AH184" s="118"/>
      <c r="AI184" s="118"/>
    </row>
    <row r="185" spans="1:35" ht="15" customHeight="1">
      <c r="A185" s="119" t="str">
        <f t="shared" si="30"/>
        <v/>
      </c>
      <c r="B185" s="119"/>
      <c r="C185" s="119">
        <v>3008</v>
      </c>
      <c r="D185" s="118" t="s">
        <v>154</v>
      </c>
      <c r="E185" s="118" t="s">
        <v>415</v>
      </c>
      <c r="F185" s="64">
        <f t="shared" si="20"/>
        <v>29</v>
      </c>
      <c r="G185" s="93">
        <f t="shared" si="21"/>
        <v>2</v>
      </c>
      <c r="H185" s="93">
        <f t="shared" si="22"/>
        <v>5</v>
      </c>
      <c r="I185" s="93">
        <f t="shared" si="23"/>
        <v>7</v>
      </c>
      <c r="J185" s="110">
        <f t="shared" si="31"/>
        <v>0.2413793103448276</v>
      </c>
      <c r="K185" s="93">
        <f t="shared" si="25"/>
        <v>0</v>
      </c>
      <c r="L185" s="106"/>
      <c r="M185" s="93"/>
      <c r="N185" s="93"/>
      <c r="O185" s="93"/>
      <c r="P185" s="93"/>
      <c r="Q185" s="112"/>
      <c r="R185" s="93"/>
      <c r="S185" s="97"/>
      <c r="T185" s="93"/>
      <c r="U185" s="93"/>
      <c r="V185" s="93"/>
      <c r="W185" s="93"/>
      <c r="X185" s="85"/>
      <c r="Y185" s="118" t="s">
        <v>68</v>
      </c>
      <c r="Z185" s="119">
        <v>29</v>
      </c>
      <c r="AA185" s="119">
        <v>2</v>
      </c>
      <c r="AB185" s="119">
        <v>5</v>
      </c>
      <c r="AC185" s="119">
        <v>7</v>
      </c>
      <c r="AD185" s="85">
        <v>0</v>
      </c>
      <c r="AE185" s="118"/>
      <c r="AF185" s="118"/>
      <c r="AG185" s="118"/>
      <c r="AH185" s="118"/>
      <c r="AI185" s="118"/>
    </row>
    <row r="186" spans="1:35" ht="15" customHeight="1">
      <c r="A186" s="119" t="str">
        <f t="shared" si="30"/>
        <v/>
      </c>
      <c r="B186" s="119"/>
      <c r="C186" s="119"/>
      <c r="D186" s="118" t="s">
        <v>129</v>
      </c>
      <c r="E186" s="118" t="s">
        <v>416</v>
      </c>
      <c r="F186" s="64">
        <f t="shared" si="20"/>
        <v>27</v>
      </c>
      <c r="G186" s="93">
        <f t="shared" si="21"/>
        <v>8</v>
      </c>
      <c r="H186" s="93">
        <f t="shared" si="22"/>
        <v>2</v>
      </c>
      <c r="I186" s="93">
        <f t="shared" si="23"/>
        <v>10</v>
      </c>
      <c r="J186" s="110">
        <f t="shared" si="31"/>
        <v>0.37037037037037035</v>
      </c>
      <c r="K186" s="93">
        <f t="shared" si="25"/>
        <v>0</v>
      </c>
      <c r="L186" s="92"/>
      <c r="M186" s="93"/>
      <c r="N186" s="93"/>
      <c r="O186" s="93"/>
      <c r="P186" s="93"/>
      <c r="Q186" s="112"/>
      <c r="R186" s="93"/>
      <c r="S186" s="97" t="s">
        <v>352</v>
      </c>
      <c r="T186" s="93">
        <v>27</v>
      </c>
      <c r="U186" s="93">
        <v>8</v>
      </c>
      <c r="V186" s="93">
        <v>2</v>
      </c>
      <c r="W186" s="93">
        <v>10</v>
      </c>
      <c r="X186" s="85">
        <v>0</v>
      </c>
      <c r="Y186" s="118"/>
      <c r="Z186" s="118"/>
      <c r="AA186" s="118"/>
      <c r="AB186" s="118"/>
      <c r="AC186" s="118"/>
      <c r="AD186" s="108"/>
      <c r="AE186" s="118"/>
      <c r="AF186" s="118"/>
      <c r="AG186" s="118"/>
      <c r="AH186" s="118"/>
      <c r="AI186" s="118"/>
    </row>
    <row r="187" spans="1:35" ht="15" customHeight="1">
      <c r="A187" s="119" t="str">
        <f t="shared" si="30"/>
        <v/>
      </c>
      <c r="B187" s="119"/>
      <c r="C187" s="119"/>
      <c r="D187" s="118" t="s">
        <v>50</v>
      </c>
      <c r="E187" s="118" t="s">
        <v>417</v>
      </c>
      <c r="F187" s="64">
        <f t="shared" si="20"/>
        <v>0</v>
      </c>
      <c r="G187" s="93">
        <f t="shared" si="21"/>
        <v>0</v>
      </c>
      <c r="H187" s="93">
        <f t="shared" si="22"/>
        <v>0</v>
      </c>
      <c r="I187" s="93">
        <f t="shared" si="23"/>
        <v>0</v>
      </c>
      <c r="J187" s="110"/>
      <c r="K187" s="93">
        <f t="shared" si="25"/>
        <v>0</v>
      </c>
      <c r="L187" s="106"/>
      <c r="M187" s="93"/>
      <c r="N187" s="93"/>
      <c r="O187" s="93"/>
      <c r="P187" s="93"/>
      <c r="Q187" s="112" t="s">
        <v>352</v>
      </c>
      <c r="R187" s="93"/>
      <c r="S187" s="97"/>
      <c r="T187" s="93"/>
      <c r="U187" s="93"/>
      <c r="V187" s="93"/>
      <c r="W187" s="93"/>
      <c r="X187" s="85"/>
      <c r="Y187" s="118"/>
      <c r="Z187" s="119"/>
      <c r="AA187" s="119"/>
      <c r="AB187" s="119"/>
      <c r="AC187" s="119"/>
      <c r="AE187" s="118"/>
      <c r="AF187" s="118"/>
      <c r="AG187" s="118"/>
      <c r="AH187" s="118"/>
      <c r="AI187" s="118"/>
    </row>
    <row r="188" spans="1:35" ht="15" customHeight="1">
      <c r="A188" s="119" t="str">
        <f t="shared" si="30"/>
        <v/>
      </c>
      <c r="B188" s="119"/>
      <c r="C188" s="119">
        <v>3017</v>
      </c>
      <c r="D188" s="118" t="s">
        <v>418</v>
      </c>
      <c r="E188" s="118" t="s">
        <v>419</v>
      </c>
      <c r="F188" s="64">
        <f t="shared" si="20"/>
        <v>68</v>
      </c>
      <c r="G188" s="93">
        <f t="shared" si="21"/>
        <v>63</v>
      </c>
      <c r="H188" s="93">
        <f t="shared" si="22"/>
        <v>24</v>
      </c>
      <c r="I188" s="93">
        <f t="shared" si="23"/>
        <v>87</v>
      </c>
      <c r="J188" s="110">
        <f t="shared" ref="J188:J212" si="32">I188/F188</f>
        <v>1.2794117647058822</v>
      </c>
      <c r="K188" s="93">
        <f t="shared" si="25"/>
        <v>12</v>
      </c>
      <c r="L188" s="103" t="s">
        <v>352</v>
      </c>
      <c r="M188" s="101">
        <v>29</v>
      </c>
      <c r="N188" s="101">
        <v>33</v>
      </c>
      <c r="O188" s="101">
        <v>8</v>
      </c>
      <c r="P188" s="101">
        <v>41</v>
      </c>
      <c r="Q188" s="113" t="s">
        <v>352</v>
      </c>
      <c r="R188" s="101"/>
      <c r="S188" s="97" t="s">
        <v>352</v>
      </c>
      <c r="T188" s="93">
        <v>27</v>
      </c>
      <c r="U188" s="93">
        <v>18</v>
      </c>
      <c r="V188" s="93">
        <v>10</v>
      </c>
      <c r="W188" s="93">
        <v>28</v>
      </c>
      <c r="X188" s="85">
        <v>3</v>
      </c>
      <c r="Y188" s="118" t="s">
        <v>68</v>
      </c>
      <c r="Z188" s="119">
        <v>12</v>
      </c>
      <c r="AA188" s="119">
        <v>12</v>
      </c>
      <c r="AB188" s="119">
        <v>6</v>
      </c>
      <c r="AC188" s="119">
        <v>18</v>
      </c>
      <c r="AD188" s="85">
        <v>9</v>
      </c>
      <c r="AE188" s="118"/>
      <c r="AF188" s="118"/>
      <c r="AG188" s="118"/>
      <c r="AH188" s="118"/>
      <c r="AI188" s="118"/>
    </row>
    <row r="189" spans="1:35" ht="15" customHeight="1">
      <c r="A189" s="119" t="str">
        <f t="shared" si="30"/>
        <v/>
      </c>
      <c r="B189" s="119"/>
      <c r="C189" s="119">
        <v>8011</v>
      </c>
      <c r="D189" s="118" t="s">
        <v>420</v>
      </c>
      <c r="E189" s="118" t="s">
        <v>421</v>
      </c>
      <c r="F189" s="64">
        <f t="shared" si="20"/>
        <v>29</v>
      </c>
      <c r="G189" s="93">
        <f t="shared" si="21"/>
        <v>5</v>
      </c>
      <c r="H189" s="93">
        <f t="shared" si="22"/>
        <v>8</v>
      </c>
      <c r="I189" s="93">
        <f t="shared" si="23"/>
        <v>13</v>
      </c>
      <c r="J189" s="110">
        <f t="shared" si="32"/>
        <v>0.44827586206896552</v>
      </c>
      <c r="K189" s="93">
        <f t="shared" si="25"/>
        <v>12</v>
      </c>
      <c r="L189" s="106"/>
      <c r="M189" s="93"/>
      <c r="N189" s="93"/>
      <c r="O189" s="93"/>
      <c r="P189" s="93"/>
      <c r="Q189" s="112"/>
      <c r="R189" s="93"/>
      <c r="S189" s="97"/>
      <c r="T189" s="93"/>
      <c r="U189" s="93"/>
      <c r="V189" s="93"/>
      <c r="W189" s="93"/>
      <c r="X189" s="85"/>
      <c r="Y189" s="118" t="s">
        <v>23</v>
      </c>
      <c r="Z189" s="119">
        <v>29</v>
      </c>
      <c r="AA189" s="119">
        <v>5</v>
      </c>
      <c r="AB189" s="119">
        <v>8</v>
      </c>
      <c r="AC189" s="119">
        <v>13</v>
      </c>
      <c r="AD189" s="85">
        <v>12</v>
      </c>
      <c r="AE189" s="118"/>
      <c r="AF189" s="118"/>
      <c r="AG189" s="118"/>
      <c r="AH189" s="118"/>
      <c r="AI189" s="118"/>
    </row>
    <row r="190" spans="1:35" ht="15" customHeight="1">
      <c r="A190" s="119" t="str">
        <f t="shared" si="30"/>
        <v/>
      </c>
      <c r="B190" s="119"/>
      <c r="C190" s="119"/>
      <c r="D190" s="100" t="s">
        <v>422</v>
      </c>
      <c r="E190" s="100" t="s">
        <v>117</v>
      </c>
      <c r="F190" s="64">
        <f t="shared" si="20"/>
        <v>29</v>
      </c>
      <c r="G190" s="93">
        <f t="shared" si="21"/>
        <v>2</v>
      </c>
      <c r="H190" s="93">
        <f t="shared" si="22"/>
        <v>2</v>
      </c>
      <c r="I190" s="93">
        <f t="shared" si="23"/>
        <v>4</v>
      </c>
      <c r="J190" s="110">
        <f t="shared" si="32"/>
        <v>0.13793103448275862</v>
      </c>
      <c r="K190" s="93">
        <f t="shared" si="25"/>
        <v>0</v>
      </c>
      <c r="L190" s="104" t="s">
        <v>24</v>
      </c>
      <c r="M190" s="101">
        <v>29</v>
      </c>
      <c r="N190" s="101">
        <v>2</v>
      </c>
      <c r="O190" s="101">
        <v>2</v>
      </c>
      <c r="P190" s="101">
        <v>4</v>
      </c>
      <c r="Q190" s="113"/>
      <c r="R190" s="100"/>
      <c r="S190" s="97"/>
      <c r="T190" s="93"/>
      <c r="U190" s="93"/>
      <c r="V190" s="93"/>
      <c r="W190" s="93"/>
      <c r="X190" s="85"/>
      <c r="Y190" s="118"/>
      <c r="Z190" s="118"/>
      <c r="AA190" s="118"/>
      <c r="AB190" s="118"/>
      <c r="AC190" s="118"/>
      <c r="AD190" s="108"/>
      <c r="AE190" s="118"/>
      <c r="AF190" s="118"/>
      <c r="AG190" s="118"/>
      <c r="AH190" s="118"/>
      <c r="AI190" s="118"/>
    </row>
    <row r="191" spans="1:35" ht="15" customHeight="1">
      <c r="A191" s="119" t="str">
        <f t="shared" si="30"/>
        <v/>
      </c>
      <c r="B191" s="119"/>
      <c r="C191" s="119">
        <v>4008</v>
      </c>
      <c r="D191" s="118" t="s">
        <v>114</v>
      </c>
      <c r="E191" s="118" t="s">
        <v>423</v>
      </c>
      <c r="F191" s="64">
        <f t="shared" si="20"/>
        <v>29</v>
      </c>
      <c r="G191" s="93">
        <f t="shared" si="21"/>
        <v>1</v>
      </c>
      <c r="H191" s="93">
        <f t="shared" si="22"/>
        <v>3</v>
      </c>
      <c r="I191" s="93">
        <f t="shared" si="23"/>
        <v>4</v>
      </c>
      <c r="J191" s="110">
        <f t="shared" si="32"/>
        <v>0.13793103448275862</v>
      </c>
      <c r="K191" s="93">
        <f t="shared" si="25"/>
        <v>0</v>
      </c>
      <c r="L191" s="106"/>
      <c r="M191" s="93"/>
      <c r="N191" s="93"/>
      <c r="O191" s="93"/>
      <c r="P191" s="93"/>
      <c r="Q191" s="112"/>
      <c r="R191" s="93"/>
      <c r="S191" s="97"/>
      <c r="T191" s="93"/>
      <c r="U191" s="93"/>
      <c r="V191" s="93"/>
      <c r="W191" s="93"/>
      <c r="X191" s="85"/>
      <c r="Y191" s="118" t="s">
        <v>25</v>
      </c>
      <c r="Z191" s="119">
        <v>29</v>
      </c>
      <c r="AA191" s="119">
        <v>1</v>
      </c>
      <c r="AB191" s="119">
        <v>3</v>
      </c>
      <c r="AC191" s="119">
        <v>4</v>
      </c>
      <c r="AD191" s="85">
        <v>0</v>
      </c>
      <c r="AE191" s="118"/>
      <c r="AF191" s="118"/>
      <c r="AG191" s="118"/>
      <c r="AH191" s="118"/>
      <c r="AI191" s="118"/>
    </row>
    <row r="192" spans="1:35" ht="15" customHeight="1">
      <c r="A192" s="119" t="str">
        <f t="shared" si="30"/>
        <v/>
      </c>
      <c r="B192" s="119"/>
      <c r="C192" s="119"/>
      <c r="D192" s="118" t="s">
        <v>41</v>
      </c>
      <c r="E192" s="118" t="s">
        <v>424</v>
      </c>
      <c r="F192" s="64">
        <f t="shared" si="20"/>
        <v>56</v>
      </c>
      <c r="G192" s="93">
        <f t="shared" si="21"/>
        <v>4</v>
      </c>
      <c r="H192" s="93">
        <f t="shared" si="22"/>
        <v>3</v>
      </c>
      <c r="I192" s="93">
        <f t="shared" si="23"/>
        <v>7</v>
      </c>
      <c r="J192" s="110">
        <f t="shared" si="32"/>
        <v>0.125</v>
      </c>
      <c r="K192" s="93">
        <f t="shared" si="25"/>
        <v>0</v>
      </c>
      <c r="L192" s="92" t="s">
        <v>12</v>
      </c>
      <c r="M192" s="101">
        <v>29</v>
      </c>
      <c r="N192" s="101">
        <v>3</v>
      </c>
      <c r="O192" s="101">
        <v>3</v>
      </c>
      <c r="P192" s="101">
        <v>6</v>
      </c>
      <c r="Q192" s="113" t="s">
        <v>12</v>
      </c>
      <c r="R192" s="101"/>
      <c r="S192" s="97" t="s">
        <v>12</v>
      </c>
      <c r="T192" s="93">
        <v>27</v>
      </c>
      <c r="U192" s="93">
        <v>1</v>
      </c>
      <c r="V192" s="93">
        <v>0</v>
      </c>
      <c r="W192" s="93">
        <v>1</v>
      </c>
      <c r="X192" s="85">
        <v>0</v>
      </c>
      <c r="Y192" s="118"/>
      <c r="Z192" s="118"/>
      <c r="AA192" s="118"/>
      <c r="AB192" s="118"/>
      <c r="AC192" s="118"/>
      <c r="AD192" s="108"/>
      <c r="AE192" s="118"/>
      <c r="AF192" s="118"/>
      <c r="AG192" s="118"/>
      <c r="AH192" s="118"/>
      <c r="AI192" s="118"/>
    </row>
    <row r="193" spans="1:35" ht="15" customHeight="1">
      <c r="A193" s="119" t="str">
        <f t="shared" si="30"/>
        <v/>
      </c>
      <c r="B193" s="119"/>
      <c r="C193" s="119"/>
      <c r="D193" s="100" t="s">
        <v>77</v>
      </c>
      <c r="E193" s="100" t="s">
        <v>425</v>
      </c>
      <c r="F193" s="64">
        <f t="shared" si="20"/>
        <v>29</v>
      </c>
      <c r="G193" s="93">
        <f t="shared" si="21"/>
        <v>2</v>
      </c>
      <c r="H193" s="93">
        <f t="shared" si="22"/>
        <v>0</v>
      </c>
      <c r="I193" s="93">
        <f t="shared" si="23"/>
        <v>2</v>
      </c>
      <c r="J193" s="110">
        <f t="shared" si="32"/>
        <v>6.8965517241379309E-2</v>
      </c>
      <c r="K193" s="93">
        <f t="shared" si="25"/>
        <v>0</v>
      </c>
      <c r="L193" s="92" t="s">
        <v>352</v>
      </c>
      <c r="M193" s="101">
        <v>29</v>
      </c>
      <c r="N193" s="101">
        <v>2</v>
      </c>
      <c r="O193" s="101">
        <v>0</v>
      </c>
      <c r="P193" s="101">
        <v>2</v>
      </c>
      <c r="Q193" s="113" t="s">
        <v>352</v>
      </c>
      <c r="R193" s="100"/>
      <c r="S193" s="97"/>
      <c r="T193" s="93"/>
      <c r="U193" s="93"/>
      <c r="V193" s="93"/>
      <c r="W193" s="93"/>
      <c r="X193" s="85"/>
      <c r="Y193" s="118"/>
      <c r="Z193" s="118"/>
      <c r="AA193" s="118"/>
      <c r="AB193" s="118"/>
      <c r="AC193" s="118"/>
      <c r="AD193" s="108"/>
      <c r="AE193" s="118"/>
      <c r="AF193" s="118"/>
      <c r="AG193" s="118"/>
      <c r="AH193" s="118"/>
      <c r="AI193" s="118"/>
    </row>
    <row r="194" spans="1:35" ht="15" customHeight="1">
      <c r="A194" s="119" t="str">
        <f t="shared" si="30"/>
        <v/>
      </c>
      <c r="B194" s="119"/>
      <c r="C194" s="119"/>
      <c r="D194" s="100" t="s">
        <v>168</v>
      </c>
      <c r="E194" s="100" t="s">
        <v>426</v>
      </c>
      <c r="F194" s="64">
        <f t="shared" si="20"/>
        <v>29</v>
      </c>
      <c r="G194" s="93">
        <f t="shared" si="21"/>
        <v>3</v>
      </c>
      <c r="H194" s="93">
        <f t="shared" si="22"/>
        <v>2</v>
      </c>
      <c r="I194" s="93">
        <f t="shared" si="23"/>
        <v>5</v>
      </c>
      <c r="J194" s="110">
        <f t="shared" si="32"/>
        <v>0.17241379310344829</v>
      </c>
      <c r="K194" s="93">
        <f t="shared" si="25"/>
        <v>0</v>
      </c>
      <c r="L194" s="105" t="s">
        <v>23</v>
      </c>
      <c r="M194" s="101">
        <v>29</v>
      </c>
      <c r="N194" s="101">
        <v>3</v>
      </c>
      <c r="O194" s="101">
        <v>2</v>
      </c>
      <c r="P194" s="101">
        <v>5</v>
      </c>
      <c r="Q194" s="113"/>
      <c r="R194" s="100"/>
      <c r="S194" s="97"/>
      <c r="T194" s="93"/>
      <c r="U194" s="93"/>
      <c r="V194" s="93"/>
      <c r="W194" s="93"/>
      <c r="X194" s="85"/>
      <c r="Y194" s="118"/>
      <c r="Z194" s="118"/>
      <c r="AA194" s="118"/>
      <c r="AB194" s="118"/>
      <c r="AC194" s="118"/>
      <c r="AD194" s="108"/>
      <c r="AE194" s="118"/>
      <c r="AF194" s="118"/>
      <c r="AG194" s="118"/>
      <c r="AH194" s="118"/>
      <c r="AI194" s="118"/>
    </row>
    <row r="195" spans="1:35" ht="15" customHeight="1">
      <c r="A195" s="119" t="str">
        <f t="shared" si="30"/>
        <v/>
      </c>
      <c r="B195" s="119"/>
      <c r="C195" s="119"/>
      <c r="D195" s="100" t="s">
        <v>427</v>
      </c>
      <c r="E195" s="100" t="s">
        <v>428</v>
      </c>
      <c r="F195" s="64">
        <f t="shared" ref="F195:F215" si="33">SUM(M195+T195+Z195+AF195)</f>
        <v>29</v>
      </c>
      <c r="G195" s="93">
        <f t="shared" ref="G195:G215" si="34">SUM(N195+U195+AA195+AG195)</f>
        <v>1</v>
      </c>
      <c r="H195" s="93">
        <f t="shared" ref="H195:H215" si="35">SUM(O195+V195+AB195+AH195)</f>
        <v>0</v>
      </c>
      <c r="I195" s="93">
        <f t="shared" ref="I195:I215" si="36">SUM(P195+W195+AC195+AI195)</f>
        <v>1</v>
      </c>
      <c r="J195" s="110">
        <f t="shared" si="32"/>
        <v>3.4482758620689655E-2</v>
      </c>
      <c r="K195" s="93">
        <f t="shared" ref="K195:K215" si="37">SUM(X195+AD195+AJ195)</f>
        <v>0</v>
      </c>
      <c r="L195" s="92" t="s">
        <v>352</v>
      </c>
      <c r="M195" s="101">
        <v>29</v>
      </c>
      <c r="N195" s="101">
        <v>1</v>
      </c>
      <c r="O195" s="101">
        <v>0</v>
      </c>
      <c r="P195" s="101">
        <v>1</v>
      </c>
      <c r="Q195" s="113"/>
      <c r="R195" s="100"/>
      <c r="S195" s="97"/>
      <c r="T195" s="93"/>
      <c r="U195" s="93"/>
      <c r="V195" s="93"/>
      <c r="W195" s="93"/>
      <c r="X195" s="85"/>
      <c r="Y195" s="118"/>
      <c r="Z195" s="118"/>
      <c r="AA195" s="118"/>
      <c r="AB195" s="118"/>
      <c r="AC195" s="118"/>
      <c r="AD195" s="108"/>
      <c r="AE195" s="118"/>
      <c r="AF195" s="118"/>
      <c r="AG195" s="118"/>
      <c r="AH195" s="118"/>
      <c r="AI195" s="118"/>
    </row>
    <row r="196" spans="1:35" ht="15" customHeight="1">
      <c r="A196" s="119" t="str">
        <f t="shared" si="30"/>
        <v/>
      </c>
      <c r="B196" s="119"/>
      <c r="C196" s="119"/>
      <c r="D196" s="118" t="s">
        <v>50</v>
      </c>
      <c r="E196" s="118" t="s">
        <v>429</v>
      </c>
      <c r="F196" s="64">
        <f t="shared" si="33"/>
        <v>27</v>
      </c>
      <c r="G196" s="93">
        <f t="shared" si="34"/>
        <v>8</v>
      </c>
      <c r="H196" s="93">
        <f t="shared" si="35"/>
        <v>5</v>
      </c>
      <c r="I196" s="93">
        <f t="shared" si="36"/>
        <v>13</v>
      </c>
      <c r="J196" s="110">
        <f t="shared" si="32"/>
        <v>0.48148148148148145</v>
      </c>
      <c r="K196" s="93">
        <f t="shared" si="37"/>
        <v>33</v>
      </c>
      <c r="L196" s="92"/>
      <c r="M196" s="93"/>
      <c r="N196" s="93"/>
      <c r="O196" s="93"/>
      <c r="P196" s="93"/>
      <c r="Q196" s="112"/>
      <c r="R196" s="93"/>
      <c r="S196" s="97" t="s">
        <v>351</v>
      </c>
      <c r="T196" s="93">
        <v>27</v>
      </c>
      <c r="U196" s="93">
        <v>8</v>
      </c>
      <c r="V196" s="93">
        <v>5</v>
      </c>
      <c r="W196" s="93">
        <v>13</v>
      </c>
      <c r="X196" s="85">
        <v>33</v>
      </c>
      <c r="Y196" s="118"/>
      <c r="Z196" s="118"/>
      <c r="AA196" s="118"/>
      <c r="AB196" s="118"/>
      <c r="AC196" s="118"/>
      <c r="AD196" s="108"/>
      <c r="AE196" s="118"/>
      <c r="AF196" s="118"/>
      <c r="AG196" s="118"/>
      <c r="AH196" s="118"/>
      <c r="AI196" s="118"/>
    </row>
    <row r="197" spans="1:35" ht="15" customHeight="1">
      <c r="A197" s="119" t="str">
        <f t="shared" si="30"/>
        <v/>
      </c>
      <c r="B197" s="119"/>
      <c r="C197" s="119">
        <v>3012</v>
      </c>
      <c r="D197" s="118" t="s">
        <v>198</v>
      </c>
      <c r="E197" s="118" t="s">
        <v>430</v>
      </c>
      <c r="F197" s="64">
        <f t="shared" si="33"/>
        <v>85</v>
      </c>
      <c r="G197" s="93">
        <f t="shared" si="34"/>
        <v>2</v>
      </c>
      <c r="H197" s="93">
        <f t="shared" si="35"/>
        <v>1</v>
      </c>
      <c r="I197" s="93">
        <f t="shared" si="36"/>
        <v>3</v>
      </c>
      <c r="J197" s="110">
        <f t="shared" si="32"/>
        <v>3.5294117647058823E-2</v>
      </c>
      <c r="K197" s="93">
        <f t="shared" si="37"/>
        <v>0</v>
      </c>
      <c r="L197" s="92" t="s">
        <v>352</v>
      </c>
      <c r="M197" s="101">
        <v>29</v>
      </c>
      <c r="N197" s="101">
        <v>1</v>
      </c>
      <c r="O197" s="101">
        <v>0</v>
      </c>
      <c r="P197" s="101">
        <v>1</v>
      </c>
      <c r="Q197" s="113" t="s">
        <v>352</v>
      </c>
      <c r="R197" s="101"/>
      <c r="S197" s="97" t="s">
        <v>352</v>
      </c>
      <c r="T197" s="93">
        <v>27</v>
      </c>
      <c r="U197" s="93">
        <v>1</v>
      </c>
      <c r="V197" s="93">
        <v>0</v>
      </c>
      <c r="W197" s="93">
        <v>1</v>
      </c>
      <c r="X197" s="85">
        <v>0</v>
      </c>
      <c r="Y197" s="118" t="s">
        <v>68</v>
      </c>
      <c r="Z197" s="119">
        <v>29</v>
      </c>
      <c r="AA197" s="119">
        <v>0</v>
      </c>
      <c r="AB197" s="119">
        <v>1</v>
      </c>
      <c r="AC197" s="119">
        <v>1</v>
      </c>
      <c r="AD197" s="85">
        <v>0</v>
      </c>
      <c r="AE197" s="118"/>
      <c r="AF197" s="118"/>
      <c r="AG197" s="118"/>
      <c r="AH197" s="118"/>
      <c r="AI197" s="118"/>
    </row>
    <row r="198" spans="1:35" ht="15" customHeight="1">
      <c r="A198" s="119" t="str">
        <f t="shared" si="30"/>
        <v/>
      </c>
      <c r="B198" s="119"/>
      <c r="C198" s="119">
        <v>6011</v>
      </c>
      <c r="D198" s="118" t="s">
        <v>131</v>
      </c>
      <c r="E198" s="118" t="s">
        <v>431</v>
      </c>
      <c r="F198" s="64">
        <f t="shared" si="33"/>
        <v>29</v>
      </c>
      <c r="G198" s="93">
        <f t="shared" si="34"/>
        <v>0</v>
      </c>
      <c r="H198" s="93">
        <f t="shared" si="35"/>
        <v>5</v>
      </c>
      <c r="I198" s="93">
        <f t="shared" si="36"/>
        <v>5</v>
      </c>
      <c r="J198" s="110">
        <f t="shared" si="32"/>
        <v>0.17241379310344829</v>
      </c>
      <c r="K198" s="93">
        <f t="shared" si="37"/>
        <v>6</v>
      </c>
      <c r="L198" s="106"/>
      <c r="M198" s="93"/>
      <c r="N198" s="93"/>
      <c r="O198" s="93"/>
      <c r="P198" s="93"/>
      <c r="Q198" s="112"/>
      <c r="R198" s="93"/>
      <c r="S198" s="97"/>
      <c r="T198" s="93"/>
      <c r="U198" s="93"/>
      <c r="V198" s="93"/>
      <c r="W198" s="93"/>
      <c r="X198" s="85"/>
      <c r="Y198" s="118" t="s">
        <v>13</v>
      </c>
      <c r="Z198" s="119">
        <v>29</v>
      </c>
      <c r="AA198" s="119">
        <v>0</v>
      </c>
      <c r="AB198" s="119">
        <v>5</v>
      </c>
      <c r="AC198" s="119">
        <v>5</v>
      </c>
      <c r="AD198" s="85">
        <v>6</v>
      </c>
      <c r="AE198" s="118"/>
      <c r="AF198" s="118"/>
      <c r="AG198" s="118"/>
      <c r="AH198" s="118"/>
      <c r="AI198" s="118"/>
    </row>
    <row r="199" spans="1:35" ht="15" customHeight="1">
      <c r="A199" s="119" t="str">
        <f t="shared" ref="A199:A215" si="38">IF(AND(ISTEXT(L199), ISTEXT(Q199), ISTEXT(S199), ISTEXT(Y199), ISTEXT(AE199)),"Yes", "")</f>
        <v/>
      </c>
      <c r="B199" s="119"/>
      <c r="C199" s="119">
        <v>6012</v>
      </c>
      <c r="D199" s="118" t="s">
        <v>53</v>
      </c>
      <c r="E199" s="118" t="s">
        <v>432</v>
      </c>
      <c r="F199" s="64">
        <f t="shared" si="33"/>
        <v>29</v>
      </c>
      <c r="G199" s="93">
        <f t="shared" si="34"/>
        <v>2</v>
      </c>
      <c r="H199" s="93">
        <f t="shared" si="35"/>
        <v>0</v>
      </c>
      <c r="I199" s="93">
        <f t="shared" si="36"/>
        <v>2</v>
      </c>
      <c r="J199" s="110">
        <f t="shared" si="32"/>
        <v>6.8965517241379309E-2</v>
      </c>
      <c r="K199" s="93">
        <f t="shared" si="37"/>
        <v>0</v>
      </c>
      <c r="L199" s="106"/>
      <c r="M199" s="93"/>
      <c r="N199" s="93"/>
      <c r="O199" s="93"/>
      <c r="P199" s="93"/>
      <c r="Q199" s="112"/>
      <c r="R199" s="93"/>
      <c r="S199" s="97"/>
      <c r="T199" s="93"/>
      <c r="U199" s="93"/>
      <c r="V199" s="93"/>
      <c r="W199" s="93"/>
      <c r="X199" s="85"/>
      <c r="Y199" s="118" t="s">
        <v>13</v>
      </c>
      <c r="Z199" s="119">
        <v>29</v>
      </c>
      <c r="AA199" s="119">
        <v>2</v>
      </c>
      <c r="AB199" s="119">
        <v>0</v>
      </c>
      <c r="AC199" s="119">
        <v>2</v>
      </c>
      <c r="AD199" s="85">
        <v>0</v>
      </c>
      <c r="AE199" s="118"/>
      <c r="AF199" s="118"/>
      <c r="AG199" s="118"/>
      <c r="AH199" s="118"/>
      <c r="AI199" s="118"/>
    </row>
    <row r="200" spans="1:35" ht="15" customHeight="1">
      <c r="A200" s="119" t="str">
        <f t="shared" si="38"/>
        <v/>
      </c>
      <c r="B200" s="119"/>
      <c r="C200" s="119"/>
      <c r="D200" s="100" t="s">
        <v>58</v>
      </c>
      <c r="E200" s="100" t="s">
        <v>433</v>
      </c>
      <c r="F200" s="64">
        <f t="shared" si="33"/>
        <v>29</v>
      </c>
      <c r="G200" s="93">
        <f t="shared" si="34"/>
        <v>0</v>
      </c>
      <c r="H200" s="93">
        <f t="shared" si="35"/>
        <v>0</v>
      </c>
      <c r="I200" s="93">
        <f t="shared" si="36"/>
        <v>0</v>
      </c>
      <c r="J200" s="110">
        <f t="shared" si="32"/>
        <v>0</v>
      </c>
      <c r="K200" s="93">
        <f t="shared" si="37"/>
        <v>0</v>
      </c>
      <c r="L200" s="92" t="s">
        <v>12</v>
      </c>
      <c r="M200" s="101">
        <v>29</v>
      </c>
      <c r="N200" s="101">
        <v>0</v>
      </c>
      <c r="O200" s="101">
        <v>0</v>
      </c>
      <c r="P200" s="101">
        <v>0</v>
      </c>
      <c r="Q200" s="113"/>
      <c r="R200" s="100"/>
      <c r="S200" s="97"/>
      <c r="T200" s="93"/>
      <c r="U200" s="93"/>
      <c r="V200" s="93"/>
      <c r="W200" s="93"/>
      <c r="X200" s="85"/>
      <c r="Y200" s="118"/>
      <c r="Z200" s="118"/>
      <c r="AA200" s="118"/>
      <c r="AB200" s="118"/>
      <c r="AC200" s="118"/>
      <c r="AD200" s="108"/>
      <c r="AE200" s="118"/>
      <c r="AF200" s="118"/>
      <c r="AG200" s="118"/>
      <c r="AH200" s="118"/>
      <c r="AI200" s="118"/>
    </row>
    <row r="201" spans="1:35" ht="15" customHeight="1">
      <c r="A201" s="119" t="str">
        <f t="shared" si="38"/>
        <v/>
      </c>
      <c r="B201" s="119"/>
      <c r="C201" s="119"/>
      <c r="D201" s="100" t="s">
        <v>77</v>
      </c>
      <c r="E201" s="100" t="s">
        <v>434</v>
      </c>
      <c r="F201" s="64">
        <f t="shared" si="33"/>
        <v>29</v>
      </c>
      <c r="G201" s="93">
        <f t="shared" si="34"/>
        <v>20</v>
      </c>
      <c r="H201" s="93">
        <f t="shared" si="35"/>
        <v>8</v>
      </c>
      <c r="I201" s="93">
        <f t="shared" si="36"/>
        <v>28</v>
      </c>
      <c r="J201" s="110">
        <f t="shared" si="32"/>
        <v>0.96551724137931039</v>
      </c>
      <c r="K201" s="93">
        <f t="shared" si="37"/>
        <v>0</v>
      </c>
      <c r="L201" s="92" t="s">
        <v>351</v>
      </c>
      <c r="M201" s="101">
        <v>29</v>
      </c>
      <c r="N201" s="101">
        <v>20</v>
      </c>
      <c r="O201" s="101">
        <v>8</v>
      </c>
      <c r="P201" s="101">
        <v>28</v>
      </c>
      <c r="Q201" s="113"/>
      <c r="R201" s="100"/>
      <c r="S201" s="97"/>
      <c r="T201" s="93"/>
      <c r="U201" s="93"/>
      <c r="V201" s="93"/>
      <c r="W201" s="93"/>
      <c r="X201" s="85"/>
      <c r="Y201" s="118"/>
      <c r="Z201" s="118"/>
      <c r="AA201" s="118"/>
      <c r="AB201" s="118"/>
      <c r="AC201" s="118"/>
      <c r="AD201" s="108"/>
      <c r="AE201" s="118"/>
      <c r="AF201" s="118"/>
      <c r="AG201" s="118"/>
      <c r="AH201" s="118"/>
      <c r="AI201" s="118"/>
    </row>
    <row r="202" spans="1:35" ht="15" customHeight="1">
      <c r="A202" s="119" t="str">
        <f t="shared" si="38"/>
        <v/>
      </c>
      <c r="B202" s="119"/>
      <c r="C202" s="119"/>
      <c r="D202" s="118" t="s">
        <v>435</v>
      </c>
      <c r="E202" s="118" t="s">
        <v>434</v>
      </c>
      <c r="F202" s="64">
        <f t="shared" si="33"/>
        <v>56</v>
      </c>
      <c r="G202" s="93">
        <f t="shared" si="34"/>
        <v>0</v>
      </c>
      <c r="H202" s="93">
        <f t="shared" si="35"/>
        <v>1</v>
      </c>
      <c r="I202" s="93">
        <f t="shared" si="36"/>
        <v>1</v>
      </c>
      <c r="J202" s="110">
        <f t="shared" si="32"/>
        <v>1.7857142857142856E-2</v>
      </c>
      <c r="K202" s="93">
        <f t="shared" si="37"/>
        <v>3</v>
      </c>
      <c r="L202" s="92" t="s">
        <v>351</v>
      </c>
      <c r="M202" s="101">
        <v>29</v>
      </c>
      <c r="N202" s="101">
        <v>0</v>
      </c>
      <c r="O202" s="101">
        <v>0</v>
      </c>
      <c r="P202" s="101">
        <v>0</v>
      </c>
      <c r="Q202" s="113"/>
      <c r="R202" s="101"/>
      <c r="S202" s="97" t="s">
        <v>351</v>
      </c>
      <c r="T202" s="93">
        <v>27</v>
      </c>
      <c r="U202" s="93">
        <v>0</v>
      </c>
      <c r="V202" s="93">
        <v>1</v>
      </c>
      <c r="W202" s="93">
        <v>1</v>
      </c>
      <c r="X202" s="85">
        <v>3</v>
      </c>
      <c r="Y202" s="118"/>
      <c r="Z202" s="118"/>
      <c r="AA202" s="118"/>
      <c r="AB202" s="118"/>
      <c r="AC202" s="118"/>
      <c r="AD202" s="108"/>
      <c r="AE202" s="118"/>
      <c r="AF202" s="118"/>
      <c r="AG202" s="118"/>
      <c r="AH202" s="118"/>
      <c r="AI202" s="118"/>
    </row>
    <row r="203" spans="1:35" ht="15" customHeight="1">
      <c r="A203" s="119" t="str">
        <f t="shared" si="38"/>
        <v/>
      </c>
      <c r="B203" s="119"/>
      <c r="C203" s="119">
        <v>8015</v>
      </c>
      <c r="D203" s="118" t="s">
        <v>184</v>
      </c>
      <c r="E203" s="118" t="s">
        <v>436</v>
      </c>
      <c r="F203" s="64">
        <f t="shared" si="33"/>
        <v>29</v>
      </c>
      <c r="G203" s="93">
        <f t="shared" si="34"/>
        <v>16</v>
      </c>
      <c r="H203" s="93">
        <f t="shared" si="35"/>
        <v>2</v>
      </c>
      <c r="I203" s="93">
        <f t="shared" si="36"/>
        <v>18</v>
      </c>
      <c r="J203" s="110">
        <f t="shared" si="32"/>
        <v>0.62068965517241381</v>
      </c>
      <c r="K203" s="93">
        <f t="shared" si="37"/>
        <v>38</v>
      </c>
      <c r="L203" s="106"/>
      <c r="M203" s="93"/>
      <c r="N203" s="93"/>
      <c r="O203" s="93"/>
      <c r="P203" s="93"/>
      <c r="Q203" s="112"/>
      <c r="R203" s="93"/>
      <c r="S203" s="97"/>
      <c r="T203" s="93"/>
      <c r="U203" s="93"/>
      <c r="V203" s="93"/>
      <c r="W203" s="93"/>
      <c r="X203" s="85"/>
      <c r="Y203" s="118" t="s">
        <v>23</v>
      </c>
      <c r="Z203" s="119">
        <v>29</v>
      </c>
      <c r="AA203" s="119">
        <v>16</v>
      </c>
      <c r="AB203" s="119">
        <v>2</v>
      </c>
      <c r="AC203" s="119">
        <v>18</v>
      </c>
      <c r="AD203" s="85">
        <v>38</v>
      </c>
      <c r="AE203" s="118"/>
      <c r="AF203" s="118"/>
      <c r="AG203" s="118"/>
      <c r="AH203" s="118"/>
      <c r="AI203" s="118"/>
    </row>
    <row r="204" spans="1:35" ht="15" customHeight="1">
      <c r="A204" s="119" t="str">
        <f t="shared" si="38"/>
        <v/>
      </c>
      <c r="B204" s="119"/>
      <c r="C204" s="119">
        <v>4012</v>
      </c>
      <c r="D204" s="118" t="s">
        <v>353</v>
      </c>
      <c r="E204" s="118" t="s">
        <v>437</v>
      </c>
      <c r="F204" s="64">
        <f t="shared" si="33"/>
        <v>56</v>
      </c>
      <c r="G204" s="93">
        <f t="shared" si="34"/>
        <v>13</v>
      </c>
      <c r="H204" s="93">
        <f t="shared" si="35"/>
        <v>6</v>
      </c>
      <c r="I204" s="93">
        <f t="shared" si="36"/>
        <v>19</v>
      </c>
      <c r="J204" s="110">
        <f t="shared" si="32"/>
        <v>0.3392857142857143</v>
      </c>
      <c r="K204" s="93">
        <f t="shared" si="37"/>
        <v>3</v>
      </c>
      <c r="L204" s="92"/>
      <c r="M204" s="93"/>
      <c r="N204" s="93"/>
      <c r="O204" s="93"/>
      <c r="P204" s="93"/>
      <c r="Q204" s="112"/>
      <c r="R204" s="93"/>
      <c r="S204" s="97" t="s">
        <v>352</v>
      </c>
      <c r="T204" s="93">
        <v>27</v>
      </c>
      <c r="U204" s="93">
        <v>5</v>
      </c>
      <c r="V204" s="93">
        <v>2</v>
      </c>
      <c r="W204" s="93">
        <v>7</v>
      </c>
      <c r="X204" s="85">
        <v>3</v>
      </c>
      <c r="Y204" s="118" t="s">
        <v>25</v>
      </c>
      <c r="Z204" s="119">
        <v>29</v>
      </c>
      <c r="AA204" s="119">
        <v>8</v>
      </c>
      <c r="AB204" s="119">
        <v>4</v>
      </c>
      <c r="AC204" s="119">
        <v>12</v>
      </c>
      <c r="AD204" s="85">
        <v>0</v>
      </c>
      <c r="AE204" s="118"/>
      <c r="AF204" s="118"/>
      <c r="AG204" s="118"/>
      <c r="AH204" s="118"/>
      <c r="AI204" s="118"/>
    </row>
    <row r="205" spans="1:35" ht="15" customHeight="1">
      <c r="A205" s="119" t="str">
        <f t="shared" si="38"/>
        <v/>
      </c>
      <c r="B205" s="119"/>
      <c r="C205" s="119"/>
      <c r="D205" s="100" t="s">
        <v>103</v>
      </c>
      <c r="E205" s="100" t="s">
        <v>438</v>
      </c>
      <c r="F205" s="64">
        <f t="shared" si="33"/>
        <v>29</v>
      </c>
      <c r="G205" s="93">
        <f t="shared" si="34"/>
        <v>1</v>
      </c>
      <c r="H205" s="93">
        <f t="shared" si="35"/>
        <v>1</v>
      </c>
      <c r="I205" s="93">
        <f t="shared" si="36"/>
        <v>2</v>
      </c>
      <c r="J205" s="110">
        <f t="shared" si="32"/>
        <v>6.8965517241379309E-2</v>
      </c>
      <c r="K205" s="93">
        <f t="shared" si="37"/>
        <v>0</v>
      </c>
      <c r="L205" s="92" t="s">
        <v>351</v>
      </c>
      <c r="M205" s="101">
        <v>29</v>
      </c>
      <c r="N205" s="101">
        <v>1</v>
      </c>
      <c r="O205" s="101">
        <v>1</v>
      </c>
      <c r="P205" s="101">
        <v>2</v>
      </c>
      <c r="Q205" s="113"/>
      <c r="R205" s="100"/>
      <c r="S205" s="97"/>
      <c r="T205" s="93"/>
      <c r="U205" s="93"/>
      <c r="V205" s="93"/>
      <c r="W205" s="93"/>
      <c r="X205" s="85"/>
      <c r="Y205" s="118"/>
      <c r="Z205" s="118"/>
      <c r="AA205" s="118"/>
      <c r="AB205" s="118"/>
      <c r="AC205" s="118"/>
      <c r="AD205" s="108"/>
      <c r="AE205" s="118"/>
      <c r="AF205" s="118"/>
      <c r="AG205" s="118"/>
      <c r="AH205" s="118"/>
      <c r="AI205" s="118"/>
    </row>
    <row r="206" spans="1:35" ht="15" customHeight="1">
      <c r="A206" s="119" t="str">
        <f t="shared" si="38"/>
        <v/>
      </c>
      <c r="B206" s="119"/>
      <c r="C206" s="119"/>
      <c r="D206" s="100" t="s">
        <v>43</v>
      </c>
      <c r="E206" s="100" t="s">
        <v>439</v>
      </c>
      <c r="F206" s="64">
        <f t="shared" si="33"/>
        <v>29</v>
      </c>
      <c r="G206" s="93">
        <f t="shared" si="34"/>
        <v>14</v>
      </c>
      <c r="H206" s="93">
        <f t="shared" si="35"/>
        <v>6</v>
      </c>
      <c r="I206" s="93">
        <f t="shared" si="36"/>
        <v>20</v>
      </c>
      <c r="J206" s="110">
        <f t="shared" si="32"/>
        <v>0.68965517241379315</v>
      </c>
      <c r="K206" s="93">
        <f t="shared" si="37"/>
        <v>0</v>
      </c>
      <c r="L206" s="105" t="s">
        <v>23</v>
      </c>
      <c r="M206" s="101">
        <v>29</v>
      </c>
      <c r="N206" s="101">
        <v>14</v>
      </c>
      <c r="O206" s="101">
        <v>6</v>
      </c>
      <c r="P206" s="101">
        <v>20</v>
      </c>
      <c r="Q206" s="113"/>
      <c r="R206" s="100"/>
      <c r="S206" s="97"/>
      <c r="T206" s="93"/>
      <c r="U206" s="93"/>
      <c r="V206" s="93"/>
      <c r="W206" s="93"/>
      <c r="X206" s="85"/>
      <c r="Y206" s="118"/>
      <c r="Z206" s="118"/>
      <c r="AA206" s="118"/>
      <c r="AB206" s="118"/>
      <c r="AC206" s="118"/>
      <c r="AD206" s="108"/>
      <c r="AE206" s="118"/>
      <c r="AF206" s="118"/>
      <c r="AG206" s="118"/>
      <c r="AH206" s="118"/>
      <c r="AI206" s="118"/>
    </row>
    <row r="207" spans="1:35" ht="15" customHeight="1">
      <c r="A207" s="119" t="str">
        <f t="shared" si="38"/>
        <v/>
      </c>
      <c r="B207" s="119"/>
      <c r="C207" s="119"/>
      <c r="D207" s="118" t="s">
        <v>440</v>
      </c>
      <c r="E207" s="118" t="s">
        <v>441</v>
      </c>
      <c r="F207" s="64">
        <f t="shared" si="33"/>
        <v>27</v>
      </c>
      <c r="G207" s="93">
        <f t="shared" si="34"/>
        <v>0</v>
      </c>
      <c r="H207" s="93">
        <f t="shared" si="35"/>
        <v>1</v>
      </c>
      <c r="I207" s="93">
        <f t="shared" si="36"/>
        <v>1</v>
      </c>
      <c r="J207" s="110">
        <f t="shared" si="32"/>
        <v>3.7037037037037035E-2</v>
      </c>
      <c r="K207" s="93">
        <f t="shared" si="37"/>
        <v>0</v>
      </c>
      <c r="L207" s="92"/>
      <c r="M207" s="93"/>
      <c r="N207" s="93"/>
      <c r="O207" s="93"/>
      <c r="P207" s="93"/>
      <c r="Q207" s="112"/>
      <c r="R207" s="93"/>
      <c r="S207" s="97" t="s">
        <v>11</v>
      </c>
      <c r="T207" s="93">
        <v>27</v>
      </c>
      <c r="U207" s="93">
        <v>0</v>
      </c>
      <c r="V207" s="93">
        <v>1</v>
      </c>
      <c r="W207" s="93">
        <v>1</v>
      </c>
      <c r="X207" s="85">
        <v>0</v>
      </c>
      <c r="Y207" s="118"/>
      <c r="Z207" s="118"/>
      <c r="AA207" s="118"/>
      <c r="AB207" s="118"/>
      <c r="AC207" s="118"/>
      <c r="AD207" s="108"/>
      <c r="AE207" s="118"/>
      <c r="AF207" s="118"/>
      <c r="AG207" s="118"/>
      <c r="AH207" s="118"/>
      <c r="AI207" s="118"/>
    </row>
    <row r="208" spans="1:35" ht="15" customHeight="1">
      <c r="A208" s="119" t="str">
        <f t="shared" si="38"/>
        <v/>
      </c>
      <c r="B208" s="119"/>
      <c r="C208" s="119">
        <v>5014</v>
      </c>
      <c r="D208" s="118" t="s">
        <v>89</v>
      </c>
      <c r="E208" s="118" t="s">
        <v>442</v>
      </c>
      <c r="F208" s="64">
        <f t="shared" si="33"/>
        <v>29</v>
      </c>
      <c r="G208" s="93">
        <f t="shared" si="34"/>
        <v>11</v>
      </c>
      <c r="H208" s="93">
        <f t="shared" si="35"/>
        <v>2</v>
      </c>
      <c r="I208" s="93">
        <f t="shared" si="36"/>
        <v>13</v>
      </c>
      <c r="J208" s="110">
        <f t="shared" si="32"/>
        <v>0.44827586206896552</v>
      </c>
      <c r="K208" s="93">
        <f t="shared" si="37"/>
        <v>0</v>
      </c>
      <c r="L208" s="106"/>
      <c r="M208" s="93"/>
      <c r="N208" s="93"/>
      <c r="O208" s="93"/>
      <c r="P208" s="93"/>
      <c r="Q208" s="112" t="s">
        <v>354</v>
      </c>
      <c r="R208" s="93"/>
      <c r="S208" s="97"/>
      <c r="T208" s="93"/>
      <c r="U208" s="93"/>
      <c r="V208" s="93"/>
      <c r="W208" s="93"/>
      <c r="X208" s="85"/>
      <c r="Y208" s="118" t="s">
        <v>24</v>
      </c>
      <c r="Z208" s="119">
        <v>29</v>
      </c>
      <c r="AA208" s="119">
        <v>11</v>
      </c>
      <c r="AB208" s="119">
        <v>2</v>
      </c>
      <c r="AC208" s="119">
        <v>13</v>
      </c>
      <c r="AD208" s="85">
        <v>0</v>
      </c>
      <c r="AE208" s="118"/>
      <c r="AF208" s="118"/>
      <c r="AG208" s="118"/>
      <c r="AH208" s="118"/>
      <c r="AI208" s="118"/>
    </row>
    <row r="209" spans="1:35" ht="15" customHeight="1">
      <c r="A209" s="119" t="str">
        <f t="shared" si="38"/>
        <v/>
      </c>
      <c r="B209" s="119"/>
      <c r="C209" s="119">
        <v>6013</v>
      </c>
      <c r="D209" s="118" t="s">
        <v>443</v>
      </c>
      <c r="E209" s="118" t="s">
        <v>444</v>
      </c>
      <c r="F209" s="64">
        <f t="shared" si="33"/>
        <v>29</v>
      </c>
      <c r="G209" s="93">
        <f t="shared" si="34"/>
        <v>2</v>
      </c>
      <c r="H209" s="93">
        <f t="shared" si="35"/>
        <v>4</v>
      </c>
      <c r="I209" s="93">
        <f t="shared" si="36"/>
        <v>6</v>
      </c>
      <c r="J209" s="110">
        <f t="shared" si="32"/>
        <v>0.20689655172413793</v>
      </c>
      <c r="K209" s="93">
        <f t="shared" si="37"/>
        <v>13</v>
      </c>
      <c r="L209" s="106"/>
      <c r="M209" s="93"/>
      <c r="N209" s="93"/>
      <c r="O209" s="93"/>
      <c r="P209" s="93"/>
      <c r="Q209" s="112"/>
      <c r="R209" s="93"/>
      <c r="S209" s="97"/>
      <c r="T209" s="93"/>
      <c r="U209" s="93"/>
      <c r="V209" s="93"/>
      <c r="W209" s="93"/>
      <c r="X209" s="85"/>
      <c r="Y209" s="118" t="s">
        <v>13</v>
      </c>
      <c r="Z209" s="119">
        <v>29</v>
      </c>
      <c r="AA209" s="119">
        <v>2</v>
      </c>
      <c r="AB209" s="119">
        <v>4</v>
      </c>
      <c r="AC209" s="119">
        <v>6</v>
      </c>
      <c r="AD209" s="85">
        <v>13</v>
      </c>
      <c r="AE209" s="118"/>
      <c r="AF209" s="118"/>
      <c r="AG209" s="118"/>
      <c r="AH209" s="118"/>
      <c r="AI209" s="118"/>
    </row>
    <row r="210" spans="1:35" ht="15" customHeight="1">
      <c r="A210" s="119" t="str">
        <f t="shared" si="38"/>
        <v/>
      </c>
      <c r="B210" s="119"/>
      <c r="C210" s="119">
        <v>5015</v>
      </c>
      <c r="D210" s="118" t="s">
        <v>445</v>
      </c>
      <c r="E210" s="118" t="s">
        <v>446</v>
      </c>
      <c r="F210" s="64">
        <f t="shared" si="33"/>
        <v>56</v>
      </c>
      <c r="G210" s="93">
        <f t="shared" si="34"/>
        <v>11</v>
      </c>
      <c r="H210" s="93">
        <f t="shared" si="35"/>
        <v>21</v>
      </c>
      <c r="I210" s="93">
        <f t="shared" si="36"/>
        <v>32</v>
      </c>
      <c r="J210" s="110">
        <f t="shared" si="32"/>
        <v>0.5714285714285714</v>
      </c>
      <c r="K210" s="93">
        <f t="shared" si="37"/>
        <v>24</v>
      </c>
      <c r="L210" s="92"/>
      <c r="M210" s="93"/>
      <c r="N210" s="93"/>
      <c r="O210" s="93"/>
      <c r="P210" s="93"/>
      <c r="Q210" s="112" t="s">
        <v>354</v>
      </c>
      <c r="R210" s="93"/>
      <c r="S210" s="97" t="s">
        <v>24</v>
      </c>
      <c r="T210" s="93">
        <v>27</v>
      </c>
      <c r="U210" s="93">
        <v>6</v>
      </c>
      <c r="V210" s="93">
        <v>12</v>
      </c>
      <c r="W210" s="93">
        <v>18</v>
      </c>
      <c r="X210" s="85">
        <v>15</v>
      </c>
      <c r="Y210" s="118" t="s">
        <v>24</v>
      </c>
      <c r="Z210" s="119">
        <v>29</v>
      </c>
      <c r="AA210" s="119">
        <v>5</v>
      </c>
      <c r="AB210" s="119">
        <v>9</v>
      </c>
      <c r="AC210" s="119">
        <v>14</v>
      </c>
      <c r="AD210" s="85">
        <v>9</v>
      </c>
      <c r="AE210" s="118"/>
      <c r="AF210" s="118"/>
      <c r="AG210" s="118"/>
      <c r="AH210" s="118"/>
      <c r="AI210" s="118"/>
    </row>
    <row r="211" spans="1:35" ht="15" customHeight="1">
      <c r="A211" s="119" t="str">
        <f t="shared" si="38"/>
        <v/>
      </c>
      <c r="B211" s="119"/>
      <c r="C211" s="119"/>
      <c r="D211" s="118" t="s">
        <v>93</v>
      </c>
      <c r="E211" s="118" t="s">
        <v>447</v>
      </c>
      <c r="F211" s="64">
        <f t="shared" si="33"/>
        <v>56</v>
      </c>
      <c r="G211" s="93">
        <f t="shared" si="34"/>
        <v>21</v>
      </c>
      <c r="H211" s="93">
        <f t="shared" si="35"/>
        <v>18</v>
      </c>
      <c r="I211" s="93">
        <f t="shared" si="36"/>
        <v>39</v>
      </c>
      <c r="J211" s="110">
        <f t="shared" si="32"/>
        <v>0.6964285714285714</v>
      </c>
      <c r="K211" s="93">
        <f t="shared" si="37"/>
        <v>12</v>
      </c>
      <c r="L211" s="104" t="s">
        <v>24</v>
      </c>
      <c r="M211" s="101">
        <v>29</v>
      </c>
      <c r="N211" s="101">
        <v>14</v>
      </c>
      <c r="O211" s="101">
        <v>13</v>
      </c>
      <c r="P211" s="101">
        <v>27</v>
      </c>
      <c r="Q211" s="113" t="s">
        <v>354</v>
      </c>
      <c r="R211" s="101"/>
      <c r="S211" s="97" t="s">
        <v>24</v>
      </c>
      <c r="T211" s="93">
        <v>27</v>
      </c>
      <c r="U211" s="93">
        <v>7</v>
      </c>
      <c r="V211" s="93">
        <v>5</v>
      </c>
      <c r="W211" s="93">
        <v>12</v>
      </c>
      <c r="X211" s="85">
        <v>12</v>
      </c>
      <c r="Y211" s="118"/>
      <c r="Z211" s="118"/>
      <c r="AA211" s="118"/>
      <c r="AB211" s="118"/>
      <c r="AC211" s="118"/>
      <c r="AD211" s="108"/>
      <c r="AE211" s="118"/>
      <c r="AF211" s="118"/>
      <c r="AG211" s="118"/>
      <c r="AH211" s="118"/>
      <c r="AI211" s="118"/>
    </row>
    <row r="212" spans="1:35" ht="15" customHeight="1">
      <c r="A212" s="119" t="str">
        <f t="shared" si="38"/>
        <v/>
      </c>
      <c r="B212" s="119"/>
      <c r="C212" s="119">
        <v>3015</v>
      </c>
      <c r="D212" s="118" t="s">
        <v>448</v>
      </c>
      <c r="E212" s="118" t="s">
        <v>449</v>
      </c>
      <c r="F212" s="64">
        <f t="shared" si="33"/>
        <v>85</v>
      </c>
      <c r="G212" s="93">
        <f t="shared" si="34"/>
        <v>20</v>
      </c>
      <c r="H212" s="93">
        <f t="shared" si="35"/>
        <v>4</v>
      </c>
      <c r="I212" s="93">
        <f t="shared" si="36"/>
        <v>24</v>
      </c>
      <c r="J212" s="110">
        <f t="shared" si="32"/>
        <v>0.28235294117647058</v>
      </c>
      <c r="K212" s="93">
        <f t="shared" si="37"/>
        <v>0</v>
      </c>
      <c r="L212" s="92" t="s">
        <v>352</v>
      </c>
      <c r="M212" s="101">
        <v>29</v>
      </c>
      <c r="N212" s="101">
        <v>3</v>
      </c>
      <c r="O212" s="101">
        <v>1</v>
      </c>
      <c r="P212" s="101">
        <v>4</v>
      </c>
      <c r="Q212" s="113" t="s">
        <v>352</v>
      </c>
      <c r="R212" s="101"/>
      <c r="S212" s="97" t="s">
        <v>352</v>
      </c>
      <c r="T212" s="93">
        <v>27</v>
      </c>
      <c r="U212" s="93">
        <v>2</v>
      </c>
      <c r="V212" s="93">
        <v>0</v>
      </c>
      <c r="W212" s="93">
        <v>2</v>
      </c>
      <c r="X212" s="85">
        <v>0</v>
      </c>
      <c r="Y212" s="118" t="s">
        <v>68</v>
      </c>
      <c r="Z212" s="119">
        <v>29</v>
      </c>
      <c r="AA212" s="119">
        <v>15</v>
      </c>
      <c r="AB212" s="119">
        <v>3</v>
      </c>
      <c r="AC212" s="119">
        <v>18</v>
      </c>
      <c r="AD212" s="85">
        <v>0</v>
      </c>
      <c r="AE212" s="118"/>
      <c r="AF212" s="118"/>
      <c r="AG212" s="118"/>
      <c r="AH212" s="118"/>
      <c r="AI212" s="118"/>
    </row>
    <row r="213" spans="1:35" ht="15" customHeight="1">
      <c r="A213" s="119" t="str">
        <f t="shared" si="38"/>
        <v/>
      </c>
      <c r="B213" s="119"/>
      <c r="C213" s="119"/>
      <c r="D213" s="118" t="s">
        <v>103</v>
      </c>
      <c r="E213" s="118" t="s">
        <v>450</v>
      </c>
      <c r="F213" s="64">
        <f t="shared" si="33"/>
        <v>0</v>
      </c>
      <c r="G213" s="93">
        <f t="shared" si="34"/>
        <v>0</v>
      </c>
      <c r="H213" s="93">
        <f t="shared" si="35"/>
        <v>0</v>
      </c>
      <c r="I213" s="93">
        <f t="shared" si="36"/>
        <v>0</v>
      </c>
      <c r="J213" s="110"/>
      <c r="K213" s="93">
        <f t="shared" si="37"/>
        <v>0</v>
      </c>
      <c r="L213" s="106"/>
      <c r="M213" s="93"/>
      <c r="N213" s="93"/>
      <c r="O213" s="93"/>
      <c r="P213" s="93"/>
      <c r="Q213" s="112" t="s">
        <v>355</v>
      </c>
      <c r="R213" s="93"/>
      <c r="S213" s="97"/>
      <c r="T213" s="93"/>
      <c r="U213" s="93"/>
      <c r="V213" s="93"/>
      <c r="W213" s="93"/>
      <c r="X213" s="85"/>
      <c r="Y213" s="118"/>
      <c r="Z213" s="119"/>
      <c r="AA213" s="119"/>
      <c r="AB213" s="119"/>
      <c r="AC213" s="119"/>
      <c r="AE213" s="118"/>
      <c r="AF213" s="118"/>
      <c r="AG213" s="118"/>
      <c r="AH213" s="118"/>
      <c r="AI213" s="118"/>
    </row>
    <row r="214" spans="1:35" ht="15" customHeight="1">
      <c r="A214" s="119" t="str">
        <f t="shared" si="38"/>
        <v/>
      </c>
      <c r="B214" s="119"/>
      <c r="C214" s="119">
        <v>5016</v>
      </c>
      <c r="D214" s="118" t="s">
        <v>101</v>
      </c>
      <c r="E214" s="118" t="s">
        <v>451</v>
      </c>
      <c r="F214" s="64">
        <f t="shared" si="33"/>
        <v>29</v>
      </c>
      <c r="G214" s="93">
        <f t="shared" si="34"/>
        <v>2</v>
      </c>
      <c r="H214" s="93">
        <f t="shared" si="35"/>
        <v>2</v>
      </c>
      <c r="I214" s="93">
        <f t="shared" si="36"/>
        <v>4</v>
      </c>
      <c r="J214" s="110">
        <f>I214/F214</f>
        <v>0.13793103448275862</v>
      </c>
      <c r="K214" s="93">
        <f t="shared" si="37"/>
        <v>3</v>
      </c>
      <c r="L214" s="106"/>
      <c r="M214" s="93"/>
      <c r="N214" s="93"/>
      <c r="O214" s="93"/>
      <c r="P214" s="93"/>
      <c r="Q214" s="112"/>
      <c r="R214" s="93"/>
      <c r="S214" s="97"/>
      <c r="T214" s="93"/>
      <c r="U214" s="93"/>
      <c r="V214" s="93"/>
      <c r="W214" s="93"/>
      <c r="X214" s="85"/>
      <c r="Y214" s="118" t="s">
        <v>24</v>
      </c>
      <c r="Z214" s="119">
        <v>29</v>
      </c>
      <c r="AA214" s="119">
        <v>2</v>
      </c>
      <c r="AB214" s="119">
        <v>2</v>
      </c>
      <c r="AC214" s="119">
        <v>4</v>
      </c>
      <c r="AD214" s="85">
        <v>3</v>
      </c>
      <c r="AE214" s="118"/>
      <c r="AF214" s="118"/>
      <c r="AG214" s="118"/>
      <c r="AH214" s="118"/>
      <c r="AI214" s="118"/>
    </row>
    <row r="215" spans="1:35" ht="15" customHeight="1">
      <c r="A215" s="119" t="str">
        <f t="shared" si="38"/>
        <v/>
      </c>
      <c r="B215" s="119"/>
      <c r="C215" s="119"/>
      <c r="D215" s="100" t="s">
        <v>452</v>
      </c>
      <c r="E215" s="100" t="s">
        <v>453</v>
      </c>
      <c r="F215" s="64">
        <f t="shared" si="33"/>
        <v>29</v>
      </c>
      <c r="G215" s="93">
        <f t="shared" si="34"/>
        <v>4</v>
      </c>
      <c r="H215" s="93">
        <f t="shared" si="35"/>
        <v>4</v>
      </c>
      <c r="I215" s="93">
        <f t="shared" si="36"/>
        <v>8</v>
      </c>
      <c r="J215" s="110">
        <f>I215/F215</f>
        <v>0.27586206896551724</v>
      </c>
      <c r="K215" s="93">
        <f t="shared" si="37"/>
        <v>0</v>
      </c>
      <c r="L215" s="105" t="s">
        <v>23</v>
      </c>
      <c r="M215" s="101">
        <v>29</v>
      </c>
      <c r="N215" s="101">
        <v>4</v>
      </c>
      <c r="O215" s="101">
        <v>4</v>
      </c>
      <c r="P215" s="101">
        <v>8</v>
      </c>
      <c r="Q215" s="113"/>
      <c r="R215" s="100"/>
      <c r="S215" s="97"/>
      <c r="T215" s="93"/>
      <c r="U215" s="93"/>
      <c r="V215" s="93"/>
      <c r="W215" s="93"/>
      <c r="X215" s="85"/>
      <c r="Y215" s="118"/>
      <c r="Z215" s="119"/>
      <c r="AA215" s="119"/>
      <c r="AB215" s="119"/>
      <c r="AC215" s="119"/>
      <c r="AE215" s="118"/>
      <c r="AF215" s="118"/>
      <c r="AG215" s="118"/>
      <c r="AH215" s="118"/>
      <c r="AI215" s="118"/>
    </row>
  </sheetData>
  <sortState ref="A3:AJ215">
    <sortCondition ref="AE3:AE215"/>
    <sortCondition ref="E3:E215"/>
    <sortCondition ref="D3:D215"/>
  </sortState>
  <mergeCells count="6">
    <mergeCell ref="AE1:AJ1"/>
    <mergeCell ref="S1:X1"/>
    <mergeCell ref="F1:K1"/>
    <mergeCell ref="L1:P1"/>
    <mergeCell ref="Q1:R1"/>
    <mergeCell ref="Y1:AD1"/>
  </mergeCells>
  <conditionalFormatting sqref="AD186:AD1048576">
    <cfRule type="duplicateValues" dxfId="72" priority="59"/>
  </conditionalFormatting>
  <conditionalFormatting sqref="C99:C146">
    <cfRule type="duplicateValues" dxfId="71" priority="58"/>
  </conditionalFormatting>
  <conditionalFormatting sqref="C99:C146">
    <cfRule type="duplicateValues" dxfId="70" priority="57"/>
  </conditionalFormatting>
  <conditionalFormatting sqref="U1:X1048576 AA1:AD1048576">
    <cfRule type="top10" dxfId="69" priority="52" rank="10"/>
    <cfRule type="top10" dxfId="68" priority="54" rank="10"/>
    <cfRule type="top10" dxfId="67" priority="55" rank="10"/>
  </conditionalFormatting>
  <conditionalFormatting sqref="U1:X1048576">
    <cfRule type="top10" dxfId="66" priority="53" percent="1" rank="5"/>
  </conditionalFormatting>
  <conditionalFormatting sqref="AA1:AA1048576">
    <cfRule type="top10" dxfId="65" priority="51" rank="10"/>
  </conditionalFormatting>
  <conditionalFormatting sqref="AB1:AB1048576">
    <cfRule type="top10" dxfId="64" priority="50" rank="10"/>
  </conditionalFormatting>
  <conditionalFormatting sqref="AC1:AC1048576">
    <cfRule type="top10" dxfId="63" priority="49" rank="10"/>
  </conditionalFormatting>
  <conditionalFormatting sqref="AD1:AD1048576">
    <cfRule type="top10" dxfId="62" priority="48" rank="10"/>
  </conditionalFormatting>
  <conditionalFormatting sqref="U1:U1048576">
    <cfRule type="top10" dxfId="61" priority="47" rank="10"/>
  </conditionalFormatting>
  <conditionalFormatting sqref="V1:V1048576">
    <cfRule type="top10" dxfId="60" priority="46" rank="10"/>
  </conditionalFormatting>
  <conditionalFormatting sqref="W1:W1048576">
    <cfRule type="top10" dxfId="59" priority="45" rank="10"/>
  </conditionalFormatting>
  <conditionalFormatting sqref="X1:X1048576">
    <cfRule type="top10" dxfId="58" priority="44" rank="10"/>
  </conditionalFormatting>
  <conditionalFormatting sqref="G1:G1048576">
    <cfRule type="cellIs" dxfId="57" priority="1" operator="between">
      <formula>95</formula>
      <formula>105</formula>
    </cfRule>
    <cfRule type="cellIs" dxfId="56" priority="2" operator="between">
      <formula>70</formula>
      <formula>80</formula>
    </cfRule>
    <cfRule type="cellIs" dxfId="55" priority="3" operator="between">
      <formula>45</formula>
      <formula>55</formula>
    </cfRule>
    <cfRule type="top10" dxfId="54" priority="43" rank="10"/>
  </conditionalFormatting>
  <conditionalFormatting sqref="H1:H1048576">
    <cfRule type="cellIs" dxfId="53" priority="4" operator="between">
      <formula>45</formula>
      <formula>55</formula>
    </cfRule>
    <cfRule type="top10" dxfId="52" priority="42" rank="10"/>
  </conditionalFormatting>
  <conditionalFormatting sqref="I1:J1048576">
    <cfRule type="top10" dxfId="51" priority="41" rank="10"/>
  </conditionalFormatting>
  <conditionalFormatting sqref="N142:N146 N1:N67 N104:N116 N118:N140 N69:N79 N81:N102 N184:N1048576">
    <cfRule type="top10" dxfId="50" priority="39" rank="10"/>
  </conditionalFormatting>
  <conditionalFormatting sqref="O142:O146 O1:O67 O104:O116 O118:O140 O69:O79 O81:O102 O184:O1048576">
    <cfRule type="top10" dxfId="49" priority="38" rank="10"/>
  </conditionalFormatting>
  <conditionalFormatting sqref="G1:L3 N142:R146 N104:R116 N118:R140 L118:L140 L104:L116 L142:L146 L4:L67 L69:L79 N69:R79 Q68:R68 N2:R67 N81:R102 Q80:R80 L81:L102 L184:L214 G4:K214 N184:R1048576 G215:L1048576">
    <cfRule type="top10" dxfId="48" priority="3126" rank="10"/>
  </conditionalFormatting>
  <conditionalFormatting sqref="L142:L146 K1:L3 N142:R146 L104:L116 N104:R116 N118:R140 L118:L140 L69:L79 N69:R79 Q68:R68 N2:R67 L4:L67 N81:R102 Q80:R80 L81:L102 L184:L214 K4:K214 N184:R1048576 K215:L1048576">
    <cfRule type="top10" dxfId="47" priority="3143" rank="10"/>
  </conditionalFormatting>
  <conditionalFormatting sqref="P142:R146 P2:R67 P104:R116 P118:R140 P1:Q1 P69:R79 Q68:R68 P81:R102 Q80:R80 P184:R1048576">
    <cfRule type="top10" dxfId="46" priority="3157" rank="10"/>
  </conditionalFormatting>
  <conditionalFormatting sqref="J1:J1048576">
    <cfRule type="top10" dxfId="45" priority="34" rank="5"/>
  </conditionalFormatting>
  <conditionalFormatting sqref="G1:K1048576">
    <cfRule type="top10" dxfId="44" priority="33" rank="10"/>
  </conditionalFormatting>
  <conditionalFormatting sqref="K1:K1048576">
    <cfRule type="top10" dxfId="43" priority="32" rank="10"/>
  </conditionalFormatting>
  <conditionalFormatting sqref="N68">
    <cfRule type="top10" dxfId="42" priority="28" rank="10"/>
  </conditionalFormatting>
  <conditionalFormatting sqref="O68">
    <cfRule type="top10" dxfId="41" priority="27" rank="10"/>
  </conditionalFormatting>
  <conditionalFormatting sqref="L68 N68:P68">
    <cfRule type="top10" dxfId="40" priority="29" rank="10"/>
  </conditionalFormatting>
  <conditionalFormatting sqref="L68">
    <cfRule type="top10" dxfId="39" priority="30" rank="10"/>
  </conditionalFormatting>
  <conditionalFormatting sqref="P68">
    <cfRule type="top10" dxfId="38" priority="31" rank="10"/>
  </conditionalFormatting>
  <conditionalFormatting sqref="AG1:AJ2">
    <cfRule type="top10" dxfId="37" priority="24" rank="10"/>
    <cfRule type="top10" dxfId="36" priority="25" rank="10"/>
    <cfRule type="top10" dxfId="35" priority="26" rank="10"/>
  </conditionalFormatting>
  <conditionalFormatting sqref="AG1:AG2">
    <cfRule type="top10" dxfId="34" priority="23" rank="10"/>
  </conditionalFormatting>
  <conditionalFormatting sqref="AH1:AH2">
    <cfRule type="top10" dxfId="33" priority="22" rank="10"/>
  </conditionalFormatting>
  <conditionalFormatting sqref="AI1:AI2">
    <cfRule type="top10" dxfId="32" priority="21" rank="10"/>
  </conditionalFormatting>
  <conditionalFormatting sqref="AJ1:AJ2">
    <cfRule type="top10" dxfId="31" priority="20" rank="10"/>
  </conditionalFormatting>
  <conditionalFormatting sqref="J3:J215">
    <cfRule type="top10" dxfId="30" priority="4147" rank="10"/>
  </conditionalFormatting>
  <conditionalFormatting sqref="AJ1:AJ1048576">
    <cfRule type="top10" dxfId="29" priority="19" rank="10"/>
  </conditionalFormatting>
  <conditionalFormatting sqref="AI1:AI1048576">
    <cfRule type="top10" dxfId="28" priority="18" rank="10"/>
  </conditionalFormatting>
  <conditionalFormatting sqref="AH1:AH1048576">
    <cfRule type="top10" dxfId="27" priority="17" rank="10"/>
  </conditionalFormatting>
  <conditionalFormatting sqref="AG1:AG1048576">
    <cfRule type="top10" dxfId="26" priority="16" rank="10"/>
  </conditionalFormatting>
  <conditionalFormatting sqref="I1:I1048576">
    <cfRule type="cellIs" dxfId="25" priority="5" operator="between">
      <formula>95</formula>
      <formula>105</formula>
    </cfRule>
    <cfRule type="cellIs" dxfId="24" priority="6" operator="between">
      <formula>45</formula>
      <formula>55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Hansen, Tony</dc:creator>
  <cp:keywords/>
  <dc:description/>
  <cp:lastModifiedBy>Tony Hansen</cp:lastModifiedBy>
  <cp:revision/>
  <dcterms:created xsi:type="dcterms:W3CDTF">2012-11-27T18:45:19Z</dcterms:created>
  <dcterms:modified xsi:type="dcterms:W3CDTF">2015-11-16T21:13:24Z</dcterms:modified>
</cp:coreProperties>
</file>