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Hans_000\Dropbox\DMAHockey\"/>
    </mc:Choice>
  </mc:AlternateContent>
  <bookViews>
    <workbookView xWindow="0" yWindow="0" windowWidth="28800" windowHeight="12420" activeTab="1"/>
  </bookViews>
  <sheets>
    <sheet name="Standings" sheetId="12" r:id="rId1"/>
    <sheet name="PlayerTable" sheetId="2" r:id="rId2"/>
    <sheet name="Sheet1" sheetId="13" r:id="rId3"/>
    <sheet name="Sheet2" sheetId="14" r:id="rId4"/>
    <sheet name="GameStats" sheetId="3" r:id="rId5"/>
    <sheet name="Penalty" sheetId="4" r:id="rId6"/>
    <sheet name="Goalies" sheetId="6" r:id="rId7"/>
    <sheet name="Teams" sheetId="8" r:id="rId8"/>
    <sheet name="Top10" sheetId="5" r:id="rId9"/>
    <sheet name="Aggregations" sheetId="7" r:id="rId10"/>
    <sheet name="Career" sheetId="10" r:id="rId11"/>
    <sheet name="CareerGoalie" sheetId="11" r:id="rId12"/>
  </sheets>
  <definedNames>
    <definedName name="_xlnm._FilterDatabase" localSheetId="9" hidden="1">Aggregations!$F$19:$G$26</definedName>
    <definedName name="_xlnm._FilterDatabase" localSheetId="10" hidden="1">Career!$A$2:$AJ$215</definedName>
    <definedName name="_xlnm._FilterDatabase" localSheetId="11" hidden="1">CareerGoalie!$A$2:$AG$23</definedName>
    <definedName name="_xlnm._FilterDatabase" localSheetId="4" hidden="1">GameStats!$A$1:$G$1</definedName>
    <definedName name="_xlnm._FilterDatabase" localSheetId="6" hidden="1">Goalies!$H$1:$L$9</definedName>
    <definedName name="_xlnm._FilterDatabase" localSheetId="5" hidden="1">Penalty!$A$1:$G$1</definedName>
    <definedName name="_xlnm._FilterDatabase" localSheetId="1" hidden="1">PlayerTable!$A$1:$K$137</definedName>
    <definedName name="_xlnm._FilterDatabase" localSheetId="0" hidden="1">Standings!$L$3:$T$11</definedName>
    <definedName name="_xlnm._FilterDatabase" localSheetId="7" hidden="1">Teams!#REF!</definedName>
    <definedName name="_xlnm._FilterDatabase" localSheetId="8" hidden="1">'Top10'!#REF!</definedName>
  </definedNames>
  <calcPr calcId="152511"/>
</workbook>
</file>

<file path=xl/calcChain.xml><?xml version="1.0" encoding="utf-8"?>
<calcChain xmlns="http://schemas.openxmlformats.org/spreadsheetml/2006/main">
  <c r="H3" i="13" l="1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2" i="13"/>
  <c r="AI26" i="11" l="1"/>
  <c r="AJ26" i="11"/>
  <c r="AK26" i="11"/>
  <c r="AL26" i="11"/>
  <c r="I11" i="6" l="1"/>
  <c r="AI27" i="11" s="1"/>
  <c r="E27" i="11" s="1"/>
  <c r="J11" i="6"/>
  <c r="K11" i="6" s="1"/>
  <c r="L11" i="6"/>
  <c r="AL27" i="11" s="1"/>
  <c r="H27" i="11" s="1"/>
  <c r="AJ27" i="11" l="1"/>
  <c r="G3" i="2"/>
  <c r="H3" i="2"/>
  <c r="J3" i="2"/>
  <c r="G4" i="2"/>
  <c r="H4" i="2"/>
  <c r="J4" i="2"/>
  <c r="G5" i="2"/>
  <c r="H5" i="2"/>
  <c r="J5" i="2"/>
  <c r="G6" i="2"/>
  <c r="H6" i="2"/>
  <c r="J6" i="2"/>
  <c r="G7" i="2"/>
  <c r="H7" i="2"/>
  <c r="J7" i="2"/>
  <c r="G8" i="2"/>
  <c r="H8" i="2"/>
  <c r="J8" i="2"/>
  <c r="G9" i="2"/>
  <c r="H9" i="2"/>
  <c r="J9" i="2"/>
  <c r="G10" i="2"/>
  <c r="H10" i="2"/>
  <c r="J10" i="2"/>
  <c r="G11" i="2"/>
  <c r="H11" i="2"/>
  <c r="J11" i="2"/>
  <c r="G12" i="2"/>
  <c r="H12" i="2"/>
  <c r="J12" i="2"/>
  <c r="G13" i="2"/>
  <c r="H13" i="2"/>
  <c r="J13" i="2"/>
  <c r="G14" i="2"/>
  <c r="H14" i="2"/>
  <c r="J14" i="2"/>
  <c r="G15" i="2"/>
  <c r="H15" i="2"/>
  <c r="J15" i="2"/>
  <c r="G16" i="2"/>
  <c r="H16" i="2"/>
  <c r="J16" i="2"/>
  <c r="G17" i="2"/>
  <c r="H17" i="2"/>
  <c r="J17" i="2"/>
  <c r="G18" i="2"/>
  <c r="H18" i="2"/>
  <c r="J18" i="2"/>
  <c r="G19" i="2"/>
  <c r="H19" i="2"/>
  <c r="J19" i="2"/>
  <c r="G20" i="2"/>
  <c r="H20" i="2"/>
  <c r="J20" i="2"/>
  <c r="G21" i="2"/>
  <c r="H21" i="2"/>
  <c r="J21" i="2"/>
  <c r="G22" i="2"/>
  <c r="H22" i="2"/>
  <c r="J22" i="2"/>
  <c r="G23" i="2"/>
  <c r="H23" i="2"/>
  <c r="J23" i="2"/>
  <c r="G24" i="2"/>
  <c r="H24" i="2"/>
  <c r="J24" i="2"/>
  <c r="G25" i="2"/>
  <c r="H25" i="2"/>
  <c r="J25" i="2"/>
  <c r="G26" i="2"/>
  <c r="H26" i="2"/>
  <c r="J26" i="2"/>
  <c r="G27" i="2"/>
  <c r="H27" i="2"/>
  <c r="J27" i="2"/>
  <c r="G28" i="2"/>
  <c r="H28" i="2"/>
  <c r="J28" i="2"/>
  <c r="G29" i="2"/>
  <c r="H29" i="2"/>
  <c r="J29" i="2"/>
  <c r="G30" i="2"/>
  <c r="H30" i="2"/>
  <c r="J30" i="2"/>
  <c r="G31" i="2"/>
  <c r="H31" i="2"/>
  <c r="J31" i="2"/>
  <c r="G32" i="2"/>
  <c r="H32" i="2"/>
  <c r="J32" i="2"/>
  <c r="G33" i="2"/>
  <c r="H33" i="2"/>
  <c r="J33" i="2"/>
  <c r="G34" i="2"/>
  <c r="H34" i="2"/>
  <c r="J34" i="2"/>
  <c r="G35" i="2"/>
  <c r="H35" i="2"/>
  <c r="J35" i="2"/>
  <c r="G36" i="2"/>
  <c r="H36" i="2"/>
  <c r="J36" i="2"/>
  <c r="G37" i="2"/>
  <c r="H37" i="2"/>
  <c r="J37" i="2"/>
  <c r="G38" i="2"/>
  <c r="H38" i="2"/>
  <c r="J38" i="2"/>
  <c r="G39" i="2"/>
  <c r="H39" i="2"/>
  <c r="J39" i="2"/>
  <c r="G40" i="2"/>
  <c r="H40" i="2"/>
  <c r="J40" i="2"/>
  <c r="G41" i="2"/>
  <c r="H41" i="2"/>
  <c r="J41" i="2"/>
  <c r="G42" i="2"/>
  <c r="H42" i="2"/>
  <c r="J42" i="2"/>
  <c r="G43" i="2"/>
  <c r="H43" i="2"/>
  <c r="J43" i="2"/>
  <c r="G44" i="2"/>
  <c r="H44" i="2"/>
  <c r="J44" i="2"/>
  <c r="G45" i="2"/>
  <c r="H45" i="2"/>
  <c r="J45" i="2"/>
  <c r="G46" i="2"/>
  <c r="H46" i="2"/>
  <c r="J46" i="2"/>
  <c r="G47" i="2"/>
  <c r="H47" i="2"/>
  <c r="J47" i="2"/>
  <c r="G48" i="2"/>
  <c r="H48" i="2"/>
  <c r="J48" i="2"/>
  <c r="G49" i="2"/>
  <c r="H49" i="2"/>
  <c r="J49" i="2"/>
  <c r="G50" i="2"/>
  <c r="H50" i="2"/>
  <c r="J50" i="2"/>
  <c r="G51" i="2"/>
  <c r="H51" i="2"/>
  <c r="J51" i="2"/>
  <c r="G52" i="2"/>
  <c r="H52" i="2"/>
  <c r="J52" i="2"/>
  <c r="G53" i="2"/>
  <c r="H53" i="2"/>
  <c r="J53" i="2"/>
  <c r="G54" i="2"/>
  <c r="H54" i="2"/>
  <c r="J54" i="2"/>
  <c r="G55" i="2"/>
  <c r="H55" i="2"/>
  <c r="J55" i="2"/>
  <c r="G56" i="2"/>
  <c r="H56" i="2"/>
  <c r="J56" i="2"/>
  <c r="G57" i="2"/>
  <c r="H57" i="2"/>
  <c r="J57" i="2"/>
  <c r="G58" i="2"/>
  <c r="H58" i="2"/>
  <c r="J58" i="2"/>
  <c r="G59" i="2"/>
  <c r="H59" i="2"/>
  <c r="J59" i="2"/>
  <c r="G60" i="2"/>
  <c r="H60" i="2"/>
  <c r="J60" i="2"/>
  <c r="G61" i="2"/>
  <c r="H61" i="2"/>
  <c r="J61" i="2"/>
  <c r="G62" i="2"/>
  <c r="H62" i="2"/>
  <c r="J62" i="2"/>
  <c r="G63" i="2"/>
  <c r="H63" i="2"/>
  <c r="J63" i="2"/>
  <c r="G64" i="2"/>
  <c r="H64" i="2"/>
  <c r="J64" i="2"/>
  <c r="G65" i="2"/>
  <c r="H65" i="2"/>
  <c r="J65" i="2"/>
  <c r="G66" i="2"/>
  <c r="H66" i="2"/>
  <c r="J66" i="2"/>
  <c r="G67" i="2"/>
  <c r="H67" i="2"/>
  <c r="J67" i="2"/>
  <c r="G68" i="2"/>
  <c r="H68" i="2"/>
  <c r="J68" i="2"/>
  <c r="G69" i="2"/>
  <c r="H69" i="2"/>
  <c r="J69" i="2"/>
  <c r="G70" i="2"/>
  <c r="H70" i="2"/>
  <c r="J70" i="2"/>
  <c r="G71" i="2"/>
  <c r="H71" i="2"/>
  <c r="J71" i="2"/>
  <c r="G72" i="2"/>
  <c r="H72" i="2"/>
  <c r="J72" i="2"/>
  <c r="G73" i="2"/>
  <c r="H73" i="2"/>
  <c r="J73" i="2"/>
  <c r="G74" i="2"/>
  <c r="H74" i="2"/>
  <c r="J74" i="2"/>
  <c r="G75" i="2"/>
  <c r="H75" i="2"/>
  <c r="J75" i="2"/>
  <c r="G76" i="2"/>
  <c r="H76" i="2"/>
  <c r="J76" i="2"/>
  <c r="G77" i="2"/>
  <c r="H77" i="2"/>
  <c r="J77" i="2"/>
  <c r="G78" i="2"/>
  <c r="H78" i="2"/>
  <c r="J78" i="2"/>
  <c r="G79" i="2"/>
  <c r="H79" i="2"/>
  <c r="J79" i="2"/>
  <c r="G80" i="2"/>
  <c r="H80" i="2"/>
  <c r="J80" i="2"/>
  <c r="G81" i="2"/>
  <c r="H81" i="2"/>
  <c r="J81" i="2"/>
  <c r="G82" i="2"/>
  <c r="H82" i="2"/>
  <c r="J82" i="2"/>
  <c r="G83" i="2"/>
  <c r="H83" i="2"/>
  <c r="J83" i="2"/>
  <c r="G84" i="2"/>
  <c r="H84" i="2"/>
  <c r="J84" i="2"/>
  <c r="G85" i="2"/>
  <c r="H85" i="2"/>
  <c r="J85" i="2"/>
  <c r="G86" i="2"/>
  <c r="H86" i="2"/>
  <c r="J86" i="2"/>
  <c r="G87" i="2"/>
  <c r="H87" i="2"/>
  <c r="J87" i="2"/>
  <c r="G88" i="2"/>
  <c r="H88" i="2"/>
  <c r="J88" i="2"/>
  <c r="G89" i="2"/>
  <c r="H89" i="2"/>
  <c r="J89" i="2"/>
  <c r="G90" i="2"/>
  <c r="H90" i="2"/>
  <c r="J90" i="2"/>
  <c r="G91" i="2"/>
  <c r="H91" i="2"/>
  <c r="J91" i="2"/>
  <c r="G92" i="2"/>
  <c r="H92" i="2"/>
  <c r="J92" i="2"/>
  <c r="G93" i="2"/>
  <c r="H93" i="2"/>
  <c r="J93" i="2"/>
  <c r="G94" i="2"/>
  <c r="H94" i="2"/>
  <c r="J94" i="2"/>
  <c r="G95" i="2"/>
  <c r="H95" i="2"/>
  <c r="J95" i="2"/>
  <c r="G96" i="2"/>
  <c r="H96" i="2"/>
  <c r="J96" i="2"/>
  <c r="G97" i="2"/>
  <c r="H97" i="2"/>
  <c r="J97" i="2"/>
  <c r="G98" i="2"/>
  <c r="H98" i="2"/>
  <c r="J98" i="2"/>
  <c r="G99" i="2"/>
  <c r="H99" i="2"/>
  <c r="J99" i="2"/>
  <c r="G100" i="2"/>
  <c r="H100" i="2"/>
  <c r="J100" i="2"/>
  <c r="G101" i="2"/>
  <c r="H101" i="2"/>
  <c r="J101" i="2"/>
  <c r="G102" i="2"/>
  <c r="H102" i="2"/>
  <c r="J102" i="2"/>
  <c r="G103" i="2"/>
  <c r="H103" i="2"/>
  <c r="J103" i="2"/>
  <c r="G104" i="2"/>
  <c r="H104" i="2"/>
  <c r="J104" i="2"/>
  <c r="G105" i="2"/>
  <c r="H105" i="2"/>
  <c r="J105" i="2"/>
  <c r="G106" i="2"/>
  <c r="H106" i="2"/>
  <c r="J106" i="2"/>
  <c r="G107" i="2"/>
  <c r="H107" i="2"/>
  <c r="J107" i="2"/>
  <c r="G108" i="2"/>
  <c r="H108" i="2"/>
  <c r="J108" i="2"/>
  <c r="G109" i="2"/>
  <c r="H109" i="2"/>
  <c r="J109" i="2"/>
  <c r="G110" i="2"/>
  <c r="H110" i="2"/>
  <c r="J110" i="2"/>
  <c r="G111" i="2"/>
  <c r="H111" i="2"/>
  <c r="J111" i="2"/>
  <c r="G112" i="2"/>
  <c r="H112" i="2"/>
  <c r="J112" i="2"/>
  <c r="G113" i="2"/>
  <c r="H113" i="2"/>
  <c r="J113" i="2"/>
  <c r="G114" i="2"/>
  <c r="H114" i="2"/>
  <c r="J114" i="2"/>
  <c r="G115" i="2"/>
  <c r="H115" i="2"/>
  <c r="J115" i="2"/>
  <c r="G116" i="2"/>
  <c r="H116" i="2"/>
  <c r="J116" i="2"/>
  <c r="G117" i="2"/>
  <c r="H117" i="2"/>
  <c r="J117" i="2"/>
  <c r="G118" i="2"/>
  <c r="H118" i="2"/>
  <c r="J118" i="2"/>
  <c r="G119" i="2"/>
  <c r="H119" i="2"/>
  <c r="J119" i="2"/>
  <c r="G120" i="2"/>
  <c r="H120" i="2"/>
  <c r="J120" i="2"/>
  <c r="G121" i="2"/>
  <c r="H121" i="2"/>
  <c r="J121" i="2"/>
  <c r="G122" i="2"/>
  <c r="H122" i="2"/>
  <c r="J122" i="2"/>
  <c r="G123" i="2"/>
  <c r="H123" i="2"/>
  <c r="J123" i="2"/>
  <c r="G124" i="2"/>
  <c r="H124" i="2"/>
  <c r="J124" i="2"/>
  <c r="G125" i="2"/>
  <c r="H125" i="2"/>
  <c r="J125" i="2"/>
  <c r="G126" i="2"/>
  <c r="H126" i="2"/>
  <c r="J126" i="2"/>
  <c r="G127" i="2"/>
  <c r="H127" i="2"/>
  <c r="J127" i="2"/>
  <c r="G128" i="2"/>
  <c r="H128" i="2"/>
  <c r="J128" i="2"/>
  <c r="G129" i="2"/>
  <c r="H129" i="2"/>
  <c r="J129" i="2"/>
  <c r="G130" i="2"/>
  <c r="H130" i="2"/>
  <c r="J130" i="2"/>
  <c r="G131" i="2"/>
  <c r="H131" i="2"/>
  <c r="J131" i="2"/>
  <c r="G132" i="2"/>
  <c r="H132" i="2"/>
  <c r="J132" i="2"/>
  <c r="G133" i="2"/>
  <c r="H133" i="2"/>
  <c r="J133" i="2"/>
  <c r="G134" i="2"/>
  <c r="H134" i="2"/>
  <c r="J134" i="2"/>
  <c r="G135" i="2"/>
  <c r="H135" i="2"/>
  <c r="J135" i="2"/>
  <c r="G136" i="2"/>
  <c r="H136" i="2"/>
  <c r="J136" i="2"/>
  <c r="G137" i="2"/>
  <c r="H137" i="2"/>
  <c r="J137" i="2"/>
  <c r="AK27" i="11" l="1"/>
  <c r="F27" i="11"/>
  <c r="G27" i="11" s="1"/>
  <c r="I18" i="2"/>
  <c r="I14" i="2"/>
  <c r="I10" i="2"/>
  <c r="I6" i="2"/>
  <c r="I134" i="2"/>
  <c r="I130" i="2"/>
  <c r="I126" i="2"/>
  <c r="I122" i="2"/>
  <c r="I118" i="2"/>
  <c r="I114" i="2"/>
  <c r="I110" i="2"/>
  <c r="I106" i="2"/>
  <c r="I102" i="2"/>
  <c r="I98" i="2"/>
  <c r="I94" i="2"/>
  <c r="I90" i="2"/>
  <c r="I86" i="2"/>
  <c r="I82" i="2"/>
  <c r="I78" i="2"/>
  <c r="I74" i="2"/>
  <c r="I70" i="2"/>
  <c r="I66" i="2"/>
  <c r="I62" i="2"/>
  <c r="I58" i="2"/>
  <c r="I54" i="2"/>
  <c r="I50" i="2"/>
  <c r="I46" i="2"/>
  <c r="I42" i="2"/>
  <c r="I38" i="2"/>
  <c r="I34" i="2"/>
  <c r="I30" i="2"/>
  <c r="I26" i="2"/>
  <c r="I22" i="2"/>
  <c r="I71" i="2"/>
  <c r="I135" i="2"/>
  <c r="I131" i="2"/>
  <c r="I127" i="2"/>
  <c r="I123" i="2"/>
  <c r="I119" i="2"/>
  <c r="I115" i="2"/>
  <c r="I111" i="2"/>
  <c r="I107" i="2"/>
  <c r="I103" i="2"/>
  <c r="I99" i="2"/>
  <c r="I95" i="2"/>
  <c r="I91" i="2"/>
  <c r="I87" i="2"/>
  <c r="I83" i="2"/>
  <c r="I79" i="2"/>
  <c r="I75" i="2"/>
  <c r="I67" i="2"/>
  <c r="I63" i="2"/>
  <c r="I59" i="2"/>
  <c r="I55" i="2"/>
  <c r="I51" i="2"/>
  <c r="I47" i="2"/>
  <c r="I43" i="2"/>
  <c r="I39" i="2"/>
  <c r="I35" i="2"/>
  <c r="I31" i="2"/>
  <c r="I27" i="2"/>
  <c r="I23" i="2"/>
  <c r="I19" i="2"/>
  <c r="I15" i="2"/>
  <c r="I11" i="2"/>
  <c r="I7" i="2"/>
  <c r="I3" i="2"/>
  <c r="I136" i="2"/>
  <c r="I132" i="2"/>
  <c r="I128" i="2"/>
  <c r="I124" i="2"/>
  <c r="I120" i="2"/>
  <c r="I116" i="2"/>
  <c r="I112" i="2"/>
  <c r="I108" i="2"/>
  <c r="I104" i="2"/>
  <c r="I100" i="2"/>
  <c r="I96" i="2"/>
  <c r="I92" i="2"/>
  <c r="I88" i="2"/>
  <c r="I84" i="2"/>
  <c r="I80" i="2"/>
  <c r="I76" i="2"/>
  <c r="I72" i="2"/>
  <c r="I68" i="2"/>
  <c r="I64" i="2"/>
  <c r="I60" i="2"/>
  <c r="I56" i="2"/>
  <c r="I52" i="2"/>
  <c r="I48" i="2"/>
  <c r="I44" i="2"/>
  <c r="I40" i="2"/>
  <c r="I36" i="2"/>
  <c r="I32" i="2"/>
  <c r="I28" i="2"/>
  <c r="I24" i="2"/>
  <c r="I20" i="2"/>
  <c r="I16" i="2"/>
  <c r="I12" i="2"/>
  <c r="I8" i="2"/>
  <c r="I4" i="2"/>
  <c r="I137" i="2"/>
  <c r="I133" i="2"/>
  <c r="I129" i="2"/>
  <c r="I125" i="2"/>
  <c r="I121" i="2"/>
  <c r="I117" i="2"/>
  <c r="I113" i="2"/>
  <c r="I109" i="2"/>
  <c r="I105" i="2"/>
  <c r="I101" i="2"/>
  <c r="I97" i="2"/>
  <c r="I93" i="2"/>
  <c r="I89" i="2"/>
  <c r="I85" i="2"/>
  <c r="I81" i="2"/>
  <c r="I77" i="2"/>
  <c r="I73" i="2"/>
  <c r="I69" i="2"/>
  <c r="I65" i="2"/>
  <c r="I61" i="2"/>
  <c r="I57" i="2"/>
  <c r="I53" i="2"/>
  <c r="I49" i="2"/>
  <c r="I45" i="2"/>
  <c r="I41" i="2"/>
  <c r="I37" i="2"/>
  <c r="I33" i="2"/>
  <c r="I29" i="2"/>
  <c r="I25" i="2"/>
  <c r="I21" i="2"/>
  <c r="I17" i="2"/>
  <c r="I13" i="2"/>
  <c r="I9" i="2"/>
  <c r="I5" i="2"/>
  <c r="F4" i="10"/>
  <c r="F22" i="10"/>
  <c r="F23" i="10"/>
  <c r="F24" i="10"/>
  <c r="F25" i="10"/>
  <c r="F30" i="10"/>
  <c r="F31" i="10"/>
  <c r="F34" i="10"/>
  <c r="F40" i="10"/>
  <c r="F46" i="10"/>
  <c r="F47" i="10"/>
  <c r="F51" i="10"/>
  <c r="F52" i="10"/>
  <c r="F54" i="10"/>
  <c r="F55" i="10"/>
  <c r="F56" i="10"/>
  <c r="F58" i="10"/>
  <c r="F65" i="10"/>
  <c r="F66" i="10"/>
  <c r="F67" i="10"/>
  <c r="F68" i="10"/>
  <c r="F72" i="10"/>
  <c r="F77" i="10"/>
  <c r="F79" i="10"/>
  <c r="F87" i="10"/>
  <c r="F90" i="10"/>
  <c r="F94" i="10"/>
  <c r="F95" i="10"/>
  <c r="F96" i="10"/>
  <c r="F98" i="10"/>
  <c r="F99" i="10"/>
  <c r="F105" i="10"/>
  <c r="F107" i="10"/>
  <c r="F108" i="10"/>
  <c r="F110" i="10"/>
  <c r="F115" i="10"/>
  <c r="F116" i="10"/>
  <c r="F117" i="10"/>
  <c r="F118" i="10"/>
  <c r="F119" i="10"/>
  <c r="F120" i="10"/>
  <c r="F123" i="10"/>
  <c r="F124" i="10"/>
  <c r="F125" i="10"/>
  <c r="F127" i="10"/>
  <c r="F129" i="10"/>
  <c r="F135" i="10"/>
  <c r="F136" i="10"/>
  <c r="F147" i="10"/>
  <c r="F156" i="10"/>
  <c r="F160" i="10"/>
  <c r="F164" i="10"/>
  <c r="F167" i="10"/>
  <c r="F169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AK240" i="10" l="1"/>
  <c r="AK241" i="10"/>
  <c r="AK242" i="10"/>
  <c r="AN240" i="10"/>
  <c r="H240" i="10" s="1"/>
  <c r="AP240" i="10"/>
  <c r="K240" i="10" s="1"/>
  <c r="AM241" i="10"/>
  <c r="G241" i="10" s="1"/>
  <c r="AN241" i="10"/>
  <c r="H241" i="10" s="1"/>
  <c r="AP241" i="10"/>
  <c r="K241" i="10" s="1"/>
  <c r="AM242" i="10"/>
  <c r="G242" i="10" s="1"/>
  <c r="AN242" i="10"/>
  <c r="H242" i="10" s="1"/>
  <c r="AP242" i="10"/>
  <c r="K242" i="10" s="1"/>
  <c r="AO240" i="10" l="1"/>
  <c r="I240" i="10" s="1"/>
  <c r="AO242" i="10"/>
  <c r="I242" i="10" s="1"/>
  <c r="AM240" i="10"/>
  <c r="G240" i="10" s="1"/>
  <c r="AO241" i="10"/>
  <c r="I241" i="10" s="1"/>
  <c r="E17" i="11"/>
  <c r="AP19" i="10" l="1"/>
  <c r="AP5" i="10"/>
  <c r="AP6" i="10"/>
  <c r="AP7" i="10"/>
  <c r="AP8" i="10"/>
  <c r="AP9" i="10"/>
  <c r="AP10" i="10"/>
  <c r="AP11" i="10"/>
  <c r="AP100" i="10"/>
  <c r="AP12" i="10"/>
  <c r="AP13" i="10"/>
  <c r="AP88" i="10"/>
  <c r="AP20" i="10"/>
  <c r="AP14" i="10"/>
  <c r="AP15" i="10"/>
  <c r="AP16" i="10"/>
  <c r="AP17" i="10"/>
  <c r="AP18" i="10"/>
  <c r="AP224" i="10"/>
  <c r="AP61" i="10"/>
  <c r="AP62" i="10"/>
  <c r="AP63" i="10"/>
  <c r="AP226" i="10"/>
  <c r="AP64" i="10"/>
  <c r="AP225" i="10"/>
  <c r="AP69" i="10"/>
  <c r="AP70" i="10"/>
  <c r="AP78" i="10"/>
  <c r="AP71" i="10"/>
  <c r="AP80" i="10"/>
  <c r="AP73" i="10"/>
  <c r="AP74" i="10"/>
  <c r="AP75" i="10"/>
  <c r="AP76" i="10"/>
  <c r="AP57" i="10"/>
  <c r="AP41" i="10"/>
  <c r="AP42" i="10"/>
  <c r="AP43" i="10"/>
  <c r="AP60" i="10"/>
  <c r="AP44" i="10"/>
  <c r="AP45" i="10"/>
  <c r="AP48" i="10"/>
  <c r="AP49" i="10"/>
  <c r="AP50" i="10"/>
  <c r="AP53" i="10"/>
  <c r="AP59" i="10"/>
  <c r="AP150" i="10"/>
  <c r="AP170" i="10"/>
  <c r="AP151" i="10"/>
  <c r="AP152" i="10"/>
  <c r="AP153" i="10"/>
  <c r="AP154" i="10"/>
  <c r="AP155" i="10"/>
  <c r="AP157" i="10"/>
  <c r="AP168" i="10"/>
  <c r="AP158" i="10"/>
  <c r="AP159" i="10"/>
  <c r="AP161" i="10"/>
  <c r="AP162" i="10"/>
  <c r="AP163" i="10"/>
  <c r="AN238" i="10"/>
  <c r="H238" i="10" s="1"/>
  <c r="AN239" i="10"/>
  <c r="H239" i="10" s="1"/>
  <c r="AP165" i="10"/>
  <c r="AP166" i="10"/>
  <c r="AP21" i="10"/>
  <c r="AP39" i="10"/>
  <c r="AP38" i="10"/>
  <c r="AP26" i="10"/>
  <c r="AP27" i="10"/>
  <c r="AP28" i="10"/>
  <c r="AP29" i="10"/>
  <c r="AP37" i="10"/>
  <c r="AP32" i="10"/>
  <c r="AP228" i="10"/>
  <c r="AP229" i="10"/>
  <c r="AP230" i="10"/>
  <c r="AP33" i="10"/>
  <c r="AP35" i="10"/>
  <c r="AP36" i="10"/>
  <c r="AP81" i="10"/>
  <c r="AP82" i="10"/>
  <c r="AP104" i="10"/>
  <c r="AP83" i="10"/>
  <c r="AP84" i="10"/>
  <c r="AP102" i="10"/>
  <c r="AP85" i="10"/>
  <c r="AP86" i="10"/>
  <c r="AP89" i="10"/>
  <c r="AP105" i="10"/>
  <c r="AP91" i="10"/>
  <c r="AP101" i="10"/>
  <c r="AP103" i="10"/>
  <c r="AP92" i="10"/>
  <c r="AP227" i="10"/>
  <c r="AP93" i="10"/>
  <c r="AP97" i="10"/>
  <c r="AP106" i="10"/>
  <c r="AP122" i="10"/>
  <c r="AP236" i="10"/>
  <c r="AP109" i="10"/>
  <c r="AP232" i="10"/>
  <c r="AP111" i="10"/>
  <c r="AP112" i="10"/>
  <c r="AP235" i="10"/>
  <c r="AP113" i="10"/>
  <c r="AP114" i="10"/>
  <c r="AP128" i="10"/>
  <c r="AP234" i="10"/>
  <c r="AP231" i="10"/>
  <c r="AP233" i="10"/>
  <c r="AP126" i="10"/>
  <c r="AP121" i="10"/>
  <c r="AP130" i="10"/>
  <c r="AP131" i="10"/>
  <c r="AP132" i="10"/>
  <c r="AP148" i="10"/>
  <c r="AP133" i="10"/>
  <c r="AP134" i="10"/>
  <c r="AP137" i="10"/>
  <c r="AP138" i="10"/>
  <c r="AP139" i="10"/>
  <c r="AP140" i="10"/>
  <c r="AP141" i="10"/>
  <c r="AP142" i="10"/>
  <c r="AP145" i="10"/>
  <c r="AP146" i="10"/>
  <c r="AP143" i="10"/>
  <c r="AP144" i="10"/>
  <c r="AP149" i="10"/>
  <c r="AK237" i="10"/>
  <c r="AN237" i="10"/>
  <c r="H237" i="10" s="1"/>
  <c r="AK238" i="10"/>
  <c r="AK239" i="10"/>
  <c r="G2" i="2"/>
  <c r="AP237" i="10" l="1"/>
  <c r="K237" i="10" s="1"/>
  <c r="AP238" i="10"/>
  <c r="K238" i="10" s="1"/>
  <c r="AP239" i="10"/>
  <c r="K239" i="10" s="1"/>
  <c r="AO237" i="10"/>
  <c r="I237" i="10" s="1"/>
  <c r="AO238" i="10"/>
  <c r="I238" i="10" s="1"/>
  <c r="AM237" i="10"/>
  <c r="G237" i="10" s="1"/>
  <c r="AO239" i="10"/>
  <c r="I239" i="10" s="1"/>
  <c r="AM239" i="10"/>
  <c r="G239" i="10" s="1"/>
  <c r="AM238" i="10"/>
  <c r="G238" i="10" s="1"/>
  <c r="K236" i="10"/>
  <c r="AM232" i="10"/>
  <c r="G232" i="10" s="1"/>
  <c r="AN232" i="10"/>
  <c r="H232" i="10" s="1"/>
  <c r="K232" i="10"/>
  <c r="AN235" i="10"/>
  <c r="H235" i="10" s="1"/>
  <c r="K235" i="10"/>
  <c r="AM234" i="10"/>
  <c r="G234" i="10" s="1"/>
  <c r="AN234" i="10"/>
  <c r="H234" i="10" s="1"/>
  <c r="K234" i="10"/>
  <c r="AN231" i="10"/>
  <c r="H231" i="10" s="1"/>
  <c r="K231" i="10"/>
  <c r="AN233" i="10"/>
  <c r="H233" i="10" s="1"/>
  <c r="K233" i="10"/>
  <c r="AK231" i="10"/>
  <c r="AK232" i="10"/>
  <c r="AK233" i="10"/>
  <c r="AK234" i="10"/>
  <c r="AK235" i="10"/>
  <c r="AK236" i="10"/>
  <c r="AN236" i="10"/>
  <c r="H236" i="10" s="1"/>
  <c r="AO231" i="10" l="1"/>
  <c r="I231" i="10" s="1"/>
  <c r="AO232" i="10"/>
  <c r="I232" i="10" s="1"/>
  <c r="AO233" i="10"/>
  <c r="I233" i="10" s="1"/>
  <c r="AO234" i="10"/>
  <c r="I234" i="10" s="1"/>
  <c r="AO235" i="10"/>
  <c r="I235" i="10" s="1"/>
  <c r="AM236" i="10"/>
  <c r="G236" i="10" s="1"/>
  <c r="AM235" i="10"/>
  <c r="G235" i="10" s="1"/>
  <c r="AM233" i="10"/>
  <c r="G233" i="10" s="1"/>
  <c r="AM231" i="10"/>
  <c r="G231" i="10" s="1"/>
  <c r="AO236" i="10"/>
  <c r="I236" i="10" s="1"/>
  <c r="AK228" i="10"/>
  <c r="AN228" i="10"/>
  <c r="H228" i="10" s="1"/>
  <c r="AK229" i="10"/>
  <c r="AK230" i="10"/>
  <c r="K228" i="10"/>
  <c r="AN229" i="10"/>
  <c r="H229" i="10" s="1"/>
  <c r="K229" i="10"/>
  <c r="AN230" i="10"/>
  <c r="H230" i="10" s="1"/>
  <c r="K230" i="10"/>
  <c r="J2" i="2"/>
  <c r="AP3" i="10" s="1"/>
  <c r="H2" i="2"/>
  <c r="I2" i="2" l="1"/>
  <c r="AM229" i="10"/>
  <c r="G229" i="10" s="1"/>
  <c r="AO229" i="10"/>
  <c r="I229" i="10" s="1"/>
  <c r="AM230" i="10"/>
  <c r="G230" i="10" s="1"/>
  <c r="AO230" i="10"/>
  <c r="I230" i="10" s="1"/>
  <c r="AM228" i="10"/>
  <c r="G228" i="10" s="1"/>
  <c r="AO228" i="10"/>
  <c r="I228" i="10" s="1"/>
  <c r="AO227" i="10"/>
  <c r="I227" i="10" s="1"/>
  <c r="AK227" i="10"/>
  <c r="AM227" i="10"/>
  <c r="G227" i="10" s="1"/>
  <c r="AN227" i="10"/>
  <c r="H227" i="10" s="1"/>
  <c r="K227" i="10"/>
  <c r="AK224" i="10" l="1"/>
  <c r="AK225" i="10"/>
  <c r="AK226" i="10"/>
  <c r="AN224" i="10"/>
  <c r="H224" i="10" s="1"/>
  <c r="K224" i="10"/>
  <c r="AM225" i="10"/>
  <c r="G225" i="10" s="1"/>
  <c r="AN225" i="10"/>
  <c r="H225" i="10" s="1"/>
  <c r="K225" i="10"/>
  <c r="AN226" i="10"/>
  <c r="H226" i="10" s="1"/>
  <c r="K226" i="10"/>
  <c r="AO224" i="10" l="1"/>
  <c r="I224" i="10" s="1"/>
  <c r="AO226" i="10"/>
  <c r="I226" i="10" s="1"/>
  <c r="AM226" i="10"/>
  <c r="G226" i="10" s="1"/>
  <c r="AM224" i="10"/>
  <c r="G224" i="10" s="1"/>
  <c r="AO225" i="10"/>
  <c r="I225" i="10" s="1"/>
  <c r="G4" i="10"/>
  <c r="H4" i="10"/>
  <c r="I4" i="10"/>
  <c r="J4" i="10" s="1"/>
  <c r="K4" i="10"/>
  <c r="G30" i="10"/>
  <c r="H30" i="10"/>
  <c r="I30" i="10"/>
  <c r="K30" i="10"/>
  <c r="G129" i="10"/>
  <c r="H129" i="10"/>
  <c r="I129" i="10"/>
  <c r="K129" i="10"/>
  <c r="G147" i="10"/>
  <c r="H147" i="10"/>
  <c r="I147" i="10"/>
  <c r="K147" i="10"/>
  <c r="G136" i="10"/>
  <c r="H136" i="10"/>
  <c r="I136" i="10"/>
  <c r="K136" i="10"/>
  <c r="J147" i="10" l="1"/>
  <c r="J136" i="10"/>
  <c r="J30" i="10"/>
  <c r="J129" i="10"/>
  <c r="AK102" i="10"/>
  <c r="AK103" i="10"/>
  <c r="AK104" i="10"/>
  <c r="AK105" i="10"/>
  <c r="C5" i="7"/>
  <c r="G22" i="7"/>
  <c r="AM102" i="10"/>
  <c r="G102" i="10" s="1"/>
  <c r="AN102" i="10"/>
  <c r="H102" i="10" s="1"/>
  <c r="K102" i="10"/>
  <c r="AN103" i="10"/>
  <c r="H103" i="10" s="1"/>
  <c r="K103" i="10"/>
  <c r="AM104" i="10"/>
  <c r="G104" i="10" s="1"/>
  <c r="AN104" i="10"/>
  <c r="H104" i="10" s="1"/>
  <c r="K104" i="10"/>
  <c r="AM105" i="10"/>
  <c r="G105" i="10" s="1"/>
  <c r="AN105" i="10"/>
  <c r="H105" i="10" s="1"/>
  <c r="K105" i="10"/>
  <c r="AO103" i="10" l="1"/>
  <c r="I103" i="10" s="1"/>
  <c r="AM103" i="10"/>
  <c r="G103" i="10" s="1"/>
  <c r="AO105" i="10"/>
  <c r="I105" i="10" s="1"/>
  <c r="J105" i="10" s="1"/>
  <c r="AO104" i="10"/>
  <c r="I104" i="10" s="1"/>
  <c r="AO102" i="10"/>
  <c r="I102" i="10" s="1"/>
  <c r="H41" i="6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40" i="6"/>
  <c r="AK19" i="10"/>
  <c r="AK20" i="10"/>
  <c r="AM20" i="10"/>
  <c r="G20" i="10" s="1"/>
  <c r="AN20" i="10"/>
  <c r="H20" i="10" s="1"/>
  <c r="K20" i="10"/>
  <c r="K19" i="10"/>
  <c r="AN19" i="10"/>
  <c r="H19" i="10" s="1"/>
  <c r="AM19" i="10"/>
  <c r="G19" i="10" s="1"/>
  <c r="AO20" i="10" l="1"/>
  <c r="I20" i="10" s="1"/>
  <c r="AO19" i="10"/>
  <c r="I19" i="10" s="1"/>
  <c r="AK3" i="10"/>
  <c r="A3" i="10" s="1"/>
  <c r="AO149" i="10" l="1"/>
  <c r="I149" i="10" s="1"/>
  <c r="I4" i="6"/>
  <c r="J4" i="6"/>
  <c r="AJ25" i="11" s="1"/>
  <c r="F25" i="11" s="1"/>
  <c r="L4" i="6"/>
  <c r="AL25" i="11" s="1"/>
  <c r="H25" i="11" s="1"/>
  <c r="I24" i="6"/>
  <c r="E10" i="11"/>
  <c r="E18" i="11"/>
  <c r="H19" i="11"/>
  <c r="H20" i="11"/>
  <c r="E22" i="11"/>
  <c r="H23" i="11"/>
  <c r="H24" i="11"/>
  <c r="F9" i="11"/>
  <c r="H9" i="11"/>
  <c r="F10" i="11"/>
  <c r="H10" i="11"/>
  <c r="F13" i="11"/>
  <c r="H13" i="11"/>
  <c r="F17" i="11"/>
  <c r="H17" i="11"/>
  <c r="F18" i="11"/>
  <c r="H18" i="11"/>
  <c r="E19" i="11"/>
  <c r="F19" i="11"/>
  <c r="F20" i="11"/>
  <c r="F21" i="11"/>
  <c r="H21" i="11"/>
  <c r="F22" i="11"/>
  <c r="H22" i="11"/>
  <c r="E23" i="11"/>
  <c r="F23" i="11"/>
  <c r="F24" i="11"/>
  <c r="A4" i="10"/>
  <c r="AK5" i="10"/>
  <c r="A5" i="10" s="1"/>
  <c r="AK6" i="10"/>
  <c r="A6" i="10" s="1"/>
  <c r="AK7" i="10"/>
  <c r="A7" i="10" s="1"/>
  <c r="AK8" i="10"/>
  <c r="A8" i="10" s="1"/>
  <c r="AK9" i="10"/>
  <c r="A9" i="10" s="1"/>
  <c r="AK10" i="10"/>
  <c r="A10" i="10" s="1"/>
  <c r="AK11" i="10"/>
  <c r="A11" i="10" s="1"/>
  <c r="AK12" i="10"/>
  <c r="A12" i="10" s="1"/>
  <c r="AK13" i="10"/>
  <c r="A13" i="10" s="1"/>
  <c r="AK88" i="10"/>
  <c r="A88" i="10" s="1"/>
  <c r="AK14" i="10"/>
  <c r="A14" i="10" s="1"/>
  <c r="AK15" i="10"/>
  <c r="A15" i="10" s="1"/>
  <c r="AK16" i="10"/>
  <c r="A16" i="10" s="1"/>
  <c r="AK17" i="10"/>
  <c r="A17" i="10" s="1"/>
  <c r="AK18" i="10"/>
  <c r="A18" i="10" s="1"/>
  <c r="AK57" i="10"/>
  <c r="A57" i="10" s="1"/>
  <c r="AK41" i="10"/>
  <c r="A41" i="10" s="1"/>
  <c r="AK42" i="10"/>
  <c r="A42" i="10" s="1"/>
  <c r="AK43" i="10"/>
  <c r="A43" i="10" s="1"/>
  <c r="AK60" i="10"/>
  <c r="A60" i="10" s="1"/>
  <c r="AK44" i="10"/>
  <c r="A44" i="10" s="1"/>
  <c r="AK45" i="10"/>
  <c r="A45" i="10" s="1"/>
  <c r="A58" i="10"/>
  <c r="A46" i="10"/>
  <c r="AK48" i="10"/>
  <c r="A48" i="10" s="1"/>
  <c r="AK49" i="10"/>
  <c r="A49" i="10" s="1"/>
  <c r="AK50" i="10"/>
  <c r="A50" i="10" s="1"/>
  <c r="A52" i="10"/>
  <c r="AK53" i="10"/>
  <c r="A53" i="10" s="1"/>
  <c r="AK59" i="10"/>
  <c r="A59" i="10" s="1"/>
  <c r="A55" i="10"/>
  <c r="AK21" i="10"/>
  <c r="A21" i="10" s="1"/>
  <c r="A22" i="10"/>
  <c r="A23" i="10"/>
  <c r="A25" i="10"/>
  <c r="AK39" i="10"/>
  <c r="A39" i="10" s="1"/>
  <c r="AK38" i="10"/>
  <c r="A38" i="10" s="1"/>
  <c r="AK26" i="10"/>
  <c r="A26" i="10" s="1"/>
  <c r="AK27" i="10"/>
  <c r="A27" i="10" s="1"/>
  <c r="AK28" i="10"/>
  <c r="A28" i="10" s="1"/>
  <c r="AK29" i="10"/>
  <c r="A29" i="10" s="1"/>
  <c r="A30" i="10"/>
  <c r="AK37" i="10"/>
  <c r="A37" i="10" s="1"/>
  <c r="A31" i="10"/>
  <c r="AK32" i="10"/>
  <c r="A32" i="10" s="1"/>
  <c r="AK33" i="10"/>
  <c r="A33" i="10" s="1"/>
  <c r="A34" i="10"/>
  <c r="AK35" i="10"/>
  <c r="A35" i="10" s="1"/>
  <c r="AK36" i="10"/>
  <c r="A36" i="10" s="1"/>
  <c r="AK61" i="10"/>
  <c r="A61" i="10" s="1"/>
  <c r="AK62" i="10"/>
  <c r="A62" i="10" s="1"/>
  <c r="AK63" i="10"/>
  <c r="A63" i="10" s="1"/>
  <c r="A77" i="10"/>
  <c r="AK64" i="10"/>
  <c r="A64" i="10" s="1"/>
  <c r="A66" i="10"/>
  <c r="A67" i="10"/>
  <c r="AK69" i="10"/>
  <c r="A69" i="10" s="1"/>
  <c r="AK70" i="10"/>
  <c r="A70" i="10" s="1"/>
  <c r="AK78" i="10"/>
  <c r="A78" i="10" s="1"/>
  <c r="AK71" i="10"/>
  <c r="A71" i="10" s="1"/>
  <c r="AK80" i="10"/>
  <c r="A80" i="10" s="1"/>
  <c r="AK73" i="10"/>
  <c r="A73" i="10" s="1"/>
  <c r="AK74" i="10"/>
  <c r="A74" i="10" s="1"/>
  <c r="AK75" i="10"/>
  <c r="A75" i="10" s="1"/>
  <c r="AK76" i="10"/>
  <c r="A76" i="10" s="1"/>
  <c r="A79" i="10"/>
  <c r="AK81" i="10"/>
  <c r="A81" i="10" s="1"/>
  <c r="AK82" i="10"/>
  <c r="A82" i="10" s="1"/>
  <c r="A99" i="10"/>
  <c r="AK83" i="10"/>
  <c r="A83" i="10" s="1"/>
  <c r="AK84" i="10"/>
  <c r="A84" i="10" s="1"/>
  <c r="AK85" i="10"/>
  <c r="A85" i="10" s="1"/>
  <c r="AK86" i="10"/>
  <c r="A86" i="10" s="1"/>
  <c r="AK100" i="10"/>
  <c r="A100" i="10" s="1"/>
  <c r="AK89" i="10"/>
  <c r="A89" i="10" s="1"/>
  <c r="A90" i="10"/>
  <c r="AK91" i="10"/>
  <c r="A91" i="10" s="1"/>
  <c r="AK101" i="10"/>
  <c r="A101" i="10" s="1"/>
  <c r="AK92" i="10"/>
  <c r="A92" i="10" s="1"/>
  <c r="AK93" i="10"/>
  <c r="A93" i="10" s="1"/>
  <c r="AK97" i="10"/>
  <c r="A97" i="10" s="1"/>
  <c r="A98" i="10"/>
  <c r="A127" i="10"/>
  <c r="AK106" i="10"/>
  <c r="A106" i="10" s="1"/>
  <c r="AK122" i="10"/>
  <c r="A122" i="10" s="1"/>
  <c r="AK109" i="10"/>
  <c r="A109" i="10" s="1"/>
  <c r="AK111" i="10"/>
  <c r="A111" i="10" s="1"/>
  <c r="AK112" i="10"/>
  <c r="A112" i="10" s="1"/>
  <c r="AK113" i="10"/>
  <c r="A113" i="10" s="1"/>
  <c r="A123" i="10"/>
  <c r="A124" i="10"/>
  <c r="AK114" i="10"/>
  <c r="A114" i="10" s="1"/>
  <c r="A115" i="10"/>
  <c r="A125" i="10"/>
  <c r="AK128" i="10"/>
  <c r="A128" i="10" s="1"/>
  <c r="AK126" i="10"/>
  <c r="A126" i="10" s="1"/>
  <c r="A119" i="10"/>
  <c r="A120" i="10"/>
  <c r="AK121" i="10"/>
  <c r="A121" i="10" s="1"/>
  <c r="A129" i="10"/>
  <c r="AK130" i="10"/>
  <c r="A130" i="10" s="1"/>
  <c r="AK131" i="10"/>
  <c r="A131" i="10" s="1"/>
  <c r="AK132" i="10"/>
  <c r="A132" i="10" s="1"/>
  <c r="AK133" i="10"/>
  <c r="A133" i="10" s="1"/>
  <c r="A147" i="10"/>
  <c r="AK134" i="10"/>
  <c r="A134" i="10" s="1"/>
  <c r="A136" i="10"/>
  <c r="AK137" i="10"/>
  <c r="A137" i="10" s="1"/>
  <c r="AK138" i="10"/>
  <c r="A138" i="10" s="1"/>
  <c r="AK140" i="10"/>
  <c r="A140" i="10" s="1"/>
  <c r="AK141" i="10"/>
  <c r="A141" i="10" s="1"/>
  <c r="AK142" i="10"/>
  <c r="A142" i="10" s="1"/>
  <c r="AK145" i="10"/>
  <c r="A145" i="10" s="1"/>
  <c r="AK146" i="10"/>
  <c r="A146" i="10" s="1"/>
  <c r="AK143" i="10"/>
  <c r="A143" i="10" s="1"/>
  <c r="AK144" i="10"/>
  <c r="A144" i="10" s="1"/>
  <c r="AK150" i="10"/>
  <c r="A150" i="10" s="1"/>
  <c r="AK170" i="10"/>
  <c r="A170" i="10" s="1"/>
  <c r="AK151" i="10"/>
  <c r="A151" i="10" s="1"/>
  <c r="AK152" i="10"/>
  <c r="A152" i="10" s="1"/>
  <c r="AK153" i="10"/>
  <c r="A153" i="10" s="1"/>
  <c r="AK154" i="10"/>
  <c r="A154" i="10" s="1"/>
  <c r="AK155" i="10"/>
  <c r="A155" i="10" s="1"/>
  <c r="A167" i="10"/>
  <c r="AK157" i="10"/>
  <c r="A157" i="10" s="1"/>
  <c r="AK168" i="10"/>
  <c r="A168" i="10" s="1"/>
  <c r="AK158" i="10"/>
  <c r="A158" i="10" s="1"/>
  <c r="AK159" i="10"/>
  <c r="A159" i="10" s="1"/>
  <c r="AK161" i="10"/>
  <c r="A161" i="10" s="1"/>
  <c r="A169" i="10"/>
  <c r="AK162" i="10"/>
  <c r="A162" i="10" s="1"/>
  <c r="AK163" i="10"/>
  <c r="A163" i="10" s="1"/>
  <c r="AK165" i="10"/>
  <c r="A165" i="10" s="1"/>
  <c r="AK166" i="10"/>
  <c r="A166" i="10" s="1"/>
  <c r="A171" i="10"/>
  <c r="G171" i="10"/>
  <c r="H171" i="10"/>
  <c r="I171" i="10"/>
  <c r="K171" i="10"/>
  <c r="A172" i="10"/>
  <c r="G172" i="10"/>
  <c r="H172" i="10"/>
  <c r="I172" i="10"/>
  <c r="K172" i="10"/>
  <c r="A173" i="10"/>
  <c r="G173" i="10"/>
  <c r="H173" i="10"/>
  <c r="I173" i="10"/>
  <c r="K173" i="10"/>
  <c r="A174" i="10"/>
  <c r="G174" i="10"/>
  <c r="H174" i="10"/>
  <c r="I174" i="10"/>
  <c r="K174" i="10"/>
  <c r="A175" i="10"/>
  <c r="G175" i="10"/>
  <c r="H175" i="10"/>
  <c r="I175" i="10"/>
  <c r="K175" i="10"/>
  <c r="A176" i="10"/>
  <c r="G176" i="10"/>
  <c r="H176" i="10"/>
  <c r="I176" i="10"/>
  <c r="K176" i="10"/>
  <c r="A177" i="10"/>
  <c r="G177" i="10"/>
  <c r="H177" i="10"/>
  <c r="I177" i="10"/>
  <c r="K177" i="10"/>
  <c r="A178" i="10"/>
  <c r="G178" i="10"/>
  <c r="H178" i="10"/>
  <c r="I178" i="10"/>
  <c r="K178" i="10"/>
  <c r="A107" i="10"/>
  <c r="G107" i="10"/>
  <c r="H107" i="10"/>
  <c r="I107" i="10"/>
  <c r="K107" i="10"/>
  <c r="A179" i="10"/>
  <c r="G179" i="10"/>
  <c r="H179" i="10"/>
  <c r="I179" i="10"/>
  <c r="K179" i="10"/>
  <c r="A180" i="10"/>
  <c r="G180" i="10"/>
  <c r="H180" i="10"/>
  <c r="I180" i="10"/>
  <c r="K180" i="10"/>
  <c r="A181" i="10"/>
  <c r="G181" i="10"/>
  <c r="H181" i="10"/>
  <c r="I181" i="10"/>
  <c r="K181" i="10"/>
  <c r="A108" i="10"/>
  <c r="G108" i="10"/>
  <c r="H108" i="10"/>
  <c r="I108" i="10"/>
  <c r="K108" i="10"/>
  <c r="A182" i="10"/>
  <c r="G182" i="10"/>
  <c r="H182" i="10"/>
  <c r="I182" i="10"/>
  <c r="K182" i="10"/>
  <c r="A110" i="10"/>
  <c r="G110" i="10"/>
  <c r="H110" i="10"/>
  <c r="I110" i="10"/>
  <c r="K110" i="10"/>
  <c r="A40" i="10"/>
  <c r="G40" i="10"/>
  <c r="H40" i="10"/>
  <c r="I40" i="10"/>
  <c r="K40" i="10"/>
  <c r="A183" i="10"/>
  <c r="G183" i="10"/>
  <c r="H183" i="10"/>
  <c r="I183" i="10"/>
  <c r="K183" i="10"/>
  <c r="A184" i="10"/>
  <c r="G184" i="10"/>
  <c r="H184" i="10"/>
  <c r="I184" i="10"/>
  <c r="K184" i="10"/>
  <c r="A185" i="10"/>
  <c r="G185" i="10"/>
  <c r="H185" i="10"/>
  <c r="I185" i="10"/>
  <c r="K185" i="10"/>
  <c r="A186" i="10"/>
  <c r="G186" i="10"/>
  <c r="H186" i="10"/>
  <c r="I186" i="10"/>
  <c r="K186" i="10"/>
  <c r="A187" i="10"/>
  <c r="G187" i="10"/>
  <c r="H187" i="10"/>
  <c r="I187" i="10"/>
  <c r="K187" i="10"/>
  <c r="A188" i="10"/>
  <c r="G188" i="10"/>
  <c r="H188" i="10"/>
  <c r="I188" i="10"/>
  <c r="K188" i="10"/>
  <c r="A24" i="10"/>
  <c r="G24" i="10"/>
  <c r="H24" i="10"/>
  <c r="I24" i="10"/>
  <c r="K24" i="10"/>
  <c r="A189" i="10"/>
  <c r="G189" i="10"/>
  <c r="H189" i="10"/>
  <c r="I189" i="10"/>
  <c r="K189" i="10"/>
  <c r="A190" i="10"/>
  <c r="G190" i="10"/>
  <c r="H190" i="10"/>
  <c r="I190" i="10"/>
  <c r="K190" i="10"/>
  <c r="A65" i="10"/>
  <c r="G65" i="10"/>
  <c r="H65" i="10"/>
  <c r="I65" i="10"/>
  <c r="K65" i="10"/>
  <c r="A156" i="10"/>
  <c r="G156" i="10"/>
  <c r="H156" i="10"/>
  <c r="I156" i="10"/>
  <c r="K156" i="10"/>
  <c r="A191" i="10"/>
  <c r="G191" i="10"/>
  <c r="H191" i="10"/>
  <c r="I191" i="10"/>
  <c r="K191" i="10"/>
  <c r="A192" i="10"/>
  <c r="G192" i="10"/>
  <c r="H192" i="10"/>
  <c r="I192" i="10"/>
  <c r="K192" i="10"/>
  <c r="A193" i="10"/>
  <c r="G193" i="10"/>
  <c r="H193" i="10"/>
  <c r="I193" i="10"/>
  <c r="K193" i="10"/>
  <c r="A194" i="10"/>
  <c r="G194" i="10"/>
  <c r="H194" i="10"/>
  <c r="I194" i="10"/>
  <c r="K194" i="10"/>
  <c r="A195" i="10"/>
  <c r="G195" i="10"/>
  <c r="H195" i="10"/>
  <c r="I195" i="10"/>
  <c r="K195" i="10"/>
  <c r="A87" i="10"/>
  <c r="G87" i="10"/>
  <c r="H87" i="10"/>
  <c r="I87" i="10"/>
  <c r="K87" i="10"/>
  <c r="A196" i="10"/>
  <c r="G196" i="10"/>
  <c r="H196" i="10"/>
  <c r="I196" i="10"/>
  <c r="K196" i="10"/>
  <c r="A197" i="10"/>
  <c r="G197" i="10"/>
  <c r="H197" i="10"/>
  <c r="I197" i="10"/>
  <c r="K197" i="10"/>
  <c r="A135" i="10"/>
  <c r="G135" i="10"/>
  <c r="H135" i="10"/>
  <c r="I135" i="10"/>
  <c r="K135" i="10"/>
  <c r="A198" i="10"/>
  <c r="G198" i="10"/>
  <c r="H198" i="10"/>
  <c r="I198" i="10"/>
  <c r="K198" i="10"/>
  <c r="A199" i="10"/>
  <c r="G199" i="10"/>
  <c r="H199" i="10"/>
  <c r="I199" i="10"/>
  <c r="K199" i="10"/>
  <c r="A200" i="10"/>
  <c r="G200" i="10"/>
  <c r="H200" i="10"/>
  <c r="I200" i="10"/>
  <c r="K200" i="10"/>
  <c r="A201" i="10"/>
  <c r="G201" i="10"/>
  <c r="H201" i="10"/>
  <c r="I201" i="10"/>
  <c r="K201" i="10"/>
  <c r="A202" i="10"/>
  <c r="G202" i="10"/>
  <c r="H202" i="10"/>
  <c r="I202" i="10"/>
  <c r="K202" i="10"/>
  <c r="A203" i="10"/>
  <c r="G203" i="10"/>
  <c r="H203" i="10"/>
  <c r="I203" i="10"/>
  <c r="K203" i="10"/>
  <c r="A204" i="10"/>
  <c r="G204" i="10"/>
  <c r="H204" i="10"/>
  <c r="I204" i="10"/>
  <c r="K204" i="10"/>
  <c r="A205" i="10"/>
  <c r="G205" i="10"/>
  <c r="H205" i="10"/>
  <c r="I205" i="10"/>
  <c r="K205" i="10"/>
  <c r="AK139" i="10"/>
  <c r="A139" i="10" s="1"/>
  <c r="AM139" i="10"/>
  <c r="G139" i="10" s="1"/>
  <c r="AN139" i="10"/>
  <c r="H139" i="10" s="1"/>
  <c r="AO139" i="10"/>
  <c r="I139" i="10" s="1"/>
  <c r="K139" i="10"/>
  <c r="A206" i="10"/>
  <c r="G206" i="10"/>
  <c r="H206" i="10"/>
  <c r="I206" i="10"/>
  <c r="K206" i="10"/>
  <c r="A47" i="10"/>
  <c r="G47" i="10"/>
  <c r="H47" i="10"/>
  <c r="I47" i="10"/>
  <c r="K47" i="10"/>
  <c r="A207" i="10"/>
  <c r="G207" i="10"/>
  <c r="H207" i="10"/>
  <c r="I207" i="10"/>
  <c r="K207" i="10"/>
  <c r="A208" i="10"/>
  <c r="G208" i="10"/>
  <c r="H208" i="10"/>
  <c r="I208" i="10"/>
  <c r="K208" i="10"/>
  <c r="A56" i="10"/>
  <c r="G56" i="10"/>
  <c r="H56" i="10"/>
  <c r="I56" i="10"/>
  <c r="K56" i="10"/>
  <c r="A160" i="10"/>
  <c r="G160" i="10"/>
  <c r="H160" i="10"/>
  <c r="I160" i="10"/>
  <c r="K160" i="10"/>
  <c r="A209" i="10"/>
  <c r="G209" i="10"/>
  <c r="H209" i="10"/>
  <c r="I209" i="10"/>
  <c r="K209" i="10"/>
  <c r="A68" i="10"/>
  <c r="G68" i="10"/>
  <c r="H68" i="10"/>
  <c r="I68" i="10"/>
  <c r="K68" i="10"/>
  <c r="A210" i="10"/>
  <c r="G210" i="10"/>
  <c r="H210" i="10"/>
  <c r="I210" i="10"/>
  <c r="K210" i="10"/>
  <c r="A211" i="10"/>
  <c r="G211" i="10"/>
  <c r="H211" i="10"/>
  <c r="I211" i="10"/>
  <c r="K211" i="10"/>
  <c r="A212" i="10"/>
  <c r="G212" i="10"/>
  <c r="H212" i="10"/>
  <c r="I212" i="10"/>
  <c r="K212" i="10"/>
  <c r="A213" i="10"/>
  <c r="G213" i="10"/>
  <c r="H213" i="10"/>
  <c r="I213" i="10"/>
  <c r="K213" i="10"/>
  <c r="A214" i="10"/>
  <c r="G214" i="10"/>
  <c r="H214" i="10"/>
  <c r="I214" i="10"/>
  <c r="K214" i="10"/>
  <c r="A51" i="10"/>
  <c r="G51" i="10"/>
  <c r="H51" i="10"/>
  <c r="I51" i="10"/>
  <c r="K51" i="10"/>
  <c r="A116" i="10"/>
  <c r="G116" i="10"/>
  <c r="H116" i="10"/>
  <c r="I116" i="10"/>
  <c r="K116" i="10"/>
  <c r="A117" i="10"/>
  <c r="G117" i="10"/>
  <c r="H117" i="10"/>
  <c r="I117" i="10"/>
  <c r="K117" i="10"/>
  <c r="A215" i="10"/>
  <c r="G215" i="10"/>
  <c r="H215" i="10"/>
  <c r="I215" i="10"/>
  <c r="K215" i="10"/>
  <c r="A216" i="10"/>
  <c r="G216" i="10"/>
  <c r="H216" i="10"/>
  <c r="I216" i="10"/>
  <c r="K216" i="10"/>
  <c r="A217" i="10"/>
  <c r="G217" i="10"/>
  <c r="H217" i="10"/>
  <c r="I217" i="10"/>
  <c r="K217" i="10"/>
  <c r="A164" i="10"/>
  <c r="G164" i="10"/>
  <c r="H164" i="10"/>
  <c r="I164" i="10"/>
  <c r="K164" i="10"/>
  <c r="A72" i="10"/>
  <c r="G72" i="10"/>
  <c r="H72" i="10"/>
  <c r="I72" i="10"/>
  <c r="K72" i="10"/>
  <c r="A218" i="10"/>
  <c r="G218" i="10"/>
  <c r="H218" i="10"/>
  <c r="I218" i="10"/>
  <c r="K218" i="10"/>
  <c r="A219" i="10"/>
  <c r="G219" i="10"/>
  <c r="H219" i="10"/>
  <c r="I219" i="10"/>
  <c r="K219" i="10"/>
  <c r="A220" i="10"/>
  <c r="G220" i="10"/>
  <c r="H220" i="10"/>
  <c r="I220" i="10"/>
  <c r="K220" i="10"/>
  <c r="A94" i="10"/>
  <c r="G94" i="10"/>
  <c r="H94" i="10"/>
  <c r="I94" i="10"/>
  <c r="K94" i="10"/>
  <c r="A118" i="10"/>
  <c r="G118" i="10"/>
  <c r="H118" i="10"/>
  <c r="I118" i="10"/>
  <c r="K118" i="10"/>
  <c r="A95" i="10"/>
  <c r="G95" i="10"/>
  <c r="H95" i="10"/>
  <c r="I95" i="10"/>
  <c r="K95" i="10"/>
  <c r="A221" i="10"/>
  <c r="G221" i="10"/>
  <c r="H221" i="10"/>
  <c r="I221" i="10"/>
  <c r="K221" i="10"/>
  <c r="A54" i="10"/>
  <c r="G54" i="10"/>
  <c r="H54" i="10"/>
  <c r="I54" i="10"/>
  <c r="K54" i="10"/>
  <c r="A222" i="10"/>
  <c r="G222" i="10"/>
  <c r="H222" i="10"/>
  <c r="I222" i="10"/>
  <c r="K222" i="10"/>
  <c r="A96" i="10"/>
  <c r="G96" i="10"/>
  <c r="H96" i="10"/>
  <c r="I96" i="10"/>
  <c r="K96" i="10"/>
  <c r="A223" i="10"/>
  <c r="G223" i="10"/>
  <c r="H223" i="10"/>
  <c r="I223" i="10"/>
  <c r="K223" i="10"/>
  <c r="AK148" i="10"/>
  <c r="A148" i="10" s="1"/>
  <c r="AM148" i="10"/>
  <c r="G148" i="10" s="1"/>
  <c r="AN148" i="10"/>
  <c r="H148" i="10" s="1"/>
  <c r="AO148" i="10"/>
  <c r="I148" i="10" s="1"/>
  <c r="K148" i="10"/>
  <c r="AK149" i="10"/>
  <c r="A149" i="10" s="1"/>
  <c r="AM149" i="10"/>
  <c r="G149" i="10" s="1"/>
  <c r="AN149" i="10"/>
  <c r="H149" i="10" s="1"/>
  <c r="K149" i="10"/>
  <c r="A1" i="10" l="1"/>
  <c r="K4" i="6"/>
  <c r="AI25" i="11"/>
  <c r="AK25" i="11" s="1"/>
  <c r="G24" i="11"/>
  <c r="E24" i="11"/>
  <c r="E20" i="11"/>
  <c r="G20" i="11" s="1"/>
  <c r="G13" i="11"/>
  <c r="G22" i="11"/>
  <c r="E21" i="11"/>
  <c r="G21" i="11" s="1"/>
  <c r="G18" i="11"/>
  <c r="G17" i="11"/>
  <c r="E13" i="11"/>
  <c r="G10" i="11"/>
  <c r="E9" i="11"/>
  <c r="G9" i="11" s="1"/>
  <c r="G23" i="11"/>
  <c r="G19" i="11"/>
  <c r="E25" i="11" l="1"/>
  <c r="G25" i="11" s="1"/>
  <c r="AM5" i="10" l="1"/>
  <c r="G5" i="10" s="1"/>
  <c r="AN5" i="10"/>
  <c r="H5" i="10" s="1"/>
  <c r="K5" i="10"/>
  <c r="AM6" i="10"/>
  <c r="G6" i="10" s="1"/>
  <c r="AN6" i="10"/>
  <c r="H6" i="10" s="1"/>
  <c r="K6" i="10"/>
  <c r="AM7" i="10"/>
  <c r="G7" i="10" s="1"/>
  <c r="AN7" i="10"/>
  <c r="H7" i="10" s="1"/>
  <c r="K7" i="10"/>
  <c r="AM8" i="10"/>
  <c r="G8" i="10" s="1"/>
  <c r="AN8" i="10"/>
  <c r="H8" i="10" s="1"/>
  <c r="K8" i="10"/>
  <c r="AM9" i="10"/>
  <c r="G9" i="10" s="1"/>
  <c r="AN9" i="10"/>
  <c r="H9" i="10" s="1"/>
  <c r="K9" i="10"/>
  <c r="AM10" i="10"/>
  <c r="G10" i="10" s="1"/>
  <c r="AN10" i="10"/>
  <c r="H10" i="10" s="1"/>
  <c r="K10" i="10"/>
  <c r="AM11" i="10"/>
  <c r="G11" i="10" s="1"/>
  <c r="AN11" i="10"/>
  <c r="H11" i="10" s="1"/>
  <c r="K11" i="10"/>
  <c r="AM12" i="10"/>
  <c r="G12" i="10" s="1"/>
  <c r="AN12" i="10"/>
  <c r="H12" i="10" s="1"/>
  <c r="K12" i="10"/>
  <c r="AM13" i="10"/>
  <c r="G13" i="10" s="1"/>
  <c r="AN13" i="10"/>
  <c r="H13" i="10" s="1"/>
  <c r="K13" i="10"/>
  <c r="AM88" i="10"/>
  <c r="G88" i="10" s="1"/>
  <c r="AN88" i="10"/>
  <c r="H88" i="10" s="1"/>
  <c r="K88" i="10"/>
  <c r="AM14" i="10"/>
  <c r="G14" i="10" s="1"/>
  <c r="AN14" i="10"/>
  <c r="H14" i="10" s="1"/>
  <c r="K14" i="10"/>
  <c r="AM15" i="10"/>
  <c r="G15" i="10" s="1"/>
  <c r="AN15" i="10"/>
  <c r="H15" i="10" s="1"/>
  <c r="K15" i="10"/>
  <c r="AM16" i="10"/>
  <c r="G16" i="10" s="1"/>
  <c r="AN16" i="10"/>
  <c r="H16" i="10" s="1"/>
  <c r="K16" i="10"/>
  <c r="AM17" i="10"/>
  <c r="G17" i="10" s="1"/>
  <c r="AN17" i="10"/>
  <c r="H17" i="10" s="1"/>
  <c r="K17" i="10"/>
  <c r="AM18" i="10"/>
  <c r="G18" i="10" s="1"/>
  <c r="AN18" i="10"/>
  <c r="H18" i="10" s="1"/>
  <c r="K18" i="10"/>
  <c r="AM57" i="10"/>
  <c r="G57" i="10" s="1"/>
  <c r="AN57" i="10"/>
  <c r="H57" i="10" s="1"/>
  <c r="K57" i="10"/>
  <c r="AM41" i="10"/>
  <c r="G41" i="10" s="1"/>
  <c r="AN41" i="10"/>
  <c r="H41" i="10" s="1"/>
  <c r="K41" i="10"/>
  <c r="AM42" i="10"/>
  <c r="G42" i="10" s="1"/>
  <c r="AN42" i="10"/>
  <c r="H42" i="10" s="1"/>
  <c r="K42" i="10"/>
  <c r="AM43" i="10"/>
  <c r="G43" i="10" s="1"/>
  <c r="AN43" i="10"/>
  <c r="H43" i="10" s="1"/>
  <c r="K43" i="10"/>
  <c r="AM60" i="10"/>
  <c r="G60" i="10" s="1"/>
  <c r="AN60" i="10"/>
  <c r="H60" i="10" s="1"/>
  <c r="K60" i="10"/>
  <c r="AM44" i="10"/>
  <c r="G44" i="10" s="1"/>
  <c r="AN44" i="10"/>
  <c r="H44" i="10" s="1"/>
  <c r="K44" i="10"/>
  <c r="AM45" i="10"/>
  <c r="G45" i="10" s="1"/>
  <c r="AN45" i="10"/>
  <c r="H45" i="10" s="1"/>
  <c r="K45" i="10"/>
  <c r="G58" i="10"/>
  <c r="H58" i="10"/>
  <c r="K58" i="10"/>
  <c r="G46" i="10"/>
  <c r="H46" i="10"/>
  <c r="K46" i="10"/>
  <c r="AM48" i="10"/>
  <c r="G48" i="10" s="1"/>
  <c r="AN48" i="10"/>
  <c r="H48" i="10" s="1"/>
  <c r="K48" i="10"/>
  <c r="AM49" i="10"/>
  <c r="G49" i="10" s="1"/>
  <c r="AN49" i="10"/>
  <c r="H49" i="10" s="1"/>
  <c r="K49" i="10"/>
  <c r="AM50" i="10"/>
  <c r="G50" i="10" s="1"/>
  <c r="AN50" i="10"/>
  <c r="H50" i="10" s="1"/>
  <c r="K50" i="10"/>
  <c r="G52" i="10"/>
  <c r="H52" i="10"/>
  <c r="K52" i="10"/>
  <c r="AM53" i="10"/>
  <c r="G53" i="10" s="1"/>
  <c r="AN53" i="10"/>
  <c r="H53" i="10" s="1"/>
  <c r="K53" i="10"/>
  <c r="AM59" i="10"/>
  <c r="G59" i="10" s="1"/>
  <c r="AN59" i="10"/>
  <c r="H59" i="10" s="1"/>
  <c r="K59" i="10"/>
  <c r="G55" i="10"/>
  <c r="H55" i="10"/>
  <c r="K55" i="10"/>
  <c r="AM21" i="10"/>
  <c r="G21" i="10" s="1"/>
  <c r="AN21" i="10"/>
  <c r="H21" i="10" s="1"/>
  <c r="K21" i="10"/>
  <c r="G22" i="10"/>
  <c r="H22" i="10"/>
  <c r="K22" i="10"/>
  <c r="G23" i="10"/>
  <c r="H23" i="10"/>
  <c r="K23" i="10"/>
  <c r="G25" i="10"/>
  <c r="H25" i="10"/>
  <c r="K25" i="10"/>
  <c r="AM39" i="10"/>
  <c r="G39" i="10" s="1"/>
  <c r="AN39" i="10"/>
  <c r="H39" i="10" s="1"/>
  <c r="K39" i="10"/>
  <c r="AM38" i="10"/>
  <c r="G38" i="10" s="1"/>
  <c r="AN38" i="10"/>
  <c r="H38" i="10" s="1"/>
  <c r="K38" i="10"/>
  <c r="AM26" i="10"/>
  <c r="G26" i="10" s="1"/>
  <c r="AN26" i="10"/>
  <c r="H26" i="10" s="1"/>
  <c r="K26" i="10"/>
  <c r="AM27" i="10"/>
  <c r="G27" i="10" s="1"/>
  <c r="AN27" i="10"/>
  <c r="H27" i="10" s="1"/>
  <c r="K27" i="10"/>
  <c r="AM28" i="10"/>
  <c r="G28" i="10" s="1"/>
  <c r="AN28" i="10"/>
  <c r="H28" i="10" s="1"/>
  <c r="K28" i="10"/>
  <c r="AM29" i="10"/>
  <c r="G29" i="10" s="1"/>
  <c r="AN29" i="10"/>
  <c r="H29" i="10" s="1"/>
  <c r="K29" i="10"/>
  <c r="AM37" i="10"/>
  <c r="G37" i="10" s="1"/>
  <c r="AN37" i="10"/>
  <c r="H37" i="10" s="1"/>
  <c r="K37" i="10"/>
  <c r="G31" i="10"/>
  <c r="H31" i="10"/>
  <c r="K31" i="10"/>
  <c r="AM32" i="10"/>
  <c r="G32" i="10" s="1"/>
  <c r="AN32" i="10"/>
  <c r="H32" i="10" s="1"/>
  <c r="K32" i="10"/>
  <c r="AM33" i="10"/>
  <c r="G33" i="10" s="1"/>
  <c r="AN33" i="10"/>
  <c r="H33" i="10" s="1"/>
  <c r="K33" i="10"/>
  <c r="G34" i="10"/>
  <c r="H34" i="10"/>
  <c r="K34" i="10"/>
  <c r="AM35" i="10"/>
  <c r="G35" i="10" s="1"/>
  <c r="AN35" i="10"/>
  <c r="H35" i="10" s="1"/>
  <c r="K35" i="10"/>
  <c r="AM36" i="10"/>
  <c r="G36" i="10" s="1"/>
  <c r="AN36" i="10"/>
  <c r="H36" i="10" s="1"/>
  <c r="K36" i="10"/>
  <c r="AM61" i="10"/>
  <c r="G61" i="10" s="1"/>
  <c r="AN61" i="10"/>
  <c r="H61" i="10" s="1"/>
  <c r="K61" i="10"/>
  <c r="AM62" i="10"/>
  <c r="G62" i="10" s="1"/>
  <c r="AN62" i="10"/>
  <c r="H62" i="10" s="1"/>
  <c r="K62" i="10"/>
  <c r="AM63" i="10"/>
  <c r="G63" i="10" s="1"/>
  <c r="AN63" i="10"/>
  <c r="H63" i="10" s="1"/>
  <c r="K63" i="10"/>
  <c r="G77" i="10"/>
  <c r="H77" i="10"/>
  <c r="K77" i="10"/>
  <c r="AM64" i="10"/>
  <c r="G64" i="10" s="1"/>
  <c r="AN64" i="10"/>
  <c r="H64" i="10" s="1"/>
  <c r="K64" i="10"/>
  <c r="G66" i="10"/>
  <c r="H66" i="10"/>
  <c r="K66" i="10"/>
  <c r="G67" i="10"/>
  <c r="H67" i="10"/>
  <c r="K67" i="10"/>
  <c r="AM69" i="10"/>
  <c r="G69" i="10" s="1"/>
  <c r="AN69" i="10"/>
  <c r="H69" i="10" s="1"/>
  <c r="K69" i="10"/>
  <c r="AM70" i="10"/>
  <c r="G70" i="10" s="1"/>
  <c r="AN70" i="10"/>
  <c r="H70" i="10" s="1"/>
  <c r="K70" i="10"/>
  <c r="AM78" i="10"/>
  <c r="G78" i="10" s="1"/>
  <c r="AN78" i="10"/>
  <c r="H78" i="10" s="1"/>
  <c r="K78" i="10"/>
  <c r="AM71" i="10"/>
  <c r="G71" i="10" s="1"/>
  <c r="AN71" i="10"/>
  <c r="H71" i="10" s="1"/>
  <c r="K71" i="10"/>
  <c r="AM80" i="10"/>
  <c r="G80" i="10" s="1"/>
  <c r="AN80" i="10"/>
  <c r="H80" i="10" s="1"/>
  <c r="K80" i="10"/>
  <c r="AM73" i="10"/>
  <c r="G73" i="10" s="1"/>
  <c r="AN73" i="10"/>
  <c r="H73" i="10" s="1"/>
  <c r="K73" i="10"/>
  <c r="AM74" i="10"/>
  <c r="G74" i="10" s="1"/>
  <c r="AN74" i="10"/>
  <c r="H74" i="10" s="1"/>
  <c r="K74" i="10"/>
  <c r="AM75" i="10"/>
  <c r="G75" i="10" s="1"/>
  <c r="AN75" i="10"/>
  <c r="H75" i="10" s="1"/>
  <c r="K75" i="10"/>
  <c r="AM76" i="10"/>
  <c r="G76" i="10" s="1"/>
  <c r="AN76" i="10"/>
  <c r="H76" i="10" s="1"/>
  <c r="K76" i="10"/>
  <c r="G79" i="10"/>
  <c r="H79" i="10"/>
  <c r="K79" i="10"/>
  <c r="AM81" i="10"/>
  <c r="G81" i="10" s="1"/>
  <c r="AN81" i="10"/>
  <c r="H81" i="10" s="1"/>
  <c r="AM82" i="10"/>
  <c r="G82" i="10" s="1"/>
  <c r="AN82" i="10"/>
  <c r="H82" i="10" s="1"/>
  <c r="K82" i="10"/>
  <c r="G99" i="10"/>
  <c r="H99" i="10"/>
  <c r="K99" i="10"/>
  <c r="AM83" i="10"/>
  <c r="G83" i="10" s="1"/>
  <c r="AN83" i="10"/>
  <c r="H83" i="10" s="1"/>
  <c r="K83" i="10"/>
  <c r="AM84" i="10"/>
  <c r="G84" i="10" s="1"/>
  <c r="AN84" i="10"/>
  <c r="H84" i="10" s="1"/>
  <c r="K84" i="10"/>
  <c r="AM85" i="10"/>
  <c r="G85" i="10" s="1"/>
  <c r="AN85" i="10"/>
  <c r="H85" i="10" s="1"/>
  <c r="K85" i="10"/>
  <c r="AM86" i="10"/>
  <c r="G86" i="10" s="1"/>
  <c r="AN86" i="10"/>
  <c r="H86" i="10" s="1"/>
  <c r="K86" i="10"/>
  <c r="AM100" i="10"/>
  <c r="G100" i="10" s="1"/>
  <c r="AN100" i="10"/>
  <c r="H100" i="10" s="1"/>
  <c r="K100" i="10"/>
  <c r="AM89" i="10"/>
  <c r="G89" i="10" s="1"/>
  <c r="AN89" i="10"/>
  <c r="H89" i="10" s="1"/>
  <c r="K89" i="10"/>
  <c r="G90" i="10"/>
  <c r="H90" i="10"/>
  <c r="K90" i="10"/>
  <c r="AM91" i="10"/>
  <c r="G91" i="10" s="1"/>
  <c r="AN91" i="10"/>
  <c r="H91" i="10" s="1"/>
  <c r="K91" i="10"/>
  <c r="AM101" i="10"/>
  <c r="G101" i="10" s="1"/>
  <c r="AN101" i="10"/>
  <c r="H101" i="10" s="1"/>
  <c r="K101" i="10"/>
  <c r="AM92" i="10"/>
  <c r="G92" i="10" s="1"/>
  <c r="AN92" i="10"/>
  <c r="H92" i="10" s="1"/>
  <c r="K92" i="10"/>
  <c r="AM93" i="10"/>
  <c r="G93" i="10" s="1"/>
  <c r="AN93" i="10"/>
  <c r="H93" i="10" s="1"/>
  <c r="K93" i="10"/>
  <c r="AM97" i="10"/>
  <c r="G97" i="10" s="1"/>
  <c r="AN97" i="10"/>
  <c r="H97" i="10" s="1"/>
  <c r="K97" i="10"/>
  <c r="G98" i="10"/>
  <c r="H98" i="10"/>
  <c r="K98" i="10"/>
  <c r="G127" i="10"/>
  <c r="H127" i="10"/>
  <c r="K127" i="10"/>
  <c r="AM106" i="10"/>
  <c r="G106" i="10" s="1"/>
  <c r="AN106" i="10"/>
  <c r="H106" i="10" s="1"/>
  <c r="K106" i="10"/>
  <c r="AM122" i="10"/>
  <c r="G122" i="10" s="1"/>
  <c r="AN122" i="10"/>
  <c r="H122" i="10" s="1"/>
  <c r="K122" i="10"/>
  <c r="AM109" i="10"/>
  <c r="G109" i="10" s="1"/>
  <c r="AN109" i="10"/>
  <c r="H109" i="10" s="1"/>
  <c r="K109" i="10"/>
  <c r="AM111" i="10"/>
  <c r="G111" i="10" s="1"/>
  <c r="AN111" i="10"/>
  <c r="H111" i="10" s="1"/>
  <c r="K111" i="10"/>
  <c r="AM112" i="10"/>
  <c r="G112" i="10" s="1"/>
  <c r="AN112" i="10"/>
  <c r="H112" i="10" s="1"/>
  <c r="AM113" i="10"/>
  <c r="G113" i="10" s="1"/>
  <c r="AN113" i="10"/>
  <c r="H113" i="10" s="1"/>
  <c r="K113" i="10"/>
  <c r="G123" i="10"/>
  <c r="H123" i="10"/>
  <c r="K123" i="10"/>
  <c r="G124" i="10"/>
  <c r="H124" i="10"/>
  <c r="K124" i="10"/>
  <c r="AM114" i="10"/>
  <c r="G114" i="10" s="1"/>
  <c r="AN114" i="10"/>
  <c r="H114" i="10" s="1"/>
  <c r="K114" i="10"/>
  <c r="G115" i="10"/>
  <c r="H115" i="10"/>
  <c r="K115" i="10"/>
  <c r="G125" i="10"/>
  <c r="H125" i="10"/>
  <c r="K125" i="10"/>
  <c r="AM128" i="10"/>
  <c r="G128" i="10" s="1"/>
  <c r="AN128" i="10"/>
  <c r="H128" i="10" s="1"/>
  <c r="K128" i="10"/>
  <c r="AM126" i="10"/>
  <c r="G126" i="10" s="1"/>
  <c r="AN126" i="10"/>
  <c r="H126" i="10" s="1"/>
  <c r="K126" i="10"/>
  <c r="G119" i="10"/>
  <c r="H119" i="10"/>
  <c r="K119" i="10"/>
  <c r="G120" i="10"/>
  <c r="H120" i="10"/>
  <c r="K120" i="10"/>
  <c r="AM121" i="10"/>
  <c r="G121" i="10" s="1"/>
  <c r="AN121" i="10"/>
  <c r="H121" i="10" s="1"/>
  <c r="K121" i="10"/>
  <c r="AM130" i="10"/>
  <c r="G130" i="10" s="1"/>
  <c r="AN130" i="10"/>
  <c r="H130" i="10" s="1"/>
  <c r="K130" i="10"/>
  <c r="AM131" i="10"/>
  <c r="G131" i="10" s="1"/>
  <c r="AN131" i="10"/>
  <c r="H131" i="10" s="1"/>
  <c r="K131" i="10"/>
  <c r="AM132" i="10"/>
  <c r="G132" i="10" s="1"/>
  <c r="AN132" i="10"/>
  <c r="H132" i="10" s="1"/>
  <c r="K132" i="10"/>
  <c r="AM133" i="10"/>
  <c r="G133" i="10" s="1"/>
  <c r="AN133" i="10"/>
  <c r="H133" i="10" s="1"/>
  <c r="K133" i="10"/>
  <c r="AM134" i="10"/>
  <c r="G134" i="10" s="1"/>
  <c r="AN134" i="10"/>
  <c r="H134" i="10" s="1"/>
  <c r="K134" i="10"/>
  <c r="AM137" i="10"/>
  <c r="G137" i="10" s="1"/>
  <c r="AN137" i="10"/>
  <c r="H137" i="10" s="1"/>
  <c r="AM138" i="10"/>
  <c r="G138" i="10" s="1"/>
  <c r="AN138" i="10"/>
  <c r="H138" i="10" s="1"/>
  <c r="K138" i="10"/>
  <c r="AM140" i="10"/>
  <c r="G140" i="10" s="1"/>
  <c r="AN140" i="10"/>
  <c r="H140" i="10" s="1"/>
  <c r="K140" i="10"/>
  <c r="AM141" i="10"/>
  <c r="G141" i="10" s="1"/>
  <c r="AN141" i="10"/>
  <c r="H141" i="10" s="1"/>
  <c r="K141" i="10"/>
  <c r="AM142" i="10"/>
  <c r="G142" i="10" s="1"/>
  <c r="AN142" i="10"/>
  <c r="H142" i="10" s="1"/>
  <c r="K142" i="10"/>
  <c r="AM145" i="10"/>
  <c r="G145" i="10" s="1"/>
  <c r="AN145" i="10"/>
  <c r="H145" i="10" s="1"/>
  <c r="K145" i="10"/>
  <c r="AM146" i="10"/>
  <c r="G146" i="10" s="1"/>
  <c r="AN146" i="10"/>
  <c r="H146" i="10" s="1"/>
  <c r="K146" i="10"/>
  <c r="AM143" i="10"/>
  <c r="G143" i="10" s="1"/>
  <c r="AN143" i="10"/>
  <c r="H143" i="10" s="1"/>
  <c r="K143" i="10"/>
  <c r="AM144" i="10"/>
  <c r="G144" i="10" s="1"/>
  <c r="AN144" i="10"/>
  <c r="H144" i="10" s="1"/>
  <c r="K144" i="10"/>
  <c r="AM150" i="10"/>
  <c r="G150" i="10" s="1"/>
  <c r="AN150" i="10"/>
  <c r="H150" i="10" s="1"/>
  <c r="K150" i="10"/>
  <c r="AM170" i="10"/>
  <c r="G170" i="10" s="1"/>
  <c r="AN170" i="10"/>
  <c r="H170" i="10" s="1"/>
  <c r="K170" i="10"/>
  <c r="AM151" i="10"/>
  <c r="G151" i="10" s="1"/>
  <c r="AN151" i="10"/>
  <c r="H151" i="10" s="1"/>
  <c r="K151" i="10"/>
  <c r="AM152" i="10"/>
  <c r="G152" i="10" s="1"/>
  <c r="AN152" i="10"/>
  <c r="H152" i="10" s="1"/>
  <c r="K152" i="10"/>
  <c r="AM153" i="10"/>
  <c r="G153" i="10" s="1"/>
  <c r="AN153" i="10"/>
  <c r="H153" i="10" s="1"/>
  <c r="K153" i="10"/>
  <c r="AM154" i="10"/>
  <c r="G154" i="10" s="1"/>
  <c r="AN154" i="10"/>
  <c r="H154" i="10" s="1"/>
  <c r="K154" i="10"/>
  <c r="AM155" i="10"/>
  <c r="G155" i="10" s="1"/>
  <c r="AN155" i="10"/>
  <c r="H155" i="10" s="1"/>
  <c r="K155" i="10"/>
  <c r="G167" i="10"/>
  <c r="H167" i="10"/>
  <c r="K167" i="10"/>
  <c r="AM157" i="10"/>
  <c r="G157" i="10" s="1"/>
  <c r="AN157" i="10"/>
  <c r="H157" i="10" s="1"/>
  <c r="K157" i="10"/>
  <c r="AM168" i="10"/>
  <c r="G168" i="10" s="1"/>
  <c r="AN168" i="10"/>
  <c r="H168" i="10" s="1"/>
  <c r="K168" i="10"/>
  <c r="AM158" i="10"/>
  <c r="G158" i="10" s="1"/>
  <c r="AN158" i="10"/>
  <c r="H158" i="10" s="1"/>
  <c r="K158" i="10"/>
  <c r="AM159" i="10"/>
  <c r="G159" i="10" s="1"/>
  <c r="AN159" i="10"/>
  <c r="H159" i="10" s="1"/>
  <c r="K159" i="10"/>
  <c r="AM161" i="10"/>
  <c r="G161" i="10" s="1"/>
  <c r="AN161" i="10"/>
  <c r="H161" i="10" s="1"/>
  <c r="K161" i="10"/>
  <c r="G169" i="10"/>
  <c r="H169" i="10"/>
  <c r="K169" i="10"/>
  <c r="AM162" i="10"/>
  <c r="G162" i="10" s="1"/>
  <c r="AN162" i="10"/>
  <c r="H162" i="10" s="1"/>
  <c r="K162" i="10"/>
  <c r="AM163" i="10"/>
  <c r="G163" i="10" s="1"/>
  <c r="AN163" i="10"/>
  <c r="H163" i="10" s="1"/>
  <c r="K163" i="10"/>
  <c r="AM165" i="10"/>
  <c r="G165" i="10" s="1"/>
  <c r="AN165" i="10"/>
  <c r="H165" i="10" s="1"/>
  <c r="K165" i="10"/>
  <c r="AM166" i="10"/>
  <c r="G166" i="10" s="1"/>
  <c r="AN166" i="10"/>
  <c r="H166" i="10" s="1"/>
  <c r="K166" i="10"/>
  <c r="AO5" i="10" l="1"/>
  <c r="I5" i="10" s="1"/>
  <c r="AO140" i="10"/>
  <c r="I140" i="10" s="1"/>
  <c r="AO137" i="10"/>
  <c r="I137" i="10" s="1"/>
  <c r="AO134" i="10"/>
  <c r="I134" i="10" s="1"/>
  <c r="AO133" i="10"/>
  <c r="I133" i="10" s="1"/>
  <c r="AO114" i="10"/>
  <c r="I114" i="10" s="1"/>
  <c r="I123" i="10"/>
  <c r="AO112" i="10"/>
  <c r="I112" i="10" s="1"/>
  <c r="AO109" i="10"/>
  <c r="I109" i="10" s="1"/>
  <c r="AO106" i="10"/>
  <c r="I106" i="10" s="1"/>
  <c r="I98" i="10"/>
  <c r="AO93" i="10"/>
  <c r="I93" i="10" s="1"/>
  <c r="AO101" i="10"/>
  <c r="I101" i="10" s="1"/>
  <c r="I90" i="10"/>
  <c r="AO100" i="10"/>
  <c r="I100" i="10" s="1"/>
  <c r="AO85" i="10"/>
  <c r="I85" i="10" s="1"/>
  <c r="AO83" i="10"/>
  <c r="I83" i="10" s="1"/>
  <c r="AO82" i="10"/>
  <c r="I82" i="10" s="1"/>
  <c r="I79" i="10"/>
  <c r="AO75" i="10"/>
  <c r="I75" i="10" s="1"/>
  <c r="AO73" i="10"/>
  <c r="I73" i="10" s="1"/>
  <c r="AO71" i="10"/>
  <c r="I71" i="10" s="1"/>
  <c r="AO70" i="10"/>
  <c r="I70" i="10" s="1"/>
  <c r="I67" i="10"/>
  <c r="AO64" i="10"/>
  <c r="I64" i="10" s="1"/>
  <c r="AO63" i="10"/>
  <c r="I63" i="10" s="1"/>
  <c r="AO61" i="10"/>
  <c r="I61" i="10" s="1"/>
  <c r="AO35" i="10"/>
  <c r="I35" i="10" s="1"/>
  <c r="AO33" i="10"/>
  <c r="I33" i="10" s="1"/>
  <c r="I31" i="10"/>
  <c r="AO29" i="10"/>
  <c r="I29" i="10" s="1"/>
  <c r="AO27" i="10"/>
  <c r="I27" i="10" s="1"/>
  <c r="AO38" i="10"/>
  <c r="I38" i="10" s="1"/>
  <c r="I25" i="10"/>
  <c r="I22" i="10"/>
  <c r="I55" i="10"/>
  <c r="AO53" i="10"/>
  <c r="I53" i="10" s="1"/>
  <c r="AO50" i="10"/>
  <c r="I50" i="10" s="1"/>
  <c r="AO48" i="10"/>
  <c r="I48" i="10" s="1"/>
  <c r="I58" i="10"/>
  <c r="AO44" i="10"/>
  <c r="I44" i="10" s="1"/>
  <c r="AO43" i="10"/>
  <c r="I43" i="10" s="1"/>
  <c r="AO41" i="10"/>
  <c r="I41" i="10" s="1"/>
  <c r="AO18" i="10"/>
  <c r="I18" i="10" s="1"/>
  <c r="AO16" i="10"/>
  <c r="I16" i="10" s="1"/>
  <c r="AO14" i="10"/>
  <c r="I14" i="10" s="1"/>
  <c r="AO9" i="10"/>
  <c r="I9" i="10" s="1"/>
  <c r="AO7" i="10"/>
  <c r="I7" i="10" s="1"/>
  <c r="AO166" i="10"/>
  <c r="I166" i="10" s="1"/>
  <c r="AO163" i="10"/>
  <c r="I163" i="10" s="1"/>
  <c r="I169" i="10"/>
  <c r="AO159" i="10"/>
  <c r="I159" i="10" s="1"/>
  <c r="AO168" i="10"/>
  <c r="I168" i="10" s="1"/>
  <c r="I167" i="10"/>
  <c r="AO154" i="10"/>
  <c r="I154" i="10" s="1"/>
  <c r="AO152" i="10"/>
  <c r="I152" i="10" s="1"/>
  <c r="AO170" i="10"/>
  <c r="I170" i="10" s="1"/>
  <c r="AO144" i="10"/>
  <c r="I144" i="10" s="1"/>
  <c r="AO146" i="10"/>
  <c r="I146" i="10" s="1"/>
  <c r="AO142" i="10"/>
  <c r="I142" i="10" s="1"/>
  <c r="AO131" i="10"/>
  <c r="I131" i="10" s="1"/>
  <c r="I120" i="10"/>
  <c r="AO126" i="10"/>
  <c r="I126" i="10" s="1"/>
  <c r="I125" i="10"/>
  <c r="AO13" i="10"/>
  <c r="I13" i="10" s="1"/>
  <c r="AO165" i="10"/>
  <c r="I165" i="10" s="1"/>
  <c r="AO162" i="10"/>
  <c r="I162" i="10" s="1"/>
  <c r="AO161" i="10"/>
  <c r="I161" i="10" s="1"/>
  <c r="AO158" i="10"/>
  <c r="I158" i="10" s="1"/>
  <c r="AO157" i="10"/>
  <c r="I157" i="10" s="1"/>
  <c r="AO155" i="10"/>
  <c r="I155" i="10" s="1"/>
  <c r="AO153" i="10"/>
  <c r="I153" i="10" s="1"/>
  <c r="AO151" i="10"/>
  <c r="I151" i="10" s="1"/>
  <c r="AO150" i="10"/>
  <c r="I150" i="10" s="1"/>
  <c r="AO143" i="10"/>
  <c r="I143" i="10" s="1"/>
  <c r="AO145" i="10"/>
  <c r="I145" i="10" s="1"/>
  <c r="AO141" i="10"/>
  <c r="I141" i="10" s="1"/>
  <c r="AO138" i="10"/>
  <c r="I138" i="10" s="1"/>
  <c r="AO132" i="10"/>
  <c r="I132" i="10" s="1"/>
  <c r="AO130" i="10"/>
  <c r="I130" i="10" s="1"/>
  <c r="AO121" i="10"/>
  <c r="I121" i="10" s="1"/>
  <c r="I119" i="10"/>
  <c r="AO128" i="10"/>
  <c r="I128" i="10" s="1"/>
  <c r="I115" i="10"/>
  <c r="I124" i="10"/>
  <c r="AO113" i="10"/>
  <c r="I113" i="10" s="1"/>
  <c r="AO111" i="10"/>
  <c r="I111" i="10" s="1"/>
  <c r="AO122" i="10"/>
  <c r="I122" i="10" s="1"/>
  <c r="I127" i="10"/>
  <c r="AO97" i="10"/>
  <c r="I97" i="10" s="1"/>
  <c r="AO92" i="10"/>
  <c r="I92" i="10" s="1"/>
  <c r="AO91" i="10"/>
  <c r="I91" i="10" s="1"/>
  <c r="AO89" i="10"/>
  <c r="I89" i="10" s="1"/>
  <c r="AO86" i="10"/>
  <c r="I86" i="10" s="1"/>
  <c r="AO84" i="10"/>
  <c r="I84" i="10" s="1"/>
  <c r="I99" i="10"/>
  <c r="AO81" i="10"/>
  <c r="I81" i="10" s="1"/>
  <c r="AO76" i="10"/>
  <c r="I76" i="10" s="1"/>
  <c r="AO74" i="10"/>
  <c r="I74" i="10" s="1"/>
  <c r="AO80" i="10"/>
  <c r="I80" i="10" s="1"/>
  <c r="AO78" i="10"/>
  <c r="I78" i="10" s="1"/>
  <c r="AO69" i="10"/>
  <c r="I69" i="10" s="1"/>
  <c r="I66" i="10"/>
  <c r="I77" i="10"/>
  <c r="AO62" i="10"/>
  <c r="I62" i="10" s="1"/>
  <c r="AO36" i="10"/>
  <c r="I36" i="10" s="1"/>
  <c r="I34" i="10"/>
  <c r="AO32" i="10"/>
  <c r="I32" i="10" s="1"/>
  <c r="AO37" i="10"/>
  <c r="I37" i="10" s="1"/>
  <c r="AO28" i="10"/>
  <c r="I28" i="10" s="1"/>
  <c r="AO26" i="10"/>
  <c r="I26" i="10" s="1"/>
  <c r="AO39" i="10"/>
  <c r="I39" i="10" s="1"/>
  <c r="I23" i="10"/>
  <c r="AO21" i="10"/>
  <c r="I21" i="10" s="1"/>
  <c r="AO59" i="10"/>
  <c r="I59" i="10" s="1"/>
  <c r="I52" i="10"/>
  <c r="AO49" i="10"/>
  <c r="I49" i="10" s="1"/>
  <c r="I46" i="10"/>
  <c r="AO45" i="10"/>
  <c r="I45" i="10" s="1"/>
  <c r="AO60" i="10"/>
  <c r="I60" i="10" s="1"/>
  <c r="AO42" i="10"/>
  <c r="I42" i="10" s="1"/>
  <c r="AO57" i="10"/>
  <c r="I57" i="10" s="1"/>
  <c r="AO17" i="10"/>
  <c r="I17" i="10" s="1"/>
  <c r="AO15" i="10"/>
  <c r="I15" i="10" s="1"/>
  <c r="AO88" i="10"/>
  <c r="I88" i="10" s="1"/>
  <c r="AO12" i="10"/>
  <c r="I12" i="10" s="1"/>
  <c r="AO10" i="10"/>
  <c r="I10" i="10" s="1"/>
  <c r="AO8" i="10"/>
  <c r="I8" i="10" s="1"/>
  <c r="AO6" i="10"/>
  <c r="I6" i="10" s="1"/>
  <c r="AO11" i="10"/>
  <c r="I11" i="10" s="1"/>
  <c r="K29" i="7"/>
  <c r="K112" i="10" l="1"/>
  <c r="K137" i="10"/>
  <c r="K81" i="10"/>
  <c r="K3" i="10"/>
  <c r="AN3" i="10"/>
  <c r="H3" i="10" s="1"/>
  <c r="AM3" i="10"/>
  <c r="G3" i="10" s="1"/>
  <c r="AO3" i="10" l="1"/>
  <c r="I3" i="10" s="1"/>
  <c r="I3" i="6" l="1"/>
  <c r="AI12" i="11" s="1"/>
  <c r="E12" i="11" s="1"/>
  <c r="J3" i="6"/>
  <c r="AJ12" i="11" s="1"/>
  <c r="L3" i="6"/>
  <c r="AL12" i="11" s="1"/>
  <c r="H12" i="11" s="1"/>
  <c r="F12" i="11" l="1"/>
  <c r="G12" i="11" s="1"/>
  <c r="AK12" i="11"/>
  <c r="K3" i="6"/>
  <c r="C33" i="7"/>
  <c r="I15" i="6" l="1"/>
  <c r="AI14" i="11" s="1"/>
  <c r="E14" i="11" s="1"/>
  <c r="J15" i="6"/>
  <c r="AJ14" i="11" s="1"/>
  <c r="L15" i="6"/>
  <c r="AL14" i="11" s="1"/>
  <c r="H14" i="11" s="1"/>
  <c r="I8" i="6"/>
  <c r="AI5" i="11" s="1"/>
  <c r="E5" i="11" s="1"/>
  <c r="J8" i="6"/>
  <c r="AJ5" i="11" s="1"/>
  <c r="L8" i="6"/>
  <c r="AL5" i="11" s="1"/>
  <c r="H5" i="11" s="1"/>
  <c r="I2" i="6"/>
  <c r="AI8" i="11" s="1"/>
  <c r="E8" i="11" s="1"/>
  <c r="J2" i="6"/>
  <c r="AJ8" i="11" s="1"/>
  <c r="L2" i="6"/>
  <c r="AL8" i="11" s="1"/>
  <c r="H8" i="11" s="1"/>
  <c r="I9" i="6"/>
  <c r="AI6" i="11" s="1"/>
  <c r="E6" i="11" s="1"/>
  <c r="J9" i="6"/>
  <c r="AJ6" i="11" s="1"/>
  <c r="L9" i="6"/>
  <c r="AL6" i="11" s="1"/>
  <c r="H6" i="11" s="1"/>
  <c r="I6" i="6"/>
  <c r="AI7" i="11" s="1"/>
  <c r="E7" i="11" s="1"/>
  <c r="J6" i="6"/>
  <c r="AJ7" i="11" s="1"/>
  <c r="L6" i="6"/>
  <c r="AL7" i="11" s="1"/>
  <c r="H7" i="11" s="1"/>
  <c r="I5" i="6"/>
  <c r="AI4" i="11" s="1"/>
  <c r="E4" i="11" s="1"/>
  <c r="J5" i="6"/>
  <c r="AJ4" i="11" s="1"/>
  <c r="L5" i="6"/>
  <c r="AL4" i="11" s="1"/>
  <c r="H4" i="11" s="1"/>
  <c r="I16" i="6"/>
  <c r="AI11" i="11" s="1"/>
  <c r="E11" i="11" s="1"/>
  <c r="J16" i="6"/>
  <c r="AJ11" i="11" s="1"/>
  <c r="L16" i="6"/>
  <c r="AL11" i="11" s="1"/>
  <c r="H11" i="11" s="1"/>
  <c r="F7" i="11" l="1"/>
  <c r="G7" i="11" s="1"/>
  <c r="AK7" i="11"/>
  <c r="F14" i="11"/>
  <c r="G14" i="11" s="1"/>
  <c r="AK14" i="11"/>
  <c r="F4" i="11"/>
  <c r="G4" i="11" s="1"/>
  <c r="AK4" i="11"/>
  <c r="F5" i="11"/>
  <c r="G5" i="11" s="1"/>
  <c r="AK5" i="11"/>
  <c r="F11" i="11"/>
  <c r="G11" i="11" s="1"/>
  <c r="AK11" i="11"/>
  <c r="F6" i="11"/>
  <c r="G6" i="11" s="1"/>
  <c r="AK6" i="11"/>
  <c r="F8" i="11"/>
  <c r="G8" i="11" s="1"/>
  <c r="AK8" i="11"/>
  <c r="K15" i="6"/>
  <c r="K5" i="6"/>
  <c r="K9" i="6"/>
  <c r="K8" i="6"/>
  <c r="K16" i="6"/>
  <c r="K6" i="6"/>
  <c r="K2" i="6"/>
  <c r="I13" i="6"/>
  <c r="AI15" i="11" s="1"/>
  <c r="E15" i="11" s="1"/>
  <c r="J13" i="6"/>
  <c r="AJ15" i="11" s="1"/>
  <c r="L13" i="6"/>
  <c r="AL15" i="11" s="1"/>
  <c r="H15" i="11" s="1"/>
  <c r="F15" i="11" l="1"/>
  <c r="G15" i="11" s="1"/>
  <c r="AK15" i="11"/>
  <c r="K13" i="6"/>
  <c r="G4" i="7" l="1"/>
  <c r="I43" i="6" l="1"/>
  <c r="C34" i="7" l="1"/>
  <c r="D34" i="7"/>
  <c r="E34" i="7"/>
  <c r="C35" i="7"/>
  <c r="D35" i="7"/>
  <c r="E35" i="7"/>
  <c r="C36" i="7"/>
  <c r="D36" i="7"/>
  <c r="E36" i="7"/>
  <c r="C37" i="7"/>
  <c r="D37" i="7"/>
  <c r="E37" i="7"/>
  <c r="C38" i="7"/>
  <c r="D38" i="7"/>
  <c r="E38" i="7"/>
  <c r="C39" i="7"/>
  <c r="D39" i="7"/>
  <c r="E39" i="7"/>
  <c r="C40" i="7"/>
  <c r="D40" i="7"/>
  <c r="E40" i="7"/>
  <c r="E33" i="7"/>
  <c r="D33" i="7"/>
  <c r="F33" i="7" l="1"/>
  <c r="F40" i="7"/>
  <c r="F38" i="7"/>
  <c r="F36" i="7"/>
  <c r="F34" i="7"/>
  <c r="F39" i="7"/>
  <c r="F37" i="7"/>
  <c r="F35" i="7"/>
  <c r="G19" i="7"/>
  <c r="F41" i="7" l="1"/>
  <c r="I12" i="6"/>
  <c r="AI16" i="11" s="1"/>
  <c r="E16" i="11" s="1"/>
  <c r="J12" i="6"/>
  <c r="AJ16" i="11" s="1"/>
  <c r="L12" i="6"/>
  <c r="AL16" i="11" s="1"/>
  <c r="H16" i="11" s="1"/>
  <c r="F16" i="11" l="1"/>
  <c r="G16" i="11" s="1"/>
  <c r="AK16" i="11"/>
  <c r="K12" i="6"/>
  <c r="T5" i="12"/>
  <c r="T4" i="12"/>
  <c r="T9" i="12"/>
  <c r="T11" i="12"/>
  <c r="T10" i="12"/>
  <c r="T6" i="12"/>
  <c r="T7" i="12"/>
  <c r="T8" i="12"/>
  <c r="N5" i="12"/>
  <c r="O5" i="12"/>
  <c r="P5" i="12"/>
  <c r="R5" i="12"/>
  <c r="S5" i="12"/>
  <c r="N7" i="12"/>
  <c r="O7" i="12"/>
  <c r="P7" i="12"/>
  <c r="R7" i="12"/>
  <c r="S7" i="12"/>
  <c r="N10" i="12"/>
  <c r="O10" i="12"/>
  <c r="P10" i="12"/>
  <c r="R10" i="12"/>
  <c r="S10" i="12"/>
  <c r="N4" i="12"/>
  <c r="O4" i="12"/>
  <c r="P4" i="12"/>
  <c r="R4" i="12"/>
  <c r="S4" i="12"/>
  <c r="N9" i="12"/>
  <c r="O9" i="12"/>
  <c r="P9" i="12"/>
  <c r="R9" i="12"/>
  <c r="S9" i="12"/>
  <c r="N8" i="12"/>
  <c r="O8" i="12"/>
  <c r="P8" i="12"/>
  <c r="R8" i="12"/>
  <c r="S8" i="12"/>
  <c r="N6" i="12"/>
  <c r="O6" i="12"/>
  <c r="P6" i="12"/>
  <c r="R6" i="12"/>
  <c r="S6" i="12"/>
  <c r="S11" i="12"/>
  <c r="R11" i="12"/>
  <c r="P11" i="12"/>
  <c r="O11" i="12"/>
  <c r="N11" i="12"/>
  <c r="Q6" i="12" l="1"/>
  <c r="Q10" i="12"/>
  <c r="Q5" i="12"/>
  <c r="Q9" i="12"/>
  <c r="M6" i="12"/>
  <c r="M10" i="12"/>
  <c r="M9" i="12"/>
  <c r="M4" i="12"/>
  <c r="M5" i="12"/>
  <c r="M8" i="12"/>
  <c r="M7" i="12"/>
  <c r="Q8" i="12"/>
  <c r="Q4" i="12"/>
  <c r="Q7" i="12"/>
  <c r="Q11" i="12"/>
  <c r="M11" i="12"/>
  <c r="K27" i="7" l="1"/>
  <c r="L5" i="7" l="1"/>
  <c r="L6" i="7"/>
  <c r="L7" i="7"/>
  <c r="L8" i="7"/>
  <c r="L9" i="7"/>
  <c r="L10" i="7"/>
  <c r="L11" i="7"/>
  <c r="L4" i="7"/>
  <c r="K11" i="7" l="1"/>
  <c r="K9" i="7"/>
  <c r="K6" i="7"/>
  <c r="K10" i="7"/>
  <c r="K8" i="7"/>
  <c r="K5" i="7"/>
  <c r="K7" i="7"/>
  <c r="L7" i="6" l="1"/>
  <c r="AL3" i="11" s="1"/>
  <c r="H3" i="11" s="1"/>
  <c r="L14" i="6"/>
  <c r="H26" i="11" s="1"/>
  <c r="J7" i="6"/>
  <c r="AJ3" i="11" s="1"/>
  <c r="J14" i="6"/>
  <c r="I7" i="6"/>
  <c r="AI3" i="11" s="1"/>
  <c r="E3" i="11" s="1"/>
  <c r="I14" i="6"/>
  <c r="E26" i="11" s="1"/>
  <c r="F26" i="11" l="1"/>
  <c r="G26" i="11" s="1"/>
  <c r="AK3" i="11"/>
  <c r="F3" i="11"/>
  <c r="G3" i="11" s="1"/>
  <c r="K4" i="7" l="1"/>
  <c r="K32" i="7"/>
  <c r="I61" i="6" l="1"/>
  <c r="K35" i="7" l="1"/>
  <c r="K28" i="7"/>
  <c r="K30" i="7"/>
  <c r="K31" i="7"/>
  <c r="K20" i="7"/>
  <c r="K22" i="7"/>
  <c r="K19" i="7"/>
  <c r="K25" i="7"/>
  <c r="K23" i="7"/>
  <c r="K33" i="7"/>
  <c r="K34" i="7"/>
  <c r="K21" i="7"/>
  <c r="K24" i="7"/>
  <c r="K18" i="7"/>
  <c r="K36" i="7"/>
  <c r="K26" i="7"/>
  <c r="K37" i="7" l="1"/>
  <c r="L29" i="7" s="1"/>
  <c r="Q18" i="11"/>
  <c r="Q21" i="11"/>
  <c r="Q22" i="11"/>
  <c r="Q23" i="11"/>
  <c r="Q6" i="11"/>
  <c r="Q4" i="11"/>
  <c r="Q12" i="11"/>
  <c r="L32" i="7" l="1"/>
  <c r="L27" i="7"/>
  <c r="L35" i="7"/>
  <c r="L34" i="7"/>
  <c r="L30" i="7"/>
  <c r="L25" i="7"/>
  <c r="L19" i="7"/>
  <c r="L31" i="7"/>
  <c r="L21" i="7"/>
  <c r="L18" i="7"/>
  <c r="L20" i="7"/>
  <c r="L23" i="7"/>
  <c r="L28" i="7"/>
  <c r="L22" i="7"/>
  <c r="L33" i="7"/>
  <c r="L24" i="7"/>
  <c r="L36" i="7"/>
  <c r="L26" i="7"/>
  <c r="V12" i="11"/>
  <c r="V6" i="11"/>
  <c r="V4" i="11"/>
  <c r="V3" i="11"/>
  <c r="V20" i="11"/>
  <c r="V9" i="11"/>
  <c r="L19" i="11" l="1"/>
  <c r="L18" i="11"/>
  <c r="L17" i="11"/>
  <c r="L14" i="11"/>
  <c r="L6" i="11"/>
  <c r="L12" i="11"/>
  <c r="G20" i="7" l="1"/>
  <c r="G23" i="7"/>
  <c r="G21" i="7"/>
  <c r="G25" i="7"/>
  <c r="G26" i="7"/>
  <c r="G24" i="7"/>
  <c r="C21" i="7"/>
  <c r="C19" i="7"/>
  <c r="C26" i="7"/>
  <c r="C24" i="7"/>
  <c r="C23" i="7"/>
  <c r="C20" i="7"/>
  <c r="C25" i="7"/>
  <c r="C22" i="7"/>
  <c r="G5" i="7"/>
  <c r="G10" i="7"/>
  <c r="G6" i="7"/>
  <c r="G11" i="7"/>
  <c r="G7" i="7"/>
  <c r="G9" i="7"/>
  <c r="G8" i="7"/>
  <c r="L12" i="7"/>
  <c r="K12" i="7"/>
  <c r="G12" i="7" l="1"/>
  <c r="G27" i="7"/>
  <c r="E41" i="7" l="1"/>
  <c r="C41" i="7"/>
  <c r="D41" i="7"/>
  <c r="I33" i="6"/>
  <c r="I34" i="6"/>
  <c r="I35" i="6"/>
  <c r="I32" i="6"/>
  <c r="I36" i="6" l="1"/>
  <c r="J33" i="6" s="1"/>
  <c r="C27" i="7"/>
  <c r="I22" i="6"/>
  <c r="I23" i="6"/>
  <c r="I25" i="6"/>
  <c r="I26" i="6"/>
  <c r="I27" i="6"/>
  <c r="I28" i="6"/>
  <c r="I21" i="6"/>
  <c r="J34" i="6" l="1"/>
  <c r="J32" i="6"/>
  <c r="J35" i="6"/>
  <c r="M5" i="7"/>
  <c r="M6" i="7"/>
  <c r="M7" i="7"/>
  <c r="M8" i="7"/>
  <c r="M9" i="7"/>
  <c r="M10" i="7"/>
  <c r="M11" i="7"/>
  <c r="M4" i="7"/>
  <c r="N10" i="7"/>
  <c r="N9" i="7"/>
  <c r="N7" i="7"/>
  <c r="N8" i="7"/>
  <c r="N4" i="7"/>
  <c r="N6" i="7"/>
  <c r="N5" i="7"/>
  <c r="N11" i="7"/>
  <c r="M12" i="7" l="1"/>
  <c r="I39" i="6"/>
  <c r="I40" i="6"/>
  <c r="I41" i="6"/>
  <c r="I45" i="6"/>
  <c r="I47" i="6"/>
  <c r="I49" i="6"/>
  <c r="I51" i="6"/>
  <c r="I53" i="6"/>
  <c r="I55" i="6"/>
  <c r="I57" i="6"/>
  <c r="I59" i="6"/>
  <c r="I62" i="6"/>
  <c r="I64" i="6"/>
  <c r="I66" i="6"/>
  <c r="I42" i="6"/>
  <c r="I44" i="6"/>
  <c r="I46" i="6"/>
  <c r="I48" i="6"/>
  <c r="I50" i="6"/>
  <c r="I52" i="6"/>
  <c r="I54" i="6"/>
  <c r="I56" i="6"/>
  <c r="I58" i="6"/>
  <c r="I60" i="6"/>
  <c r="I63" i="6"/>
  <c r="I65" i="6"/>
  <c r="I67" i="6"/>
  <c r="C12" i="7"/>
  <c r="C11" i="7"/>
  <c r="C10" i="7"/>
  <c r="C9" i="7"/>
  <c r="C6" i="7"/>
  <c r="C4" i="7"/>
  <c r="C8" i="7"/>
  <c r="C7" i="7"/>
  <c r="I68" i="6" l="1"/>
  <c r="J43" i="6" s="1"/>
  <c r="C13" i="7"/>
  <c r="K14" i="6"/>
  <c r="K7" i="6"/>
  <c r="J61" i="6" l="1"/>
  <c r="J67" i="6"/>
  <c r="J66" i="6"/>
  <c r="J65" i="6"/>
  <c r="J64" i="6"/>
  <c r="J63" i="6"/>
  <c r="J62" i="6"/>
  <c r="J56" i="6"/>
  <c r="J60" i="6"/>
  <c r="J59" i="6"/>
  <c r="J58" i="6"/>
  <c r="J57" i="6"/>
  <c r="J39" i="6"/>
  <c r="J47" i="6"/>
  <c r="J55" i="6"/>
  <c r="J46" i="6"/>
  <c r="J54" i="6"/>
  <c r="J45" i="6"/>
  <c r="J53" i="6"/>
  <c r="J48" i="6"/>
  <c r="J40" i="6"/>
  <c r="J51" i="6"/>
  <c r="J42" i="6"/>
  <c r="J50" i="6"/>
  <c r="J41" i="6"/>
  <c r="J49" i="6"/>
  <c r="J44" i="6"/>
  <c r="J52" i="6"/>
  <c r="H4" i="7"/>
  <c r="D4" i="7"/>
  <c r="D11" i="7"/>
  <c r="D10" i="7"/>
  <c r="D5" i="7"/>
  <c r="D8" i="7"/>
  <c r="D7" i="7"/>
  <c r="D6" i="7"/>
  <c r="D9" i="7"/>
  <c r="D12" i="7"/>
  <c r="AL240" i="10" l="1"/>
  <c r="AL242" i="10"/>
  <c r="AL241" i="10"/>
  <c r="AL237" i="10"/>
  <c r="AL239" i="10"/>
  <c r="AL238" i="10"/>
  <c r="AL231" i="10"/>
  <c r="AL233" i="10"/>
  <c r="AL235" i="10"/>
  <c r="AL232" i="10"/>
  <c r="AL234" i="10"/>
  <c r="AL236" i="10"/>
  <c r="AL229" i="10"/>
  <c r="AL228" i="10"/>
  <c r="AL230" i="10"/>
  <c r="AL227" i="10"/>
  <c r="AL224" i="10"/>
  <c r="AL226" i="10"/>
  <c r="AL225" i="10"/>
  <c r="AL102" i="10"/>
  <c r="AL104" i="10"/>
  <c r="AL103" i="10"/>
  <c r="AL19" i="10"/>
  <c r="AL20" i="10"/>
  <c r="AL6" i="10"/>
  <c r="AL8" i="10"/>
  <c r="AL10" i="10"/>
  <c r="AL12" i="10"/>
  <c r="AL88" i="10"/>
  <c r="AL15" i="10"/>
  <c r="AL17" i="10"/>
  <c r="AL57" i="10"/>
  <c r="AL42" i="10"/>
  <c r="AL60" i="10"/>
  <c r="AL45" i="10"/>
  <c r="J46" i="10"/>
  <c r="AL49" i="10"/>
  <c r="J52" i="10"/>
  <c r="AL59" i="10"/>
  <c r="AL21" i="10"/>
  <c r="J23" i="10"/>
  <c r="AL39" i="10"/>
  <c r="AL26" i="10"/>
  <c r="AL28" i="10"/>
  <c r="AL130" i="10"/>
  <c r="AL132" i="10"/>
  <c r="AL137" i="10"/>
  <c r="AL140" i="10"/>
  <c r="AL142" i="10"/>
  <c r="AL146" i="10"/>
  <c r="AL144" i="10"/>
  <c r="AL170" i="10"/>
  <c r="AL152" i="10"/>
  <c r="AL154" i="10"/>
  <c r="J167" i="10"/>
  <c r="AL168" i="10"/>
  <c r="AL159" i="10"/>
  <c r="J169" i="10"/>
  <c r="AL163" i="10"/>
  <c r="AL166" i="10"/>
  <c r="J174" i="10"/>
  <c r="J176" i="10"/>
  <c r="J178" i="10"/>
  <c r="J179" i="10"/>
  <c r="J181" i="10"/>
  <c r="J182" i="10"/>
  <c r="J40" i="10"/>
  <c r="J184" i="10"/>
  <c r="J186" i="10"/>
  <c r="J188" i="10"/>
  <c r="J189" i="10"/>
  <c r="J65" i="10"/>
  <c r="J191" i="10"/>
  <c r="J193" i="10"/>
  <c r="J195" i="10"/>
  <c r="J196" i="10"/>
  <c r="J135" i="10"/>
  <c r="J199" i="10"/>
  <c r="J201" i="10"/>
  <c r="J203" i="10"/>
  <c r="J205" i="10"/>
  <c r="J206" i="10"/>
  <c r="J207" i="10"/>
  <c r="J56" i="10"/>
  <c r="J209" i="10"/>
  <c r="J210" i="10"/>
  <c r="J212" i="10"/>
  <c r="J214" i="10"/>
  <c r="J116" i="10"/>
  <c r="J215" i="10"/>
  <c r="J217" i="10"/>
  <c r="J72" i="10"/>
  <c r="J219" i="10"/>
  <c r="J94" i="10"/>
  <c r="J95" i="10"/>
  <c r="J54" i="10"/>
  <c r="J96" i="10"/>
  <c r="AL148" i="10"/>
  <c r="AL37" i="10"/>
  <c r="AL32" i="10"/>
  <c r="J34" i="10"/>
  <c r="AL36" i="10"/>
  <c r="AL62" i="10"/>
  <c r="J77" i="10"/>
  <c r="J66" i="10"/>
  <c r="AL69" i="10"/>
  <c r="AL78" i="10"/>
  <c r="AL80" i="10"/>
  <c r="AL7" i="10"/>
  <c r="AL14" i="10"/>
  <c r="AL43" i="10"/>
  <c r="AL50" i="10"/>
  <c r="J25" i="10"/>
  <c r="AL33" i="10"/>
  <c r="AL64" i="10"/>
  <c r="AL73" i="10"/>
  <c r="AL75" i="10"/>
  <c r="J79" i="10"/>
  <c r="AL82" i="10"/>
  <c r="AL83" i="10"/>
  <c r="AL85" i="10"/>
  <c r="AL100" i="10"/>
  <c r="J90" i="10"/>
  <c r="AL101" i="10"/>
  <c r="AL93" i="10"/>
  <c r="J98" i="10"/>
  <c r="AL106" i="10"/>
  <c r="AL109" i="10"/>
  <c r="AL112" i="10"/>
  <c r="J123" i="10"/>
  <c r="AL114" i="10"/>
  <c r="J125" i="10"/>
  <c r="AL126" i="10"/>
  <c r="J120" i="10"/>
  <c r="AL134" i="10"/>
  <c r="AL138" i="10"/>
  <c r="AL150" i="10"/>
  <c r="AL157" i="10"/>
  <c r="AL165" i="10"/>
  <c r="J177" i="10"/>
  <c r="J110" i="10"/>
  <c r="J24" i="10"/>
  <c r="J194" i="10"/>
  <c r="J200" i="10"/>
  <c r="J47" i="10"/>
  <c r="J211" i="10"/>
  <c r="J216" i="10"/>
  <c r="J118" i="10"/>
  <c r="AL149" i="10"/>
  <c r="AL5" i="10"/>
  <c r="AL13" i="10"/>
  <c r="AL41" i="10"/>
  <c r="AL48" i="10"/>
  <c r="J22" i="10"/>
  <c r="AL29" i="10"/>
  <c r="J31" i="10"/>
  <c r="AL63" i="10"/>
  <c r="AL71" i="10"/>
  <c r="AL133" i="10"/>
  <c r="AL143" i="10"/>
  <c r="AL155" i="10"/>
  <c r="AL162" i="10"/>
  <c r="J175" i="10"/>
  <c r="J108" i="10"/>
  <c r="J187" i="10"/>
  <c r="J198" i="10"/>
  <c r="AL139" i="10"/>
  <c r="J68" i="10"/>
  <c r="J117" i="10"/>
  <c r="J220" i="10"/>
  <c r="J223" i="10"/>
  <c r="AL11" i="10"/>
  <c r="AL18" i="10"/>
  <c r="J58" i="10"/>
  <c r="J55" i="10"/>
  <c r="AL27" i="10"/>
  <c r="AL61" i="10"/>
  <c r="AL70" i="10"/>
  <c r="AL74" i="10"/>
  <c r="AL76" i="10"/>
  <c r="AL81" i="10"/>
  <c r="J99" i="10"/>
  <c r="AL84" i="10"/>
  <c r="AL86" i="10"/>
  <c r="AL89" i="10"/>
  <c r="AL91" i="10"/>
  <c r="AL92" i="10"/>
  <c r="AL97" i="10"/>
  <c r="J127" i="10"/>
  <c r="AL122" i="10"/>
  <c r="AL111" i="10"/>
  <c r="AL113" i="10"/>
  <c r="AL44" i="10"/>
  <c r="J119" i="10"/>
  <c r="AL145" i="10"/>
  <c r="AL161" i="10"/>
  <c r="J156" i="10"/>
  <c r="J204" i="10"/>
  <c r="J51" i="10"/>
  <c r="AL53" i="10"/>
  <c r="AL128" i="10"/>
  <c r="AL141" i="10"/>
  <c r="AL158" i="10"/>
  <c r="J107" i="10"/>
  <c r="J190" i="10"/>
  <c r="J202" i="10"/>
  <c r="J213" i="10"/>
  <c r="J221" i="10"/>
  <c r="AL9" i="10"/>
  <c r="AL38" i="10"/>
  <c r="AL35" i="10"/>
  <c r="J115" i="10"/>
  <c r="AL153" i="10"/>
  <c r="J173" i="10"/>
  <c r="J197" i="10"/>
  <c r="J160" i="10"/>
  <c r="J218" i="10"/>
  <c r="AL16" i="10"/>
  <c r="J67" i="10"/>
  <c r="J124" i="10"/>
  <c r="AL121" i="10"/>
  <c r="AL131" i="10"/>
  <c r="AL151" i="10"/>
  <c r="J171" i="10"/>
  <c r="J183" i="10"/>
  <c r="J87" i="10"/>
  <c r="J164" i="10"/>
  <c r="AL3" i="10"/>
  <c r="H8" i="7"/>
  <c r="H7" i="7"/>
  <c r="H9" i="7"/>
  <c r="H5" i="7"/>
  <c r="H10" i="7"/>
  <c r="H6" i="7"/>
  <c r="H11" i="7"/>
  <c r="F3" i="10" l="1"/>
  <c r="J3" i="10" s="1"/>
  <c r="F53" i="10"/>
  <c r="J53" i="10" s="1"/>
  <c r="F161" i="10"/>
  <c r="J161" i="10" s="1"/>
  <c r="F113" i="10"/>
  <c r="J113" i="10" s="1"/>
  <c r="F97" i="10"/>
  <c r="J97" i="10" s="1"/>
  <c r="F86" i="10"/>
  <c r="J86" i="10" s="1"/>
  <c r="F76" i="10"/>
  <c r="J76" i="10" s="1"/>
  <c r="F27" i="10"/>
  <c r="J27" i="10" s="1"/>
  <c r="F11" i="10"/>
  <c r="J11" i="10" s="1"/>
  <c r="F143" i="10"/>
  <c r="J143" i="10" s="1"/>
  <c r="F41" i="10"/>
  <c r="J41" i="10" s="1"/>
  <c r="F138" i="10"/>
  <c r="J138" i="10" s="1"/>
  <c r="F109" i="10"/>
  <c r="J109" i="10" s="1"/>
  <c r="F101" i="10"/>
  <c r="J101" i="10" s="1"/>
  <c r="F83" i="10"/>
  <c r="J83" i="10" s="1"/>
  <c r="F73" i="10"/>
  <c r="J73" i="10" s="1"/>
  <c r="F50" i="10"/>
  <c r="J50" i="10" s="1"/>
  <c r="F80" i="10"/>
  <c r="J80" i="10" s="1"/>
  <c r="F32" i="10"/>
  <c r="J32" i="10" s="1"/>
  <c r="F166" i="10"/>
  <c r="J166" i="10" s="1"/>
  <c r="F168" i="10"/>
  <c r="J168" i="10" s="1"/>
  <c r="F170" i="10"/>
  <c r="J170" i="10" s="1"/>
  <c r="F140" i="10"/>
  <c r="J140" i="10" s="1"/>
  <c r="F28" i="10"/>
  <c r="J28" i="10" s="1"/>
  <c r="F21" i="10"/>
  <c r="J21" i="10" s="1"/>
  <c r="F57" i="10"/>
  <c r="J57" i="10" s="1"/>
  <c r="F12" i="10"/>
  <c r="J12" i="10" s="1"/>
  <c r="F20" i="10"/>
  <c r="J20" i="10" s="1"/>
  <c r="F102" i="10"/>
  <c r="J102" i="10" s="1"/>
  <c r="F227" i="10"/>
  <c r="J227" i="10" s="1"/>
  <c r="F236" i="10"/>
  <c r="J236" i="10" s="1"/>
  <c r="F233" i="10"/>
  <c r="J233" i="10" s="1"/>
  <c r="F237" i="10"/>
  <c r="J237" i="10" s="1"/>
  <c r="F151" i="10"/>
  <c r="J151" i="10" s="1"/>
  <c r="F35" i="10"/>
  <c r="J35" i="10" s="1"/>
  <c r="F158" i="10"/>
  <c r="J158" i="10" s="1"/>
  <c r="F145" i="10"/>
  <c r="J145" i="10" s="1"/>
  <c r="F111" i="10"/>
  <c r="J111" i="10" s="1"/>
  <c r="F92" i="10"/>
  <c r="J92" i="10" s="1"/>
  <c r="F84" i="10"/>
  <c r="J84" i="10" s="1"/>
  <c r="F74" i="10"/>
  <c r="J74" i="10" s="1"/>
  <c r="F139" i="10"/>
  <c r="J139" i="10" s="1"/>
  <c r="F133" i="10"/>
  <c r="J133" i="10" s="1"/>
  <c r="F29" i="10"/>
  <c r="J29" i="10" s="1"/>
  <c r="F13" i="10"/>
  <c r="J13" i="10" s="1"/>
  <c r="F165" i="10"/>
  <c r="J165" i="10" s="1"/>
  <c r="F134" i="10"/>
  <c r="J134" i="10" s="1"/>
  <c r="F114" i="10"/>
  <c r="J114" i="10" s="1"/>
  <c r="F106" i="10"/>
  <c r="J106" i="10" s="1"/>
  <c r="F82" i="10"/>
  <c r="J82" i="10" s="1"/>
  <c r="F64" i="10"/>
  <c r="J64" i="10" s="1"/>
  <c r="F43" i="10"/>
  <c r="J43" i="10" s="1"/>
  <c r="F78" i="10"/>
  <c r="J78" i="10" s="1"/>
  <c r="F62" i="10"/>
  <c r="J62" i="10" s="1"/>
  <c r="F37" i="10"/>
  <c r="J37" i="10" s="1"/>
  <c r="F163" i="10"/>
  <c r="J163" i="10" s="1"/>
  <c r="F144" i="10"/>
  <c r="J144" i="10" s="1"/>
  <c r="F137" i="10"/>
  <c r="J137" i="10" s="1"/>
  <c r="F26" i="10"/>
  <c r="J26" i="10" s="1"/>
  <c r="F59" i="10"/>
  <c r="J59" i="10" s="1"/>
  <c r="F45" i="10"/>
  <c r="J45" i="10" s="1"/>
  <c r="F17" i="10"/>
  <c r="J17" i="10" s="1"/>
  <c r="F10" i="10"/>
  <c r="J10" i="10" s="1"/>
  <c r="F19" i="10"/>
  <c r="J19" i="10" s="1"/>
  <c r="F225" i="10"/>
  <c r="J225" i="10" s="1"/>
  <c r="F230" i="10"/>
  <c r="J230" i="10" s="1"/>
  <c r="F234" i="10"/>
  <c r="J234" i="10" s="1"/>
  <c r="F231" i="10"/>
  <c r="J231" i="10" s="1"/>
  <c r="F241" i="10"/>
  <c r="J241" i="10" s="1"/>
  <c r="F131" i="10"/>
  <c r="J131" i="10" s="1"/>
  <c r="F16" i="10"/>
  <c r="J16" i="10" s="1"/>
  <c r="F38" i="10"/>
  <c r="J38" i="10" s="1"/>
  <c r="F141" i="10"/>
  <c r="J141" i="10" s="1"/>
  <c r="F122" i="10"/>
  <c r="J122" i="10" s="1"/>
  <c r="F91" i="10"/>
  <c r="J91" i="10" s="1"/>
  <c r="F70" i="10"/>
  <c r="J70" i="10" s="1"/>
  <c r="F162" i="10"/>
  <c r="J162" i="10" s="1"/>
  <c r="F71" i="10"/>
  <c r="J71" i="10" s="1"/>
  <c r="F5" i="10"/>
  <c r="J5" i="10" s="1"/>
  <c r="F157" i="10"/>
  <c r="J157" i="10" s="1"/>
  <c r="F100" i="10"/>
  <c r="J100" i="10" s="1"/>
  <c r="F33" i="10"/>
  <c r="J33" i="10" s="1"/>
  <c r="F14" i="10"/>
  <c r="J14" i="10" s="1"/>
  <c r="F69" i="10"/>
  <c r="J69" i="10" s="1"/>
  <c r="F36" i="10"/>
  <c r="J36" i="10" s="1"/>
  <c r="F148" i="10"/>
  <c r="J148" i="10" s="1"/>
  <c r="F154" i="10"/>
  <c r="J154" i="10" s="1"/>
  <c r="F146" i="10"/>
  <c r="J146" i="10" s="1"/>
  <c r="F132" i="10"/>
  <c r="J132" i="10" s="1"/>
  <c r="F39" i="10"/>
  <c r="J39" i="10" s="1"/>
  <c r="F60" i="10"/>
  <c r="J60" i="10" s="1"/>
  <c r="F15" i="10"/>
  <c r="J15" i="10" s="1"/>
  <c r="F8" i="10"/>
  <c r="J8" i="10" s="1"/>
  <c r="F103" i="10"/>
  <c r="J103" i="10" s="1"/>
  <c r="F226" i="10"/>
  <c r="J226" i="10" s="1"/>
  <c r="F228" i="10"/>
  <c r="J228" i="10" s="1"/>
  <c r="F232" i="10"/>
  <c r="J232" i="10" s="1"/>
  <c r="F238" i="10"/>
  <c r="J238" i="10" s="1"/>
  <c r="F242" i="10"/>
  <c r="J242" i="10" s="1"/>
  <c r="F121" i="10"/>
  <c r="J121" i="10" s="1"/>
  <c r="F153" i="10"/>
  <c r="J153" i="10" s="1"/>
  <c r="F9" i="10"/>
  <c r="J9" i="10" s="1"/>
  <c r="F128" i="10"/>
  <c r="J128" i="10" s="1"/>
  <c r="F44" i="10"/>
  <c r="J44" i="10" s="1"/>
  <c r="F89" i="10"/>
  <c r="J89" i="10" s="1"/>
  <c r="F81" i="10"/>
  <c r="J81" i="10" s="1"/>
  <c r="F61" i="10"/>
  <c r="J61" i="10" s="1"/>
  <c r="F18" i="10"/>
  <c r="J18" i="10" s="1"/>
  <c r="F155" i="10"/>
  <c r="J155" i="10" s="1"/>
  <c r="F63" i="10"/>
  <c r="J63" i="10" s="1"/>
  <c r="F48" i="10"/>
  <c r="J48" i="10" s="1"/>
  <c r="F149" i="10"/>
  <c r="J149" i="10" s="1"/>
  <c r="F150" i="10"/>
  <c r="J150" i="10" s="1"/>
  <c r="F126" i="10"/>
  <c r="J126" i="10" s="1"/>
  <c r="F112" i="10"/>
  <c r="J112" i="10" s="1"/>
  <c r="F93" i="10"/>
  <c r="J93" i="10" s="1"/>
  <c r="F85" i="10"/>
  <c r="J85" i="10" s="1"/>
  <c r="F75" i="10"/>
  <c r="J75" i="10" s="1"/>
  <c r="F7" i="10"/>
  <c r="J7" i="10" s="1"/>
  <c r="F159" i="10"/>
  <c r="J159" i="10" s="1"/>
  <c r="F152" i="10"/>
  <c r="J152" i="10" s="1"/>
  <c r="F142" i="10"/>
  <c r="J142" i="10" s="1"/>
  <c r="F130" i="10"/>
  <c r="J130" i="10" s="1"/>
  <c r="F49" i="10"/>
  <c r="J49" i="10" s="1"/>
  <c r="F42" i="10"/>
  <c r="J42" i="10" s="1"/>
  <c r="F88" i="10"/>
  <c r="J88" i="10" s="1"/>
  <c r="F6" i="10"/>
  <c r="J6" i="10" s="1"/>
  <c r="F104" i="10"/>
  <c r="J104" i="10" s="1"/>
  <c r="F224" i="10"/>
  <c r="J224" i="10" s="1"/>
  <c r="F229" i="10"/>
  <c r="J229" i="10" s="1"/>
  <c r="F235" i="10"/>
  <c r="J235" i="10" s="1"/>
  <c r="F239" i="10"/>
  <c r="J239" i="10" s="1"/>
  <c r="F240" i="10"/>
  <c r="J240" i="10" s="1"/>
</calcChain>
</file>

<file path=xl/comments1.xml><?xml version="1.0" encoding="utf-8"?>
<comments xmlns="http://schemas.openxmlformats.org/spreadsheetml/2006/main">
  <authors>
    <author>Hansen, Tony</author>
  </authors>
  <commentList>
    <comment ref="D115" authorId="0" shapeId="0">
      <text>
        <r>
          <rPr>
            <b/>
            <sz val="9"/>
            <color indexed="81"/>
            <rFont val="Tahoma"/>
            <charset val="1"/>
          </rPr>
          <t>Hansen, Tony:</t>
        </r>
        <r>
          <rPr>
            <sz val="9"/>
            <color indexed="81"/>
            <rFont val="Tahoma"/>
            <charset val="1"/>
          </rPr>
          <t xml:space="preserve">
No goalies written down this week</t>
        </r>
      </text>
    </comment>
    <comment ref="D116" authorId="0" shapeId="0">
      <text>
        <r>
          <rPr>
            <b/>
            <sz val="9"/>
            <color indexed="81"/>
            <rFont val="Tahoma"/>
            <charset val="1"/>
          </rPr>
          <t>Hansen, Tony:</t>
        </r>
        <r>
          <rPr>
            <sz val="9"/>
            <color indexed="81"/>
            <rFont val="Tahoma"/>
            <charset val="1"/>
          </rPr>
          <t xml:space="preserve">
Dobbie said Hudson was in net</t>
        </r>
      </text>
    </comment>
    <comment ref="D117" authorId="0" shapeId="0">
      <text>
        <r>
          <rPr>
            <b/>
            <sz val="9"/>
            <color indexed="81"/>
            <rFont val="Tahoma"/>
            <charset val="1"/>
          </rPr>
          <t>Hansen, Tony:</t>
        </r>
        <r>
          <rPr>
            <sz val="9"/>
            <color indexed="81"/>
            <rFont val="Tahoma"/>
            <charset val="1"/>
          </rPr>
          <t xml:space="preserve">
No goalies written down this week</t>
        </r>
      </text>
    </comment>
    <comment ref="D119" authorId="0" shapeId="0">
      <text>
        <r>
          <rPr>
            <b/>
            <sz val="9"/>
            <color indexed="81"/>
            <rFont val="Tahoma"/>
            <charset val="1"/>
          </rPr>
          <t>Hansen, Tony:</t>
        </r>
        <r>
          <rPr>
            <sz val="9"/>
            <color indexed="81"/>
            <rFont val="Tahoma"/>
            <charset val="1"/>
          </rPr>
          <t xml:space="preserve">
No goalies written down this week</t>
        </r>
      </text>
    </comment>
    <comment ref="D120" authorId="0" shapeId="0">
      <text>
        <r>
          <rPr>
            <b/>
            <sz val="9"/>
            <color indexed="81"/>
            <rFont val="Tahoma"/>
            <charset val="1"/>
          </rPr>
          <t>Hansen, Tony:</t>
        </r>
        <r>
          <rPr>
            <sz val="9"/>
            <color indexed="81"/>
            <rFont val="Tahoma"/>
            <charset val="1"/>
          </rPr>
          <t xml:space="preserve">
No goalies written down this week</t>
        </r>
      </text>
    </comment>
    <comment ref="D153" authorId="0" shapeId="0">
      <text>
        <r>
          <rPr>
            <b/>
            <sz val="9"/>
            <color indexed="81"/>
            <rFont val="Tahoma"/>
            <charset val="1"/>
          </rPr>
          <t>Hansen, Tony:</t>
        </r>
        <r>
          <rPr>
            <sz val="9"/>
            <color indexed="81"/>
            <rFont val="Tahoma"/>
            <charset val="1"/>
          </rPr>
          <t xml:space="preserve">
No goalie written down</t>
        </r>
      </text>
    </comment>
    <comment ref="D154" authorId="0" shapeId="0">
      <text>
        <r>
          <rPr>
            <b/>
            <sz val="9"/>
            <color indexed="81"/>
            <rFont val="Tahoma"/>
            <charset val="1"/>
          </rPr>
          <t>Hansen, Tony:</t>
        </r>
        <r>
          <rPr>
            <sz val="9"/>
            <color indexed="81"/>
            <rFont val="Tahoma"/>
            <charset val="1"/>
          </rPr>
          <t xml:space="preserve">
No goalie written down</t>
        </r>
      </text>
    </comment>
    <comment ref="E160" authorId="0" shapeId="0">
      <text>
        <r>
          <rPr>
            <b/>
            <sz val="9"/>
            <color indexed="81"/>
            <rFont val="Tahoma"/>
            <charset val="1"/>
          </rPr>
          <t>Hansen, Tony:</t>
        </r>
        <r>
          <rPr>
            <sz val="9"/>
            <color indexed="81"/>
            <rFont val="Tahoma"/>
            <charset val="1"/>
          </rPr>
          <t xml:space="preserve">
6th goal was open net</t>
        </r>
      </text>
    </comment>
  </commentList>
</comments>
</file>

<file path=xl/sharedStrings.xml><?xml version="1.0" encoding="utf-8"?>
<sst xmlns="http://schemas.openxmlformats.org/spreadsheetml/2006/main" count="4470" uniqueCount="512">
  <si>
    <t>Period</t>
  </si>
  <si>
    <t>Goal</t>
  </si>
  <si>
    <t>Assist1</t>
  </si>
  <si>
    <t>Assist2</t>
  </si>
  <si>
    <t>Notes</t>
  </si>
  <si>
    <t>PlayerID</t>
  </si>
  <si>
    <t>Number</t>
  </si>
  <si>
    <t>First</t>
  </si>
  <si>
    <t>Last</t>
  </si>
  <si>
    <t>Jacobson</t>
  </si>
  <si>
    <t>Mike</t>
  </si>
  <si>
    <t>Dylo</t>
  </si>
  <si>
    <t>Paul</t>
  </si>
  <si>
    <t>Adams</t>
  </si>
  <si>
    <t>Brendan</t>
  </si>
  <si>
    <t>McCallum</t>
  </si>
  <si>
    <t>Pat</t>
  </si>
  <si>
    <t>Houlihan</t>
  </si>
  <si>
    <t>Jeremy</t>
  </si>
  <si>
    <t>Knipper</t>
  </si>
  <si>
    <t>Joe</t>
  </si>
  <si>
    <t>Bafia</t>
  </si>
  <si>
    <t>Chris</t>
  </si>
  <si>
    <t>LeFleur</t>
  </si>
  <si>
    <t>Dan</t>
  </si>
  <si>
    <t>Bishop</t>
  </si>
  <si>
    <t>Nathan</t>
  </si>
  <si>
    <t>Brand</t>
  </si>
  <si>
    <t>Fascian</t>
  </si>
  <si>
    <t>Mark</t>
  </si>
  <si>
    <t>Aaron</t>
  </si>
  <si>
    <t>Clutts</t>
  </si>
  <si>
    <t>Adam</t>
  </si>
  <si>
    <t>Keller</t>
  </si>
  <si>
    <t>Beede</t>
  </si>
  <si>
    <t>Lowell</t>
  </si>
  <si>
    <t>Goalie</t>
  </si>
  <si>
    <t>Team</t>
  </si>
  <si>
    <t>Alien</t>
  </si>
  <si>
    <t>Kryptonite</t>
  </si>
  <si>
    <t>Hill</t>
  </si>
  <si>
    <t>Ben</t>
  </si>
  <si>
    <t>Paoli</t>
  </si>
  <si>
    <t>Scott</t>
  </si>
  <si>
    <t>Kundell</t>
  </si>
  <si>
    <t>Mitch</t>
  </si>
  <si>
    <t>Stein</t>
  </si>
  <si>
    <t>Brad</t>
  </si>
  <si>
    <t>Dean</t>
  </si>
  <si>
    <t>Knight</t>
  </si>
  <si>
    <t>Schneiders</t>
  </si>
  <si>
    <t>Tony</t>
  </si>
  <si>
    <t>Toigo</t>
  </si>
  <si>
    <t>Rich</t>
  </si>
  <si>
    <t>Hyuck</t>
  </si>
  <si>
    <t>Matt</t>
  </si>
  <si>
    <t>Johnson</t>
  </si>
  <si>
    <t>Brian</t>
  </si>
  <si>
    <t>Gugat</t>
  </si>
  <si>
    <t>Tim</t>
  </si>
  <si>
    <t>Close</t>
  </si>
  <si>
    <t>Laura</t>
  </si>
  <si>
    <t>Dave</t>
  </si>
  <si>
    <t>Miller</t>
  </si>
  <si>
    <t>Green</t>
  </si>
  <si>
    <t>Anderson</t>
  </si>
  <si>
    <t>FoDM/KB</t>
  </si>
  <si>
    <t>FoDMKB</t>
  </si>
  <si>
    <t>Jim</t>
  </si>
  <si>
    <t>Bill</t>
  </si>
  <si>
    <t>Nick</t>
  </si>
  <si>
    <t>Josh</t>
  </si>
  <si>
    <t>Andrew</t>
  </si>
  <si>
    <t>Rick</t>
  </si>
  <si>
    <t>Jon</t>
  </si>
  <si>
    <t>Jason</t>
  </si>
  <si>
    <t>Rob</t>
  </si>
  <si>
    <t>Justin</t>
  </si>
  <si>
    <t>Cashman</t>
  </si>
  <si>
    <t>Goeke</t>
  </si>
  <si>
    <t>Goodman</t>
  </si>
  <si>
    <t>Hansen</t>
  </si>
  <si>
    <t>Hrabak</t>
  </si>
  <si>
    <t>Lasnek</t>
  </si>
  <si>
    <t>Lohmeier</t>
  </si>
  <si>
    <t>Mellein</t>
  </si>
  <si>
    <t>Radcliff</t>
  </si>
  <si>
    <t>Rech</t>
  </si>
  <si>
    <t>Roskilly</t>
  </si>
  <si>
    <t>Seebeck</t>
  </si>
  <si>
    <t>Wheeler</t>
  </si>
  <si>
    <t>Williams</t>
  </si>
  <si>
    <t>Puckheads</t>
  </si>
  <si>
    <t>Travis</t>
  </si>
  <si>
    <t>Hunt</t>
  </si>
  <si>
    <t>Stout</t>
  </si>
  <si>
    <t>Derek</t>
  </si>
  <si>
    <t>Hickey</t>
  </si>
  <si>
    <t>Gregory</t>
  </si>
  <si>
    <t>Propst</t>
  </si>
  <si>
    <t>Ryan</t>
  </si>
  <si>
    <t>Parker</t>
  </si>
  <si>
    <t>Brent</t>
  </si>
  <si>
    <t>Hanke</t>
  </si>
  <si>
    <t>Smiley</t>
  </si>
  <si>
    <t>James</t>
  </si>
  <si>
    <t>Chung</t>
  </si>
  <si>
    <t>Chad</t>
  </si>
  <si>
    <t>Waters</t>
  </si>
  <si>
    <t>Bret</t>
  </si>
  <si>
    <t>Christian</t>
  </si>
  <si>
    <t>Pierce</t>
  </si>
  <si>
    <t>John</t>
  </si>
  <si>
    <t>Coffie</t>
  </si>
  <si>
    <t>David</t>
  </si>
  <si>
    <t>Stember</t>
  </si>
  <si>
    <t>Cody</t>
  </si>
  <si>
    <t>Fredericks</t>
  </si>
  <si>
    <t>Darren</t>
  </si>
  <si>
    <t>Red Alert</t>
  </si>
  <si>
    <t>Becker</t>
  </si>
  <si>
    <t>Dusty</t>
  </si>
  <si>
    <t>Beenen</t>
  </si>
  <si>
    <t>Curran</t>
  </si>
  <si>
    <t>Feathers</t>
  </si>
  <si>
    <t>Shaun</t>
  </si>
  <si>
    <t>Greene</t>
  </si>
  <si>
    <t>Hoy</t>
  </si>
  <si>
    <t>Tom</t>
  </si>
  <si>
    <t>Kirvin</t>
  </si>
  <si>
    <t>Ross</t>
  </si>
  <si>
    <t>Scholz</t>
  </si>
  <si>
    <t>Brett</t>
  </si>
  <si>
    <t>Swanson</t>
  </si>
  <si>
    <t>Swift</t>
  </si>
  <si>
    <t>Tritch</t>
  </si>
  <si>
    <t>Tyler</t>
  </si>
  <si>
    <t>Wallace</t>
  </si>
  <si>
    <t>Woline</t>
  </si>
  <si>
    <t>Worth</t>
  </si>
  <si>
    <t>Rink Rats</t>
  </si>
  <si>
    <t>Dayton</t>
  </si>
  <si>
    <t>Mrachina</t>
  </si>
  <si>
    <t>Wurzer</t>
  </si>
  <si>
    <t>Sean</t>
  </si>
  <si>
    <t>Bremer</t>
  </si>
  <si>
    <t>Jeff</t>
  </si>
  <si>
    <t>Evans</t>
  </si>
  <si>
    <t>Burkhart</t>
  </si>
  <si>
    <t>Young</t>
  </si>
  <si>
    <t>Scholer</t>
  </si>
  <si>
    <t>Blake</t>
  </si>
  <si>
    <t>Upmeyer</t>
  </si>
  <si>
    <t>Ed</t>
  </si>
  <si>
    <t>Brafford</t>
  </si>
  <si>
    <t>Bedwell</t>
  </si>
  <si>
    <t>Doug</t>
  </si>
  <si>
    <t>Beebe</t>
  </si>
  <si>
    <t>Gavin</t>
  </si>
  <si>
    <t>Riechart</t>
  </si>
  <si>
    <t>Whipps</t>
  </si>
  <si>
    <t>Jerome</t>
  </si>
  <si>
    <t>Victors</t>
  </si>
  <si>
    <t>Marc</t>
  </si>
  <si>
    <t>LePera</t>
  </si>
  <si>
    <t>Hudson</t>
  </si>
  <si>
    <t>Krultz</t>
  </si>
  <si>
    <t>Larry</t>
  </si>
  <si>
    <t>Will</t>
  </si>
  <si>
    <t>Koch</t>
  </si>
  <si>
    <t>Bartak</t>
  </si>
  <si>
    <t>Dustin</t>
  </si>
  <si>
    <t>Gordon</t>
  </si>
  <si>
    <t>Kavan</t>
  </si>
  <si>
    <t>Lisa</t>
  </si>
  <si>
    <t>Schumacher</t>
  </si>
  <si>
    <t>Pirie</t>
  </si>
  <si>
    <t>Nataliya</t>
  </si>
  <si>
    <t>Dudechenko</t>
  </si>
  <si>
    <t>Gannon</t>
  </si>
  <si>
    <t>Natale</t>
  </si>
  <si>
    <t>Chongo</t>
  </si>
  <si>
    <t>Erik</t>
  </si>
  <si>
    <t>Keece</t>
  </si>
  <si>
    <t>Voodoo</t>
  </si>
  <si>
    <t>Whitaker</t>
  </si>
  <si>
    <t>Don</t>
  </si>
  <si>
    <t>Mudge</t>
  </si>
  <si>
    <t>Cohan</t>
  </si>
  <si>
    <t>Javi</t>
  </si>
  <si>
    <t>Rodriguez</t>
  </si>
  <si>
    <t>Wolf</t>
  </si>
  <si>
    <t>Shon</t>
  </si>
  <si>
    <t>McDonough</t>
  </si>
  <si>
    <t>Starr</t>
  </si>
  <si>
    <t>Frank</t>
  </si>
  <si>
    <t>Meeink</t>
  </si>
  <si>
    <t>Todd</t>
  </si>
  <si>
    <t>Bentzen</t>
  </si>
  <si>
    <t>Damos</t>
  </si>
  <si>
    <t>Kacy</t>
  </si>
  <si>
    <t>Reeves</t>
  </si>
  <si>
    <t>Monty</t>
  </si>
  <si>
    <t>Brown</t>
  </si>
  <si>
    <t>Giunta</t>
  </si>
  <si>
    <t>Koenig</t>
  </si>
  <si>
    <t>Loverude</t>
  </si>
  <si>
    <t>Dawson</t>
  </si>
  <si>
    <t>Caleb</t>
  </si>
  <si>
    <t>Harrelson</t>
  </si>
  <si>
    <t>TimeSlot</t>
  </si>
  <si>
    <t>GameTime</t>
  </si>
  <si>
    <t>Penalty</t>
  </si>
  <si>
    <t>Duration</t>
  </si>
  <si>
    <t>Penalty Desc</t>
  </si>
  <si>
    <t>Kurgan</t>
  </si>
  <si>
    <t>Interferance</t>
  </si>
  <si>
    <t>Roughing</t>
  </si>
  <si>
    <t>Tripping</t>
  </si>
  <si>
    <t>Too Many Men</t>
  </si>
  <si>
    <t>Hooking</t>
  </si>
  <si>
    <t>Holding</t>
  </si>
  <si>
    <t>Slashing</t>
  </si>
  <si>
    <t>High sticking</t>
  </si>
  <si>
    <t>Goals</t>
  </si>
  <si>
    <t>Assists</t>
  </si>
  <si>
    <t>Points</t>
  </si>
  <si>
    <t>Unsportsmanlike</t>
  </si>
  <si>
    <t>Misconduct</t>
  </si>
  <si>
    <t>PM</t>
  </si>
  <si>
    <t>Date</t>
  </si>
  <si>
    <t>Time</t>
  </si>
  <si>
    <t>Goals Against</t>
  </si>
  <si>
    <t>Name</t>
  </si>
  <si>
    <t>GA</t>
  </si>
  <si>
    <t>Games</t>
  </si>
  <si>
    <t>GAA</t>
  </si>
  <si>
    <t>Keese</t>
  </si>
  <si>
    <t>Alien Hockey</t>
  </si>
  <si>
    <t>Jacobsen</t>
  </si>
  <si>
    <t>Pentico</t>
  </si>
  <si>
    <t>% of Total</t>
  </si>
  <si>
    <t>Team Penalty Minutes</t>
  </si>
  <si>
    <t>Minutes</t>
  </si>
  <si>
    <t>Awarded</t>
  </si>
  <si>
    <t>Total</t>
  </si>
  <si>
    <t>Unaccounted</t>
  </si>
  <si>
    <t>NA</t>
  </si>
  <si>
    <t>Equipment</t>
  </si>
  <si>
    <t>Playing Hard</t>
  </si>
  <si>
    <t>Herman</t>
  </si>
  <si>
    <t>Delay of Game</t>
  </si>
  <si>
    <t>Eric</t>
  </si>
  <si>
    <t>Goals By Game Time</t>
  </si>
  <si>
    <t>Goals By Week</t>
  </si>
  <si>
    <t>Average</t>
  </si>
  <si>
    <t>Goalie Interferance</t>
  </si>
  <si>
    <t>Sub</t>
  </si>
  <si>
    <t>Goals per PM</t>
  </si>
  <si>
    <t>G/PM</t>
  </si>
  <si>
    <t>Checking</t>
  </si>
  <si>
    <t>Total Goals Against</t>
  </si>
  <si>
    <t>GP</t>
  </si>
  <si>
    <t>Dane</t>
  </si>
  <si>
    <t>Maxwell</t>
  </si>
  <si>
    <t>Shawn</t>
  </si>
  <si>
    <t>Topliff</t>
  </si>
  <si>
    <t>Steve</t>
  </si>
  <si>
    <t xml:space="preserve">Kuzynowski </t>
  </si>
  <si>
    <t>Irwins</t>
  </si>
  <si>
    <t>Martinson</t>
  </si>
  <si>
    <t>Pete</t>
  </si>
  <si>
    <t>Anthan</t>
  </si>
  <si>
    <t>Pedersen</t>
  </si>
  <si>
    <t>Lee</t>
  </si>
  <si>
    <t>West</t>
  </si>
  <si>
    <t>Puck Hawgs</t>
  </si>
  <si>
    <t>Ramsey</t>
  </si>
  <si>
    <t>Beyer</t>
  </si>
  <si>
    <t>Terry</t>
  </si>
  <si>
    <t>Sindelar</t>
  </si>
  <si>
    <t>Griswell</t>
  </si>
  <si>
    <t>G</t>
  </si>
  <si>
    <t>SO</t>
  </si>
  <si>
    <t>A</t>
  </si>
  <si>
    <t>P</t>
  </si>
  <si>
    <t>2011-2012</t>
  </si>
  <si>
    <t>2012-2013</t>
  </si>
  <si>
    <t>Career Totals</t>
  </si>
  <si>
    <t>2009-2010</t>
  </si>
  <si>
    <t>Blomquist</t>
  </si>
  <si>
    <t>Haynes</t>
  </si>
  <si>
    <t>Gene</t>
  </si>
  <si>
    <t>Kelley</t>
  </si>
  <si>
    <t>Shane</t>
  </si>
  <si>
    <t>Bast</t>
  </si>
  <si>
    <t>Hagemann</t>
  </si>
  <si>
    <t>Gary</t>
  </si>
  <si>
    <t>Holloway</t>
  </si>
  <si>
    <t>Place</t>
  </si>
  <si>
    <t>Michael</t>
  </si>
  <si>
    <t>Kurt</t>
  </si>
  <si>
    <t>Potthoff</t>
  </si>
  <si>
    <t>Kennedy</t>
  </si>
  <si>
    <t>Garrett</t>
  </si>
  <si>
    <t>Brook</t>
  </si>
  <si>
    <t>Current</t>
  </si>
  <si>
    <t>Barker</t>
  </si>
  <si>
    <t>Edgington</t>
  </si>
  <si>
    <t>Sevenbergen</t>
  </si>
  <si>
    <t>Blaine</t>
  </si>
  <si>
    <t>Sergi</t>
  </si>
  <si>
    <t>Kozak</t>
  </si>
  <si>
    <t>Kietly</t>
  </si>
  <si>
    <t>Austin</t>
  </si>
  <si>
    <t>Dagenais</t>
  </si>
  <si>
    <t>Tessau</t>
  </si>
  <si>
    <t>Battista</t>
  </si>
  <si>
    <t>Kent</t>
  </si>
  <si>
    <t>Hobbs</t>
  </si>
  <si>
    <t>Tod</t>
  </si>
  <si>
    <t>Dunn</t>
  </si>
  <si>
    <t>Casey</t>
  </si>
  <si>
    <t>Rod</t>
  </si>
  <si>
    <t>Bragg</t>
  </si>
  <si>
    <t>Henson</t>
  </si>
  <si>
    <t>Brueck</t>
  </si>
  <si>
    <t>Lewis</t>
  </si>
  <si>
    <t>Toomey</t>
  </si>
  <si>
    <t>Ron</t>
  </si>
  <si>
    <t>Ambrose</t>
  </si>
  <si>
    <t>Kristen</t>
  </si>
  <si>
    <t>Zorich</t>
  </si>
  <si>
    <t>Possgate</t>
  </si>
  <si>
    <t>Jones</t>
  </si>
  <si>
    <t>Natasha</t>
  </si>
  <si>
    <t>Kucherenki</t>
  </si>
  <si>
    <t>Sub?</t>
  </si>
  <si>
    <t>y</t>
  </si>
  <si>
    <t>* If goalie is added, be sure to add to career sheet</t>
  </si>
  <si>
    <t>Player</t>
  </si>
  <si>
    <t>2010-2011</t>
  </si>
  <si>
    <t>Funky Pickle</t>
  </si>
  <si>
    <t>Hillock</t>
  </si>
  <si>
    <t>YDD Tattoo</t>
  </si>
  <si>
    <t>Nissen</t>
  </si>
  <si>
    <t>Daniels</t>
  </si>
  <si>
    <t>unknown</t>
  </si>
  <si>
    <t>% of Tot</t>
  </si>
  <si>
    <t>Nesbit</t>
  </si>
  <si>
    <t>PPG</t>
  </si>
  <si>
    <t>Kneeing</t>
  </si>
  <si>
    <t>Jake</t>
  </si>
  <si>
    <t>Anonson</t>
  </si>
  <si>
    <t>Stu</t>
  </si>
  <si>
    <t>Bildner</t>
  </si>
  <si>
    <t>Dressen</t>
  </si>
  <si>
    <t>Massa</t>
  </si>
  <si>
    <t>Tres</t>
  </si>
  <si>
    <t>Hewlett</t>
  </si>
  <si>
    <t>Whiton</t>
  </si>
  <si>
    <t>Original</t>
  </si>
  <si>
    <t>2013-2014</t>
  </si>
  <si>
    <t>Hallman</t>
  </si>
  <si>
    <t>Clarke</t>
  </si>
  <si>
    <t>Hawbaker</t>
  </si>
  <si>
    <t>Brekke</t>
  </si>
  <si>
    <t>William</t>
  </si>
  <si>
    <t>Jackson</t>
  </si>
  <si>
    <t>Kyle</t>
  </si>
  <si>
    <t>Wahlert</t>
  </si>
  <si>
    <t>Schroeder</t>
  </si>
  <si>
    <t>Lieb</t>
  </si>
  <si>
    <t>Jinta</t>
  </si>
  <si>
    <t>Davis</t>
  </si>
  <si>
    <t>Jarod</t>
  </si>
  <si>
    <t>Devera</t>
  </si>
  <si>
    <t>Alex</t>
  </si>
  <si>
    <t>Richardson</t>
  </si>
  <si>
    <t>Whipple</t>
  </si>
  <si>
    <t>Billings</t>
  </si>
  <si>
    <t>Kipp</t>
  </si>
  <si>
    <t>Mulcahy</t>
  </si>
  <si>
    <t>Syverson</t>
  </si>
  <si>
    <t>Lundberg</t>
  </si>
  <si>
    <t>Boarding</t>
  </si>
  <si>
    <t>Home</t>
  </si>
  <si>
    <t>H_Result</t>
  </si>
  <si>
    <t>A_Result</t>
  </si>
  <si>
    <t>Away</t>
  </si>
  <si>
    <t>Wins</t>
  </si>
  <si>
    <t>Losses</t>
  </si>
  <si>
    <t>SOL</t>
  </si>
  <si>
    <t>Pts</t>
  </si>
  <si>
    <t>GF</t>
  </si>
  <si>
    <t>H_Score</t>
  </si>
  <si>
    <t>A_Score</t>
  </si>
  <si>
    <t>sub</t>
  </si>
  <si>
    <t>1st</t>
  </si>
  <si>
    <t>2nd</t>
  </si>
  <si>
    <t>3rd</t>
  </si>
  <si>
    <t>Goals by Period</t>
  </si>
  <si>
    <t>N/A</t>
  </si>
  <si>
    <t>South</t>
  </si>
  <si>
    <t>Goal Scored</t>
  </si>
  <si>
    <t>Cole</t>
  </si>
  <si>
    <t>Antonovich</t>
  </si>
  <si>
    <t>Postler</t>
  </si>
  <si>
    <t>Jack</t>
  </si>
  <si>
    <t>Bowers</t>
  </si>
  <si>
    <t>Watch</t>
  </si>
  <si>
    <t>Hayden</t>
  </si>
  <si>
    <t>25 / 99</t>
  </si>
  <si>
    <t>Elbowing</t>
  </si>
  <si>
    <t>6 / 16</t>
  </si>
  <si>
    <t>Hender</t>
  </si>
  <si>
    <t>Zach</t>
  </si>
  <si>
    <t>Tobis</t>
  </si>
  <si>
    <t>2014-2015</t>
  </si>
  <si>
    <t>Ichi</t>
  </si>
  <si>
    <t>Flying Moose</t>
  </si>
  <si>
    <t>21</t>
  </si>
  <si>
    <t>99</t>
  </si>
  <si>
    <t>V</t>
  </si>
  <si>
    <t>20</t>
  </si>
  <si>
    <t>8</t>
  </si>
  <si>
    <t>12</t>
  </si>
  <si>
    <t>74</t>
  </si>
  <si>
    <t>22</t>
  </si>
  <si>
    <t>40 / 9</t>
  </si>
  <si>
    <t>Baker</t>
  </si>
  <si>
    <t>W</t>
  </si>
  <si>
    <t>L</t>
  </si>
  <si>
    <t>Forfeit</t>
  </si>
  <si>
    <t>Madeline</t>
  </si>
  <si>
    <t>Fitzgerald</t>
  </si>
  <si>
    <t>Quintin</t>
  </si>
  <si>
    <t>Sorenson</t>
  </si>
  <si>
    <t>Roth</t>
  </si>
  <si>
    <t>Kammyer</t>
  </si>
  <si>
    <t>*</t>
  </si>
  <si>
    <t>23? / 26</t>
  </si>
  <si>
    <t>Goal assigned to Jeff Baker, but stat sheet said #23.  Verify player number</t>
  </si>
  <si>
    <t>Busbey</t>
  </si>
  <si>
    <t>68</t>
  </si>
  <si>
    <t>George</t>
  </si>
  <si>
    <t>Lu</t>
  </si>
  <si>
    <t>19</t>
  </si>
  <si>
    <t>Ehrhardt</t>
  </si>
  <si>
    <t>65</t>
  </si>
  <si>
    <t>21 / 0?</t>
  </si>
  <si>
    <t>56</t>
  </si>
  <si>
    <t>5</t>
  </si>
  <si>
    <t>38</t>
  </si>
  <si>
    <t>99 white, 25 green</t>
  </si>
  <si>
    <t>2</t>
  </si>
  <si>
    <t>1 / 17</t>
  </si>
  <si>
    <t>17 white, 1 green</t>
  </si>
  <si>
    <t>6 white, 16 green</t>
  </si>
  <si>
    <t>66 white, 64 green</t>
  </si>
  <si>
    <t>64 / 66</t>
  </si>
  <si>
    <t>Lyle</t>
  </si>
  <si>
    <t>Reicks</t>
  </si>
  <si>
    <t>Richey</t>
  </si>
  <si>
    <t>Richard</t>
  </si>
  <si>
    <t>15</t>
  </si>
  <si>
    <t>Evan</t>
  </si>
  <si>
    <t>Brooks</t>
  </si>
  <si>
    <t>Sorensen</t>
  </si>
  <si>
    <t>34</t>
  </si>
  <si>
    <t>Potter</t>
  </si>
  <si>
    <t>43</t>
  </si>
  <si>
    <t>44</t>
  </si>
  <si>
    <t>Fox</t>
  </si>
  <si>
    <t>Erich</t>
  </si>
  <si>
    <t>Boettcher</t>
  </si>
  <si>
    <t>23</t>
  </si>
  <si>
    <t>Also wore 73</t>
  </si>
  <si>
    <t>Used to wear 7</t>
  </si>
  <si>
    <t xml:space="preserve">Saehler </t>
  </si>
  <si>
    <t>1</t>
  </si>
  <si>
    <t>6</t>
  </si>
  <si>
    <t>Seckington</t>
  </si>
  <si>
    <t>Used to wear 12</t>
  </si>
  <si>
    <t>11</t>
  </si>
  <si>
    <t>1 Austin P</t>
  </si>
  <si>
    <t>Y</t>
  </si>
  <si>
    <t>Rough</t>
  </si>
  <si>
    <t>22 / 24?</t>
  </si>
  <si>
    <t>24 / 42?</t>
  </si>
  <si>
    <t>19 / 1?</t>
  </si>
  <si>
    <t>25?</t>
  </si>
  <si>
    <t>Misconduct?</t>
  </si>
  <si>
    <t>Penalty Shot</t>
  </si>
  <si>
    <t>Moore</t>
  </si>
  <si>
    <t>17</t>
  </si>
  <si>
    <t>Kirby</t>
  </si>
  <si>
    <t xml:space="preserve">Singleton </t>
  </si>
  <si>
    <t>10</t>
  </si>
  <si>
    <t xml:space="preserve">Sandhal </t>
  </si>
  <si>
    <t>4</t>
  </si>
  <si>
    <t>BM-2008</t>
  </si>
  <si>
    <t>BM-5005</t>
  </si>
  <si>
    <t>BM-5017</t>
  </si>
  <si>
    <t>SHG</t>
  </si>
  <si>
    <t>Question mark</t>
  </si>
  <si>
    <t>?</t>
  </si>
  <si>
    <t>Christiansen</t>
  </si>
  <si>
    <t>INSERT INTO `DMAHockey`.`person` ( `first`, `last`) VALUES ('</t>
  </si>
  <si>
    <t>', '</t>
  </si>
  <si>
    <t>');</t>
  </si>
  <si>
    <t>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</si>
</sst>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#,##0.0"/>
    <numFmt numFmtId="166" formatCode="0.0"/>
    <numFmt numFmtId="167" formatCode="0.000"/>
    <numFmt numFmtId="168" formatCode="0.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22222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ck">
        <color auto="1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3" fillId="0" borderId="0"/>
    <xf numFmtId="9" fontId="8" fillId="0" borderId="0" applyFont="0" applyFill="0" applyBorder="0" applyAlignment="0" applyProtection="0"/>
    <xf numFmtId="0" fontId="2" fillId="0" borderId="0"/>
  </cellStyleXfs>
  <cellXfs count="217">
    <xf numFmtId="0" fontId="0" fillId="0" borderId="0" xfId="0"/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/>
    <xf numFmtId="14" fontId="0" fillId="0" borderId="0" xfId="0" applyNumberForma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0" fontId="1" fillId="0" borderId="4" xfId="0" applyFont="1" applyBorder="1"/>
    <xf numFmtId="0" fontId="1" fillId="0" borderId="0" xfId="0" applyFont="1" applyBorder="1" applyAlignment="1">
      <alignment horizontal="center"/>
    </xf>
    <xf numFmtId="0" fontId="1" fillId="0" borderId="5" xfId="0" applyFont="1" applyBorder="1"/>
    <xf numFmtId="0" fontId="0" fillId="0" borderId="4" xfId="0" applyBorder="1"/>
    <xf numFmtId="1" fontId="0" fillId="0" borderId="0" xfId="0" applyNumberFormat="1" applyBorder="1" applyAlignment="1">
      <alignment horizontal="center"/>
    </xf>
    <xf numFmtId="10" fontId="0" fillId="0" borderId="5" xfId="0" applyNumberFormat="1" applyBorder="1"/>
    <xf numFmtId="0" fontId="4" fillId="0" borderId="4" xfId="0" applyFont="1" applyBorder="1"/>
    <xf numFmtId="0" fontId="0" fillId="0" borderId="6" xfId="0" applyBorder="1"/>
    <xf numFmtId="1" fontId="1" fillId="0" borderId="7" xfId="0" applyNumberFormat="1" applyFont="1" applyBorder="1" applyAlignment="1">
      <alignment horizontal="center"/>
    </xf>
    <xf numFmtId="1" fontId="0" fillId="0" borderId="8" xfId="0" applyNumberFormat="1" applyBorder="1"/>
    <xf numFmtId="0" fontId="1" fillId="0" borderId="1" xfId="0" applyFont="1" applyBorder="1"/>
    <xf numFmtId="0" fontId="1" fillId="0" borderId="2" xfId="0" applyFont="1" applyFill="1" applyBorder="1" applyAlignment="1">
      <alignment horizontal="center"/>
    </xf>
    <xf numFmtId="0" fontId="1" fillId="0" borderId="3" xfId="0" applyFont="1" applyBorder="1"/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10" fontId="0" fillId="0" borderId="8" xfId="0" applyNumberFormat="1" applyBorder="1"/>
    <xf numFmtId="0" fontId="1" fillId="0" borderId="2" xfId="0" applyFont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/>
    <xf numFmtId="0" fontId="1" fillId="0" borderId="3" xfId="0" applyFont="1" applyFill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9" xfId="0" applyFont="1" applyBorder="1"/>
    <xf numFmtId="0" fontId="0" fillId="0" borderId="9" xfId="0" applyBorder="1"/>
    <xf numFmtId="0" fontId="0" fillId="0" borderId="0" xfId="0" applyAlignment="1">
      <alignment horizontal="left"/>
    </xf>
    <xf numFmtId="0" fontId="5" fillId="0" borderId="0" xfId="0" applyFont="1"/>
    <xf numFmtId="0" fontId="4" fillId="0" borderId="0" xfId="0" applyFont="1"/>
    <xf numFmtId="0" fontId="1" fillId="0" borderId="9" xfId="0" applyFont="1" applyBorder="1" applyAlignment="1">
      <alignment horizontal="right"/>
    </xf>
    <xf numFmtId="0" fontId="0" fillId="2" borderId="4" xfId="0" applyFill="1" applyBorder="1"/>
    <xf numFmtId="0" fontId="1" fillId="0" borderId="5" xfId="0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1" fillId="0" borderId="6" xfId="0" applyFont="1" applyBorder="1"/>
    <xf numFmtId="2" fontId="1" fillId="0" borderId="8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0" xfId="0" applyBorder="1"/>
    <xf numFmtId="0" fontId="1" fillId="0" borderId="12" xfId="0" applyFont="1" applyBorder="1"/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1" fillId="0" borderId="7" xfId="0" applyFont="1" applyBorder="1" applyAlignment="1">
      <alignment horizontal="left"/>
    </xf>
    <xf numFmtId="2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2" fontId="1" fillId="0" borderId="7" xfId="0" applyNumberFormat="1" applyFont="1" applyBorder="1" applyAlignment="1">
      <alignment horizontal="center"/>
    </xf>
    <xf numFmtId="2" fontId="0" fillId="0" borderId="0" xfId="0" applyNumberFormat="1"/>
    <xf numFmtId="166" fontId="1" fillId="0" borderId="12" xfId="0" applyNumberFormat="1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0" fontId="7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0" fontId="0" fillId="0" borderId="5" xfId="3" applyNumberFormat="1" applyFon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0" fontId="0" fillId="0" borderId="0" xfId="0"/>
    <xf numFmtId="0" fontId="1" fillId="0" borderId="0" xfId="0" applyFont="1"/>
    <xf numFmtId="1" fontId="1" fillId="0" borderId="13" xfId="0" applyNumberFormat="1" applyFon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11" xfId="0" applyNumberFormat="1" applyBorder="1"/>
    <xf numFmtId="0" fontId="1" fillId="0" borderId="12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left" vertical="center" wrapText="1"/>
    </xf>
    <xf numFmtId="0" fontId="0" fillId="0" borderId="10" xfId="0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/>
    <xf numFmtId="0" fontId="1" fillId="0" borderId="13" xfId="0" applyFont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4" xfId="0" applyBorder="1"/>
    <xf numFmtId="0" fontId="0" fillId="0" borderId="0" xfId="0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7" xfId="0" applyFont="1" applyBorder="1" applyAlignment="1">
      <alignment horizontal="center"/>
    </xf>
    <xf numFmtId="0" fontId="0" fillId="0" borderId="10" xfId="0" applyBorder="1"/>
    <xf numFmtId="0" fontId="0" fillId="0" borderId="0" xfId="0" applyBorder="1"/>
    <xf numFmtId="0" fontId="1" fillId="0" borderId="12" xfId="0" applyFont="1" applyBorder="1" applyAlignment="1">
      <alignment horizont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4" xfId="0" applyFill="1" applyBorder="1"/>
    <xf numFmtId="0" fontId="0" fillId="0" borderId="4" xfId="0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0" borderId="4" xfId="0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0" fontId="0" fillId="0" borderId="11" xfId="0" applyBorder="1"/>
    <xf numFmtId="166" fontId="1" fillId="0" borderId="7" xfId="0" applyNumberFormat="1" applyFon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2" fontId="1" fillId="0" borderId="13" xfId="0" applyNumberFormat="1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left" vertical="center" wrapText="1"/>
    </xf>
    <xf numFmtId="0" fontId="0" fillId="0" borderId="0" xfId="0"/>
    <xf numFmtId="0" fontId="0" fillId="0" borderId="0" xfId="0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0" fontId="1" fillId="0" borderId="15" xfId="0" applyFont="1" applyBorder="1" applyAlignment="1">
      <alignment horizontal="center"/>
    </xf>
    <xf numFmtId="0" fontId="1" fillId="0" borderId="16" xfId="0" applyFont="1" applyBorder="1"/>
    <xf numFmtId="0" fontId="0" fillId="3" borderId="0" xfId="0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16" xfId="0" applyBorder="1"/>
    <xf numFmtId="0" fontId="0" fillId="3" borderId="1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6" borderId="0" xfId="0" applyFill="1" applyAlignment="1">
      <alignment horizontal="center"/>
    </xf>
    <xf numFmtId="14" fontId="1" fillId="0" borderId="15" xfId="0" applyNumberFormat="1" applyFont="1" applyBorder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4" fillId="0" borderId="0" xfId="0" applyFont="1" applyBorder="1"/>
    <xf numFmtId="168" fontId="1" fillId="0" borderId="7" xfId="0" applyNumberFormat="1" applyFont="1" applyBorder="1" applyAlignment="1">
      <alignment horizontal="center"/>
    </xf>
    <xf numFmtId="0" fontId="1" fillId="0" borderId="18" xfId="0" applyFont="1" applyBorder="1"/>
    <xf numFmtId="0" fontId="1" fillId="0" borderId="19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15" xfId="0" applyFont="1" applyBorder="1"/>
    <xf numFmtId="0" fontId="1" fillId="0" borderId="15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/>
    <xf numFmtId="0" fontId="0" fillId="0" borderId="0" xfId="0" applyFont="1" applyFill="1" applyBorder="1"/>
    <xf numFmtId="0" fontId="1" fillId="0" borderId="0" xfId="0" applyFont="1" applyFill="1" applyAlignment="1">
      <alignment horizontal="center"/>
    </xf>
    <xf numFmtId="0" fontId="0" fillId="0" borderId="5" xfId="0" applyFill="1" applyBorder="1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right"/>
    </xf>
    <xf numFmtId="14" fontId="0" fillId="0" borderId="0" xfId="0" applyNumberFormat="1"/>
    <xf numFmtId="49" fontId="0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0" borderId="0" xfId="0" applyFont="1"/>
    <xf numFmtId="165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7" borderId="0" xfId="0" applyFill="1"/>
    <xf numFmtId="0" fontId="0" fillId="0" borderId="0" xfId="0" applyFill="1"/>
    <xf numFmtId="0" fontId="0" fillId="0" borderId="21" xfId="0" applyBorder="1"/>
    <xf numFmtId="0" fontId="0" fillId="6" borderId="21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0" borderId="0" xfId="0" applyFill="1" applyBorder="1"/>
    <xf numFmtId="0" fontId="4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49" fontId="0" fillId="0" borderId="0" xfId="0" applyNumberFormat="1" applyFont="1" applyFill="1" applyAlignment="1">
      <alignment horizontal="center"/>
    </xf>
    <xf numFmtId="49" fontId="4" fillId="0" borderId="0" xfId="0" applyNumberFormat="1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49" fontId="0" fillId="7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NumberFormat="1" applyFont="1" applyFill="1" applyAlignment="1">
      <alignment horizontal="center"/>
    </xf>
    <xf numFmtId="1" fontId="0" fillId="8" borderId="0" xfId="0" applyNumberFormat="1" applyFill="1" applyAlignment="1">
      <alignment horizontal="center"/>
    </xf>
    <xf numFmtId="1" fontId="0" fillId="9" borderId="0" xfId="0" applyNumberFormat="1" applyFill="1" applyAlignment="1">
      <alignment horizontal="center"/>
    </xf>
    <xf numFmtId="1" fontId="0" fillId="10" borderId="0" xfId="0" applyNumberFormat="1" applyFill="1" applyAlignment="1">
      <alignment horizontal="center"/>
    </xf>
    <xf numFmtId="0" fontId="11" fillId="0" borderId="0" xfId="0" applyFont="1"/>
    <xf numFmtId="0" fontId="0" fillId="0" borderId="4" xfId="0" applyBorder="1" applyAlignment="1">
      <alignment horizontal="left" vertical="center" wrapText="1"/>
    </xf>
    <xf numFmtId="1" fontId="4" fillId="0" borderId="0" xfId="0" applyNumberFormat="1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0" xfId="0" applyFill="1" applyBorder="1"/>
    <xf numFmtId="0" fontId="0" fillId="0" borderId="11" xfId="0" applyFill="1" applyBorder="1" applyAlignment="1">
      <alignment horizontal="center"/>
    </xf>
    <xf numFmtId="0" fontId="0" fillId="0" borderId="11" xfId="0" applyFill="1" applyBorder="1"/>
    <xf numFmtId="0" fontId="4" fillId="0" borderId="10" xfId="0" applyFon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4" xfId="0" applyFont="1" applyBorder="1" applyAlignment="1">
      <alignment horizontal="center"/>
    </xf>
  </cellXfs>
  <cellStyles count="5">
    <cellStyle name="Normal" xfId="0" builtinId="0"/>
    <cellStyle name="Normal 2" xfId="1"/>
    <cellStyle name="Normal 2 2" xfId="2"/>
    <cellStyle name="Normal 2 2 2" xfId="4"/>
    <cellStyle name="Percent" xfId="3" builtinId="5"/>
  </cellStyles>
  <dxfs count="511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theme="0"/>
      </font>
    </dxf>
    <dxf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70C0"/>
  </sheetPr>
  <dimension ref="A1:T105"/>
  <sheetViews>
    <sheetView workbookViewId="0"/>
  </sheetViews>
  <sheetFormatPr defaultRowHeight="15" x14ac:dyDescent="0.25"/>
  <cols>
    <col min="1" max="1" width="10.7109375" style="108" bestFit="1" customWidth="1"/>
    <col min="2" max="2" width="11.42578125" style="7" bestFit="1" customWidth="1"/>
    <col min="3" max="3" width="12.7109375" bestFit="1" customWidth="1"/>
    <col min="4" max="4" width="9.140625" style="149"/>
    <col min="5" max="6" width="9.140625" style="134"/>
    <col min="7" max="7" width="9.140625" style="149"/>
    <col min="8" max="8" width="12.7109375" bestFit="1" customWidth="1"/>
    <col min="12" max="12" width="12.7109375" bestFit="1" customWidth="1"/>
    <col min="13" max="14" width="5.7109375" style="134" customWidth="1"/>
    <col min="15" max="15" width="6.7109375" style="134" bestFit="1" customWidth="1"/>
    <col min="16" max="20" width="5.7109375" style="134" customWidth="1"/>
  </cols>
  <sheetData>
    <row r="1" spans="1:20" x14ac:dyDescent="0.25">
      <c r="A1" s="150" t="s">
        <v>230</v>
      </c>
      <c r="B1" s="151" t="s">
        <v>231</v>
      </c>
      <c r="C1" s="138" t="s">
        <v>386</v>
      </c>
      <c r="D1" s="152" t="s">
        <v>387</v>
      </c>
      <c r="E1" s="138" t="s">
        <v>395</v>
      </c>
      <c r="F1" s="138" t="s">
        <v>396</v>
      </c>
      <c r="G1" s="152" t="s">
        <v>388</v>
      </c>
      <c r="H1" s="138" t="s">
        <v>389</v>
      </c>
      <c r="I1" s="138" t="s">
        <v>4</v>
      </c>
    </row>
    <row r="2" spans="1:20" x14ac:dyDescent="0.25">
      <c r="A2" s="108">
        <v>41913</v>
      </c>
      <c r="B2" s="7">
        <v>0.28125</v>
      </c>
      <c r="C2" s="181" t="s">
        <v>119</v>
      </c>
      <c r="D2" s="182" t="s">
        <v>392</v>
      </c>
      <c r="E2" s="183">
        <v>4</v>
      </c>
      <c r="F2" s="183">
        <v>4</v>
      </c>
      <c r="G2" s="182" t="s">
        <v>431</v>
      </c>
      <c r="H2" s="181" t="s">
        <v>162</v>
      </c>
    </row>
    <row r="3" spans="1:20" x14ac:dyDescent="0.25">
      <c r="A3" s="108">
        <v>41913</v>
      </c>
      <c r="B3" s="7">
        <v>0.33680555555555558</v>
      </c>
      <c r="C3" s="117" t="s">
        <v>140</v>
      </c>
      <c r="D3" s="184" t="s">
        <v>431</v>
      </c>
      <c r="E3" s="112">
        <v>7</v>
      </c>
      <c r="F3" s="112">
        <v>2</v>
      </c>
      <c r="G3" s="184" t="s">
        <v>432</v>
      </c>
      <c r="H3" s="117" t="s">
        <v>420</v>
      </c>
      <c r="L3" s="139" t="s">
        <v>37</v>
      </c>
      <c r="M3" s="138" t="s">
        <v>262</v>
      </c>
      <c r="N3" s="138" t="s">
        <v>390</v>
      </c>
      <c r="O3" s="138" t="s">
        <v>391</v>
      </c>
      <c r="P3" s="138" t="s">
        <v>392</v>
      </c>
      <c r="Q3" s="138" t="s">
        <v>393</v>
      </c>
      <c r="R3" s="138" t="s">
        <v>394</v>
      </c>
      <c r="S3" s="138" t="s">
        <v>234</v>
      </c>
      <c r="T3" s="142" t="s">
        <v>229</v>
      </c>
    </row>
    <row r="4" spans="1:20" x14ac:dyDescent="0.25">
      <c r="A4" s="108">
        <v>41913</v>
      </c>
      <c r="B4" s="7">
        <v>0.3923611111111111</v>
      </c>
      <c r="C4" s="117" t="s">
        <v>38</v>
      </c>
      <c r="D4" s="184" t="s">
        <v>431</v>
      </c>
      <c r="E4" s="112">
        <v>6</v>
      </c>
      <c r="F4" s="112">
        <v>3</v>
      </c>
      <c r="G4" s="184" t="s">
        <v>432</v>
      </c>
      <c r="H4" s="117" t="s">
        <v>39</v>
      </c>
      <c r="K4">
        <v>1</v>
      </c>
      <c r="L4" s="116" t="s">
        <v>162</v>
      </c>
      <c r="M4" s="140">
        <f t="shared" ref="M4:M11" si="0">N4+O4+P4</f>
        <v>7</v>
      </c>
      <c r="N4" s="112">
        <f t="shared" ref="N4:N11" si="1">COUNTIFS($C$2:$C$200,L4,$D$2:$D$200,"W")+COUNTIFS($H$2:$H$200,L4,$G$2:$G$200,"W")</f>
        <v>7</v>
      </c>
      <c r="O4" s="112">
        <f t="shared" ref="O4:O11" si="2">COUNTIFS($C$2:$C$200,L4,$D$2:$D$200,"L")+COUNTIFS($H$2:$H$200,L4,$G$2:$G$200,"L")</f>
        <v>0</v>
      </c>
      <c r="P4" s="112">
        <f t="shared" ref="P4:P11" si="3">COUNTIFS($C$2:$C$200,L4,$D$2:$D$200,"SOL")+COUNTIFS($H$2:$H$200,L4,$G$2:$G$200,"SOL")</f>
        <v>0</v>
      </c>
      <c r="Q4" s="141">
        <f t="shared" ref="Q4:Q11" si="4">N4*2+P4</f>
        <v>14</v>
      </c>
      <c r="R4" s="112">
        <f t="shared" ref="R4:R11" si="5">SUMIF($C$2:$C$200,L4,$E$2:$E$200)+SUMIF($H$2:$H$200,L4,$F$2:$F$200)</f>
        <v>38</v>
      </c>
      <c r="S4" s="112">
        <f t="shared" ref="S4:S11" si="6">SUMIF($C$2:$C$200,L4,$F$2:$F$200)+SUMIF($H$2:$H$200,L4,$E$2:$E$200)</f>
        <v>25</v>
      </c>
      <c r="T4" s="143">
        <f>SUMIF(Penalty!D:D, L4,Penalty!F:F )</f>
        <v>12</v>
      </c>
    </row>
    <row r="5" spans="1:20" x14ac:dyDescent="0.25">
      <c r="A5" s="108">
        <v>41913</v>
      </c>
      <c r="B5" s="7">
        <v>0.44791666666666669</v>
      </c>
      <c r="C5" s="117" t="s">
        <v>66</v>
      </c>
      <c r="D5" s="184" t="s">
        <v>431</v>
      </c>
      <c r="E5" s="112">
        <v>0</v>
      </c>
      <c r="F5" s="112">
        <v>0</v>
      </c>
      <c r="G5" s="184" t="s">
        <v>432</v>
      </c>
      <c r="H5" s="117" t="s">
        <v>419</v>
      </c>
      <c r="I5" t="s">
        <v>433</v>
      </c>
      <c r="K5">
        <v>2</v>
      </c>
      <c r="L5" s="116" t="s">
        <v>119</v>
      </c>
      <c r="M5" s="140">
        <f t="shared" si="0"/>
        <v>7</v>
      </c>
      <c r="N5" s="112">
        <f t="shared" si="1"/>
        <v>4</v>
      </c>
      <c r="O5" s="112">
        <f t="shared" si="2"/>
        <v>0</v>
      </c>
      <c r="P5" s="112">
        <f t="shared" si="3"/>
        <v>3</v>
      </c>
      <c r="Q5" s="141">
        <f t="shared" si="4"/>
        <v>11</v>
      </c>
      <c r="R5" s="112">
        <f t="shared" si="5"/>
        <v>40</v>
      </c>
      <c r="S5" s="112">
        <f t="shared" si="6"/>
        <v>24</v>
      </c>
      <c r="T5" s="143">
        <f>SUMIF(Penalty!D:D, L5,Penalty!F:F )</f>
        <v>21</v>
      </c>
    </row>
    <row r="6" spans="1:20" x14ac:dyDescent="0.25">
      <c r="A6" s="108">
        <v>41920</v>
      </c>
      <c r="B6" s="7">
        <v>0.28125</v>
      </c>
      <c r="C6" s="117" t="s">
        <v>140</v>
      </c>
      <c r="D6" s="149" t="s">
        <v>431</v>
      </c>
      <c r="E6" s="134">
        <v>7</v>
      </c>
      <c r="F6" s="134">
        <v>5</v>
      </c>
      <c r="G6" s="149" t="s">
        <v>432</v>
      </c>
      <c r="H6" s="185" t="s">
        <v>419</v>
      </c>
      <c r="K6">
        <v>3</v>
      </c>
      <c r="L6" s="116" t="s">
        <v>140</v>
      </c>
      <c r="M6" s="140">
        <f t="shared" si="0"/>
        <v>7</v>
      </c>
      <c r="N6" s="112">
        <f t="shared" si="1"/>
        <v>4</v>
      </c>
      <c r="O6" s="112">
        <f t="shared" si="2"/>
        <v>2</v>
      </c>
      <c r="P6" s="112">
        <f t="shared" si="3"/>
        <v>1</v>
      </c>
      <c r="Q6" s="141">
        <f t="shared" si="4"/>
        <v>9</v>
      </c>
      <c r="R6" s="112">
        <f t="shared" si="5"/>
        <v>32</v>
      </c>
      <c r="S6" s="112">
        <f t="shared" si="6"/>
        <v>25</v>
      </c>
      <c r="T6" s="143">
        <f>SUMIF(Penalty!D:D, L6,Penalty!F:F )</f>
        <v>18</v>
      </c>
    </row>
    <row r="7" spans="1:20" x14ac:dyDescent="0.25">
      <c r="A7" s="108">
        <v>41920</v>
      </c>
      <c r="B7" s="7">
        <v>0.33680555555555558</v>
      </c>
      <c r="C7" s="185" t="s">
        <v>162</v>
      </c>
      <c r="D7" s="149" t="s">
        <v>431</v>
      </c>
      <c r="E7" s="134">
        <v>6</v>
      </c>
      <c r="F7" s="134">
        <v>1</v>
      </c>
      <c r="G7" s="149" t="s">
        <v>432</v>
      </c>
      <c r="H7" s="185" t="s">
        <v>39</v>
      </c>
      <c r="K7">
        <v>4</v>
      </c>
      <c r="L7" s="116" t="s">
        <v>38</v>
      </c>
      <c r="M7" s="140">
        <f t="shared" si="0"/>
        <v>7</v>
      </c>
      <c r="N7" s="112">
        <f t="shared" si="1"/>
        <v>4</v>
      </c>
      <c r="O7" s="112">
        <f t="shared" si="2"/>
        <v>3</v>
      </c>
      <c r="P7" s="112">
        <f t="shared" si="3"/>
        <v>0</v>
      </c>
      <c r="Q7" s="141">
        <f t="shared" si="4"/>
        <v>8</v>
      </c>
      <c r="R7" s="112">
        <f t="shared" si="5"/>
        <v>39</v>
      </c>
      <c r="S7" s="112">
        <f t="shared" si="6"/>
        <v>36</v>
      </c>
      <c r="T7" s="143">
        <f>SUMIF(Penalty!D:D, L7,Penalty!F:F )</f>
        <v>19</v>
      </c>
    </row>
    <row r="8" spans="1:20" x14ac:dyDescent="0.25">
      <c r="A8" s="108">
        <v>41920</v>
      </c>
      <c r="B8" s="7">
        <v>0.3923611111111111</v>
      </c>
      <c r="C8" s="117" t="s">
        <v>420</v>
      </c>
      <c r="D8" s="149" t="s">
        <v>432</v>
      </c>
      <c r="E8" s="134">
        <v>3</v>
      </c>
      <c r="F8" s="134">
        <v>9</v>
      </c>
      <c r="G8" s="149" t="s">
        <v>431</v>
      </c>
      <c r="H8" s="185" t="s">
        <v>119</v>
      </c>
      <c r="K8">
        <v>5</v>
      </c>
      <c r="L8" s="116" t="s">
        <v>66</v>
      </c>
      <c r="M8" s="140">
        <f t="shared" si="0"/>
        <v>7</v>
      </c>
      <c r="N8" s="112">
        <f t="shared" si="1"/>
        <v>3</v>
      </c>
      <c r="O8" s="112">
        <f t="shared" si="2"/>
        <v>3</v>
      </c>
      <c r="P8" s="112">
        <f t="shared" si="3"/>
        <v>1</v>
      </c>
      <c r="Q8" s="141">
        <f t="shared" si="4"/>
        <v>7</v>
      </c>
      <c r="R8" s="112">
        <f t="shared" si="5"/>
        <v>23</v>
      </c>
      <c r="S8" s="112">
        <f t="shared" si="6"/>
        <v>30</v>
      </c>
      <c r="T8" s="143">
        <f>SUMIF(Penalty!D:D, L8,Penalty!F:F )</f>
        <v>48</v>
      </c>
    </row>
    <row r="9" spans="1:20" x14ac:dyDescent="0.25">
      <c r="A9" s="108">
        <v>41920</v>
      </c>
      <c r="B9" s="7">
        <v>0.44791666666666669</v>
      </c>
      <c r="C9" s="185" t="s">
        <v>38</v>
      </c>
      <c r="D9" s="149" t="s">
        <v>431</v>
      </c>
      <c r="E9" s="134">
        <v>9</v>
      </c>
      <c r="F9" s="134">
        <v>7</v>
      </c>
      <c r="G9" s="149" t="s">
        <v>432</v>
      </c>
      <c r="H9" s="117" t="s">
        <v>66</v>
      </c>
      <c r="K9">
        <v>6</v>
      </c>
      <c r="L9" s="116" t="s">
        <v>39</v>
      </c>
      <c r="M9" s="140">
        <f t="shared" si="0"/>
        <v>7</v>
      </c>
      <c r="N9" s="112">
        <f t="shared" si="1"/>
        <v>2</v>
      </c>
      <c r="O9" s="112">
        <f t="shared" si="2"/>
        <v>3</v>
      </c>
      <c r="P9" s="112">
        <f t="shared" si="3"/>
        <v>2</v>
      </c>
      <c r="Q9" s="141">
        <f t="shared" si="4"/>
        <v>6</v>
      </c>
      <c r="R9" s="112">
        <f t="shared" si="5"/>
        <v>24</v>
      </c>
      <c r="S9" s="112">
        <f t="shared" si="6"/>
        <v>32</v>
      </c>
      <c r="T9" s="143">
        <f>SUMIF(Penalty!D:D, L9,Penalty!F:F )</f>
        <v>27</v>
      </c>
    </row>
    <row r="10" spans="1:20" x14ac:dyDescent="0.25">
      <c r="A10" s="108">
        <v>41927</v>
      </c>
      <c r="B10" s="7">
        <v>0.28125</v>
      </c>
      <c r="C10" s="185" t="s">
        <v>420</v>
      </c>
      <c r="D10" s="149" t="s">
        <v>432</v>
      </c>
      <c r="E10" s="134">
        <v>2</v>
      </c>
      <c r="F10" s="134">
        <v>5</v>
      </c>
      <c r="G10" s="149" t="s">
        <v>431</v>
      </c>
      <c r="H10" s="185" t="s">
        <v>419</v>
      </c>
      <c r="K10">
        <v>7</v>
      </c>
      <c r="L10" s="116" t="s">
        <v>420</v>
      </c>
      <c r="M10" s="140">
        <f t="shared" si="0"/>
        <v>7</v>
      </c>
      <c r="N10" s="112">
        <f t="shared" si="1"/>
        <v>2</v>
      </c>
      <c r="O10" s="112">
        <f t="shared" si="2"/>
        <v>4</v>
      </c>
      <c r="P10" s="112">
        <f t="shared" si="3"/>
        <v>1</v>
      </c>
      <c r="Q10" s="141">
        <f t="shared" si="4"/>
        <v>5</v>
      </c>
      <c r="R10" s="112">
        <f t="shared" si="5"/>
        <v>22</v>
      </c>
      <c r="S10" s="112">
        <f t="shared" si="6"/>
        <v>37</v>
      </c>
      <c r="T10" s="143">
        <f>SUMIF(Penalty!D:D, L10,Penalty!F:F )</f>
        <v>25</v>
      </c>
    </row>
    <row r="11" spans="1:20" x14ac:dyDescent="0.25">
      <c r="A11" s="108">
        <v>41927</v>
      </c>
      <c r="B11" s="7">
        <v>0.33680555555555558</v>
      </c>
      <c r="C11" s="185" t="s">
        <v>140</v>
      </c>
      <c r="D11" s="149" t="s">
        <v>431</v>
      </c>
      <c r="E11" s="134">
        <v>5</v>
      </c>
      <c r="F11" s="134">
        <v>2</v>
      </c>
      <c r="G11" s="149" t="s">
        <v>432</v>
      </c>
      <c r="H11" s="185" t="s">
        <v>38</v>
      </c>
      <c r="K11">
        <v>8</v>
      </c>
      <c r="L11" s="144" t="s">
        <v>419</v>
      </c>
      <c r="M11" s="145">
        <f t="shared" si="0"/>
        <v>7</v>
      </c>
      <c r="N11" s="146">
        <f t="shared" si="1"/>
        <v>2</v>
      </c>
      <c r="O11" s="146">
        <f t="shared" si="2"/>
        <v>5</v>
      </c>
      <c r="P11" s="146">
        <f t="shared" si="3"/>
        <v>0</v>
      </c>
      <c r="Q11" s="147">
        <f t="shared" si="4"/>
        <v>4</v>
      </c>
      <c r="R11" s="146">
        <f t="shared" si="5"/>
        <v>27</v>
      </c>
      <c r="S11" s="146">
        <f t="shared" si="6"/>
        <v>36</v>
      </c>
      <c r="T11" s="148">
        <f>SUMIF(Penalty!D:D, L11,Penalty!F:F )</f>
        <v>30</v>
      </c>
    </row>
    <row r="12" spans="1:20" x14ac:dyDescent="0.25">
      <c r="A12" s="108">
        <v>41927</v>
      </c>
      <c r="B12" s="7">
        <v>0.3923611111111111</v>
      </c>
      <c r="C12" s="185" t="s">
        <v>162</v>
      </c>
      <c r="D12" s="149" t="s">
        <v>431</v>
      </c>
      <c r="E12" s="134">
        <v>4</v>
      </c>
      <c r="F12" s="134">
        <v>4</v>
      </c>
      <c r="G12" s="149" t="s">
        <v>392</v>
      </c>
      <c r="H12" s="185" t="s">
        <v>66</v>
      </c>
    </row>
    <row r="13" spans="1:20" x14ac:dyDescent="0.25">
      <c r="A13" s="108">
        <v>41927</v>
      </c>
      <c r="B13" s="7">
        <v>0.44791666666666669</v>
      </c>
      <c r="C13" s="185" t="s">
        <v>119</v>
      </c>
      <c r="D13" s="149" t="s">
        <v>392</v>
      </c>
      <c r="E13" s="134">
        <v>4</v>
      </c>
      <c r="F13" s="134">
        <v>4</v>
      </c>
      <c r="G13" s="149" t="s">
        <v>431</v>
      </c>
      <c r="H13" s="185" t="s">
        <v>39</v>
      </c>
    </row>
    <row r="14" spans="1:20" x14ac:dyDescent="0.25">
      <c r="A14" s="108">
        <v>41934</v>
      </c>
      <c r="B14" s="7">
        <v>0.28125</v>
      </c>
      <c r="C14" s="185" t="s">
        <v>39</v>
      </c>
      <c r="D14" s="149" t="s">
        <v>432</v>
      </c>
      <c r="E14" s="134">
        <v>2</v>
      </c>
      <c r="F14" s="134">
        <v>4</v>
      </c>
      <c r="G14" s="149" t="s">
        <v>431</v>
      </c>
      <c r="H14" s="185" t="s">
        <v>66</v>
      </c>
    </row>
    <row r="15" spans="1:20" x14ac:dyDescent="0.25">
      <c r="A15" s="108">
        <v>41934</v>
      </c>
      <c r="B15" s="7">
        <v>0.33680555555555558</v>
      </c>
      <c r="C15" s="185" t="s">
        <v>419</v>
      </c>
      <c r="D15" s="149" t="s">
        <v>432</v>
      </c>
      <c r="E15" s="134">
        <v>2</v>
      </c>
      <c r="F15" s="134">
        <v>4</v>
      </c>
      <c r="G15" s="149" t="s">
        <v>431</v>
      </c>
      <c r="H15" s="185" t="s">
        <v>119</v>
      </c>
    </row>
    <row r="16" spans="1:20" x14ac:dyDescent="0.25">
      <c r="A16" s="108">
        <v>41934</v>
      </c>
      <c r="B16" s="7">
        <v>0.3923611111111111</v>
      </c>
      <c r="C16" s="185" t="s">
        <v>162</v>
      </c>
      <c r="D16" s="149" t="s">
        <v>431</v>
      </c>
      <c r="E16" s="134">
        <v>3</v>
      </c>
      <c r="F16" s="134">
        <v>3</v>
      </c>
      <c r="G16" s="149" t="s">
        <v>392</v>
      </c>
      <c r="H16" s="185" t="s">
        <v>140</v>
      </c>
    </row>
    <row r="17" spans="1:8" x14ac:dyDescent="0.25">
      <c r="A17" s="108">
        <v>41934</v>
      </c>
      <c r="B17" s="7">
        <v>0.44791666666666669</v>
      </c>
      <c r="C17" s="185" t="s">
        <v>420</v>
      </c>
      <c r="D17" s="149" t="s">
        <v>431</v>
      </c>
      <c r="E17" s="134">
        <v>5</v>
      </c>
      <c r="F17" s="134">
        <v>4</v>
      </c>
      <c r="G17" s="149" t="s">
        <v>432</v>
      </c>
      <c r="H17" s="185" t="s">
        <v>38</v>
      </c>
    </row>
    <row r="18" spans="1:8" x14ac:dyDescent="0.25">
      <c r="A18" s="108">
        <v>41941</v>
      </c>
      <c r="B18" s="7">
        <v>0.28125</v>
      </c>
      <c r="C18" s="185" t="s">
        <v>420</v>
      </c>
      <c r="D18" s="149" t="s">
        <v>432</v>
      </c>
      <c r="E18" s="134">
        <v>3</v>
      </c>
      <c r="F18" s="134">
        <v>5</v>
      </c>
      <c r="G18" s="149" t="s">
        <v>431</v>
      </c>
      <c r="H18" s="185" t="s">
        <v>162</v>
      </c>
    </row>
    <row r="19" spans="1:8" x14ac:dyDescent="0.25">
      <c r="A19" s="108">
        <v>41941</v>
      </c>
      <c r="B19" s="7">
        <v>0.33680555555555558</v>
      </c>
      <c r="C19" s="185" t="s">
        <v>119</v>
      </c>
      <c r="D19" s="149" t="s">
        <v>431</v>
      </c>
      <c r="E19" s="134">
        <v>8</v>
      </c>
      <c r="F19" s="134">
        <v>2</v>
      </c>
      <c r="G19" s="149" t="s">
        <v>432</v>
      </c>
      <c r="H19" s="185" t="s">
        <v>66</v>
      </c>
    </row>
    <row r="20" spans="1:8" x14ac:dyDescent="0.25">
      <c r="A20" s="108">
        <v>41941</v>
      </c>
      <c r="B20" s="7">
        <v>0.3923611111111111</v>
      </c>
      <c r="C20" s="185" t="s">
        <v>419</v>
      </c>
      <c r="D20" s="149" t="s">
        <v>432</v>
      </c>
      <c r="E20" s="134">
        <v>4</v>
      </c>
      <c r="F20" s="134">
        <v>8</v>
      </c>
      <c r="G20" s="149" t="s">
        <v>431</v>
      </c>
      <c r="H20" s="185" t="s">
        <v>38</v>
      </c>
    </row>
    <row r="21" spans="1:8" x14ac:dyDescent="0.25">
      <c r="A21" s="108">
        <v>41941</v>
      </c>
      <c r="B21" s="7">
        <v>0.44791666666666669</v>
      </c>
      <c r="C21" s="185" t="s">
        <v>39</v>
      </c>
      <c r="D21" s="149" t="s">
        <v>431</v>
      </c>
      <c r="E21" s="134">
        <v>6</v>
      </c>
      <c r="F21" s="134">
        <v>4</v>
      </c>
      <c r="G21" s="149" t="s">
        <v>432</v>
      </c>
      <c r="H21" s="185" t="s">
        <v>140</v>
      </c>
    </row>
    <row r="22" spans="1:8" x14ac:dyDescent="0.25">
      <c r="A22" s="108">
        <v>41948</v>
      </c>
      <c r="B22" s="7">
        <v>0.28125</v>
      </c>
      <c r="C22" s="185" t="s">
        <v>38</v>
      </c>
      <c r="D22" s="149" t="s">
        <v>431</v>
      </c>
      <c r="E22" s="134">
        <v>6</v>
      </c>
      <c r="F22" s="134">
        <v>6</v>
      </c>
      <c r="G22" s="149" t="s">
        <v>392</v>
      </c>
      <c r="H22" s="185" t="s">
        <v>119</v>
      </c>
    </row>
    <row r="23" spans="1:8" x14ac:dyDescent="0.25">
      <c r="A23" s="108">
        <v>41948</v>
      </c>
      <c r="B23" s="7">
        <v>0.33680555555555558</v>
      </c>
      <c r="C23" s="185" t="s">
        <v>39</v>
      </c>
      <c r="D23" s="149" t="s">
        <v>392</v>
      </c>
      <c r="E23" s="134">
        <v>3</v>
      </c>
      <c r="F23" s="134">
        <v>3</v>
      </c>
      <c r="G23" s="149" t="s">
        <v>431</v>
      </c>
      <c r="H23" s="185" t="s">
        <v>420</v>
      </c>
    </row>
    <row r="24" spans="1:8" x14ac:dyDescent="0.25">
      <c r="A24" s="108">
        <v>41948</v>
      </c>
      <c r="B24" s="7">
        <v>0.3923611111111111</v>
      </c>
      <c r="C24" s="185" t="s">
        <v>66</v>
      </c>
      <c r="D24" s="149" t="s">
        <v>432</v>
      </c>
      <c r="E24" s="134">
        <v>2</v>
      </c>
      <c r="F24" s="134">
        <v>3</v>
      </c>
      <c r="G24" s="149" t="s">
        <v>431</v>
      </c>
      <c r="H24" s="185" t="s">
        <v>140</v>
      </c>
    </row>
    <row r="25" spans="1:8" x14ac:dyDescent="0.25">
      <c r="A25" s="108">
        <v>41948</v>
      </c>
      <c r="B25" s="7">
        <v>0.44791666666666669</v>
      </c>
      <c r="C25" s="185" t="s">
        <v>419</v>
      </c>
      <c r="D25" s="149" t="s">
        <v>432</v>
      </c>
      <c r="E25" s="134">
        <v>6</v>
      </c>
      <c r="F25" s="134">
        <v>10</v>
      </c>
      <c r="G25" s="149" t="s">
        <v>431</v>
      </c>
      <c r="H25" s="185" t="s">
        <v>162</v>
      </c>
    </row>
    <row r="26" spans="1:8" x14ac:dyDescent="0.25">
      <c r="A26" s="108">
        <v>41955</v>
      </c>
      <c r="B26" s="7">
        <v>0.28125</v>
      </c>
      <c r="C26" s="185" t="s">
        <v>66</v>
      </c>
      <c r="D26" s="149" t="s">
        <v>431</v>
      </c>
      <c r="E26" s="134">
        <v>4</v>
      </c>
      <c r="F26" s="134">
        <v>4</v>
      </c>
      <c r="G26" s="149" t="s">
        <v>392</v>
      </c>
      <c r="H26" s="185" t="s">
        <v>420</v>
      </c>
    </row>
    <row r="27" spans="1:8" x14ac:dyDescent="0.25">
      <c r="A27" s="108">
        <v>41955</v>
      </c>
      <c r="B27" s="7">
        <v>0.33680555555555558</v>
      </c>
      <c r="C27" s="185" t="s">
        <v>38</v>
      </c>
      <c r="D27" s="149" t="s">
        <v>432</v>
      </c>
      <c r="E27" s="134">
        <v>4</v>
      </c>
      <c r="F27" s="134">
        <v>6</v>
      </c>
      <c r="G27" s="149" t="s">
        <v>431</v>
      </c>
      <c r="H27" s="185" t="s">
        <v>162</v>
      </c>
    </row>
    <row r="28" spans="1:8" x14ac:dyDescent="0.25">
      <c r="A28" s="108">
        <v>41955</v>
      </c>
      <c r="B28" s="7">
        <v>0.3923611111111111</v>
      </c>
      <c r="C28" s="185" t="s">
        <v>419</v>
      </c>
      <c r="D28" s="149" t="s">
        <v>431</v>
      </c>
      <c r="E28" s="134">
        <v>5</v>
      </c>
      <c r="F28" s="134">
        <v>5</v>
      </c>
      <c r="G28" s="149" t="s">
        <v>392</v>
      </c>
      <c r="H28" s="185" t="s">
        <v>39</v>
      </c>
    </row>
    <row r="29" spans="1:8" x14ac:dyDescent="0.25">
      <c r="A29" s="108">
        <v>41955</v>
      </c>
      <c r="B29" s="7">
        <v>0.44791666666666669</v>
      </c>
      <c r="C29" s="185" t="s">
        <v>140</v>
      </c>
      <c r="D29" s="149" t="s">
        <v>432</v>
      </c>
      <c r="E29" s="134">
        <v>3</v>
      </c>
      <c r="F29" s="134">
        <v>5</v>
      </c>
      <c r="G29" s="149" t="s">
        <v>431</v>
      </c>
      <c r="H29" s="185" t="s">
        <v>119</v>
      </c>
    </row>
    <row r="30" spans="1:8" x14ac:dyDescent="0.25">
      <c r="B30" s="7">
        <v>0.28125</v>
      </c>
    </row>
    <row r="31" spans="1:8" x14ac:dyDescent="0.25">
      <c r="B31" s="7">
        <v>0.33680555555555558</v>
      </c>
    </row>
    <row r="32" spans="1:8" x14ac:dyDescent="0.25">
      <c r="B32" s="7">
        <v>0.3923611111111111</v>
      </c>
    </row>
    <row r="33" spans="1:8" x14ac:dyDescent="0.25">
      <c r="B33" s="7">
        <v>0.44791666666666669</v>
      </c>
    </row>
    <row r="34" spans="1:8" x14ac:dyDescent="0.25">
      <c r="B34" s="7">
        <v>0.28125</v>
      </c>
    </row>
    <row r="35" spans="1:8" x14ac:dyDescent="0.25">
      <c r="B35" s="7">
        <v>0.33680555555555558</v>
      </c>
    </row>
    <row r="36" spans="1:8" x14ac:dyDescent="0.25">
      <c r="B36" s="7">
        <v>0.3923611111111111</v>
      </c>
    </row>
    <row r="37" spans="1:8" x14ac:dyDescent="0.25">
      <c r="B37" s="7">
        <v>0.44791666666666669</v>
      </c>
    </row>
    <row r="38" spans="1:8" x14ac:dyDescent="0.25">
      <c r="B38" s="7">
        <v>0.28125</v>
      </c>
    </row>
    <row r="39" spans="1:8" x14ac:dyDescent="0.25">
      <c r="B39" s="7">
        <v>0.33680555555555558</v>
      </c>
    </row>
    <row r="40" spans="1:8" x14ac:dyDescent="0.25">
      <c r="B40" s="7">
        <v>0.3923611111111111</v>
      </c>
    </row>
    <row r="41" spans="1:8" x14ac:dyDescent="0.25">
      <c r="B41" s="7">
        <v>0.44791666666666669</v>
      </c>
    </row>
    <row r="42" spans="1:8" x14ac:dyDescent="0.25">
      <c r="B42" s="7">
        <v>0.28125</v>
      </c>
    </row>
    <row r="43" spans="1:8" x14ac:dyDescent="0.25">
      <c r="B43" s="7">
        <v>0.33680555555555558</v>
      </c>
    </row>
    <row r="44" spans="1:8" x14ac:dyDescent="0.25">
      <c r="B44" s="7">
        <v>0.3923611111111111</v>
      </c>
    </row>
    <row r="45" spans="1:8" x14ac:dyDescent="0.25">
      <c r="B45" s="7">
        <v>0.44791666666666669</v>
      </c>
    </row>
    <row r="46" spans="1:8" x14ac:dyDescent="0.25">
      <c r="A46" s="167"/>
      <c r="B46" s="7">
        <v>0.28125</v>
      </c>
      <c r="C46" s="133"/>
      <c r="H46" s="133"/>
    </row>
    <row r="47" spans="1:8" x14ac:dyDescent="0.25">
      <c r="A47" s="167"/>
      <c r="B47" s="7">
        <v>0.33680555555555558</v>
      </c>
      <c r="C47" s="133"/>
      <c r="H47" s="133"/>
    </row>
    <row r="48" spans="1:8" x14ac:dyDescent="0.25">
      <c r="A48" s="167"/>
      <c r="B48" s="7">
        <v>0.3923611111111111</v>
      </c>
      <c r="C48" s="133"/>
      <c r="H48" s="133"/>
    </row>
    <row r="49" spans="1:8" x14ac:dyDescent="0.25">
      <c r="A49" s="167"/>
      <c r="B49" s="7">
        <v>0.44791666666666669</v>
      </c>
      <c r="C49" s="133"/>
      <c r="H49" s="133"/>
    </row>
    <row r="50" spans="1:8" x14ac:dyDescent="0.25">
      <c r="A50" s="168"/>
      <c r="B50" s="7">
        <v>0.28125</v>
      </c>
      <c r="C50" s="133"/>
      <c r="H50" s="133"/>
    </row>
    <row r="51" spans="1:8" x14ac:dyDescent="0.25">
      <c r="A51" s="168"/>
      <c r="B51" s="7">
        <v>0.33680555555555558</v>
      </c>
      <c r="C51" s="133"/>
      <c r="H51" s="133"/>
    </row>
    <row r="52" spans="1:8" x14ac:dyDescent="0.25">
      <c r="A52" s="168"/>
      <c r="B52" s="7">
        <v>0.3923611111111111</v>
      </c>
      <c r="C52" s="133"/>
      <c r="H52" s="133"/>
    </row>
    <row r="53" spans="1:8" x14ac:dyDescent="0.25">
      <c r="A53" s="168"/>
      <c r="B53" s="7">
        <v>0.44791666666666669</v>
      </c>
      <c r="C53" s="133"/>
      <c r="H53" s="133"/>
    </row>
    <row r="54" spans="1:8" x14ac:dyDescent="0.25">
      <c r="A54" s="167"/>
      <c r="B54" s="7">
        <v>0.28125</v>
      </c>
      <c r="C54" s="133"/>
      <c r="H54" s="133"/>
    </row>
    <row r="55" spans="1:8" x14ac:dyDescent="0.25">
      <c r="A55" s="167"/>
      <c r="B55" s="7">
        <v>0.33680555555555558</v>
      </c>
      <c r="C55" s="133"/>
      <c r="H55" s="133"/>
    </row>
    <row r="56" spans="1:8" x14ac:dyDescent="0.25">
      <c r="A56" s="167"/>
      <c r="B56" s="7">
        <v>0.3923611111111111</v>
      </c>
      <c r="C56" s="133"/>
      <c r="H56" s="133"/>
    </row>
    <row r="57" spans="1:8" x14ac:dyDescent="0.25">
      <c r="A57" s="167"/>
      <c r="B57" s="7">
        <v>0.44791666666666669</v>
      </c>
      <c r="C57" s="133"/>
      <c r="H57" s="133"/>
    </row>
    <row r="58" spans="1:8" x14ac:dyDescent="0.25">
      <c r="A58" s="168"/>
      <c r="B58" s="7">
        <v>0.28125</v>
      </c>
      <c r="C58" s="133"/>
      <c r="H58" s="133"/>
    </row>
    <row r="59" spans="1:8" x14ac:dyDescent="0.25">
      <c r="A59" s="168"/>
      <c r="B59" s="7">
        <v>0.33680555555555558</v>
      </c>
      <c r="C59" s="133"/>
      <c r="H59" s="133"/>
    </row>
    <row r="60" spans="1:8" x14ac:dyDescent="0.25">
      <c r="A60" s="168"/>
      <c r="B60" s="7">
        <v>0.3923611111111111</v>
      </c>
      <c r="C60" s="133"/>
      <c r="H60" s="133"/>
    </row>
    <row r="61" spans="1:8" x14ac:dyDescent="0.25">
      <c r="A61" s="168"/>
      <c r="B61" s="7">
        <v>0.44791666666666669</v>
      </c>
      <c r="C61" s="133"/>
      <c r="H61" s="133"/>
    </row>
    <row r="62" spans="1:8" x14ac:dyDescent="0.25">
      <c r="A62" s="167"/>
      <c r="B62" s="7">
        <v>0.28125</v>
      </c>
      <c r="C62" s="133"/>
      <c r="H62" s="133"/>
    </row>
    <row r="63" spans="1:8" x14ac:dyDescent="0.25">
      <c r="A63" s="167"/>
      <c r="B63" s="7">
        <v>0.33680555555555558</v>
      </c>
      <c r="C63" s="133"/>
      <c r="H63" s="133"/>
    </row>
    <row r="64" spans="1:8" x14ac:dyDescent="0.25">
      <c r="A64" s="167"/>
      <c r="B64" s="7">
        <v>0.3923611111111111</v>
      </c>
      <c r="C64" s="133"/>
      <c r="H64" s="133"/>
    </row>
    <row r="65" spans="1:8" x14ac:dyDescent="0.25">
      <c r="A65" s="167"/>
      <c r="B65" s="7">
        <v>0.44791666666666669</v>
      </c>
      <c r="C65" s="133"/>
      <c r="H65" s="133"/>
    </row>
    <row r="66" spans="1:8" x14ac:dyDescent="0.25">
      <c r="A66" s="168"/>
      <c r="B66" s="7">
        <v>0.28125</v>
      </c>
      <c r="C66" s="133"/>
      <c r="H66" s="133"/>
    </row>
    <row r="67" spans="1:8" x14ac:dyDescent="0.25">
      <c r="A67" s="168"/>
      <c r="B67" s="7">
        <v>0.33680555555555558</v>
      </c>
      <c r="C67" s="133"/>
      <c r="H67" s="133"/>
    </row>
    <row r="68" spans="1:8" x14ac:dyDescent="0.25">
      <c r="A68" s="168"/>
      <c r="B68" s="7">
        <v>0.3923611111111111</v>
      </c>
      <c r="C68" s="133"/>
      <c r="H68" s="133"/>
    </row>
    <row r="69" spans="1:8" x14ac:dyDescent="0.25">
      <c r="A69" s="168"/>
      <c r="B69" s="7">
        <v>0.44791666666666669</v>
      </c>
      <c r="C69" s="133"/>
      <c r="H69" s="133"/>
    </row>
    <row r="70" spans="1:8" x14ac:dyDescent="0.25">
      <c r="A70" s="167"/>
      <c r="B70" s="7">
        <v>0.28125</v>
      </c>
      <c r="C70" s="133"/>
      <c r="H70" s="133"/>
    </row>
    <row r="71" spans="1:8" x14ac:dyDescent="0.25">
      <c r="A71" s="167"/>
      <c r="B71" s="7">
        <v>0.33680555555555558</v>
      </c>
      <c r="C71" s="133"/>
      <c r="H71" s="133"/>
    </row>
    <row r="72" spans="1:8" x14ac:dyDescent="0.25">
      <c r="A72" s="167"/>
      <c r="B72" s="7">
        <v>0.3923611111111111</v>
      </c>
      <c r="C72" s="133"/>
      <c r="H72" s="133"/>
    </row>
    <row r="73" spans="1:8" x14ac:dyDescent="0.25">
      <c r="A73" s="167"/>
      <c r="B73" s="7">
        <v>0.44791666666666669</v>
      </c>
      <c r="C73" s="133"/>
      <c r="H73" s="133"/>
    </row>
    <row r="74" spans="1:8" x14ac:dyDescent="0.25">
      <c r="A74" s="168"/>
      <c r="B74" s="7">
        <v>0.28125</v>
      </c>
      <c r="C74" s="133"/>
      <c r="H74" s="133"/>
    </row>
    <row r="75" spans="1:8" x14ac:dyDescent="0.25">
      <c r="A75" s="168"/>
      <c r="B75" s="7">
        <v>0.33680555555555558</v>
      </c>
      <c r="C75" s="133"/>
      <c r="H75" s="133"/>
    </row>
    <row r="76" spans="1:8" x14ac:dyDescent="0.25">
      <c r="A76" s="168"/>
      <c r="B76" s="7">
        <v>0.3923611111111111</v>
      </c>
      <c r="C76" s="133"/>
      <c r="H76" s="133"/>
    </row>
    <row r="77" spans="1:8" x14ac:dyDescent="0.25">
      <c r="A77" s="168"/>
      <c r="B77" s="7">
        <v>0.44791666666666669</v>
      </c>
      <c r="C77" s="133"/>
      <c r="H77" s="133"/>
    </row>
    <row r="78" spans="1:8" x14ac:dyDescent="0.25">
      <c r="A78" s="167"/>
      <c r="B78" s="7">
        <v>0.28125</v>
      </c>
      <c r="C78" s="133"/>
      <c r="H78" s="133"/>
    </row>
    <row r="79" spans="1:8" x14ac:dyDescent="0.25">
      <c r="A79" s="167"/>
      <c r="B79" s="7">
        <v>0.33680555555555558</v>
      </c>
      <c r="C79" s="133"/>
      <c r="H79" s="133"/>
    </row>
    <row r="80" spans="1:8" x14ac:dyDescent="0.25">
      <c r="A80" s="167"/>
      <c r="B80" s="7">
        <v>0.3923611111111111</v>
      </c>
      <c r="C80" s="133"/>
      <c r="H80" s="133"/>
    </row>
    <row r="81" spans="1:8" x14ac:dyDescent="0.25">
      <c r="A81" s="167"/>
      <c r="B81" s="7">
        <v>0.44791666666666669</v>
      </c>
      <c r="C81" s="133"/>
      <c r="H81" s="133"/>
    </row>
    <row r="82" spans="1:8" x14ac:dyDescent="0.25">
      <c r="A82" s="168"/>
      <c r="B82" s="7">
        <v>0.28125</v>
      </c>
      <c r="C82" s="133"/>
      <c r="H82" s="133"/>
    </row>
    <row r="83" spans="1:8" x14ac:dyDescent="0.25">
      <c r="A83" s="168"/>
      <c r="B83" s="7">
        <v>0.33680555555555558</v>
      </c>
      <c r="C83" s="133"/>
      <c r="H83" s="133"/>
    </row>
    <row r="84" spans="1:8" x14ac:dyDescent="0.25">
      <c r="A84" s="168"/>
      <c r="B84" s="7">
        <v>0.3923611111111111</v>
      </c>
      <c r="C84" s="133"/>
      <c r="H84" s="133"/>
    </row>
    <row r="85" spans="1:8" x14ac:dyDescent="0.25">
      <c r="A85" s="168"/>
      <c r="B85" s="7">
        <v>0.44791666666666669</v>
      </c>
      <c r="C85" s="133"/>
      <c r="H85" s="133"/>
    </row>
    <row r="86" spans="1:8" x14ac:dyDescent="0.25">
      <c r="A86" s="167"/>
      <c r="B86" s="7">
        <v>0.28125</v>
      </c>
      <c r="C86" s="133"/>
      <c r="H86" s="133"/>
    </row>
    <row r="87" spans="1:8" x14ac:dyDescent="0.25">
      <c r="A87" s="167"/>
      <c r="B87" s="7">
        <v>0.33680555555555558</v>
      </c>
      <c r="C87" s="133"/>
      <c r="H87" s="133"/>
    </row>
    <row r="88" spans="1:8" x14ac:dyDescent="0.25">
      <c r="A88" s="167"/>
      <c r="B88" s="7">
        <v>0.3923611111111111</v>
      </c>
      <c r="C88" s="133"/>
      <c r="H88" s="133"/>
    </row>
    <row r="89" spans="1:8" x14ac:dyDescent="0.25">
      <c r="A89" s="167"/>
      <c r="B89" s="7">
        <v>0.44791666666666669</v>
      </c>
      <c r="C89" s="133"/>
      <c r="H89" s="133"/>
    </row>
    <row r="90" spans="1:8" x14ac:dyDescent="0.25">
      <c r="A90" s="168"/>
      <c r="B90" s="7">
        <v>0.28125</v>
      </c>
      <c r="C90" s="133"/>
      <c r="H90" s="133"/>
    </row>
    <row r="91" spans="1:8" x14ac:dyDescent="0.25">
      <c r="A91" s="168"/>
      <c r="B91" s="7">
        <v>0.33680555555555558</v>
      </c>
      <c r="C91" s="133"/>
      <c r="H91" s="133"/>
    </row>
    <row r="92" spans="1:8" x14ac:dyDescent="0.25">
      <c r="A92" s="168"/>
      <c r="B92" s="7">
        <v>0.3923611111111111</v>
      </c>
      <c r="C92" s="133"/>
      <c r="H92" s="133"/>
    </row>
    <row r="93" spans="1:8" x14ac:dyDescent="0.25">
      <c r="A93" s="168"/>
      <c r="B93" s="7">
        <v>0.44791666666666669</v>
      </c>
      <c r="C93" s="133"/>
      <c r="H93" s="133"/>
    </row>
    <row r="94" spans="1:8" x14ac:dyDescent="0.25">
      <c r="A94" s="167"/>
      <c r="B94" s="7">
        <v>0.28125</v>
      </c>
      <c r="C94" s="133"/>
      <c r="H94" s="133"/>
    </row>
    <row r="95" spans="1:8" x14ac:dyDescent="0.25">
      <c r="A95" s="167"/>
      <c r="B95" s="7">
        <v>0.33680555555555558</v>
      </c>
      <c r="C95" s="133"/>
      <c r="H95" s="133"/>
    </row>
    <row r="96" spans="1:8" x14ac:dyDescent="0.25">
      <c r="A96" s="167"/>
      <c r="B96" s="7">
        <v>0.3923611111111111</v>
      </c>
      <c r="C96" s="133"/>
      <c r="H96" s="133"/>
    </row>
    <row r="97" spans="1:8" x14ac:dyDescent="0.25">
      <c r="A97" s="167"/>
      <c r="B97" s="7">
        <v>0.44791666666666669</v>
      </c>
      <c r="C97" s="133"/>
      <c r="H97" s="133"/>
    </row>
    <row r="98" spans="1:8" x14ac:dyDescent="0.25">
      <c r="A98" s="168"/>
      <c r="B98" s="7">
        <v>0.28125</v>
      </c>
      <c r="C98" s="133"/>
      <c r="H98" s="133"/>
    </row>
    <row r="99" spans="1:8" x14ac:dyDescent="0.25">
      <c r="A99" s="168"/>
      <c r="B99" s="7">
        <v>0.33680555555555558</v>
      </c>
      <c r="C99" s="133"/>
      <c r="H99" s="133"/>
    </row>
    <row r="100" spans="1:8" x14ac:dyDescent="0.25">
      <c r="A100" s="168"/>
      <c r="B100" s="7">
        <v>0.3923611111111111</v>
      </c>
      <c r="C100" s="133"/>
      <c r="H100" s="133"/>
    </row>
    <row r="101" spans="1:8" x14ac:dyDescent="0.25">
      <c r="A101" s="168"/>
      <c r="B101" s="7">
        <v>0.44791666666666669</v>
      </c>
      <c r="C101" s="133"/>
      <c r="H101" s="133"/>
    </row>
    <row r="102" spans="1:8" x14ac:dyDescent="0.25">
      <c r="A102" s="167"/>
      <c r="B102" s="7">
        <v>0.28125</v>
      </c>
      <c r="C102" s="133"/>
      <c r="H102" s="133"/>
    </row>
    <row r="103" spans="1:8" x14ac:dyDescent="0.25">
      <c r="A103" s="167"/>
      <c r="B103" s="7">
        <v>0.33680555555555558</v>
      </c>
      <c r="C103" s="133"/>
      <c r="H103" s="133"/>
    </row>
    <row r="104" spans="1:8" x14ac:dyDescent="0.25">
      <c r="A104" s="167"/>
      <c r="B104" s="7">
        <v>0.3923611111111111</v>
      </c>
      <c r="C104" s="133"/>
      <c r="H104" s="133"/>
    </row>
    <row r="105" spans="1:8" x14ac:dyDescent="0.25">
      <c r="A105" s="167"/>
      <c r="B105" s="7">
        <v>0.44791666666666669</v>
      </c>
      <c r="C105" s="133"/>
      <c r="H105" s="133"/>
    </row>
  </sheetData>
  <sortState ref="L4:T11">
    <sortCondition descending="1" ref="Q4:Q11"/>
    <sortCondition descending="1" ref="N4:N11"/>
    <sortCondition descending="1" ref="R4:R11"/>
    <sortCondition ref="S4:S11"/>
    <sortCondition ref="L4:L11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7" tint="-0.249977111117893"/>
  </sheetPr>
  <dimension ref="B1:N42"/>
  <sheetViews>
    <sheetView workbookViewId="0"/>
  </sheetViews>
  <sheetFormatPr defaultRowHeight="15" x14ac:dyDescent="0.25"/>
  <cols>
    <col min="2" max="2" width="12.7109375" bestFit="1" customWidth="1"/>
    <col min="3" max="4" width="9.7109375" bestFit="1" customWidth="1"/>
    <col min="6" max="6" width="13.5703125" customWidth="1"/>
    <col min="7" max="7" width="7.140625" style="14" customWidth="1"/>
    <col min="8" max="8" width="9.7109375" bestFit="1" customWidth="1"/>
    <col min="10" max="10" width="18.42578125" bestFit="1" customWidth="1"/>
    <col min="11" max="12" width="9.140625" style="14"/>
    <col min="13" max="13" width="6.140625" style="14" customWidth="1"/>
    <col min="14" max="14" width="12.7109375" style="14" bestFit="1" customWidth="1"/>
  </cols>
  <sheetData>
    <row r="1" spans="2:14" ht="15.75" thickBot="1" x14ac:dyDescent="0.3"/>
    <row r="2" spans="2:14" ht="15.75" thickBot="1" x14ac:dyDescent="0.3">
      <c r="B2" s="210" t="s">
        <v>242</v>
      </c>
      <c r="C2" s="211"/>
      <c r="D2" s="212"/>
    </row>
    <row r="3" spans="2:14" x14ac:dyDescent="0.25">
      <c r="B3" s="19" t="s">
        <v>37</v>
      </c>
      <c r="C3" s="20" t="s">
        <v>229</v>
      </c>
      <c r="D3" s="21" t="s">
        <v>241</v>
      </c>
      <c r="F3" s="29" t="s">
        <v>37</v>
      </c>
      <c r="G3" s="30" t="s">
        <v>224</v>
      </c>
      <c r="H3" s="31" t="s">
        <v>241</v>
      </c>
      <c r="J3" s="29" t="s">
        <v>37</v>
      </c>
      <c r="K3" s="35" t="s">
        <v>244</v>
      </c>
      <c r="L3" s="30" t="s">
        <v>245</v>
      </c>
      <c r="M3" s="30" t="s">
        <v>247</v>
      </c>
      <c r="N3" s="40" t="s">
        <v>246</v>
      </c>
    </row>
    <row r="4" spans="2:14" x14ac:dyDescent="0.25">
      <c r="B4" s="111" t="s">
        <v>66</v>
      </c>
      <c r="C4" s="23">
        <f>SUMIF(Penalty!D:D, B4,Penalty!F:F )</f>
        <v>48</v>
      </c>
      <c r="D4" s="24">
        <f t="shared" ref="D4:D12" si="0">C4/$C$13</f>
        <v>0.24</v>
      </c>
      <c r="F4" s="111" t="s">
        <v>38</v>
      </c>
      <c r="G4" s="32">
        <f>COUNTIF(GameStats!D:D, Aggregations!F6)</f>
        <v>38</v>
      </c>
      <c r="H4" s="24">
        <f t="shared" ref="H4:H11" si="1">G4/$G$12</f>
        <v>0.15510204081632653</v>
      </c>
      <c r="J4" s="22" t="s">
        <v>38</v>
      </c>
      <c r="K4" s="32">
        <f>SUMIF(PlayerTable!B:B,Aggregations!J4,PlayerTable!G:G)</f>
        <v>37</v>
      </c>
      <c r="L4" s="32">
        <f>COUNTIF(GameStats!D:D, J4)</f>
        <v>39</v>
      </c>
      <c r="M4" s="32">
        <f>L4-K4</f>
        <v>2</v>
      </c>
      <c r="N4" s="41">
        <f t="shared" ref="N4:N11" si="2">(L4-K4)/L4</f>
        <v>5.128205128205128E-2</v>
      </c>
    </row>
    <row r="5" spans="2:14" x14ac:dyDescent="0.25">
      <c r="B5" s="111" t="s">
        <v>419</v>
      </c>
      <c r="C5" s="23">
        <f>SUMIF(Penalty!D:D, B5,Penalty!F:F )</f>
        <v>30</v>
      </c>
      <c r="D5" s="24">
        <f t="shared" si="0"/>
        <v>0.15</v>
      </c>
      <c r="F5" s="22" t="s">
        <v>119</v>
      </c>
      <c r="G5" s="32">
        <f>COUNTIF(GameStats!D:D, Aggregations!F5)</f>
        <v>40</v>
      </c>
      <c r="H5" s="24">
        <f t="shared" si="1"/>
        <v>0.16326530612244897</v>
      </c>
      <c r="J5" s="51" t="s">
        <v>66</v>
      </c>
      <c r="K5" s="112">
        <f>SUMIF(PlayerTable!B:B,"FoDMKB",PlayerTable!G:G)</f>
        <v>22</v>
      </c>
      <c r="L5" s="112">
        <f>COUNTIF(GameStats!D:D, J5)</f>
        <v>23</v>
      </c>
      <c r="M5" s="32">
        <f t="shared" ref="M5:M11" si="3">L5-K5</f>
        <v>1</v>
      </c>
      <c r="N5" s="41">
        <f t="shared" si="2"/>
        <v>4.3478260869565216E-2</v>
      </c>
    </row>
    <row r="6" spans="2:14" x14ac:dyDescent="0.25">
      <c r="B6" s="111" t="s">
        <v>420</v>
      </c>
      <c r="C6" s="23">
        <f>SUMIF(Penalty!D:D, B6,Penalty!F:F )</f>
        <v>25</v>
      </c>
      <c r="D6" s="24">
        <f t="shared" si="0"/>
        <v>0.125</v>
      </c>
      <c r="F6" s="22" t="s">
        <v>162</v>
      </c>
      <c r="G6" s="32">
        <f>COUNTIF(GameStats!D:D, Aggregations!F8)</f>
        <v>27</v>
      </c>
      <c r="H6" s="24">
        <f t="shared" si="1"/>
        <v>0.11020408163265306</v>
      </c>
      <c r="J6" s="22" t="s">
        <v>140</v>
      </c>
      <c r="K6" s="112">
        <f>SUMIF(PlayerTable!B:B,Aggregations!J6,PlayerTable!G:G)</f>
        <v>30</v>
      </c>
      <c r="L6" s="112">
        <f>COUNTIF(GameStats!D:D, J6)</f>
        <v>32</v>
      </c>
      <c r="M6" s="32">
        <f t="shared" si="3"/>
        <v>2</v>
      </c>
      <c r="N6" s="41">
        <f t="shared" si="2"/>
        <v>6.25E-2</v>
      </c>
    </row>
    <row r="7" spans="2:14" x14ac:dyDescent="0.25">
      <c r="B7" s="111" t="s">
        <v>38</v>
      </c>
      <c r="C7" s="23">
        <f>SUMIF(Penalty!D:D, B7,Penalty!F:F )</f>
        <v>19</v>
      </c>
      <c r="D7" s="24">
        <f t="shared" si="0"/>
        <v>9.5000000000000001E-2</v>
      </c>
      <c r="F7" s="22" t="s">
        <v>140</v>
      </c>
      <c r="G7" s="32">
        <f>COUNTIF(GameStats!D:D, Aggregations!F10)</f>
        <v>24</v>
      </c>
      <c r="H7" s="24">
        <f t="shared" si="1"/>
        <v>9.7959183673469383E-2</v>
      </c>
      <c r="J7" s="22" t="s">
        <v>39</v>
      </c>
      <c r="K7" s="112">
        <f>SUMIF(PlayerTable!B:B,Aggregations!J7,PlayerTable!G:G)</f>
        <v>23</v>
      </c>
      <c r="L7" s="112">
        <f>COUNTIF(GameStats!D:D, J7)</f>
        <v>24</v>
      </c>
      <c r="M7" s="32">
        <f t="shared" si="3"/>
        <v>1</v>
      </c>
      <c r="N7" s="41">
        <f t="shared" si="2"/>
        <v>4.1666666666666664E-2</v>
      </c>
    </row>
    <row r="8" spans="2:14" x14ac:dyDescent="0.25">
      <c r="B8" s="111" t="s">
        <v>39</v>
      </c>
      <c r="C8" s="23">
        <f>SUMIF(Penalty!D:D, B8,Penalty!F:F )</f>
        <v>27</v>
      </c>
      <c r="D8" s="24">
        <f t="shared" si="0"/>
        <v>0.13500000000000001</v>
      </c>
      <c r="F8" s="111" t="s">
        <v>419</v>
      </c>
      <c r="G8" s="32">
        <f>COUNTIF(GameStats!D:D, Aggregations!F4)</f>
        <v>39</v>
      </c>
      <c r="H8" s="24">
        <f t="shared" si="1"/>
        <v>0.15918367346938775</v>
      </c>
      <c r="J8" s="111" t="s">
        <v>420</v>
      </c>
      <c r="K8" s="112">
        <f>SUMIF(PlayerTable!B:B,Aggregations!J8,PlayerTable!G:G)</f>
        <v>22</v>
      </c>
      <c r="L8" s="112">
        <f>COUNTIF(GameStats!D:D, J8)</f>
        <v>22</v>
      </c>
      <c r="M8" s="32">
        <f t="shared" si="3"/>
        <v>0</v>
      </c>
      <c r="N8" s="41">
        <f t="shared" si="2"/>
        <v>0</v>
      </c>
    </row>
    <row r="9" spans="2:14" x14ac:dyDescent="0.25">
      <c r="B9" s="22" t="s">
        <v>119</v>
      </c>
      <c r="C9" s="23">
        <f>SUMIF(Penalty!D:D, B9,Penalty!F:F )</f>
        <v>21</v>
      </c>
      <c r="D9" s="24">
        <f t="shared" si="0"/>
        <v>0.105</v>
      </c>
      <c r="F9" s="51" t="s">
        <v>66</v>
      </c>
      <c r="G9" s="32">
        <f>COUNTIF(GameStats!D:D, Aggregations!F11)</f>
        <v>22</v>
      </c>
      <c r="H9" s="24">
        <f t="shared" si="1"/>
        <v>8.9795918367346933E-2</v>
      </c>
      <c r="J9" s="22" t="s">
        <v>162</v>
      </c>
      <c r="K9" s="112">
        <f>SUMIF(PlayerTable!B:B,Aggregations!J9,PlayerTable!G:G)</f>
        <v>38</v>
      </c>
      <c r="L9" s="112">
        <f>COUNTIF(GameStats!D:D, J9)</f>
        <v>38</v>
      </c>
      <c r="M9" s="32">
        <f t="shared" si="3"/>
        <v>0</v>
      </c>
      <c r="N9" s="41">
        <f t="shared" si="2"/>
        <v>0</v>
      </c>
    </row>
    <row r="10" spans="2:14" x14ac:dyDescent="0.25">
      <c r="B10" s="22" t="s">
        <v>140</v>
      </c>
      <c r="C10" s="23">
        <f>SUMIF(Penalty!D:D, B10,Penalty!F:F )</f>
        <v>18</v>
      </c>
      <c r="D10" s="24">
        <f t="shared" si="0"/>
        <v>0.09</v>
      </c>
      <c r="F10" s="22" t="s">
        <v>39</v>
      </c>
      <c r="G10" s="32">
        <f>COUNTIF(GameStats!D:D, Aggregations!F7)</f>
        <v>32</v>
      </c>
      <c r="H10" s="24">
        <f t="shared" si="1"/>
        <v>0.1306122448979592</v>
      </c>
      <c r="J10" s="22" t="s">
        <v>119</v>
      </c>
      <c r="K10" s="112">
        <f>SUMIF(PlayerTable!B:B,Aggregations!J10,PlayerTable!G:G)</f>
        <v>39</v>
      </c>
      <c r="L10" s="112">
        <f>COUNTIF(GameStats!D:D, J10)</f>
        <v>40</v>
      </c>
      <c r="M10" s="32">
        <f t="shared" si="3"/>
        <v>1</v>
      </c>
      <c r="N10" s="41">
        <f t="shared" si="2"/>
        <v>2.5000000000000001E-2</v>
      </c>
    </row>
    <row r="11" spans="2:14" x14ac:dyDescent="0.25">
      <c r="B11" s="22" t="s">
        <v>162</v>
      </c>
      <c r="C11" s="23">
        <f>SUMIF(Penalty!D:D, B11,Penalty!F:F )</f>
        <v>12</v>
      </c>
      <c r="D11" s="24">
        <f t="shared" si="0"/>
        <v>0.06</v>
      </c>
      <c r="F11" s="111" t="s">
        <v>420</v>
      </c>
      <c r="G11" s="32">
        <f>COUNTIF(GameStats!D:D, Aggregations!F9)</f>
        <v>23</v>
      </c>
      <c r="H11" s="24">
        <f t="shared" si="1"/>
        <v>9.3877551020408165E-2</v>
      </c>
      <c r="J11" s="22" t="s">
        <v>419</v>
      </c>
      <c r="K11" s="112">
        <f>SUMIF(PlayerTable!B:B,Aggregations!J11,PlayerTable!G:G)</f>
        <v>27</v>
      </c>
      <c r="L11" s="112">
        <f>COUNTIF(GameStats!D:D, J11)</f>
        <v>27</v>
      </c>
      <c r="M11" s="32">
        <f t="shared" si="3"/>
        <v>0</v>
      </c>
      <c r="N11" s="41">
        <f t="shared" si="2"/>
        <v>0</v>
      </c>
    </row>
    <row r="12" spans="2:14" ht="15.75" thickBot="1" x14ac:dyDescent="0.3">
      <c r="B12" s="25" t="s">
        <v>402</v>
      </c>
      <c r="C12" s="23">
        <f>SUMIF(Penalty!D:D, "?",Penalty!F:F )</f>
        <v>0</v>
      </c>
      <c r="D12" s="24">
        <f t="shared" si="0"/>
        <v>0</v>
      </c>
      <c r="F12" s="26"/>
      <c r="G12" s="33">
        <f>SUM(G4:G11)</f>
        <v>245</v>
      </c>
      <c r="H12" s="34"/>
      <c r="J12" s="26"/>
      <c r="K12" s="33">
        <f>SUM(K4:K11)</f>
        <v>238</v>
      </c>
      <c r="L12" s="33">
        <f>SUM(L4:L11)</f>
        <v>245</v>
      </c>
      <c r="M12" s="33">
        <f>SUM(M4:M11)</f>
        <v>7</v>
      </c>
      <c r="N12" s="42"/>
    </row>
    <row r="13" spans="2:14" ht="15.75" thickBot="1" x14ac:dyDescent="0.3">
      <c r="B13" s="26"/>
      <c r="C13" s="27">
        <f>SUM(C4:C12)</f>
        <v>200</v>
      </c>
      <c r="D13" s="28"/>
    </row>
    <row r="16" spans="2:14" ht="15.75" thickBot="1" x14ac:dyDescent="0.3"/>
    <row r="17" spans="2:14" x14ac:dyDescent="0.25">
      <c r="B17" s="210" t="s">
        <v>258</v>
      </c>
      <c r="C17" s="212"/>
      <c r="F17" s="210" t="s">
        <v>261</v>
      </c>
      <c r="G17" s="212"/>
      <c r="J17" s="29" t="s">
        <v>214</v>
      </c>
      <c r="K17" s="85" t="s">
        <v>229</v>
      </c>
      <c r="L17" s="86" t="s">
        <v>348</v>
      </c>
    </row>
    <row r="18" spans="2:14" x14ac:dyDescent="0.25">
      <c r="B18" s="19" t="s">
        <v>37</v>
      </c>
      <c r="C18" s="52" t="s">
        <v>259</v>
      </c>
      <c r="F18" s="19" t="s">
        <v>37</v>
      </c>
      <c r="G18" s="52" t="s">
        <v>234</v>
      </c>
      <c r="J18" s="22" t="s">
        <v>218</v>
      </c>
      <c r="K18" s="32">
        <f>SUMIF(Penalty!G:G,J18,Penalty!F:F)</f>
        <v>75</v>
      </c>
      <c r="L18" s="87">
        <f t="shared" ref="L18:L36" si="4">K18/$K$37</f>
        <v>0.42857142857142855</v>
      </c>
    </row>
    <row r="19" spans="2:14" x14ac:dyDescent="0.25">
      <c r="B19" s="22" t="s">
        <v>162</v>
      </c>
      <c r="C19" s="53">
        <f>COUNTIF(GameStats!D:D, B19)/SUMIF(Penalty!D:D, B19,Penalty!F:F )</f>
        <v>3.1666666666666665</v>
      </c>
      <c r="F19" s="22" t="s">
        <v>162</v>
      </c>
      <c r="G19" s="57">
        <f>SUMIF(Goalies!C:C, F19,Goalies!E:E )</f>
        <v>25</v>
      </c>
      <c r="J19" s="22" t="s">
        <v>220</v>
      </c>
      <c r="K19" s="32">
        <f>SUMIF(Penalty!G:G,J19,Penalty!F:F)</f>
        <v>27</v>
      </c>
      <c r="L19" s="87">
        <f t="shared" si="4"/>
        <v>0.15428571428571428</v>
      </c>
    </row>
    <row r="20" spans="2:14" x14ac:dyDescent="0.25">
      <c r="B20" s="22" t="s">
        <v>140</v>
      </c>
      <c r="C20" s="53">
        <f>COUNTIF(GameStats!D:D, B20)/SUMIF(Penalty!D:D, B20,Penalty!F:F )</f>
        <v>1.7777777777777777</v>
      </c>
      <c r="F20" s="22" t="s">
        <v>119</v>
      </c>
      <c r="G20" s="57">
        <f>SUMIF(Goalies!C:C, F20,Goalies!E:E )</f>
        <v>24</v>
      </c>
      <c r="J20" s="22" t="s">
        <v>223</v>
      </c>
      <c r="K20" s="32">
        <f>SUMIF(Penalty!G:G,J20,Penalty!F:F)</f>
        <v>18</v>
      </c>
      <c r="L20" s="87">
        <f t="shared" si="4"/>
        <v>0.10285714285714286</v>
      </c>
    </row>
    <row r="21" spans="2:14" x14ac:dyDescent="0.25">
      <c r="B21" s="22" t="s">
        <v>119</v>
      </c>
      <c r="C21" s="53">
        <f>COUNTIF(GameStats!D:D, B21)/SUMIF(Penalty!D:D, B21,Penalty!F:F )</f>
        <v>1.9047619047619047</v>
      </c>
      <c r="F21" s="22" t="s">
        <v>39</v>
      </c>
      <c r="G21" s="57">
        <f>SUMIF(Goalies!C:C, F21,Goalies!E:E )</f>
        <v>32</v>
      </c>
      <c r="J21" s="22" t="s">
        <v>222</v>
      </c>
      <c r="K21" s="32">
        <f>SUMIF(Penalty!G:G,J21,Penalty!F:F)</f>
        <v>15</v>
      </c>
      <c r="L21" s="87">
        <f t="shared" si="4"/>
        <v>8.5714285714285715E-2</v>
      </c>
    </row>
    <row r="22" spans="2:14" x14ac:dyDescent="0.25">
      <c r="B22" s="22" t="s">
        <v>38</v>
      </c>
      <c r="C22" s="53">
        <f>COUNTIF(GameStats!D:D, B22)/SUMIF(Penalty!D:D, B22,Penalty!F:F )</f>
        <v>2.0526315789473686</v>
      </c>
      <c r="F22" s="111" t="s">
        <v>419</v>
      </c>
      <c r="G22" s="57">
        <f>SUMIF(Goalies!C:C, F22,Goalies!E:E )</f>
        <v>36</v>
      </c>
      <c r="J22" s="22" t="s">
        <v>221</v>
      </c>
      <c r="K22" s="32">
        <f>SUMIF(Penalty!G:G,J22,Penalty!F:F)</f>
        <v>12</v>
      </c>
      <c r="L22" s="87">
        <f t="shared" si="4"/>
        <v>6.8571428571428575E-2</v>
      </c>
    </row>
    <row r="23" spans="2:14" x14ac:dyDescent="0.25">
      <c r="B23" s="22" t="s">
        <v>39</v>
      </c>
      <c r="C23" s="53">
        <f>COUNTIF(GameStats!D:D, B23)/SUMIF(Penalty!D:D, B23,Penalty!F:F )</f>
        <v>0.88888888888888884</v>
      </c>
      <c r="F23" s="22" t="s">
        <v>238</v>
      </c>
      <c r="G23" s="57">
        <f>SUMIF(Goalies!C:C, F23,Goalies!E:E )</f>
        <v>36</v>
      </c>
      <c r="J23" s="22" t="s">
        <v>228</v>
      </c>
      <c r="K23" s="32">
        <f>SUMIF(Penalty!G:G,J23,Penalty!F:F)</f>
        <v>10</v>
      </c>
      <c r="L23" s="87">
        <f t="shared" si="4"/>
        <v>5.7142857142857141E-2</v>
      </c>
    </row>
    <row r="24" spans="2:14" x14ac:dyDescent="0.25">
      <c r="B24" s="111" t="s">
        <v>420</v>
      </c>
      <c r="C24" s="53">
        <f>COUNTIF(GameStats!D:D, B24)/SUMIF(Penalty!D:D, B24,Penalty!F:F )</f>
        <v>0.88</v>
      </c>
      <c r="F24" s="51" t="s">
        <v>66</v>
      </c>
      <c r="G24" s="57">
        <f>SUMIF(Goalies!C:C, F24,Goalies!E:E )</f>
        <v>30</v>
      </c>
      <c r="J24" s="22" t="s">
        <v>219</v>
      </c>
      <c r="K24" s="32">
        <f>SUMIF(Penalty!G:G,J24,Penalty!F:F)</f>
        <v>9</v>
      </c>
      <c r="L24" s="87">
        <f t="shared" si="4"/>
        <v>5.1428571428571428E-2</v>
      </c>
    </row>
    <row r="25" spans="2:14" x14ac:dyDescent="0.25">
      <c r="B25" s="111" t="s">
        <v>419</v>
      </c>
      <c r="C25" s="53">
        <f>COUNTIF(GameStats!D:D, B25)/SUMIF(Penalty!D:D, B25,Penalty!F:F )</f>
        <v>0.9</v>
      </c>
      <c r="F25" s="111" t="s">
        <v>420</v>
      </c>
      <c r="G25" s="57">
        <f>SUMIF(Goalies!C:C, F25,Goalies!E:E )</f>
        <v>37</v>
      </c>
      <c r="J25" s="22" t="s">
        <v>216</v>
      </c>
      <c r="K25" s="32">
        <f>SUMIF(Penalty!G:G,J25,Penalty!F:F)</f>
        <v>6</v>
      </c>
      <c r="L25" s="87">
        <f t="shared" si="4"/>
        <v>3.4285714285714287E-2</v>
      </c>
    </row>
    <row r="26" spans="2:14" x14ac:dyDescent="0.25">
      <c r="B26" s="111" t="s">
        <v>66</v>
      </c>
      <c r="C26" s="53">
        <f>COUNTIF(GameStats!D:D, B26)/SUMIF(Penalty!D:D, B26,Penalty!F:F )</f>
        <v>0.47916666666666669</v>
      </c>
      <c r="F26" s="22" t="s">
        <v>140</v>
      </c>
      <c r="G26" s="57">
        <f>SUMIF(Goalies!C:C, F26,Goalies!E:E )</f>
        <v>25</v>
      </c>
      <c r="J26" s="22" t="s">
        <v>260</v>
      </c>
      <c r="K26" s="32">
        <f>SUMIF(Penalty!G:G,J26,Penalty!F:F)</f>
        <v>3</v>
      </c>
      <c r="L26" s="87">
        <f t="shared" si="4"/>
        <v>1.7142857142857144E-2</v>
      </c>
    </row>
    <row r="27" spans="2:14" ht="15.75" thickBot="1" x14ac:dyDescent="0.3">
      <c r="B27" s="54" t="s">
        <v>255</v>
      </c>
      <c r="C27" s="55">
        <f>AVERAGE(C19:C26)</f>
        <v>1.5062366854636593</v>
      </c>
      <c r="F27" s="54" t="s">
        <v>245</v>
      </c>
      <c r="G27" s="58">
        <f>SUM(G19:G26)</f>
        <v>245</v>
      </c>
      <c r="J27" s="22" t="s">
        <v>385</v>
      </c>
      <c r="K27" s="32">
        <f>SUMIF(Penalty!G:G,J27,Penalty!F:F)</f>
        <v>0</v>
      </c>
      <c r="L27" s="87">
        <f t="shared" si="4"/>
        <v>0</v>
      </c>
    </row>
    <row r="28" spans="2:14" x14ac:dyDescent="0.25">
      <c r="J28" s="111" t="s">
        <v>251</v>
      </c>
      <c r="K28" s="32">
        <f>SUMIF(Penalty!G:G,J28,Penalty!F:F)</f>
        <v>0</v>
      </c>
      <c r="L28" s="87">
        <f t="shared" si="4"/>
        <v>0</v>
      </c>
    </row>
    <row r="29" spans="2:14" x14ac:dyDescent="0.25">
      <c r="J29" s="22" t="s">
        <v>413</v>
      </c>
      <c r="K29" s="32">
        <f>SUMIF(Penalty!G:G,J29,Penalty!F:F)</f>
        <v>0</v>
      </c>
      <c r="L29" s="87">
        <f t="shared" si="4"/>
        <v>0</v>
      </c>
    </row>
    <row r="30" spans="2:14" s="133" customFormat="1" ht="15.75" thickBot="1" x14ac:dyDescent="0.3">
      <c r="G30" s="134"/>
      <c r="J30" s="111" t="s">
        <v>248</v>
      </c>
      <c r="K30" s="112">
        <f>SUMIF(Penalty!G:G,J30,Penalty!F:F)</f>
        <v>0</v>
      </c>
      <c r="L30" s="87">
        <f t="shared" si="4"/>
        <v>0</v>
      </c>
    </row>
    <row r="31" spans="2:14" x14ac:dyDescent="0.25">
      <c r="B31" s="210" t="s">
        <v>401</v>
      </c>
      <c r="C31" s="211"/>
      <c r="D31" s="211"/>
      <c r="E31" s="211"/>
      <c r="F31" s="212"/>
      <c r="I31" s="133"/>
      <c r="J31" s="111" t="s">
        <v>256</v>
      </c>
      <c r="K31" s="112">
        <f>SUMIF(Penalty!G:G,J31,Penalty!F:F)</f>
        <v>0</v>
      </c>
      <c r="L31" s="87">
        <f t="shared" si="4"/>
        <v>0</v>
      </c>
      <c r="M31" s="134"/>
      <c r="N31" s="134"/>
    </row>
    <row r="32" spans="2:14" x14ac:dyDescent="0.25">
      <c r="B32" s="155" t="s">
        <v>37</v>
      </c>
      <c r="C32" s="138" t="s">
        <v>398</v>
      </c>
      <c r="D32" s="138" t="s">
        <v>399</v>
      </c>
      <c r="E32" s="138" t="s">
        <v>400</v>
      </c>
      <c r="F32" s="156" t="s">
        <v>245</v>
      </c>
      <c r="J32" s="22" t="s">
        <v>351</v>
      </c>
      <c r="K32" s="32">
        <f>SUMIF(Penalty!G:G,J32,Penalty!F:F)</f>
        <v>0</v>
      </c>
      <c r="L32" s="87">
        <f t="shared" si="4"/>
        <v>0</v>
      </c>
    </row>
    <row r="33" spans="2:14" x14ac:dyDescent="0.25">
      <c r="B33" s="111" t="s">
        <v>38</v>
      </c>
      <c r="C33" s="112">
        <f>COUNTIFS(GameStats!B:B,1,GameStats!D:D,Aggregations!B33)</f>
        <v>8</v>
      </c>
      <c r="D33" s="112">
        <f>COUNTIFS(GameStats!B:B,2,GameStats!D:D,Aggregations!B33)</f>
        <v>14</v>
      </c>
      <c r="E33" s="112">
        <f>COUNTIFS(GameStats!B:B,3,GameStats!D:D,Aggregations!B33)</f>
        <v>17</v>
      </c>
      <c r="F33" s="57">
        <f>SUM(C33:E33)</f>
        <v>39</v>
      </c>
      <c r="J33" s="22" t="s">
        <v>249</v>
      </c>
      <c r="K33" s="32">
        <f>SUMIF(Penalty!G:G,J33,Penalty!F:F)</f>
        <v>0</v>
      </c>
      <c r="L33" s="87">
        <f t="shared" si="4"/>
        <v>0</v>
      </c>
    </row>
    <row r="34" spans="2:14" x14ac:dyDescent="0.25">
      <c r="B34" s="111" t="s">
        <v>119</v>
      </c>
      <c r="C34" s="112">
        <f>COUNTIFS(GameStats!B:B,1,GameStats!D:D,Aggregations!B34)</f>
        <v>11</v>
      </c>
      <c r="D34" s="112">
        <f>COUNTIFS(GameStats!B:B,2,GameStats!D:D,Aggregations!B34)</f>
        <v>15</v>
      </c>
      <c r="E34" s="112">
        <f>COUNTIFS(GameStats!B:B,3,GameStats!D:D,Aggregations!B34)</f>
        <v>14</v>
      </c>
      <c r="F34" s="57">
        <f t="shared" ref="F34:F40" si="5">SUM(C34:E34)</f>
        <v>40</v>
      </c>
      <c r="J34" s="22" t="s">
        <v>217</v>
      </c>
      <c r="K34" s="32">
        <f>SUMIF(Penalty!G:G,J34,Penalty!F:F)</f>
        <v>0</v>
      </c>
      <c r="L34" s="87">
        <f t="shared" si="4"/>
        <v>0</v>
      </c>
    </row>
    <row r="35" spans="2:14" s="89" customFormat="1" x14ac:dyDescent="0.25">
      <c r="B35" s="111" t="s">
        <v>66</v>
      </c>
      <c r="C35" s="112">
        <f>COUNTIFS(GameStats!B:B,1,GameStats!D:D,Aggregations!B35)</f>
        <v>6</v>
      </c>
      <c r="D35" s="112">
        <f>COUNTIFS(GameStats!B:B,2,GameStats!D:D,Aggregations!B35)</f>
        <v>6</v>
      </c>
      <c r="E35" s="112">
        <f>COUNTIFS(GameStats!B:B,3,GameStats!D:D,Aggregations!B35)</f>
        <v>11</v>
      </c>
      <c r="F35" s="57">
        <f t="shared" si="5"/>
        <v>23</v>
      </c>
      <c r="G35" s="44"/>
      <c r="I35"/>
      <c r="J35" s="25" t="s">
        <v>347</v>
      </c>
      <c r="K35" s="32">
        <f>SUMIF(Penalty!G:G,"",Penalty!F:F)</f>
        <v>0</v>
      </c>
      <c r="L35" s="87">
        <f t="shared" si="4"/>
        <v>0</v>
      </c>
      <c r="M35" s="14"/>
      <c r="N35" s="14"/>
    </row>
    <row r="36" spans="2:14" x14ac:dyDescent="0.25">
      <c r="B36" s="111" t="s">
        <v>162</v>
      </c>
      <c r="C36" s="112">
        <f>COUNTIFS(GameStats!B:B,1,GameStats!D:D,Aggregations!B36)</f>
        <v>9</v>
      </c>
      <c r="D36" s="112">
        <f>COUNTIFS(GameStats!B:B,2,GameStats!D:D,Aggregations!B36)</f>
        <v>12</v>
      </c>
      <c r="E36" s="112">
        <f>COUNTIFS(GameStats!B:B,3,GameStats!D:D,Aggregations!B36)</f>
        <v>17</v>
      </c>
      <c r="F36" s="57">
        <f t="shared" si="5"/>
        <v>38</v>
      </c>
      <c r="I36" s="89"/>
      <c r="J36" s="111" t="s">
        <v>227</v>
      </c>
      <c r="K36" s="32">
        <f>SUMIF(Penalty!G:G,J36,Penalty!F:F)</f>
        <v>0</v>
      </c>
      <c r="L36" s="87">
        <f t="shared" si="4"/>
        <v>0</v>
      </c>
      <c r="M36" s="44"/>
      <c r="N36" s="44"/>
    </row>
    <row r="37" spans="2:14" ht="15.75" thickBot="1" x14ac:dyDescent="0.3">
      <c r="B37" s="111" t="s">
        <v>39</v>
      </c>
      <c r="C37" s="112">
        <f>COUNTIFS(GameStats!B:B,1,GameStats!D:D,Aggregations!B37)</f>
        <v>5</v>
      </c>
      <c r="D37" s="112">
        <f>COUNTIFS(GameStats!B:B,2,GameStats!D:D,Aggregations!B37)</f>
        <v>14</v>
      </c>
      <c r="E37" s="112">
        <f>COUNTIFS(GameStats!B:B,3,GameStats!D:D,Aggregations!B37)</f>
        <v>5</v>
      </c>
      <c r="F37" s="57">
        <f t="shared" si="5"/>
        <v>24</v>
      </c>
      <c r="J37" s="54" t="s">
        <v>245</v>
      </c>
      <c r="K37" s="60">
        <f>SUM(K18:K36)</f>
        <v>175</v>
      </c>
      <c r="L37" s="42"/>
    </row>
    <row r="38" spans="2:14" x14ac:dyDescent="0.25">
      <c r="B38" s="111" t="s">
        <v>420</v>
      </c>
      <c r="C38" s="112">
        <f>COUNTIFS(GameStats!B:B,1,GameStats!D:D,Aggregations!B38)</f>
        <v>5</v>
      </c>
      <c r="D38" s="112">
        <f>COUNTIFS(GameStats!B:B,2,GameStats!D:D,Aggregations!B38)</f>
        <v>11</v>
      </c>
      <c r="E38" s="112">
        <f>COUNTIFS(GameStats!B:B,3,GameStats!D:D,Aggregations!B38)</f>
        <v>6</v>
      </c>
      <c r="F38" s="57">
        <f t="shared" si="5"/>
        <v>22</v>
      </c>
    </row>
    <row r="39" spans="2:14" x14ac:dyDescent="0.25">
      <c r="B39" s="111" t="s">
        <v>140</v>
      </c>
      <c r="C39" s="112">
        <f>COUNTIFS(GameStats!B:B,1,GameStats!D:D,Aggregations!B39)</f>
        <v>5</v>
      </c>
      <c r="D39" s="112">
        <f>COUNTIFS(GameStats!B:B,2,GameStats!D:D,Aggregations!B39)</f>
        <v>17</v>
      </c>
      <c r="E39" s="112">
        <f>COUNTIFS(GameStats!B:B,3,GameStats!D:D,Aggregations!B39)</f>
        <v>10</v>
      </c>
      <c r="F39" s="57">
        <f t="shared" si="5"/>
        <v>32</v>
      </c>
    </row>
    <row r="40" spans="2:14" x14ac:dyDescent="0.25">
      <c r="B40" s="111" t="s">
        <v>419</v>
      </c>
      <c r="C40" s="146">
        <f>COUNTIFS(GameStats!B:B,1,GameStats!D:D,Aggregations!B40)</f>
        <v>11</v>
      </c>
      <c r="D40" s="146">
        <f>COUNTIFS(GameStats!B:B,2,GameStats!D:D,Aggregations!B40)</f>
        <v>8</v>
      </c>
      <c r="E40" s="146">
        <f>COUNTIFS(GameStats!B:B,3,GameStats!D:D,Aggregations!B40)</f>
        <v>8</v>
      </c>
      <c r="F40" s="157">
        <f t="shared" si="5"/>
        <v>27</v>
      </c>
    </row>
    <row r="41" spans="2:14" ht="15.75" thickBot="1" x14ac:dyDescent="0.3">
      <c r="B41" s="26"/>
      <c r="C41" s="154">
        <f>SUM(C33:C40)/$F$41</f>
        <v>0.24489795918367346</v>
      </c>
      <c r="D41" s="154">
        <f t="shared" ref="D41:E41" si="6">SUM(D33:D40)/$F$41</f>
        <v>0.39591836734693875</v>
      </c>
      <c r="E41" s="154">
        <f t="shared" si="6"/>
        <v>0.35918367346938773</v>
      </c>
      <c r="F41" s="58">
        <f>SUM(F33:F40)</f>
        <v>245</v>
      </c>
    </row>
    <row r="42" spans="2:14" x14ac:dyDescent="0.25">
      <c r="F42" s="165"/>
    </row>
  </sheetData>
  <sortState ref="B19:C26">
    <sortCondition descending="1" ref="C19:C26"/>
    <sortCondition ref="B19:B26"/>
  </sortState>
  <mergeCells count="4">
    <mergeCell ref="B2:D2"/>
    <mergeCell ref="B17:C17"/>
    <mergeCell ref="F17:G17"/>
    <mergeCell ref="B31:F31"/>
  </mergeCells>
  <conditionalFormatting sqref="B9:B10 F6:F7">
    <cfRule type="containsText" dxfId="421" priority="451" operator="containsText" text="Puckheads">
      <formula>NOT(ISERROR(SEARCH("Puckheads",B6)))</formula>
    </cfRule>
    <cfRule type="containsText" dxfId="420" priority="452" operator="containsText" text="Rink Rats">
      <formula>NOT(ISERROR(SEARCH("Rink Rats",B6)))</formula>
    </cfRule>
    <cfRule type="containsText" dxfId="419" priority="453" operator="containsText" text="Victors">
      <formula>NOT(ISERROR(SEARCH("Victors",B6)))</formula>
    </cfRule>
    <cfRule type="containsText" dxfId="418" priority="454" operator="containsText" text="Kryptonite">
      <formula>NOT(ISERROR(SEARCH("Kryptonite",B6)))</formula>
    </cfRule>
    <cfRule type="containsText" dxfId="417" priority="455" operator="containsText" text="Voodoo">
      <formula>NOT(ISERROR(SEARCH("Voodoo",B6)))</formula>
    </cfRule>
    <cfRule type="containsText" dxfId="416" priority="456" operator="containsText" text="FoDM/KB">
      <formula>NOT(ISERROR(SEARCH("FoDM/KB",B6)))</formula>
    </cfRule>
    <cfRule type="containsText" dxfId="415" priority="457" operator="containsText" text="Alien">
      <formula>NOT(ISERROR(SEARCH("Alien",B6)))</formula>
    </cfRule>
    <cfRule type="containsText" dxfId="414" priority="458" operator="containsText" text="Red Alert">
      <formula>NOT(ISERROR(SEARCH("Red Alert",B6)))</formula>
    </cfRule>
  </conditionalFormatting>
  <conditionalFormatting sqref="B8">
    <cfRule type="containsText" dxfId="413" priority="411" operator="containsText" text="Puckheads">
      <formula>NOT(ISERROR(SEARCH("Puckheads",B8)))</formula>
    </cfRule>
    <cfRule type="containsText" dxfId="412" priority="412" operator="containsText" text="Rink Rats">
      <formula>NOT(ISERROR(SEARCH("Rink Rats",B8)))</formula>
    </cfRule>
    <cfRule type="containsText" dxfId="411" priority="413" operator="containsText" text="Victors">
      <formula>NOT(ISERROR(SEARCH("Victors",B8)))</formula>
    </cfRule>
    <cfRule type="containsText" dxfId="410" priority="414" operator="containsText" text="Kryptonite">
      <formula>NOT(ISERROR(SEARCH("Kryptonite",B8)))</formula>
    </cfRule>
    <cfRule type="containsText" dxfId="409" priority="415" operator="containsText" text="Voodoo">
      <formula>NOT(ISERROR(SEARCH("Voodoo",B8)))</formula>
    </cfRule>
    <cfRule type="containsText" dxfId="408" priority="416" operator="containsText" text="FoDM/KB">
      <formula>NOT(ISERROR(SEARCH("FoDM/KB",B8)))</formula>
    </cfRule>
    <cfRule type="containsText" dxfId="407" priority="417" operator="containsText" text="Alien">
      <formula>NOT(ISERROR(SEARCH("Alien",B8)))</formula>
    </cfRule>
    <cfRule type="containsText" dxfId="406" priority="418" operator="containsText" text="Red Alert">
      <formula>NOT(ISERROR(SEARCH("Red Alert",B8)))</formula>
    </cfRule>
  </conditionalFormatting>
  <conditionalFormatting sqref="B11">
    <cfRule type="containsText" dxfId="405" priority="435" operator="containsText" text="Puckheads">
      <formula>NOT(ISERROR(SEARCH("Puckheads",B11)))</formula>
    </cfRule>
    <cfRule type="containsText" dxfId="404" priority="436" operator="containsText" text="Rink Rats">
      <formula>NOT(ISERROR(SEARCH("Rink Rats",B11)))</formula>
    </cfRule>
    <cfRule type="containsText" dxfId="403" priority="437" operator="containsText" text="Victors">
      <formula>NOT(ISERROR(SEARCH("Victors",B11)))</formula>
    </cfRule>
    <cfRule type="containsText" dxfId="402" priority="438" operator="containsText" text="Kryptonite">
      <formula>NOT(ISERROR(SEARCH("Kryptonite",B11)))</formula>
    </cfRule>
    <cfRule type="containsText" dxfId="401" priority="439" operator="containsText" text="Voodoo">
      <formula>NOT(ISERROR(SEARCH("Voodoo",B11)))</formula>
    </cfRule>
    <cfRule type="containsText" dxfId="400" priority="440" operator="containsText" text="FoDM/KB">
      <formula>NOT(ISERROR(SEARCH("FoDM/KB",B11)))</formula>
    </cfRule>
    <cfRule type="containsText" dxfId="399" priority="441" operator="containsText" text="Alien">
      <formula>NOT(ISERROR(SEARCH("Alien",B11)))</formula>
    </cfRule>
    <cfRule type="containsText" dxfId="398" priority="442" operator="containsText" text="Red Alert">
      <formula>NOT(ISERROR(SEARCH("Red Alert",B11)))</formula>
    </cfRule>
  </conditionalFormatting>
  <conditionalFormatting sqref="B12">
    <cfRule type="containsText" dxfId="397" priority="419" operator="containsText" text="Puckheads">
      <formula>NOT(ISERROR(SEARCH("Puckheads",B12)))</formula>
    </cfRule>
    <cfRule type="containsText" dxfId="396" priority="420" operator="containsText" text="Rink Rats">
      <formula>NOT(ISERROR(SEARCH("Rink Rats",B12)))</formula>
    </cfRule>
    <cfRule type="containsText" dxfId="395" priority="421" operator="containsText" text="Victors">
      <formula>NOT(ISERROR(SEARCH("Victors",B12)))</formula>
    </cfRule>
    <cfRule type="containsText" dxfId="394" priority="422" operator="containsText" text="Kryptonite">
      <formula>NOT(ISERROR(SEARCH("Kryptonite",B12)))</formula>
    </cfRule>
    <cfRule type="containsText" dxfId="393" priority="423" operator="containsText" text="Voodoo">
      <formula>NOT(ISERROR(SEARCH("Voodoo",B12)))</formula>
    </cfRule>
    <cfRule type="containsText" dxfId="392" priority="424" operator="containsText" text="FoDM/KB">
      <formula>NOT(ISERROR(SEARCH("FoDM/KB",B12)))</formula>
    </cfRule>
    <cfRule type="containsText" dxfId="391" priority="425" operator="containsText" text="Alien">
      <formula>NOT(ISERROR(SEARCH("Alien",B12)))</formula>
    </cfRule>
    <cfRule type="containsText" dxfId="390" priority="426" operator="containsText" text="Red Alert">
      <formula>NOT(ISERROR(SEARCH("Red Alert",B12)))</formula>
    </cfRule>
  </conditionalFormatting>
  <conditionalFormatting sqref="F5">
    <cfRule type="containsText" dxfId="389" priority="395" operator="containsText" text="Puckheads">
      <formula>NOT(ISERROR(SEARCH("Puckheads",F5)))</formula>
    </cfRule>
    <cfRule type="containsText" dxfId="388" priority="396" operator="containsText" text="Rink Rats">
      <formula>NOT(ISERROR(SEARCH("Rink Rats",F5)))</formula>
    </cfRule>
    <cfRule type="containsText" dxfId="387" priority="397" operator="containsText" text="Victors">
      <formula>NOT(ISERROR(SEARCH("Victors",F5)))</formula>
    </cfRule>
    <cfRule type="containsText" dxfId="386" priority="398" operator="containsText" text="Kryptonite">
      <formula>NOT(ISERROR(SEARCH("Kryptonite",F5)))</formula>
    </cfRule>
    <cfRule type="containsText" dxfId="385" priority="399" operator="containsText" text="Voodoo">
      <formula>NOT(ISERROR(SEARCH("Voodoo",F5)))</formula>
    </cfRule>
    <cfRule type="containsText" dxfId="384" priority="400" operator="containsText" text="FoDM/KB">
      <formula>NOT(ISERROR(SEARCH("FoDM/KB",F5)))</formula>
    </cfRule>
    <cfRule type="containsText" dxfId="383" priority="401" operator="containsText" text="Alien">
      <formula>NOT(ISERROR(SEARCH("Alien",F5)))</formula>
    </cfRule>
    <cfRule type="containsText" dxfId="382" priority="402" operator="containsText" text="Red Alert">
      <formula>NOT(ISERROR(SEARCH("Red Alert",F5)))</formula>
    </cfRule>
  </conditionalFormatting>
  <conditionalFormatting sqref="F10">
    <cfRule type="containsText" dxfId="381" priority="379" operator="containsText" text="Puckheads">
      <formula>NOT(ISERROR(SEARCH("Puckheads",F10)))</formula>
    </cfRule>
    <cfRule type="containsText" dxfId="380" priority="380" operator="containsText" text="Rink Rats">
      <formula>NOT(ISERROR(SEARCH("Rink Rats",F10)))</formula>
    </cfRule>
    <cfRule type="containsText" dxfId="379" priority="381" operator="containsText" text="Victors">
      <formula>NOT(ISERROR(SEARCH("Victors",F10)))</formula>
    </cfRule>
    <cfRule type="containsText" dxfId="378" priority="382" operator="containsText" text="Kryptonite">
      <formula>NOT(ISERROR(SEARCH("Kryptonite",F10)))</formula>
    </cfRule>
    <cfRule type="containsText" dxfId="377" priority="383" operator="containsText" text="Voodoo">
      <formula>NOT(ISERROR(SEARCH("Voodoo",F10)))</formula>
    </cfRule>
    <cfRule type="containsText" dxfId="376" priority="384" operator="containsText" text="FoDM/KB">
      <formula>NOT(ISERROR(SEARCH("FoDM/KB",F10)))</formula>
    </cfRule>
    <cfRule type="containsText" dxfId="375" priority="385" operator="containsText" text="Alien">
      <formula>NOT(ISERROR(SEARCH("Alien",F10)))</formula>
    </cfRule>
    <cfRule type="containsText" dxfId="374" priority="386" operator="containsText" text="Red Alert">
      <formula>NOT(ISERROR(SEARCH("Red Alert",F10)))</formula>
    </cfRule>
  </conditionalFormatting>
  <conditionalFormatting sqref="J5">
    <cfRule type="containsText" dxfId="373" priority="347" operator="containsText" text="Puckheads">
      <formula>NOT(ISERROR(SEARCH("Puckheads",J5)))</formula>
    </cfRule>
    <cfRule type="containsText" dxfId="372" priority="348" operator="containsText" text="Rink Rats">
      <formula>NOT(ISERROR(SEARCH("Rink Rats",J5)))</formula>
    </cfRule>
    <cfRule type="containsText" dxfId="371" priority="349" operator="containsText" text="Victors">
      <formula>NOT(ISERROR(SEARCH("Victors",J5)))</formula>
    </cfRule>
    <cfRule type="containsText" dxfId="370" priority="350" operator="containsText" text="Kryptonite">
      <formula>NOT(ISERROR(SEARCH("Kryptonite",J5)))</formula>
    </cfRule>
    <cfRule type="containsText" dxfId="369" priority="351" operator="containsText" text="Voodoo">
      <formula>NOT(ISERROR(SEARCH("Voodoo",J5)))</formula>
    </cfRule>
    <cfRule type="containsText" dxfId="368" priority="352" operator="containsText" text="FoDM/KB">
      <formula>NOT(ISERROR(SEARCH("FoDM/KB",J5)))</formula>
    </cfRule>
    <cfRule type="containsText" dxfId="367" priority="353" operator="containsText" text="Alien">
      <formula>NOT(ISERROR(SEARCH("Alien",J5)))</formula>
    </cfRule>
    <cfRule type="containsText" dxfId="366" priority="354" operator="containsText" text="Red Alert">
      <formula>NOT(ISERROR(SEARCH("Red Alert",J5)))</formula>
    </cfRule>
  </conditionalFormatting>
  <conditionalFormatting sqref="J6">
    <cfRule type="containsText" dxfId="365" priority="315" operator="containsText" text="Puckheads">
      <formula>NOT(ISERROR(SEARCH("Puckheads",J6)))</formula>
    </cfRule>
    <cfRule type="containsText" dxfId="364" priority="316" operator="containsText" text="Rink Rats">
      <formula>NOT(ISERROR(SEARCH("Rink Rats",J6)))</formula>
    </cfRule>
    <cfRule type="containsText" dxfId="363" priority="317" operator="containsText" text="Victors">
      <formula>NOT(ISERROR(SEARCH("Victors",J6)))</formula>
    </cfRule>
    <cfRule type="containsText" dxfId="362" priority="318" operator="containsText" text="Kryptonite">
      <formula>NOT(ISERROR(SEARCH("Kryptonite",J6)))</formula>
    </cfRule>
    <cfRule type="containsText" dxfId="361" priority="319" operator="containsText" text="Voodoo">
      <formula>NOT(ISERROR(SEARCH("Voodoo",J6)))</formula>
    </cfRule>
    <cfRule type="containsText" dxfId="360" priority="320" operator="containsText" text="FoDM/KB">
      <formula>NOT(ISERROR(SEARCH("FoDM/KB",J6)))</formula>
    </cfRule>
    <cfRule type="containsText" dxfId="359" priority="321" operator="containsText" text="Alien">
      <formula>NOT(ISERROR(SEARCH("Alien",J6)))</formula>
    </cfRule>
    <cfRule type="containsText" dxfId="358" priority="322" operator="containsText" text="Red Alert">
      <formula>NOT(ISERROR(SEARCH("Red Alert",J6)))</formula>
    </cfRule>
  </conditionalFormatting>
  <conditionalFormatting sqref="J4">
    <cfRule type="containsText" dxfId="357" priority="355" operator="containsText" text="Puckheads">
      <formula>NOT(ISERROR(SEARCH("Puckheads",J4)))</formula>
    </cfRule>
    <cfRule type="containsText" dxfId="356" priority="356" operator="containsText" text="Rink Rats">
      <formula>NOT(ISERROR(SEARCH("Rink Rats",J4)))</formula>
    </cfRule>
    <cfRule type="containsText" dxfId="355" priority="357" operator="containsText" text="Victors">
      <formula>NOT(ISERROR(SEARCH("Victors",J4)))</formula>
    </cfRule>
    <cfRule type="containsText" dxfId="354" priority="358" operator="containsText" text="Kryptonite">
      <formula>NOT(ISERROR(SEARCH("Kryptonite",J4)))</formula>
    </cfRule>
    <cfRule type="containsText" dxfId="353" priority="359" operator="containsText" text="Voodoo">
      <formula>NOT(ISERROR(SEARCH("Voodoo",J4)))</formula>
    </cfRule>
    <cfRule type="containsText" dxfId="352" priority="360" operator="containsText" text="FoDM/KB">
      <formula>NOT(ISERROR(SEARCH("FoDM/KB",J4)))</formula>
    </cfRule>
    <cfRule type="containsText" dxfId="351" priority="361" operator="containsText" text="Alien">
      <formula>NOT(ISERROR(SEARCH("Alien",J4)))</formula>
    </cfRule>
    <cfRule type="containsText" dxfId="350" priority="362" operator="containsText" text="Red Alert">
      <formula>NOT(ISERROR(SEARCH("Red Alert",J4)))</formula>
    </cfRule>
  </conditionalFormatting>
  <conditionalFormatting sqref="J7 J9">
    <cfRule type="containsText" dxfId="349" priority="339" operator="containsText" text="Puckheads">
      <formula>NOT(ISERROR(SEARCH("Puckheads",J7)))</formula>
    </cfRule>
    <cfRule type="containsText" dxfId="348" priority="340" operator="containsText" text="Rink Rats">
      <formula>NOT(ISERROR(SEARCH("Rink Rats",J7)))</formula>
    </cfRule>
    <cfRule type="containsText" dxfId="347" priority="341" operator="containsText" text="Victors">
      <formula>NOT(ISERROR(SEARCH("Victors",J7)))</formula>
    </cfRule>
    <cfRule type="containsText" dxfId="346" priority="342" operator="containsText" text="Kryptonite">
      <formula>NOT(ISERROR(SEARCH("Kryptonite",J7)))</formula>
    </cfRule>
    <cfRule type="containsText" dxfId="345" priority="343" operator="containsText" text="Voodoo">
      <formula>NOT(ISERROR(SEARCH("Voodoo",J7)))</formula>
    </cfRule>
    <cfRule type="containsText" dxfId="344" priority="344" operator="containsText" text="FoDM/KB">
      <formula>NOT(ISERROR(SEARCH("FoDM/KB",J7)))</formula>
    </cfRule>
    <cfRule type="containsText" dxfId="343" priority="345" operator="containsText" text="Alien">
      <formula>NOT(ISERROR(SEARCH("Alien",J7)))</formula>
    </cfRule>
    <cfRule type="containsText" dxfId="342" priority="346" operator="containsText" text="Red Alert">
      <formula>NOT(ISERROR(SEARCH("Red Alert",J7)))</formula>
    </cfRule>
  </conditionalFormatting>
  <conditionalFormatting sqref="J10">
    <cfRule type="containsText" dxfId="341" priority="331" operator="containsText" text="Puckheads">
      <formula>NOT(ISERROR(SEARCH("Puckheads",J10)))</formula>
    </cfRule>
    <cfRule type="containsText" dxfId="340" priority="332" operator="containsText" text="Rink Rats">
      <formula>NOT(ISERROR(SEARCH("Rink Rats",J10)))</formula>
    </cfRule>
    <cfRule type="containsText" dxfId="339" priority="333" operator="containsText" text="Victors">
      <formula>NOT(ISERROR(SEARCH("Victors",J10)))</formula>
    </cfRule>
    <cfRule type="containsText" dxfId="338" priority="334" operator="containsText" text="Kryptonite">
      <formula>NOT(ISERROR(SEARCH("Kryptonite",J10)))</formula>
    </cfRule>
    <cfRule type="containsText" dxfId="337" priority="335" operator="containsText" text="Voodoo">
      <formula>NOT(ISERROR(SEARCH("Voodoo",J10)))</formula>
    </cfRule>
    <cfRule type="containsText" dxfId="336" priority="336" operator="containsText" text="FoDM/KB">
      <formula>NOT(ISERROR(SEARCH("FoDM/KB",J10)))</formula>
    </cfRule>
    <cfRule type="containsText" dxfId="335" priority="337" operator="containsText" text="Alien">
      <formula>NOT(ISERROR(SEARCH("Alien",J10)))</formula>
    </cfRule>
    <cfRule type="containsText" dxfId="334" priority="338" operator="containsText" text="Red Alert">
      <formula>NOT(ISERROR(SEARCH("Red Alert",J10)))</formula>
    </cfRule>
  </conditionalFormatting>
  <conditionalFormatting sqref="J11">
    <cfRule type="containsText" dxfId="333" priority="323" operator="containsText" text="Puckheads">
      <formula>NOT(ISERROR(SEARCH("Puckheads",J11)))</formula>
    </cfRule>
    <cfRule type="containsText" dxfId="332" priority="324" operator="containsText" text="Rink Rats">
      <formula>NOT(ISERROR(SEARCH("Rink Rats",J11)))</formula>
    </cfRule>
    <cfRule type="containsText" dxfId="331" priority="325" operator="containsText" text="Victors">
      <formula>NOT(ISERROR(SEARCH("Victors",J11)))</formula>
    </cfRule>
    <cfRule type="containsText" dxfId="330" priority="326" operator="containsText" text="Kryptonite">
      <formula>NOT(ISERROR(SEARCH("Kryptonite",J11)))</formula>
    </cfRule>
    <cfRule type="containsText" dxfId="329" priority="327" operator="containsText" text="Ichi">
      <formula>NOT(ISERROR(SEARCH("Ichi",J11)))</formula>
    </cfRule>
    <cfRule type="containsText" dxfId="328" priority="328" operator="containsText" text="FoDM/KB">
      <formula>NOT(ISERROR(SEARCH("FoDM/KB",J11)))</formula>
    </cfRule>
    <cfRule type="containsText" dxfId="327" priority="329" operator="containsText" text="Alien">
      <formula>NOT(ISERROR(SEARCH("Alien",J11)))</formula>
    </cfRule>
    <cfRule type="containsText" dxfId="326" priority="330" operator="containsText" text="Red Alert">
      <formula>NOT(ISERROR(SEARCH("Red Alert",J11)))</formula>
    </cfRule>
  </conditionalFormatting>
  <conditionalFormatting sqref="B19 B21">
    <cfRule type="containsText" dxfId="325" priority="299" operator="containsText" text="Puckheads">
      <formula>NOT(ISERROR(SEARCH("Puckheads",B19)))</formula>
    </cfRule>
    <cfRule type="containsText" dxfId="324" priority="300" operator="containsText" text="Rink Rats">
      <formula>NOT(ISERROR(SEARCH("Rink Rats",B19)))</formula>
    </cfRule>
    <cfRule type="containsText" dxfId="323" priority="301" operator="containsText" text="Victors">
      <formula>NOT(ISERROR(SEARCH("Victors",B19)))</formula>
    </cfRule>
    <cfRule type="containsText" dxfId="322" priority="302" operator="containsText" text="Kryptonite">
      <formula>NOT(ISERROR(SEARCH("Kryptonite",B19)))</formula>
    </cfRule>
    <cfRule type="containsText" dxfId="321" priority="303" operator="containsText" text="Voodoo">
      <formula>NOT(ISERROR(SEARCH("Voodoo",B19)))</formula>
    </cfRule>
    <cfRule type="containsText" dxfId="320" priority="304" operator="containsText" text="FoDM/KB">
      <formula>NOT(ISERROR(SEARCH("FoDM/KB",B19)))</formula>
    </cfRule>
    <cfRule type="containsText" dxfId="319" priority="305" operator="containsText" text="Alien">
      <formula>NOT(ISERROR(SEARCH("Alien",B19)))</formula>
    </cfRule>
    <cfRule type="containsText" dxfId="318" priority="306" operator="containsText" text="Red Alert">
      <formula>NOT(ISERROR(SEARCH("Red Alert",B19)))</formula>
    </cfRule>
  </conditionalFormatting>
  <conditionalFormatting sqref="B20">
    <cfRule type="containsText" dxfId="317" priority="291" operator="containsText" text="Puckheads">
      <formula>NOT(ISERROR(SEARCH("Puckheads",B20)))</formula>
    </cfRule>
    <cfRule type="containsText" dxfId="316" priority="292" operator="containsText" text="Rink Rats">
      <formula>NOT(ISERROR(SEARCH("Rink Rats",B20)))</formula>
    </cfRule>
    <cfRule type="containsText" dxfId="315" priority="293" operator="containsText" text="Victors">
      <formula>NOT(ISERROR(SEARCH("Victors",B20)))</formula>
    </cfRule>
    <cfRule type="containsText" dxfId="314" priority="294" operator="containsText" text="Kryptonite">
      <formula>NOT(ISERROR(SEARCH("Kryptonite",B20)))</formula>
    </cfRule>
    <cfRule type="containsText" dxfId="313" priority="295" operator="containsText" text="Voodoo">
      <formula>NOT(ISERROR(SEARCH("Voodoo",B20)))</formula>
    </cfRule>
    <cfRule type="containsText" dxfId="312" priority="296" operator="containsText" text="FoDM/KB">
      <formula>NOT(ISERROR(SEARCH("FoDM/KB",B20)))</formula>
    </cfRule>
    <cfRule type="containsText" dxfId="311" priority="297" operator="containsText" text="Alien">
      <formula>NOT(ISERROR(SEARCH("Alien",B20)))</formula>
    </cfRule>
    <cfRule type="containsText" dxfId="310" priority="298" operator="containsText" text="Red Alert">
      <formula>NOT(ISERROR(SEARCH("Red Alert",B20)))</formula>
    </cfRule>
  </conditionalFormatting>
  <conditionalFormatting sqref="B22">
    <cfRule type="containsText" dxfId="309" priority="275" operator="containsText" text="Puckheads">
      <formula>NOT(ISERROR(SEARCH("Puckheads",B22)))</formula>
    </cfRule>
    <cfRule type="containsText" dxfId="308" priority="276" operator="containsText" text="Rink Rats">
      <formula>NOT(ISERROR(SEARCH("Rink Rats",B22)))</formula>
    </cfRule>
    <cfRule type="containsText" dxfId="307" priority="277" operator="containsText" text="Victors">
      <formula>NOT(ISERROR(SEARCH("Victors",B22)))</formula>
    </cfRule>
    <cfRule type="containsText" dxfId="306" priority="278" operator="containsText" text="Kryptonite">
      <formula>NOT(ISERROR(SEARCH("Kryptonite",B22)))</formula>
    </cfRule>
    <cfRule type="containsText" dxfId="305" priority="279" operator="containsText" text="Voodoo">
      <formula>NOT(ISERROR(SEARCH("Voodoo",B22)))</formula>
    </cfRule>
    <cfRule type="containsText" dxfId="304" priority="280" operator="containsText" text="FoDM/KB">
      <formula>NOT(ISERROR(SEARCH("FoDM/KB",B22)))</formula>
    </cfRule>
    <cfRule type="containsText" dxfId="303" priority="281" operator="containsText" text="Alien">
      <formula>NOT(ISERROR(SEARCH("Alien",B22)))</formula>
    </cfRule>
    <cfRule type="containsText" dxfId="302" priority="282" operator="containsText" text="Red Alert">
      <formula>NOT(ISERROR(SEARCH("Red Alert",B22)))</formula>
    </cfRule>
  </conditionalFormatting>
  <conditionalFormatting sqref="B23">
    <cfRule type="containsText" dxfId="301" priority="267" operator="containsText" text="Puckheads">
      <formula>NOT(ISERROR(SEARCH("Puckheads",B23)))</formula>
    </cfRule>
    <cfRule type="containsText" dxfId="300" priority="268" operator="containsText" text="Rink Rats">
      <formula>NOT(ISERROR(SEARCH("Rink Rats",B23)))</formula>
    </cfRule>
    <cfRule type="containsText" dxfId="299" priority="269" operator="containsText" text="Victors">
      <formula>NOT(ISERROR(SEARCH("Victors",B23)))</formula>
    </cfRule>
    <cfRule type="containsText" dxfId="298" priority="270" operator="containsText" text="Kryptonite">
      <formula>NOT(ISERROR(SEARCH("Kryptonite",B23)))</formula>
    </cfRule>
    <cfRule type="containsText" dxfId="297" priority="271" operator="containsText" text="Voodoo">
      <formula>NOT(ISERROR(SEARCH("Voodoo",B23)))</formula>
    </cfRule>
    <cfRule type="containsText" dxfId="296" priority="272" operator="containsText" text="FoDM/KB">
      <formula>NOT(ISERROR(SEARCH("FoDM/KB",B23)))</formula>
    </cfRule>
    <cfRule type="containsText" dxfId="295" priority="273" operator="containsText" text="Alien">
      <formula>NOT(ISERROR(SEARCH("Alien",B23)))</formula>
    </cfRule>
    <cfRule type="containsText" dxfId="294" priority="274" operator="containsText" text="Red Alert">
      <formula>NOT(ISERROR(SEARCH("Red Alert",B23)))</formula>
    </cfRule>
  </conditionalFormatting>
  <conditionalFormatting sqref="F24 F21">
    <cfRule type="containsText" dxfId="293" priority="259" operator="containsText" text="Puckheads">
      <formula>NOT(ISERROR(SEARCH("Puckheads",F21)))</formula>
    </cfRule>
    <cfRule type="containsText" dxfId="292" priority="260" operator="containsText" text="Rink Rats">
      <formula>NOT(ISERROR(SEARCH("Rink Rats",F21)))</formula>
    </cfRule>
    <cfRule type="containsText" dxfId="291" priority="261" operator="containsText" text="Victors">
      <formula>NOT(ISERROR(SEARCH("Victors",F21)))</formula>
    </cfRule>
    <cfRule type="containsText" dxfId="290" priority="262" operator="containsText" text="Kryptonite">
      <formula>NOT(ISERROR(SEARCH("Kryptonite",F21)))</formula>
    </cfRule>
    <cfRule type="containsText" dxfId="289" priority="263" operator="containsText" text="Voodoo">
      <formula>NOT(ISERROR(SEARCH("Voodoo",F21)))</formula>
    </cfRule>
    <cfRule type="containsText" dxfId="288" priority="264" operator="containsText" text="FoDM/KB">
      <formula>NOT(ISERROR(SEARCH("FoDM/KB",F21)))</formula>
    </cfRule>
    <cfRule type="containsText" dxfId="287" priority="265" operator="containsText" text="Alien">
      <formula>NOT(ISERROR(SEARCH("Alien",F21)))</formula>
    </cfRule>
    <cfRule type="containsText" dxfId="286" priority="266" operator="containsText" text="Red Alert">
      <formula>NOT(ISERROR(SEARCH("Red Alert",F21)))</formula>
    </cfRule>
  </conditionalFormatting>
  <conditionalFormatting sqref="F19">
    <cfRule type="containsText" dxfId="285" priority="251" operator="containsText" text="Puckheads">
      <formula>NOT(ISERROR(SEARCH("Puckheads",F19)))</formula>
    </cfRule>
    <cfRule type="containsText" dxfId="284" priority="252" operator="containsText" text="Rink Rats">
      <formula>NOT(ISERROR(SEARCH("Rink Rats",F19)))</formula>
    </cfRule>
    <cfRule type="containsText" dxfId="283" priority="253" operator="containsText" text="Victors">
      <formula>NOT(ISERROR(SEARCH("Victors",F19)))</formula>
    </cfRule>
    <cfRule type="containsText" dxfId="282" priority="254" operator="containsText" text="Kryptonite">
      <formula>NOT(ISERROR(SEARCH("Kryptonite",F19)))</formula>
    </cfRule>
    <cfRule type="containsText" dxfId="281" priority="255" operator="containsText" text="Voodoo">
      <formula>NOT(ISERROR(SEARCH("Voodoo",F19)))</formula>
    </cfRule>
    <cfRule type="containsText" dxfId="280" priority="256" operator="containsText" text="FoDM/KB">
      <formula>NOT(ISERROR(SEARCH("FoDM/KB",F19)))</formula>
    </cfRule>
    <cfRule type="containsText" dxfId="279" priority="257" operator="containsText" text="Alien">
      <formula>NOT(ISERROR(SEARCH("Alien",F19)))</formula>
    </cfRule>
    <cfRule type="containsText" dxfId="278" priority="258" operator="containsText" text="Red Alert">
      <formula>NOT(ISERROR(SEARCH("Red Alert",F19)))</formula>
    </cfRule>
  </conditionalFormatting>
  <conditionalFormatting sqref="F20">
    <cfRule type="containsText" dxfId="277" priority="243" operator="containsText" text="Puckheads">
      <formula>NOT(ISERROR(SEARCH("Puckheads",F20)))</formula>
    </cfRule>
    <cfRule type="containsText" dxfId="276" priority="244" operator="containsText" text="Rink Rats">
      <formula>NOT(ISERROR(SEARCH("Rink Rats",F20)))</formula>
    </cfRule>
    <cfRule type="containsText" dxfId="275" priority="245" operator="containsText" text="Victors">
      <formula>NOT(ISERROR(SEARCH("Victors",F20)))</formula>
    </cfRule>
    <cfRule type="containsText" dxfId="274" priority="246" operator="containsText" text="Kryptonite">
      <formula>NOT(ISERROR(SEARCH("Kryptonite",F20)))</formula>
    </cfRule>
    <cfRule type="containsText" dxfId="273" priority="247" operator="containsText" text="Voodoo">
      <formula>NOT(ISERROR(SEARCH("Voodoo",F20)))</formula>
    </cfRule>
    <cfRule type="containsText" dxfId="272" priority="248" operator="containsText" text="FoDM/KB">
      <formula>NOT(ISERROR(SEARCH("FoDM/KB",F20)))</formula>
    </cfRule>
    <cfRule type="containsText" dxfId="271" priority="249" operator="containsText" text="Alien">
      <formula>NOT(ISERROR(SEARCH("Alien",F20)))</formula>
    </cfRule>
    <cfRule type="containsText" dxfId="270" priority="250" operator="containsText" text="Red Alert">
      <formula>NOT(ISERROR(SEARCH("Red Alert",F20)))</formula>
    </cfRule>
  </conditionalFormatting>
  <conditionalFormatting sqref="F23">
    <cfRule type="containsText" dxfId="269" priority="227" operator="containsText" text="Puckheads">
      <formula>NOT(ISERROR(SEARCH("Puckheads",F23)))</formula>
    </cfRule>
    <cfRule type="containsText" dxfId="268" priority="228" operator="containsText" text="Rink Rats">
      <formula>NOT(ISERROR(SEARCH("Rink Rats",F23)))</formula>
    </cfRule>
    <cfRule type="containsText" dxfId="267" priority="229" operator="containsText" text="Victors">
      <formula>NOT(ISERROR(SEARCH("Victors",F23)))</formula>
    </cfRule>
    <cfRule type="containsText" dxfId="266" priority="230" operator="containsText" text="Kryptonite">
      <formula>NOT(ISERROR(SEARCH("Kryptonite",F23)))</formula>
    </cfRule>
    <cfRule type="containsText" dxfId="265" priority="231" operator="containsText" text="Voodoo">
      <formula>NOT(ISERROR(SEARCH("Voodoo",F23)))</formula>
    </cfRule>
    <cfRule type="containsText" dxfId="264" priority="232" operator="containsText" text="FoDM/KB">
      <formula>NOT(ISERROR(SEARCH("FoDM/KB",F23)))</formula>
    </cfRule>
    <cfRule type="containsText" dxfId="263" priority="233" operator="containsText" text="Alien">
      <formula>NOT(ISERROR(SEARCH("Alien",F23)))</formula>
    </cfRule>
    <cfRule type="containsText" dxfId="262" priority="234" operator="containsText" text="Red Alert">
      <formula>NOT(ISERROR(SEARCH("Red Alert",F23)))</formula>
    </cfRule>
  </conditionalFormatting>
  <conditionalFormatting sqref="F26">
    <cfRule type="containsText" dxfId="261" priority="219" operator="containsText" text="Puckheads">
      <formula>NOT(ISERROR(SEARCH("Puckheads",F26)))</formula>
    </cfRule>
    <cfRule type="containsText" dxfId="260" priority="220" operator="containsText" text="Rink Rats">
      <formula>NOT(ISERROR(SEARCH("Rink Rats",F26)))</formula>
    </cfRule>
    <cfRule type="containsText" dxfId="259" priority="221" operator="containsText" text="Victors">
      <formula>NOT(ISERROR(SEARCH("Victors",F26)))</formula>
    </cfRule>
    <cfRule type="containsText" dxfId="258" priority="222" operator="containsText" text="Kryptonite">
      <formula>NOT(ISERROR(SEARCH("Kryptonite",F26)))</formula>
    </cfRule>
    <cfRule type="containsText" dxfId="257" priority="223" operator="containsText" text="Voodoo">
      <formula>NOT(ISERROR(SEARCH("Voodoo",F26)))</formula>
    </cfRule>
    <cfRule type="containsText" dxfId="256" priority="224" operator="containsText" text="FoDM/KB">
      <formula>NOT(ISERROR(SEARCH("FoDM/KB",F26)))</formula>
    </cfRule>
    <cfRule type="containsText" dxfId="255" priority="225" operator="containsText" text="Alien">
      <formula>NOT(ISERROR(SEARCH("Alien",F26)))</formula>
    </cfRule>
    <cfRule type="containsText" dxfId="254" priority="226" operator="containsText" text="Red Alert">
      <formula>NOT(ISERROR(SEARCH("Red Alert",F26)))</formula>
    </cfRule>
  </conditionalFormatting>
  <conditionalFormatting sqref="B33 B39 B35">
    <cfRule type="containsText" dxfId="253" priority="210" operator="containsText" text="Puckheads">
      <formula>NOT(ISERROR(SEARCH("Puckheads",B33)))</formula>
    </cfRule>
    <cfRule type="containsText" dxfId="252" priority="211" operator="containsText" text="Rink Rats">
      <formula>NOT(ISERROR(SEARCH("Rink Rats",B33)))</formula>
    </cfRule>
    <cfRule type="containsText" dxfId="251" priority="212" operator="containsText" text="Victors">
      <formula>NOT(ISERROR(SEARCH("Victors",B33)))</formula>
    </cfRule>
    <cfRule type="containsText" dxfId="250" priority="213" operator="containsText" text="Kryptonite">
      <formula>NOT(ISERROR(SEARCH("Kryptonite",B33)))</formula>
    </cfRule>
    <cfRule type="containsText" dxfId="249" priority="214" operator="containsText" text="Ichi">
      <formula>NOT(ISERROR(SEARCH("Ichi",B33)))</formula>
    </cfRule>
    <cfRule type="containsText" dxfId="248" priority="215" operator="containsText" text="FoDM/KB">
      <formula>NOT(ISERROR(SEARCH("FoDM/KB",B33)))</formula>
    </cfRule>
    <cfRule type="containsText" dxfId="247" priority="216" operator="containsText" text="Alien">
      <formula>NOT(ISERROR(SEARCH("Alien",B33)))</formula>
    </cfRule>
    <cfRule type="containsText" dxfId="246" priority="217" operator="containsText" text="Red Alert">
      <formula>NOT(ISERROR(SEARCH("Red Alert",B33)))</formula>
    </cfRule>
  </conditionalFormatting>
  <conditionalFormatting sqref="B34">
    <cfRule type="containsText" dxfId="245" priority="202" operator="containsText" text="Puckheads">
      <formula>NOT(ISERROR(SEARCH("Puckheads",B34)))</formula>
    </cfRule>
    <cfRule type="containsText" dxfId="244" priority="203" operator="containsText" text="Rink Rats">
      <formula>NOT(ISERROR(SEARCH("Rink Rats",B34)))</formula>
    </cfRule>
    <cfRule type="containsText" dxfId="243" priority="204" operator="containsText" text="Victors">
      <formula>NOT(ISERROR(SEARCH("Victors",B34)))</formula>
    </cfRule>
    <cfRule type="containsText" dxfId="242" priority="205" operator="containsText" text="Kryptonite">
      <formula>NOT(ISERROR(SEARCH("Kryptonite",B34)))</formula>
    </cfRule>
    <cfRule type="containsText" dxfId="241" priority="206" operator="containsText" text="Ichi">
      <formula>NOT(ISERROR(SEARCH("Ichi",B34)))</formula>
    </cfRule>
    <cfRule type="containsText" dxfId="240" priority="207" operator="containsText" text="FoDM/KB">
      <formula>NOT(ISERROR(SEARCH("FoDM/KB",B34)))</formula>
    </cfRule>
    <cfRule type="containsText" dxfId="239" priority="208" operator="containsText" text="Alien">
      <formula>NOT(ISERROR(SEARCH("Alien",B34)))</formula>
    </cfRule>
    <cfRule type="containsText" dxfId="238" priority="209" operator="containsText" text="Red Alert">
      <formula>NOT(ISERROR(SEARCH("Red Alert",B34)))</formula>
    </cfRule>
  </conditionalFormatting>
  <conditionalFormatting sqref="B36">
    <cfRule type="containsText" dxfId="237" priority="186" operator="containsText" text="Puckheads">
      <formula>NOT(ISERROR(SEARCH("Puckheads",B36)))</formula>
    </cfRule>
    <cfRule type="containsText" dxfId="236" priority="187" operator="containsText" text="Rink Rats">
      <formula>NOT(ISERROR(SEARCH("Rink Rats",B36)))</formula>
    </cfRule>
    <cfRule type="containsText" dxfId="235" priority="188" operator="containsText" text="Victors">
      <formula>NOT(ISERROR(SEARCH("Victors",B36)))</formula>
    </cfRule>
    <cfRule type="containsText" dxfId="234" priority="189" operator="containsText" text="Kryptonite">
      <formula>NOT(ISERROR(SEARCH("Kryptonite",B36)))</formula>
    </cfRule>
    <cfRule type="containsText" dxfId="233" priority="190" operator="containsText" text="Ichi">
      <formula>NOT(ISERROR(SEARCH("Ichi",B36)))</formula>
    </cfRule>
    <cfRule type="containsText" dxfId="232" priority="191" operator="containsText" text="FoDM/KB">
      <formula>NOT(ISERROR(SEARCH("FoDM/KB",B36)))</formula>
    </cfRule>
    <cfRule type="containsText" dxfId="231" priority="192" operator="containsText" text="Alien">
      <formula>NOT(ISERROR(SEARCH("Alien",B36)))</formula>
    </cfRule>
    <cfRule type="containsText" dxfId="230" priority="193" operator="containsText" text="Red Alert">
      <formula>NOT(ISERROR(SEARCH("Red Alert",B36)))</formula>
    </cfRule>
  </conditionalFormatting>
  <conditionalFormatting sqref="B37">
    <cfRule type="containsText" dxfId="229" priority="178" operator="containsText" text="Puckheads">
      <formula>NOT(ISERROR(SEARCH("Puckheads",B37)))</formula>
    </cfRule>
    <cfRule type="containsText" dxfId="228" priority="179" operator="containsText" text="Rink Rats">
      <formula>NOT(ISERROR(SEARCH("Rink Rats",B37)))</formula>
    </cfRule>
    <cfRule type="containsText" dxfId="227" priority="180" operator="containsText" text="Victors">
      <formula>NOT(ISERROR(SEARCH("Victors",B37)))</formula>
    </cfRule>
    <cfRule type="containsText" dxfId="226" priority="181" operator="containsText" text="Kryptonite">
      <formula>NOT(ISERROR(SEARCH("Kryptonite",B37)))</formula>
    </cfRule>
    <cfRule type="containsText" dxfId="225" priority="182" operator="containsText" text="Ichi">
      <formula>NOT(ISERROR(SEARCH("Ichi",B37)))</formula>
    </cfRule>
    <cfRule type="containsText" dxfId="224" priority="183" operator="containsText" text="FoDM/KB">
      <formula>NOT(ISERROR(SEARCH("FoDM/KB",B37)))</formula>
    </cfRule>
    <cfRule type="containsText" dxfId="223" priority="184" operator="containsText" text="Alien">
      <formula>NOT(ISERROR(SEARCH("Alien",B37)))</formula>
    </cfRule>
    <cfRule type="containsText" dxfId="222" priority="185" operator="containsText" text="Red Alert">
      <formula>NOT(ISERROR(SEARCH("Red Alert",B37)))</formula>
    </cfRule>
  </conditionalFormatting>
  <conditionalFormatting sqref="M4:M11">
    <cfRule type="cellIs" dxfId="221" priority="177" operator="greaterThan">
      <formula>0</formula>
    </cfRule>
  </conditionalFormatting>
  <conditionalFormatting sqref="J17:J36">
    <cfRule type="duplicateValues" dxfId="220" priority="4324"/>
  </conditionalFormatting>
  <conditionalFormatting sqref="B7">
    <cfRule type="containsText" dxfId="219" priority="169" operator="containsText" text="Flying Moose">
      <formula>NOT(ISERROR(SEARCH("Flying Moose",B7)))</formula>
    </cfRule>
    <cfRule type="containsText" dxfId="218" priority="170" operator="containsText" text="Rink Rats">
      <formula>NOT(ISERROR(SEARCH("Rink Rats",B7)))</formula>
    </cfRule>
    <cfRule type="containsText" dxfId="217" priority="171" operator="containsText" text="Victors">
      <formula>NOT(ISERROR(SEARCH("Victors",B7)))</formula>
    </cfRule>
    <cfRule type="containsText" dxfId="216" priority="172" operator="containsText" text="Kryptonite">
      <formula>NOT(ISERROR(SEARCH("Kryptonite",B7)))</formula>
    </cfRule>
    <cfRule type="containsText" dxfId="215" priority="173" operator="containsText" text="Ichi">
      <formula>NOT(ISERROR(SEARCH("Ichi",B7)))</formula>
    </cfRule>
    <cfRule type="containsText" dxfId="214" priority="174" operator="containsText" text="FoDM/KB">
      <formula>NOT(ISERROR(SEARCH("FoDM/KB",B7)))</formula>
    </cfRule>
    <cfRule type="containsText" dxfId="213" priority="175" operator="containsText" text="Alien">
      <formula>NOT(ISERROR(SEARCH("Alien",B7)))</formula>
    </cfRule>
    <cfRule type="containsText" dxfId="212" priority="176" operator="containsText" text="Red Alert">
      <formula>NOT(ISERROR(SEARCH("Red Alert",B7)))</formula>
    </cfRule>
  </conditionalFormatting>
  <conditionalFormatting sqref="F22">
    <cfRule type="containsText" dxfId="211" priority="113" operator="containsText" text="Puckheads">
      <formula>NOT(ISERROR(SEARCH("Puckheads",F22)))</formula>
    </cfRule>
    <cfRule type="containsText" dxfId="210" priority="114" operator="containsText" text="Rink Rats">
      <formula>NOT(ISERROR(SEARCH("Rink Rats",F22)))</formula>
    </cfRule>
    <cfRule type="containsText" dxfId="209" priority="115" operator="containsText" text="Victors">
      <formula>NOT(ISERROR(SEARCH("Victors",F22)))</formula>
    </cfRule>
    <cfRule type="containsText" dxfId="208" priority="116" operator="containsText" text="Kryptonite">
      <formula>NOT(ISERROR(SEARCH("Kryptonite",F22)))</formula>
    </cfRule>
    <cfRule type="containsText" dxfId="207" priority="117" operator="containsText" text="Ichi">
      <formula>NOT(ISERROR(SEARCH("Ichi",F22)))</formula>
    </cfRule>
    <cfRule type="containsText" dxfId="206" priority="118" operator="containsText" text="FoDM/KB">
      <formula>NOT(ISERROR(SEARCH("FoDM/KB",F22)))</formula>
    </cfRule>
    <cfRule type="containsText" dxfId="205" priority="119" operator="containsText" text="Alien">
      <formula>NOT(ISERROR(SEARCH("Alien",F22)))</formula>
    </cfRule>
    <cfRule type="containsText" dxfId="204" priority="120" operator="containsText" text="Red Alert">
      <formula>NOT(ISERROR(SEARCH("Red Alert",F22)))</formula>
    </cfRule>
  </conditionalFormatting>
  <conditionalFormatting sqref="B26">
    <cfRule type="containsText" dxfId="203" priority="105" operator="containsText" text="Puckheads">
      <formula>NOT(ISERROR(SEARCH("Puckheads",B26)))</formula>
    </cfRule>
    <cfRule type="containsText" dxfId="202" priority="106" operator="containsText" text="Rink Rats">
      <formula>NOT(ISERROR(SEARCH("Rink Rats",B26)))</formula>
    </cfRule>
    <cfRule type="containsText" dxfId="201" priority="107" operator="containsText" text="Victors">
      <formula>NOT(ISERROR(SEARCH("Victors",B26)))</formula>
    </cfRule>
    <cfRule type="containsText" dxfId="200" priority="108" operator="containsText" text="Kryptonite">
      <formula>NOT(ISERROR(SEARCH("Kryptonite",B26)))</formula>
    </cfRule>
    <cfRule type="containsText" dxfId="199" priority="109" operator="containsText" text="Ichi">
      <formula>NOT(ISERROR(SEARCH("Ichi",B26)))</formula>
    </cfRule>
    <cfRule type="containsText" dxfId="198" priority="110" operator="containsText" text="FoDM/KB">
      <formula>NOT(ISERROR(SEARCH("FoDM/KB",B26)))</formula>
    </cfRule>
    <cfRule type="containsText" dxfId="197" priority="111" operator="containsText" text="Alien">
      <formula>NOT(ISERROR(SEARCH("Alien",B26)))</formula>
    </cfRule>
    <cfRule type="containsText" dxfId="196" priority="112" operator="containsText" text="Red Alert">
      <formula>NOT(ISERROR(SEARCH("Red Alert",B26)))</formula>
    </cfRule>
  </conditionalFormatting>
  <conditionalFormatting sqref="B4">
    <cfRule type="containsText" dxfId="195" priority="97" operator="containsText" text="Puckheads">
      <formula>NOT(ISERROR(SEARCH("Puckheads",B4)))</formula>
    </cfRule>
    <cfRule type="containsText" dxfId="194" priority="98" operator="containsText" text="Rink Rats">
      <formula>NOT(ISERROR(SEARCH("Rink Rats",B4)))</formula>
    </cfRule>
    <cfRule type="containsText" dxfId="193" priority="99" operator="containsText" text="Victors">
      <formula>NOT(ISERROR(SEARCH("Victors",B4)))</formula>
    </cfRule>
    <cfRule type="containsText" dxfId="192" priority="100" operator="containsText" text="Kryptonite">
      <formula>NOT(ISERROR(SEARCH("Kryptonite",B4)))</formula>
    </cfRule>
    <cfRule type="containsText" dxfId="191" priority="101" operator="containsText" text="Ichi">
      <formula>NOT(ISERROR(SEARCH("Ichi",B4)))</formula>
    </cfRule>
    <cfRule type="containsText" dxfId="190" priority="102" operator="containsText" text="FoDM/KB">
      <formula>NOT(ISERROR(SEARCH("FoDM/KB",B4)))</formula>
    </cfRule>
    <cfRule type="containsText" dxfId="189" priority="103" operator="containsText" text="Alien">
      <formula>NOT(ISERROR(SEARCH("Alien",B4)))</formula>
    </cfRule>
    <cfRule type="containsText" dxfId="188" priority="104" operator="containsText" text="Red Alert">
      <formula>NOT(ISERROR(SEARCH("Red Alert",B4)))</formula>
    </cfRule>
  </conditionalFormatting>
  <conditionalFormatting sqref="F4">
    <cfRule type="containsText" dxfId="187" priority="89" operator="containsText" text="Puckheads">
      <formula>NOT(ISERROR(SEARCH("Puckheads",F4)))</formula>
    </cfRule>
    <cfRule type="containsText" dxfId="186" priority="90" operator="containsText" text="Rink Rats">
      <formula>NOT(ISERROR(SEARCH("Rink Rats",F4)))</formula>
    </cfRule>
    <cfRule type="containsText" dxfId="185" priority="91" operator="containsText" text="Victors">
      <formula>NOT(ISERROR(SEARCH("Victors",F4)))</formula>
    </cfRule>
    <cfRule type="containsText" dxfId="184" priority="92" operator="containsText" text="Kryptonite">
      <formula>NOT(ISERROR(SEARCH("Kryptonite",F4)))</formula>
    </cfRule>
    <cfRule type="containsText" dxfId="183" priority="93" operator="containsText" text="Ichi">
      <formula>NOT(ISERROR(SEARCH("Ichi",F4)))</formula>
    </cfRule>
    <cfRule type="containsText" dxfId="182" priority="94" operator="containsText" text="FoDM/KB">
      <formula>NOT(ISERROR(SEARCH("FoDM/KB",F4)))</formula>
    </cfRule>
    <cfRule type="containsText" dxfId="181" priority="95" operator="containsText" text="Alien">
      <formula>NOT(ISERROR(SEARCH("Alien",F4)))</formula>
    </cfRule>
    <cfRule type="containsText" dxfId="180" priority="96" operator="containsText" text="Red Alert">
      <formula>NOT(ISERROR(SEARCH("Red Alert",F4)))</formula>
    </cfRule>
  </conditionalFormatting>
  <conditionalFormatting sqref="B40">
    <cfRule type="containsText" dxfId="179" priority="81" operator="containsText" text="Puckheads">
      <formula>NOT(ISERROR(SEARCH("Puckheads",B40)))</formula>
    </cfRule>
    <cfRule type="containsText" dxfId="178" priority="82" operator="containsText" text="Rink Rats">
      <formula>NOT(ISERROR(SEARCH("Rink Rats",B40)))</formula>
    </cfRule>
    <cfRule type="containsText" dxfId="177" priority="83" operator="containsText" text="Victors">
      <formula>NOT(ISERROR(SEARCH("Victors",B40)))</formula>
    </cfRule>
    <cfRule type="containsText" dxfId="176" priority="84" operator="containsText" text="Kryptonite">
      <formula>NOT(ISERROR(SEARCH("Kryptonite",B40)))</formula>
    </cfRule>
    <cfRule type="containsText" dxfId="175" priority="85" operator="containsText" text="Ichi">
      <formula>NOT(ISERROR(SEARCH("Ichi",B40)))</formula>
    </cfRule>
    <cfRule type="containsText" dxfId="174" priority="86" operator="containsText" text="FoDM/KB">
      <formula>NOT(ISERROR(SEARCH("FoDM/KB",B40)))</formula>
    </cfRule>
    <cfRule type="containsText" dxfId="173" priority="87" operator="containsText" text="Alien">
      <formula>NOT(ISERROR(SEARCH("Alien",B40)))</formula>
    </cfRule>
    <cfRule type="containsText" dxfId="172" priority="88" operator="containsText" text="Red Alert">
      <formula>NOT(ISERROR(SEARCH("Red Alert",B40)))</formula>
    </cfRule>
  </conditionalFormatting>
  <conditionalFormatting sqref="B24">
    <cfRule type="containsText" dxfId="171" priority="73" operator="containsText" text="Flying Moose">
      <formula>NOT(ISERROR(SEARCH("Flying Moose",B24)))</formula>
    </cfRule>
    <cfRule type="containsText" dxfId="170" priority="74" operator="containsText" text="Rink Rats">
      <formula>NOT(ISERROR(SEARCH("Rink Rats",B24)))</formula>
    </cfRule>
    <cfRule type="containsText" dxfId="169" priority="75" operator="containsText" text="Victors">
      <formula>NOT(ISERROR(SEARCH("Victors",B24)))</formula>
    </cfRule>
    <cfRule type="containsText" dxfId="168" priority="76" operator="containsText" text="Kryptonite">
      <formula>NOT(ISERROR(SEARCH("Kryptonite",B24)))</formula>
    </cfRule>
    <cfRule type="containsText" dxfId="167" priority="77" operator="containsText" text="Ichi">
      <formula>NOT(ISERROR(SEARCH("Ichi",B24)))</formula>
    </cfRule>
    <cfRule type="containsText" dxfId="166" priority="78" operator="containsText" text="FoDM/KB">
      <formula>NOT(ISERROR(SEARCH("FoDM/KB",B24)))</formula>
    </cfRule>
    <cfRule type="containsText" dxfId="165" priority="79" operator="containsText" text="Alien">
      <formula>NOT(ISERROR(SEARCH("Alien",B24)))</formula>
    </cfRule>
    <cfRule type="containsText" dxfId="164" priority="80" operator="containsText" text="Red Alert">
      <formula>NOT(ISERROR(SEARCH("Red Alert",B24)))</formula>
    </cfRule>
  </conditionalFormatting>
  <conditionalFormatting sqref="B38">
    <cfRule type="containsText" dxfId="163" priority="65" operator="containsText" text="Flying Moose">
      <formula>NOT(ISERROR(SEARCH("Flying Moose",B38)))</formula>
    </cfRule>
    <cfRule type="containsText" dxfId="162" priority="66" operator="containsText" text="Rink Rats">
      <formula>NOT(ISERROR(SEARCH("Rink Rats",B38)))</formula>
    </cfRule>
    <cfRule type="containsText" dxfId="161" priority="67" operator="containsText" text="Victors">
      <formula>NOT(ISERROR(SEARCH("Victors",B38)))</formula>
    </cfRule>
    <cfRule type="containsText" dxfId="160" priority="68" operator="containsText" text="Kryptonite">
      <formula>NOT(ISERROR(SEARCH("Kryptonite",B38)))</formula>
    </cfRule>
    <cfRule type="containsText" dxfId="159" priority="69" operator="containsText" text="Ichi">
      <formula>NOT(ISERROR(SEARCH("Ichi",B38)))</formula>
    </cfRule>
    <cfRule type="containsText" dxfId="158" priority="70" operator="containsText" text="FoDM/KB">
      <formula>NOT(ISERROR(SEARCH("FoDM/KB",B38)))</formula>
    </cfRule>
    <cfRule type="containsText" dxfId="157" priority="71" operator="containsText" text="Alien">
      <formula>NOT(ISERROR(SEARCH("Alien",B38)))</formula>
    </cfRule>
    <cfRule type="containsText" dxfId="156" priority="72" operator="containsText" text="Red Alert">
      <formula>NOT(ISERROR(SEARCH("Red Alert",B38)))</formula>
    </cfRule>
  </conditionalFormatting>
  <conditionalFormatting sqref="F25">
    <cfRule type="containsText" dxfId="155" priority="57" operator="containsText" text="Flying Moose">
      <formula>NOT(ISERROR(SEARCH("Flying Moose",F25)))</formula>
    </cfRule>
    <cfRule type="containsText" dxfId="154" priority="58" operator="containsText" text="Rink Rats">
      <formula>NOT(ISERROR(SEARCH("Rink Rats",F25)))</formula>
    </cfRule>
    <cfRule type="containsText" dxfId="153" priority="59" operator="containsText" text="Victors">
      <formula>NOT(ISERROR(SEARCH("Victors",F25)))</formula>
    </cfRule>
    <cfRule type="containsText" dxfId="152" priority="60" operator="containsText" text="Kryptonite">
      <formula>NOT(ISERROR(SEARCH("Kryptonite",F25)))</formula>
    </cfRule>
    <cfRule type="containsText" dxfId="151" priority="61" operator="containsText" text="Ichi">
      <formula>NOT(ISERROR(SEARCH("Ichi",F25)))</formula>
    </cfRule>
    <cfRule type="containsText" dxfId="150" priority="62" operator="containsText" text="FoDM/KB">
      <formula>NOT(ISERROR(SEARCH("FoDM/KB",F25)))</formula>
    </cfRule>
    <cfRule type="containsText" dxfId="149" priority="63" operator="containsText" text="Alien">
      <formula>NOT(ISERROR(SEARCH("Alien",F25)))</formula>
    </cfRule>
    <cfRule type="containsText" dxfId="148" priority="64" operator="containsText" text="Red Alert">
      <formula>NOT(ISERROR(SEARCH("Red Alert",F25)))</formula>
    </cfRule>
  </conditionalFormatting>
  <conditionalFormatting sqref="J8">
    <cfRule type="containsText" dxfId="147" priority="49" operator="containsText" text="Flying Moose">
      <formula>NOT(ISERROR(SEARCH("Flying Moose",J8)))</formula>
    </cfRule>
    <cfRule type="containsText" dxfId="146" priority="50" operator="containsText" text="Rink Rats">
      <formula>NOT(ISERROR(SEARCH("Rink Rats",J8)))</formula>
    </cfRule>
    <cfRule type="containsText" dxfId="145" priority="51" operator="containsText" text="Victors">
      <formula>NOT(ISERROR(SEARCH("Victors",J8)))</formula>
    </cfRule>
    <cfRule type="containsText" dxfId="144" priority="52" operator="containsText" text="Kryptonite">
      <formula>NOT(ISERROR(SEARCH("Kryptonite",J8)))</formula>
    </cfRule>
    <cfRule type="containsText" dxfId="143" priority="53" operator="containsText" text="Ichi">
      <formula>NOT(ISERROR(SEARCH("Ichi",J8)))</formula>
    </cfRule>
    <cfRule type="containsText" dxfId="142" priority="54" operator="containsText" text="FoDM/KB">
      <formula>NOT(ISERROR(SEARCH("FoDM/KB",J8)))</formula>
    </cfRule>
    <cfRule type="containsText" dxfId="141" priority="55" operator="containsText" text="Alien">
      <formula>NOT(ISERROR(SEARCH("Alien",J8)))</formula>
    </cfRule>
    <cfRule type="containsText" dxfId="140" priority="56" operator="containsText" text="Red Alert">
      <formula>NOT(ISERROR(SEARCH("Red Alert",J8)))</formula>
    </cfRule>
  </conditionalFormatting>
  <conditionalFormatting sqref="F9">
    <cfRule type="containsText" dxfId="139" priority="41" operator="containsText" text="Flying Moose">
      <formula>NOT(ISERROR(SEARCH("Flying Moose",F9)))</formula>
    </cfRule>
    <cfRule type="containsText" dxfId="138" priority="42" operator="containsText" text="Rink Rats">
      <formula>NOT(ISERROR(SEARCH("Rink Rats",F9)))</formula>
    </cfRule>
    <cfRule type="containsText" dxfId="137" priority="43" operator="containsText" text="Victors">
      <formula>NOT(ISERROR(SEARCH("Victors",F9)))</formula>
    </cfRule>
    <cfRule type="containsText" dxfId="136" priority="44" operator="containsText" text="Kryptonite">
      <formula>NOT(ISERROR(SEARCH("Kryptonite",F9)))</formula>
    </cfRule>
    <cfRule type="containsText" dxfId="135" priority="45" operator="containsText" text="Ichi">
      <formula>NOT(ISERROR(SEARCH("Ichi",F9)))</formula>
    </cfRule>
    <cfRule type="containsText" dxfId="134" priority="46" operator="containsText" text="FoDM/KB">
      <formula>NOT(ISERROR(SEARCH("FoDM/KB",F9)))</formula>
    </cfRule>
    <cfRule type="containsText" dxfId="133" priority="47" operator="containsText" text="Alien">
      <formula>NOT(ISERROR(SEARCH("Alien",F9)))</formula>
    </cfRule>
    <cfRule type="containsText" dxfId="132" priority="48" operator="containsText" text="Red Alert">
      <formula>NOT(ISERROR(SEARCH("Red Alert",F9)))</formula>
    </cfRule>
  </conditionalFormatting>
  <conditionalFormatting sqref="B6">
    <cfRule type="containsText" dxfId="131" priority="33" operator="containsText" text="Flying Moose">
      <formula>NOT(ISERROR(SEARCH("Flying Moose",B6)))</formula>
    </cfRule>
    <cfRule type="containsText" dxfId="130" priority="34" operator="containsText" text="Rink Rats">
      <formula>NOT(ISERROR(SEARCH("Rink Rats",B6)))</formula>
    </cfRule>
    <cfRule type="containsText" dxfId="129" priority="35" operator="containsText" text="Victors">
      <formula>NOT(ISERROR(SEARCH("Victors",B6)))</formula>
    </cfRule>
    <cfRule type="containsText" dxfId="128" priority="36" operator="containsText" text="Kryptonite">
      <formula>NOT(ISERROR(SEARCH("Kryptonite",B6)))</formula>
    </cfRule>
    <cfRule type="containsText" dxfId="127" priority="37" operator="containsText" text="Ichi">
      <formula>NOT(ISERROR(SEARCH("Ichi",B6)))</formula>
    </cfRule>
    <cfRule type="containsText" dxfId="126" priority="38" operator="containsText" text="FoDM/KB">
      <formula>NOT(ISERROR(SEARCH("FoDM/KB",B6)))</formula>
    </cfRule>
    <cfRule type="containsText" dxfId="125" priority="39" operator="containsText" text="Alien">
      <formula>NOT(ISERROR(SEARCH("Alien",B6)))</formula>
    </cfRule>
    <cfRule type="containsText" dxfId="124" priority="40" operator="containsText" text="Red Alert">
      <formula>NOT(ISERROR(SEARCH("Red Alert",B6)))</formula>
    </cfRule>
  </conditionalFormatting>
  <conditionalFormatting sqref="B5">
    <cfRule type="containsText" dxfId="123" priority="25" operator="containsText" text="Puckheads">
      <formula>NOT(ISERROR(SEARCH("Puckheads",B5)))</formula>
    </cfRule>
    <cfRule type="containsText" dxfId="122" priority="26" operator="containsText" text="Rink Rats">
      <formula>NOT(ISERROR(SEARCH("Rink Rats",B5)))</formula>
    </cfRule>
    <cfRule type="containsText" dxfId="121" priority="27" operator="containsText" text="Victors">
      <formula>NOT(ISERROR(SEARCH("Victors",B5)))</formula>
    </cfRule>
    <cfRule type="containsText" dxfId="120" priority="28" operator="containsText" text="Kryptonite">
      <formula>NOT(ISERROR(SEARCH("Kryptonite",B5)))</formula>
    </cfRule>
    <cfRule type="containsText" dxfId="119" priority="29" operator="containsText" text="Ichi">
      <formula>NOT(ISERROR(SEARCH("Ichi",B5)))</formula>
    </cfRule>
    <cfRule type="containsText" dxfId="118" priority="30" operator="containsText" text="FoDM/KB">
      <formula>NOT(ISERROR(SEARCH("FoDM/KB",B5)))</formula>
    </cfRule>
    <cfRule type="containsText" dxfId="117" priority="31" operator="containsText" text="Alien">
      <formula>NOT(ISERROR(SEARCH("Alien",B5)))</formula>
    </cfRule>
    <cfRule type="containsText" dxfId="116" priority="32" operator="containsText" text="Red Alert">
      <formula>NOT(ISERROR(SEARCH("Red Alert",B5)))</formula>
    </cfRule>
  </conditionalFormatting>
  <conditionalFormatting sqref="F11">
    <cfRule type="containsText" dxfId="115" priority="17" operator="containsText" text="Flying Moose">
      <formula>NOT(ISERROR(SEARCH("Flying Moose",F11)))</formula>
    </cfRule>
    <cfRule type="containsText" dxfId="114" priority="18" operator="containsText" text="Rink Rats">
      <formula>NOT(ISERROR(SEARCH("Rink Rats",F11)))</formula>
    </cfRule>
    <cfRule type="containsText" dxfId="113" priority="19" operator="containsText" text="Victors">
      <formula>NOT(ISERROR(SEARCH("Victors",F11)))</formula>
    </cfRule>
    <cfRule type="containsText" dxfId="112" priority="20" operator="containsText" text="Kryptonite">
      <formula>NOT(ISERROR(SEARCH("Kryptonite",F11)))</formula>
    </cfRule>
    <cfRule type="containsText" dxfId="111" priority="21" operator="containsText" text="Ichi">
      <formula>NOT(ISERROR(SEARCH("Ichi",F11)))</formula>
    </cfRule>
    <cfRule type="containsText" dxfId="110" priority="22" operator="containsText" text="FoDM/KB">
      <formula>NOT(ISERROR(SEARCH("FoDM/KB",F11)))</formula>
    </cfRule>
    <cfRule type="containsText" dxfId="109" priority="23" operator="containsText" text="Alien">
      <formula>NOT(ISERROR(SEARCH("Alien",F11)))</formula>
    </cfRule>
    <cfRule type="containsText" dxfId="108" priority="24" operator="containsText" text="Red Alert">
      <formula>NOT(ISERROR(SEARCH("Red Alert",F11)))</formula>
    </cfRule>
  </conditionalFormatting>
  <conditionalFormatting sqref="F8">
    <cfRule type="containsText" dxfId="107" priority="9" operator="containsText" text="Puckheads">
      <formula>NOT(ISERROR(SEARCH("Puckheads",F8)))</formula>
    </cfRule>
    <cfRule type="containsText" dxfId="106" priority="10" operator="containsText" text="Rink Rats">
      <formula>NOT(ISERROR(SEARCH("Rink Rats",F8)))</formula>
    </cfRule>
    <cfRule type="containsText" dxfId="105" priority="11" operator="containsText" text="Victors">
      <formula>NOT(ISERROR(SEARCH("Victors",F8)))</formula>
    </cfRule>
    <cfRule type="containsText" dxfId="104" priority="12" operator="containsText" text="Kryptonite">
      <formula>NOT(ISERROR(SEARCH("Kryptonite",F8)))</formula>
    </cfRule>
    <cfRule type="containsText" dxfId="103" priority="13" operator="containsText" text="Ichi">
      <formula>NOT(ISERROR(SEARCH("Ichi",F8)))</formula>
    </cfRule>
    <cfRule type="containsText" dxfId="102" priority="14" operator="containsText" text="FoDM/KB">
      <formula>NOT(ISERROR(SEARCH("FoDM/KB",F8)))</formula>
    </cfRule>
    <cfRule type="containsText" dxfId="101" priority="15" operator="containsText" text="Alien">
      <formula>NOT(ISERROR(SEARCH("Alien",F8)))</formula>
    </cfRule>
    <cfRule type="containsText" dxfId="100" priority="16" operator="containsText" text="Red Alert">
      <formula>NOT(ISERROR(SEARCH("Red Alert",F8)))</formula>
    </cfRule>
  </conditionalFormatting>
  <conditionalFormatting sqref="B25">
    <cfRule type="containsText" dxfId="99" priority="1" operator="containsText" text="Puckheads">
      <formula>NOT(ISERROR(SEARCH("Puckheads",B25)))</formula>
    </cfRule>
    <cfRule type="containsText" dxfId="98" priority="2" operator="containsText" text="Rink Rats">
      <formula>NOT(ISERROR(SEARCH("Rink Rats",B25)))</formula>
    </cfRule>
    <cfRule type="containsText" dxfId="97" priority="3" operator="containsText" text="Victors">
      <formula>NOT(ISERROR(SEARCH("Victors",B25)))</formula>
    </cfRule>
    <cfRule type="containsText" dxfId="96" priority="4" operator="containsText" text="Kryptonite">
      <formula>NOT(ISERROR(SEARCH("Kryptonite",B25)))</formula>
    </cfRule>
    <cfRule type="containsText" dxfId="95" priority="5" operator="containsText" text="Ichi">
      <formula>NOT(ISERROR(SEARCH("Ichi",B25)))</formula>
    </cfRule>
    <cfRule type="containsText" dxfId="94" priority="6" operator="containsText" text="FoDM/KB">
      <formula>NOT(ISERROR(SEARCH("FoDM/KB",B25)))</formula>
    </cfRule>
    <cfRule type="containsText" dxfId="93" priority="7" operator="containsText" text="Alien">
      <formula>NOT(ISERROR(SEARCH("Alien",B25)))</formula>
    </cfRule>
    <cfRule type="containsText" dxfId="92" priority="8" operator="containsText" text="Red Alert">
      <formula>NOT(ISERROR(SEARCH("Red Alert",B25)))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9" tint="-0.249977111117893"/>
  </sheetPr>
  <dimension ref="A1:AP243"/>
  <sheetViews>
    <sheetView workbookViewId="0">
      <selection activeCell="D1" sqref="D1:E1048576"/>
    </sheetView>
  </sheetViews>
  <sheetFormatPr defaultRowHeight="15" customHeight="1" x14ac:dyDescent="0.25"/>
  <cols>
    <col min="1" max="1" width="8" style="44" bestFit="1" customWidth="1"/>
    <col min="2" max="2" width="6.7109375" style="107" bestFit="1" customWidth="1"/>
    <col min="3" max="3" width="8.42578125" style="44" bestFit="1" customWidth="1"/>
    <col min="5" max="5" width="12.140625" bestFit="1" customWidth="1"/>
    <col min="6" max="6" width="8.42578125" style="70" customWidth="1"/>
    <col min="7" max="7" width="4.42578125" style="32" customWidth="1"/>
    <col min="8" max="8" width="3" style="32" customWidth="1"/>
    <col min="9" max="9" width="4" style="32" bestFit="1" customWidth="1"/>
    <col min="10" max="10" width="8.42578125" style="32" bestFit="1" customWidth="1"/>
    <col min="11" max="11" width="5.5703125" style="32" bestFit="1" customWidth="1"/>
    <col min="12" max="12" width="11.28515625" style="74" customWidth="1"/>
    <col min="13" max="16" width="4" style="32" customWidth="1"/>
    <col min="17" max="17" width="12" style="95" bestFit="1" customWidth="1"/>
    <col min="18" max="18" width="4" style="32" customWidth="1"/>
    <col min="19" max="19" width="11.28515625" style="64" bestFit="1" customWidth="1"/>
    <col min="20" max="20" width="3.5703125" style="32" bestFit="1" customWidth="1"/>
    <col min="21" max="23" width="3" style="32" bestFit="1" customWidth="1"/>
    <col min="24" max="24" width="4" style="65" bestFit="1" customWidth="1"/>
    <col min="25" max="25" width="10.42578125" bestFit="1" customWidth="1"/>
    <col min="26" max="26" width="3.5703125" style="44" bestFit="1" customWidth="1"/>
    <col min="27" max="29" width="3" style="44" bestFit="1" customWidth="1"/>
    <col min="30" max="30" width="4" style="103" bestFit="1" customWidth="1"/>
    <col min="31" max="31" width="10.85546875" customWidth="1"/>
    <col min="32" max="35" width="3.7109375" customWidth="1"/>
    <col min="36" max="36" width="3.7109375" style="127" customWidth="1"/>
    <col min="37" max="37" width="12.7109375" bestFit="1" customWidth="1"/>
    <col min="38" max="38" width="3.5703125" bestFit="1" customWidth="1"/>
    <col min="39" max="41" width="5.5703125" bestFit="1" customWidth="1"/>
    <col min="42" max="42" width="5.5703125" style="127" bestFit="1" customWidth="1"/>
  </cols>
  <sheetData>
    <row r="1" spans="1:42" s="8" customFormat="1" ht="15" customHeight="1" x14ac:dyDescent="0.25">
      <c r="A1" s="44">
        <f>COUNTIF(A3:A4999,"Yes")</f>
        <v>39</v>
      </c>
      <c r="B1" s="107"/>
      <c r="C1" s="44"/>
      <c r="F1" s="213" t="s">
        <v>288</v>
      </c>
      <c r="G1" s="214"/>
      <c r="H1" s="214"/>
      <c r="I1" s="214"/>
      <c r="J1" s="214"/>
      <c r="K1" s="215"/>
      <c r="L1" s="213" t="s">
        <v>289</v>
      </c>
      <c r="M1" s="214"/>
      <c r="N1" s="214"/>
      <c r="O1" s="214"/>
      <c r="P1" s="215"/>
      <c r="Q1" s="213" t="s">
        <v>341</v>
      </c>
      <c r="R1" s="215"/>
      <c r="S1" s="213" t="s">
        <v>286</v>
      </c>
      <c r="T1" s="214"/>
      <c r="U1" s="214"/>
      <c r="V1" s="214"/>
      <c r="W1" s="214"/>
      <c r="X1" s="215"/>
      <c r="Y1" s="213" t="s">
        <v>287</v>
      </c>
      <c r="Z1" s="214"/>
      <c r="AA1" s="214"/>
      <c r="AB1" s="214"/>
      <c r="AC1" s="214"/>
      <c r="AD1" s="215"/>
      <c r="AE1" s="213" t="s">
        <v>362</v>
      </c>
      <c r="AF1" s="214"/>
      <c r="AG1" s="214"/>
      <c r="AH1" s="214"/>
      <c r="AI1" s="214"/>
      <c r="AJ1" s="215"/>
      <c r="AK1" s="213" t="s">
        <v>418</v>
      </c>
      <c r="AL1" s="214"/>
      <c r="AM1" s="214"/>
      <c r="AN1" s="214"/>
      <c r="AO1" s="214"/>
      <c r="AP1" s="215"/>
    </row>
    <row r="2" spans="1:42" s="59" customFormat="1" ht="15" customHeight="1" thickBot="1" x14ac:dyDescent="0.3">
      <c r="A2" s="60" t="s">
        <v>361</v>
      </c>
      <c r="B2" s="115" t="s">
        <v>410</v>
      </c>
      <c r="C2" s="60" t="s">
        <v>5</v>
      </c>
      <c r="D2" s="59" t="s">
        <v>7</v>
      </c>
      <c r="E2" s="59" t="s">
        <v>8</v>
      </c>
      <c r="F2" s="69" t="s">
        <v>262</v>
      </c>
      <c r="G2" s="60" t="s">
        <v>282</v>
      </c>
      <c r="H2" s="60" t="s">
        <v>284</v>
      </c>
      <c r="I2" s="60" t="s">
        <v>285</v>
      </c>
      <c r="J2" s="60" t="s">
        <v>350</v>
      </c>
      <c r="K2" s="60" t="s">
        <v>229</v>
      </c>
      <c r="L2" s="72" t="s">
        <v>37</v>
      </c>
      <c r="M2" s="60" t="s">
        <v>262</v>
      </c>
      <c r="N2" s="60" t="s">
        <v>282</v>
      </c>
      <c r="O2" s="60" t="s">
        <v>284</v>
      </c>
      <c r="P2" s="60" t="s">
        <v>285</v>
      </c>
      <c r="Q2" s="94" t="s">
        <v>37</v>
      </c>
      <c r="R2" s="60" t="s">
        <v>262</v>
      </c>
      <c r="S2" s="67" t="s">
        <v>37</v>
      </c>
      <c r="T2" s="60" t="s">
        <v>262</v>
      </c>
      <c r="U2" s="60" t="s">
        <v>282</v>
      </c>
      <c r="V2" s="60" t="s">
        <v>284</v>
      </c>
      <c r="W2" s="60" t="s">
        <v>285</v>
      </c>
      <c r="X2" s="68" t="s">
        <v>229</v>
      </c>
      <c r="Y2" s="101" t="s">
        <v>37</v>
      </c>
      <c r="Z2" s="102" t="s">
        <v>262</v>
      </c>
      <c r="AA2" s="102" t="s">
        <v>282</v>
      </c>
      <c r="AB2" s="102" t="s">
        <v>284</v>
      </c>
      <c r="AC2" s="102" t="s">
        <v>285</v>
      </c>
      <c r="AD2" s="105" t="s">
        <v>229</v>
      </c>
      <c r="AE2" s="101" t="s">
        <v>37</v>
      </c>
      <c r="AF2" s="115" t="s">
        <v>262</v>
      </c>
      <c r="AG2" s="115" t="s">
        <v>282</v>
      </c>
      <c r="AH2" s="115" t="s">
        <v>284</v>
      </c>
      <c r="AI2" s="115" t="s">
        <v>285</v>
      </c>
      <c r="AJ2" s="105" t="s">
        <v>229</v>
      </c>
      <c r="AK2" s="101" t="s">
        <v>37</v>
      </c>
      <c r="AL2" s="115" t="s">
        <v>262</v>
      </c>
      <c r="AM2" s="115" t="s">
        <v>282</v>
      </c>
      <c r="AN2" s="115" t="s">
        <v>284</v>
      </c>
      <c r="AO2" s="115" t="s">
        <v>285</v>
      </c>
      <c r="AP2" s="105" t="s">
        <v>229</v>
      </c>
    </row>
    <row r="3" spans="1:42" ht="15" customHeight="1" x14ac:dyDescent="0.25">
      <c r="A3" s="134" t="str">
        <f t="shared" ref="A3:A18" si="0">IF(AND(ISTEXT(L3), ISTEXT(Q3), ISTEXT(S3), ISTEXT(Y3), ISTEXT(AE3),ISTEXT(AK3)),"Yes", "")</f>
        <v/>
      </c>
      <c r="C3" s="32">
        <v>1001</v>
      </c>
      <c r="D3" s="66" t="s">
        <v>12</v>
      </c>
      <c r="E3" s="66" t="s">
        <v>13</v>
      </c>
      <c r="F3" s="70">
        <f>SUM(M3+R3+T3+Z3+AF3+AL3)</f>
        <v>89</v>
      </c>
      <c r="G3" s="32">
        <f t="shared" ref="G3:G66" si="1">SUM(N3+U3+AA3+AG3+AM3)</f>
        <v>40</v>
      </c>
      <c r="H3" s="32">
        <f t="shared" ref="H3:H66" si="2">SUM(O3+V3+AB3+AH3+AN3)</f>
        <v>29</v>
      </c>
      <c r="I3" s="32">
        <f t="shared" ref="I3:I66" si="3">SUM(P3+W3+AC3+AI3+AO3)</f>
        <v>69</v>
      </c>
      <c r="J3" s="88">
        <f t="shared" ref="J3:J66" si="4">I3/F3</f>
        <v>0.7752808988764045</v>
      </c>
      <c r="K3" s="32">
        <f t="shared" ref="K3:K66" si="5">SUM(X3+AD3+AJ3+AP3)</f>
        <v>3</v>
      </c>
      <c r="L3" s="22"/>
      <c r="S3" s="64" t="s">
        <v>38</v>
      </c>
      <c r="T3" s="32">
        <v>27</v>
      </c>
      <c r="U3" s="32">
        <v>13</v>
      </c>
      <c r="V3" s="32">
        <v>7</v>
      </c>
      <c r="W3" s="32">
        <v>20</v>
      </c>
      <c r="X3" s="65">
        <v>0</v>
      </c>
      <c r="Y3" s="104" t="s">
        <v>38</v>
      </c>
      <c r="Z3" s="100">
        <v>29</v>
      </c>
      <c r="AA3" s="100">
        <v>12</v>
      </c>
      <c r="AB3" s="100">
        <v>9</v>
      </c>
      <c r="AC3" s="100">
        <v>21</v>
      </c>
      <c r="AD3" s="103">
        <v>0</v>
      </c>
      <c r="AE3" t="s">
        <v>38</v>
      </c>
      <c r="AF3">
        <v>26</v>
      </c>
      <c r="AG3">
        <v>11</v>
      </c>
      <c r="AH3">
        <v>11</v>
      </c>
      <c r="AI3">
        <v>22</v>
      </c>
      <c r="AJ3" s="127">
        <v>0</v>
      </c>
      <c r="AK3" s="133" t="str">
        <f>INDEX(PlayerTable!B:B,MATCH(C3,PlayerTable!C:C,0))</f>
        <v>Alien</v>
      </c>
      <c r="AL3">
        <f>COUNT(Goalies!J$39:J$67)</f>
        <v>7</v>
      </c>
      <c r="AM3">
        <f>INDEX(PlayerTable!G:G,MATCH(C3,PlayerTable!C:C,0))</f>
        <v>4</v>
      </c>
      <c r="AN3">
        <f>INDEX(PlayerTable!H:H,MATCH(C3,PlayerTable!C:C,0))</f>
        <v>2</v>
      </c>
      <c r="AO3">
        <f>INDEX(PlayerTable!I:I,MATCH(C3,PlayerTable!C:C,0))</f>
        <v>6</v>
      </c>
      <c r="AP3" s="127">
        <f>IF(INDEX(PlayerTable!J:J,MATCH(C3,PlayerTable!C:C,0))="", 0, INDEX(PlayerTable!J:J,MATCH(C3,PlayerTable!C:C,0)))</f>
        <v>3</v>
      </c>
    </row>
    <row r="4" spans="1:42" ht="15" customHeight="1" x14ac:dyDescent="0.25">
      <c r="A4" s="107" t="str">
        <f t="shared" si="0"/>
        <v/>
      </c>
      <c r="C4" s="44">
        <v>1002</v>
      </c>
      <c r="D4" s="106" t="s">
        <v>20</v>
      </c>
      <c r="E4" s="106" t="s">
        <v>21</v>
      </c>
      <c r="F4" s="70">
        <f t="shared" ref="F4:F67" si="6">SUM(M4+R4+T4+Z4+AF4+AL4)</f>
        <v>144</v>
      </c>
      <c r="G4" s="112">
        <f t="shared" si="1"/>
        <v>10</v>
      </c>
      <c r="H4" s="112">
        <f t="shared" si="2"/>
        <v>10</v>
      </c>
      <c r="I4" s="112">
        <f t="shared" si="3"/>
        <v>20</v>
      </c>
      <c r="J4" s="129">
        <f t="shared" si="4"/>
        <v>0.1388888888888889</v>
      </c>
      <c r="K4" s="112">
        <f t="shared" si="5"/>
        <v>12</v>
      </c>
      <c r="L4" s="122" t="s">
        <v>38</v>
      </c>
      <c r="M4" s="71">
        <v>29</v>
      </c>
      <c r="N4" s="71">
        <v>6</v>
      </c>
      <c r="O4" s="71">
        <v>2</v>
      </c>
      <c r="P4" s="71">
        <v>8</v>
      </c>
      <c r="Q4" s="96" t="s">
        <v>38</v>
      </c>
      <c r="R4" s="120">
        <v>33</v>
      </c>
      <c r="S4" s="64" t="s">
        <v>38</v>
      </c>
      <c r="T4" s="32">
        <v>27</v>
      </c>
      <c r="U4" s="32">
        <v>3</v>
      </c>
      <c r="V4" s="32">
        <v>5</v>
      </c>
      <c r="W4" s="32">
        <v>8</v>
      </c>
      <c r="X4" s="65">
        <v>3</v>
      </c>
      <c r="Y4" s="98" t="s">
        <v>38</v>
      </c>
      <c r="Z4" s="107">
        <v>29</v>
      </c>
      <c r="AA4" s="107">
        <v>0</v>
      </c>
      <c r="AB4" s="107">
        <v>1</v>
      </c>
      <c r="AC4" s="107">
        <v>1</v>
      </c>
      <c r="AD4" s="103">
        <v>0</v>
      </c>
      <c r="AE4" s="106" t="s">
        <v>38</v>
      </c>
      <c r="AF4" s="106">
        <v>26</v>
      </c>
      <c r="AG4" s="106">
        <v>1</v>
      </c>
      <c r="AH4" s="106">
        <v>2</v>
      </c>
      <c r="AI4" s="106">
        <v>3</v>
      </c>
      <c r="AJ4" s="127">
        <v>9</v>
      </c>
      <c r="AK4" s="133"/>
      <c r="AL4" s="133"/>
      <c r="AM4" s="133"/>
      <c r="AN4" s="133"/>
      <c r="AO4" s="133"/>
    </row>
    <row r="5" spans="1:42" ht="15" customHeight="1" x14ac:dyDescent="0.25">
      <c r="A5" s="134" t="str">
        <f t="shared" si="0"/>
        <v>Yes</v>
      </c>
      <c r="C5" s="44">
        <v>1003</v>
      </c>
      <c r="D5" t="s">
        <v>10</v>
      </c>
      <c r="E5" t="s">
        <v>34</v>
      </c>
      <c r="F5" s="70">
        <f t="shared" si="6"/>
        <v>151</v>
      </c>
      <c r="G5" s="112">
        <f t="shared" si="1"/>
        <v>29</v>
      </c>
      <c r="H5" s="112">
        <f t="shared" si="2"/>
        <v>32</v>
      </c>
      <c r="I5" s="112">
        <f t="shared" si="3"/>
        <v>61</v>
      </c>
      <c r="J5" s="129">
        <f t="shared" si="4"/>
        <v>0.40397350993377484</v>
      </c>
      <c r="K5" s="112">
        <f t="shared" si="5"/>
        <v>15</v>
      </c>
      <c r="L5" s="111" t="s">
        <v>276</v>
      </c>
      <c r="M5" s="120">
        <v>29</v>
      </c>
      <c r="N5" s="120">
        <v>6</v>
      </c>
      <c r="O5" s="120">
        <v>4</v>
      </c>
      <c r="P5" s="120">
        <v>10</v>
      </c>
      <c r="Q5" s="132" t="s">
        <v>38</v>
      </c>
      <c r="R5" s="120">
        <v>33</v>
      </c>
      <c r="S5" s="64" t="s">
        <v>38</v>
      </c>
      <c r="T5" s="112">
        <v>27</v>
      </c>
      <c r="U5" s="32">
        <v>5</v>
      </c>
      <c r="V5" s="32">
        <v>9</v>
      </c>
      <c r="W5" s="32">
        <v>14</v>
      </c>
      <c r="X5" s="65">
        <v>6</v>
      </c>
      <c r="Y5" s="98" t="s">
        <v>38</v>
      </c>
      <c r="Z5" s="99">
        <v>29</v>
      </c>
      <c r="AA5" s="99">
        <v>11</v>
      </c>
      <c r="AB5" s="99">
        <v>13</v>
      </c>
      <c r="AC5" s="99">
        <v>24</v>
      </c>
      <c r="AD5" s="103">
        <v>3</v>
      </c>
      <c r="AE5" s="106" t="s">
        <v>38</v>
      </c>
      <c r="AF5" s="106">
        <v>26</v>
      </c>
      <c r="AG5" s="106">
        <v>4</v>
      </c>
      <c r="AH5" s="106">
        <v>3</v>
      </c>
      <c r="AI5" s="106">
        <v>7</v>
      </c>
      <c r="AJ5" s="127">
        <v>6</v>
      </c>
      <c r="AK5" s="133" t="str">
        <f>INDEX(PlayerTable!B:B,MATCH(C5,PlayerTable!C:C,0))</f>
        <v>Alien</v>
      </c>
      <c r="AL5" s="133">
        <f>COUNT(Goalies!J$39:J$67)</f>
        <v>7</v>
      </c>
      <c r="AM5" s="133">
        <f>INDEX(PlayerTable!G:G,MATCH(C5,PlayerTable!C:C,0))</f>
        <v>3</v>
      </c>
      <c r="AN5" s="133">
        <f>INDEX(PlayerTable!H:H,MATCH(C5,PlayerTable!C:C,0))</f>
        <v>3</v>
      </c>
      <c r="AO5" s="133">
        <f>INDEX(PlayerTable!I:I,MATCH(C5,PlayerTable!C:C,0))</f>
        <v>6</v>
      </c>
      <c r="AP5" s="127">
        <f>IF(INDEX(PlayerTable!J:J,MATCH(C5,PlayerTable!C:C,0))="", 0, INDEX(PlayerTable!J:J,MATCH(C5,PlayerTable!C:C,0)))</f>
        <v>0</v>
      </c>
    </row>
    <row r="6" spans="1:42" ht="15" customHeight="1" x14ac:dyDescent="0.25">
      <c r="A6" s="134" t="str">
        <f t="shared" si="0"/>
        <v>Yes</v>
      </c>
      <c r="C6" s="44">
        <v>1004</v>
      </c>
      <c r="D6" t="s">
        <v>24</v>
      </c>
      <c r="E6" t="s">
        <v>25</v>
      </c>
      <c r="F6" s="70">
        <f t="shared" si="6"/>
        <v>151</v>
      </c>
      <c r="G6" s="112">
        <f t="shared" si="1"/>
        <v>28</v>
      </c>
      <c r="H6" s="112">
        <f t="shared" si="2"/>
        <v>27</v>
      </c>
      <c r="I6" s="112">
        <f t="shared" si="3"/>
        <v>55</v>
      </c>
      <c r="J6" s="129">
        <f t="shared" si="4"/>
        <v>0.36423841059602646</v>
      </c>
      <c r="K6" s="112">
        <f t="shared" si="5"/>
        <v>9</v>
      </c>
      <c r="L6" s="122" t="s">
        <v>38</v>
      </c>
      <c r="M6" s="71">
        <v>29</v>
      </c>
      <c r="N6" s="71">
        <v>5</v>
      </c>
      <c r="O6" s="71">
        <v>3</v>
      </c>
      <c r="P6" s="71">
        <v>8</v>
      </c>
      <c r="Q6" s="96" t="s">
        <v>38</v>
      </c>
      <c r="R6" s="120">
        <v>33</v>
      </c>
      <c r="S6" s="64" t="s">
        <v>38</v>
      </c>
      <c r="T6" s="32">
        <v>27</v>
      </c>
      <c r="U6" s="32">
        <v>10</v>
      </c>
      <c r="V6" s="32">
        <v>15</v>
      </c>
      <c r="W6" s="32">
        <v>25</v>
      </c>
      <c r="X6" s="65">
        <v>6</v>
      </c>
      <c r="Y6" s="98" t="s">
        <v>38</v>
      </c>
      <c r="Z6" s="107">
        <v>29</v>
      </c>
      <c r="AA6" s="107">
        <v>7</v>
      </c>
      <c r="AB6" s="107">
        <v>5</v>
      </c>
      <c r="AC6" s="107">
        <v>12</v>
      </c>
      <c r="AD6" s="103">
        <v>0</v>
      </c>
      <c r="AE6" s="106" t="s">
        <v>38</v>
      </c>
      <c r="AF6" s="106">
        <v>26</v>
      </c>
      <c r="AG6" s="106">
        <v>6</v>
      </c>
      <c r="AH6" s="106">
        <v>2</v>
      </c>
      <c r="AI6" s="106">
        <v>8</v>
      </c>
      <c r="AJ6" s="127">
        <v>3</v>
      </c>
      <c r="AK6" s="133" t="str">
        <f>INDEX(PlayerTable!B:B,MATCH(C6,PlayerTable!C:C,0))</f>
        <v>Alien</v>
      </c>
      <c r="AL6" s="133">
        <f>COUNT(Goalies!J$39:J$67)</f>
        <v>7</v>
      </c>
      <c r="AM6" s="133">
        <f>INDEX(PlayerTable!G:G,MATCH(C6,PlayerTable!C:C,0))</f>
        <v>0</v>
      </c>
      <c r="AN6" s="133">
        <f>INDEX(PlayerTable!H:H,MATCH(C6,PlayerTable!C:C,0))</f>
        <v>2</v>
      </c>
      <c r="AO6" s="133">
        <f>INDEX(PlayerTable!I:I,MATCH(C6,PlayerTable!C:C,0))</f>
        <v>2</v>
      </c>
      <c r="AP6" s="127">
        <f>IF(INDEX(PlayerTable!J:J,MATCH(C6,PlayerTable!C:C,0))="", 0, INDEX(PlayerTable!J:J,MATCH(C6,PlayerTable!C:C,0)))</f>
        <v>0</v>
      </c>
    </row>
    <row r="7" spans="1:42" ht="15" customHeight="1" x14ac:dyDescent="0.25">
      <c r="A7" s="134" t="str">
        <f t="shared" si="0"/>
        <v>Yes</v>
      </c>
      <c r="C7" s="44">
        <v>1005</v>
      </c>
      <c r="D7" s="89" t="s">
        <v>26</v>
      </c>
      <c r="E7" s="89" t="s">
        <v>27</v>
      </c>
      <c r="F7" s="70">
        <f t="shared" si="6"/>
        <v>151</v>
      </c>
      <c r="G7" s="112">
        <f t="shared" si="1"/>
        <v>9</v>
      </c>
      <c r="H7" s="112">
        <f t="shared" si="2"/>
        <v>5</v>
      </c>
      <c r="I7" s="112">
        <f t="shared" si="3"/>
        <v>14</v>
      </c>
      <c r="J7" s="129">
        <f t="shared" si="4"/>
        <v>9.2715231788079472E-2</v>
      </c>
      <c r="K7" s="112">
        <f t="shared" si="5"/>
        <v>0</v>
      </c>
      <c r="L7" s="73" t="s">
        <v>38</v>
      </c>
      <c r="M7" s="71">
        <v>29</v>
      </c>
      <c r="N7" s="71">
        <v>4</v>
      </c>
      <c r="O7" s="71">
        <v>1</v>
      </c>
      <c r="P7" s="71">
        <v>5</v>
      </c>
      <c r="Q7" s="96" t="s">
        <v>38</v>
      </c>
      <c r="R7" s="120">
        <v>33</v>
      </c>
      <c r="S7" s="64" t="s">
        <v>38</v>
      </c>
      <c r="T7" s="32">
        <v>27</v>
      </c>
      <c r="U7" s="32">
        <v>2</v>
      </c>
      <c r="V7" s="32">
        <v>1</v>
      </c>
      <c r="W7" s="32">
        <v>3</v>
      </c>
      <c r="X7" s="65">
        <v>0</v>
      </c>
      <c r="Y7" s="98" t="s">
        <v>38</v>
      </c>
      <c r="Z7" s="99">
        <v>29</v>
      </c>
      <c r="AA7" s="99">
        <v>0</v>
      </c>
      <c r="AB7" s="99">
        <v>0</v>
      </c>
      <c r="AC7" s="99">
        <v>0</v>
      </c>
      <c r="AD7" s="103">
        <v>0</v>
      </c>
      <c r="AE7" s="106" t="s">
        <v>38</v>
      </c>
      <c r="AF7" s="106">
        <v>26</v>
      </c>
      <c r="AG7" s="106">
        <v>1</v>
      </c>
      <c r="AH7" s="106">
        <v>3</v>
      </c>
      <c r="AI7" s="106">
        <v>4</v>
      </c>
      <c r="AJ7" s="127">
        <v>0</v>
      </c>
      <c r="AK7" s="133" t="str">
        <f>INDEX(PlayerTable!B:B,MATCH(C7,PlayerTable!C:C,0))</f>
        <v>Alien</v>
      </c>
      <c r="AL7" s="133">
        <f>COUNT(Goalies!J$39:J$67)</f>
        <v>7</v>
      </c>
      <c r="AM7" s="133">
        <f>INDEX(PlayerTable!G:G,MATCH(C7,PlayerTable!C:C,0))</f>
        <v>2</v>
      </c>
      <c r="AN7" s="133">
        <f>INDEX(PlayerTable!H:H,MATCH(C7,PlayerTable!C:C,0))</f>
        <v>0</v>
      </c>
      <c r="AO7" s="133">
        <f>INDEX(PlayerTable!I:I,MATCH(C7,PlayerTable!C:C,0))</f>
        <v>2</v>
      </c>
      <c r="AP7" s="127">
        <f>IF(INDEX(PlayerTable!J:J,MATCH(C7,PlayerTable!C:C,0))="", 0, INDEX(PlayerTable!J:J,MATCH(C7,PlayerTable!C:C,0)))</f>
        <v>0</v>
      </c>
    </row>
    <row r="8" spans="1:42" ht="15" customHeight="1" x14ac:dyDescent="0.25">
      <c r="A8" s="134" t="str">
        <f t="shared" si="0"/>
        <v>Yes</v>
      </c>
      <c r="B8" s="107" t="s">
        <v>285</v>
      </c>
      <c r="C8" s="44">
        <v>1006</v>
      </c>
      <c r="D8" s="106" t="s">
        <v>30</v>
      </c>
      <c r="E8" s="106" t="s">
        <v>31</v>
      </c>
      <c r="F8" s="70">
        <f t="shared" si="6"/>
        <v>151</v>
      </c>
      <c r="G8" s="112">
        <f t="shared" si="1"/>
        <v>34</v>
      </c>
      <c r="H8" s="112">
        <f t="shared" si="2"/>
        <v>22</v>
      </c>
      <c r="I8" s="112">
        <f t="shared" si="3"/>
        <v>56</v>
      </c>
      <c r="J8" s="129">
        <f t="shared" si="4"/>
        <v>0.37086092715231789</v>
      </c>
      <c r="K8" s="112">
        <f t="shared" si="5"/>
        <v>0</v>
      </c>
      <c r="L8" s="122" t="s">
        <v>38</v>
      </c>
      <c r="M8" s="71">
        <v>29</v>
      </c>
      <c r="N8" s="71">
        <v>6</v>
      </c>
      <c r="O8" s="71">
        <v>4</v>
      </c>
      <c r="P8" s="71">
        <v>10</v>
      </c>
      <c r="Q8" s="96" t="s">
        <v>38</v>
      </c>
      <c r="R8" s="120">
        <v>33</v>
      </c>
      <c r="S8" s="64" t="s">
        <v>38</v>
      </c>
      <c r="T8" s="32">
        <v>27</v>
      </c>
      <c r="U8" s="32">
        <v>10</v>
      </c>
      <c r="V8" s="32">
        <v>2</v>
      </c>
      <c r="W8" s="32">
        <v>12</v>
      </c>
      <c r="X8" s="65">
        <v>0</v>
      </c>
      <c r="Y8" s="98" t="s">
        <v>38</v>
      </c>
      <c r="Z8" s="107">
        <v>29</v>
      </c>
      <c r="AA8" s="107">
        <v>10</v>
      </c>
      <c r="AB8" s="107">
        <v>12</v>
      </c>
      <c r="AC8" s="107">
        <v>22</v>
      </c>
      <c r="AD8" s="103">
        <v>0</v>
      </c>
      <c r="AE8" s="106" t="s">
        <v>38</v>
      </c>
      <c r="AF8" s="106">
        <v>26</v>
      </c>
      <c r="AG8" s="106">
        <v>6</v>
      </c>
      <c r="AH8" s="106">
        <v>3</v>
      </c>
      <c r="AI8" s="106">
        <v>9</v>
      </c>
      <c r="AJ8" s="127">
        <v>0</v>
      </c>
      <c r="AK8" s="133" t="str">
        <f>INDEX(PlayerTable!B:B,MATCH(C8,PlayerTable!C:C,0))</f>
        <v>Alien</v>
      </c>
      <c r="AL8" s="133">
        <f>COUNT(Goalies!J$39:J$67)</f>
        <v>7</v>
      </c>
      <c r="AM8" s="133">
        <f>INDEX(PlayerTable!G:G,MATCH(C8,PlayerTable!C:C,0))</f>
        <v>2</v>
      </c>
      <c r="AN8" s="133">
        <f>INDEX(PlayerTable!H:H,MATCH(C8,PlayerTable!C:C,0))</f>
        <v>1</v>
      </c>
      <c r="AO8" s="133">
        <f>INDEX(PlayerTable!I:I,MATCH(C8,PlayerTable!C:C,0))</f>
        <v>3</v>
      </c>
      <c r="AP8" s="127">
        <f>IF(INDEX(PlayerTable!J:J,MATCH(C8,PlayerTable!C:C,0))="", 0, INDEX(PlayerTable!J:J,MATCH(C8,PlayerTable!C:C,0)))</f>
        <v>0</v>
      </c>
    </row>
    <row r="9" spans="1:42" ht="15" customHeight="1" x14ac:dyDescent="0.25">
      <c r="A9" s="134" t="str">
        <f t="shared" si="0"/>
        <v>Yes</v>
      </c>
      <c r="C9" s="44">
        <v>1007</v>
      </c>
      <c r="D9" s="106" t="s">
        <v>29</v>
      </c>
      <c r="E9" s="106" t="s">
        <v>11</v>
      </c>
      <c r="F9" s="70">
        <f t="shared" si="6"/>
        <v>151</v>
      </c>
      <c r="G9" s="112">
        <f t="shared" si="1"/>
        <v>19</v>
      </c>
      <c r="H9" s="112">
        <f t="shared" si="2"/>
        <v>10</v>
      </c>
      <c r="I9" s="112">
        <f t="shared" si="3"/>
        <v>29</v>
      </c>
      <c r="J9" s="129">
        <f t="shared" si="4"/>
        <v>0.19205298013245034</v>
      </c>
      <c r="K9" s="112">
        <f t="shared" si="5"/>
        <v>3</v>
      </c>
      <c r="L9" s="122" t="s">
        <v>38</v>
      </c>
      <c r="M9" s="71">
        <v>29</v>
      </c>
      <c r="N9" s="71">
        <v>8</v>
      </c>
      <c r="O9" s="71">
        <v>2</v>
      </c>
      <c r="P9" s="71">
        <v>10</v>
      </c>
      <c r="Q9" s="96" t="s">
        <v>38</v>
      </c>
      <c r="R9" s="120">
        <v>33</v>
      </c>
      <c r="S9" s="64" t="s">
        <v>38</v>
      </c>
      <c r="T9" s="32">
        <v>27</v>
      </c>
      <c r="U9" s="32">
        <v>6</v>
      </c>
      <c r="V9" s="32">
        <v>4</v>
      </c>
      <c r="W9" s="32">
        <v>10</v>
      </c>
      <c r="X9" s="65">
        <v>3</v>
      </c>
      <c r="Y9" s="98" t="s">
        <v>38</v>
      </c>
      <c r="Z9" s="107">
        <v>29</v>
      </c>
      <c r="AA9" s="107">
        <v>5</v>
      </c>
      <c r="AB9" s="107">
        <v>4</v>
      </c>
      <c r="AC9" s="107">
        <v>9</v>
      </c>
      <c r="AD9" s="103">
        <v>0</v>
      </c>
      <c r="AE9" s="106" t="s">
        <v>38</v>
      </c>
      <c r="AF9" s="106">
        <v>26</v>
      </c>
      <c r="AG9" s="106">
        <v>0</v>
      </c>
      <c r="AH9" s="106">
        <v>0</v>
      </c>
      <c r="AI9" s="106">
        <v>0</v>
      </c>
      <c r="AJ9" s="127">
        <v>0</v>
      </c>
      <c r="AK9" s="133" t="str">
        <f>INDEX(PlayerTable!B:B,MATCH(C9,PlayerTable!C:C,0))</f>
        <v>Alien</v>
      </c>
      <c r="AL9" s="133">
        <f>COUNT(Goalies!J$39:J$67)</f>
        <v>7</v>
      </c>
      <c r="AM9" s="133">
        <f>INDEX(PlayerTable!G:G,MATCH(C9,PlayerTable!C:C,0))</f>
        <v>0</v>
      </c>
      <c r="AN9" s="133">
        <f>INDEX(PlayerTable!H:H,MATCH(C9,PlayerTable!C:C,0))</f>
        <v>0</v>
      </c>
      <c r="AO9" s="133">
        <f>INDEX(PlayerTable!I:I,MATCH(C9,PlayerTable!C:C,0))</f>
        <v>0</v>
      </c>
      <c r="AP9" s="127">
        <f>IF(INDEX(PlayerTable!J:J,MATCH(C9,PlayerTable!C:C,0))="", 0, INDEX(PlayerTable!J:J,MATCH(C9,PlayerTable!C:C,0)))</f>
        <v>0</v>
      </c>
    </row>
    <row r="10" spans="1:42" ht="15" customHeight="1" x14ac:dyDescent="0.25">
      <c r="A10" s="134" t="str">
        <f t="shared" si="0"/>
        <v>Yes</v>
      </c>
      <c r="C10" s="44">
        <v>1008</v>
      </c>
      <c r="D10" s="89" t="s">
        <v>10</v>
      </c>
      <c r="E10" s="89" t="s">
        <v>11</v>
      </c>
      <c r="F10" s="70">
        <f t="shared" si="6"/>
        <v>151</v>
      </c>
      <c r="G10" s="112">
        <f t="shared" si="1"/>
        <v>86</v>
      </c>
      <c r="H10" s="112">
        <f t="shared" si="2"/>
        <v>39</v>
      </c>
      <c r="I10" s="112">
        <f t="shared" si="3"/>
        <v>125</v>
      </c>
      <c r="J10" s="129">
        <f t="shared" si="4"/>
        <v>0.82781456953642385</v>
      </c>
      <c r="K10" s="112">
        <f t="shared" si="5"/>
        <v>6</v>
      </c>
      <c r="L10" s="122" t="s">
        <v>38</v>
      </c>
      <c r="M10" s="71">
        <v>29</v>
      </c>
      <c r="N10" s="71">
        <v>17</v>
      </c>
      <c r="O10" s="71">
        <v>11</v>
      </c>
      <c r="P10" s="71">
        <v>28</v>
      </c>
      <c r="Q10" s="96" t="s">
        <v>38</v>
      </c>
      <c r="R10" s="120">
        <v>33</v>
      </c>
      <c r="S10" s="64" t="s">
        <v>38</v>
      </c>
      <c r="T10" s="32">
        <v>27</v>
      </c>
      <c r="U10" s="32">
        <v>19</v>
      </c>
      <c r="V10" s="32">
        <v>7</v>
      </c>
      <c r="W10" s="32">
        <v>26</v>
      </c>
      <c r="X10" s="65">
        <v>6</v>
      </c>
      <c r="Y10" s="98" t="s">
        <v>38</v>
      </c>
      <c r="Z10" s="99">
        <v>29</v>
      </c>
      <c r="AA10" s="99">
        <v>26</v>
      </c>
      <c r="AB10" s="99">
        <v>9</v>
      </c>
      <c r="AC10" s="99">
        <v>35</v>
      </c>
      <c r="AD10" s="103">
        <v>0</v>
      </c>
      <c r="AE10" s="106" t="s">
        <v>38</v>
      </c>
      <c r="AF10" s="106">
        <v>26</v>
      </c>
      <c r="AG10" s="106">
        <v>21</v>
      </c>
      <c r="AH10" s="106">
        <v>9</v>
      </c>
      <c r="AI10" s="106">
        <v>30</v>
      </c>
      <c r="AJ10" s="127">
        <v>0</v>
      </c>
      <c r="AK10" s="133" t="str">
        <f>INDEX(PlayerTable!B:B,MATCH(C10,PlayerTable!C:C,0))</f>
        <v>Alien</v>
      </c>
      <c r="AL10" s="133">
        <f>COUNT(Goalies!J$39:J$67)</f>
        <v>7</v>
      </c>
      <c r="AM10" s="133">
        <f>INDEX(PlayerTable!G:G,MATCH(C10,PlayerTable!C:C,0))</f>
        <v>3</v>
      </c>
      <c r="AN10" s="133">
        <f>INDEX(PlayerTable!H:H,MATCH(C10,PlayerTable!C:C,0))</f>
        <v>3</v>
      </c>
      <c r="AO10" s="133">
        <f>INDEX(PlayerTable!I:I,MATCH(C10,PlayerTable!C:C,0))</f>
        <v>6</v>
      </c>
      <c r="AP10" s="127">
        <f>IF(INDEX(PlayerTable!J:J,MATCH(C10,PlayerTable!C:C,0))="", 0, INDEX(PlayerTable!J:J,MATCH(C10,PlayerTable!C:C,0)))</f>
        <v>0</v>
      </c>
    </row>
    <row r="11" spans="1:42" ht="15" customHeight="1" x14ac:dyDescent="0.25">
      <c r="A11" s="134" t="str">
        <f t="shared" si="0"/>
        <v>Yes</v>
      </c>
      <c r="C11" s="44">
        <v>1009</v>
      </c>
      <c r="D11" s="106" t="s">
        <v>10</v>
      </c>
      <c r="E11" s="106" t="s">
        <v>28</v>
      </c>
      <c r="F11" s="70">
        <f t="shared" si="6"/>
        <v>151</v>
      </c>
      <c r="G11" s="112">
        <f t="shared" si="1"/>
        <v>12</v>
      </c>
      <c r="H11" s="112">
        <f t="shared" si="2"/>
        <v>7</v>
      </c>
      <c r="I11" s="112">
        <f t="shared" si="3"/>
        <v>19</v>
      </c>
      <c r="J11" s="129">
        <f t="shared" si="4"/>
        <v>0.12582781456953643</v>
      </c>
      <c r="K11" s="112">
        <f t="shared" si="5"/>
        <v>0</v>
      </c>
      <c r="L11" s="122" t="s">
        <v>38</v>
      </c>
      <c r="M11" s="71">
        <v>29</v>
      </c>
      <c r="N11" s="71">
        <v>8</v>
      </c>
      <c r="O11" s="71">
        <v>3</v>
      </c>
      <c r="P11" s="71">
        <v>11</v>
      </c>
      <c r="Q11" s="97" t="s">
        <v>38</v>
      </c>
      <c r="R11" s="120">
        <v>33</v>
      </c>
      <c r="S11" s="64" t="s">
        <v>38</v>
      </c>
      <c r="T11" s="32">
        <v>27</v>
      </c>
      <c r="U11" s="32">
        <v>1</v>
      </c>
      <c r="V11" s="32">
        <v>0</v>
      </c>
      <c r="W11" s="32">
        <v>1</v>
      </c>
      <c r="X11" s="65">
        <v>0</v>
      </c>
      <c r="Y11" s="98" t="s">
        <v>38</v>
      </c>
      <c r="Z11" s="107">
        <v>29</v>
      </c>
      <c r="AA11" s="107">
        <v>0</v>
      </c>
      <c r="AB11" s="107">
        <v>1</v>
      </c>
      <c r="AC11" s="107">
        <v>1</v>
      </c>
      <c r="AD11" s="103">
        <v>0</v>
      </c>
      <c r="AE11" s="106" t="s">
        <v>38</v>
      </c>
      <c r="AF11" s="106">
        <v>26</v>
      </c>
      <c r="AG11" s="106">
        <v>3</v>
      </c>
      <c r="AH11" s="106">
        <v>3</v>
      </c>
      <c r="AI11" s="106">
        <v>6</v>
      </c>
      <c r="AJ11" s="127">
        <v>0</v>
      </c>
      <c r="AK11" s="133" t="str">
        <f>INDEX(PlayerTable!B:B,MATCH(C11,PlayerTable!C:C,0))</f>
        <v>Alien</v>
      </c>
      <c r="AL11" s="133">
        <f>COUNT(Goalies!J$39:J$67)</f>
        <v>7</v>
      </c>
      <c r="AM11" s="133">
        <f>INDEX(PlayerTable!G:G,MATCH(C11,PlayerTable!C:C,0))</f>
        <v>0</v>
      </c>
      <c r="AN11" s="133">
        <f>INDEX(PlayerTable!H:H,MATCH(C11,PlayerTable!C:C,0))</f>
        <v>0</v>
      </c>
      <c r="AO11" s="133">
        <f>INDEX(PlayerTable!I:I,MATCH(C11,PlayerTable!C:C,0))</f>
        <v>0</v>
      </c>
      <c r="AP11" s="127">
        <f>IF(INDEX(PlayerTable!J:J,MATCH(C11,PlayerTable!C:C,0))="", 0, INDEX(PlayerTable!J:J,MATCH(C11,PlayerTable!C:C,0)))</f>
        <v>0</v>
      </c>
    </row>
    <row r="12" spans="1:42" ht="15" customHeight="1" x14ac:dyDescent="0.25">
      <c r="A12" s="134" t="str">
        <f t="shared" si="0"/>
        <v>Yes</v>
      </c>
      <c r="C12" s="44">
        <v>1010</v>
      </c>
      <c r="D12" s="106" t="s">
        <v>16</v>
      </c>
      <c r="E12" s="106" t="s">
        <v>17</v>
      </c>
      <c r="F12" s="70">
        <f t="shared" si="6"/>
        <v>151</v>
      </c>
      <c r="G12" s="112">
        <f t="shared" si="1"/>
        <v>15</v>
      </c>
      <c r="H12" s="112">
        <f t="shared" si="2"/>
        <v>6</v>
      </c>
      <c r="I12" s="112">
        <f t="shared" si="3"/>
        <v>21</v>
      </c>
      <c r="J12" s="129">
        <f t="shared" si="4"/>
        <v>0.13907284768211919</v>
      </c>
      <c r="K12" s="112">
        <f t="shared" si="5"/>
        <v>16</v>
      </c>
      <c r="L12" s="111" t="s">
        <v>276</v>
      </c>
      <c r="M12" s="71">
        <v>29</v>
      </c>
      <c r="N12" s="71">
        <v>7</v>
      </c>
      <c r="O12" s="71">
        <v>0</v>
      </c>
      <c r="P12" s="71">
        <v>7</v>
      </c>
      <c r="Q12" s="96" t="s">
        <v>38</v>
      </c>
      <c r="R12" s="120">
        <v>33</v>
      </c>
      <c r="S12" s="64" t="s">
        <v>38</v>
      </c>
      <c r="T12" s="32">
        <v>27</v>
      </c>
      <c r="U12" s="32">
        <v>5</v>
      </c>
      <c r="V12" s="32">
        <v>3</v>
      </c>
      <c r="W12" s="32">
        <v>8</v>
      </c>
      <c r="X12" s="65">
        <v>0</v>
      </c>
      <c r="Y12" s="98" t="s">
        <v>38</v>
      </c>
      <c r="Z12" s="107">
        <v>29</v>
      </c>
      <c r="AA12" s="107">
        <v>0</v>
      </c>
      <c r="AB12" s="107">
        <v>0</v>
      </c>
      <c r="AC12" s="107">
        <v>0</v>
      </c>
      <c r="AD12" s="103">
        <v>0</v>
      </c>
      <c r="AE12" s="106" t="s">
        <v>38</v>
      </c>
      <c r="AF12" s="106">
        <v>26</v>
      </c>
      <c r="AG12" s="106">
        <v>2</v>
      </c>
      <c r="AH12" s="106">
        <v>2</v>
      </c>
      <c r="AI12" s="106">
        <v>4</v>
      </c>
      <c r="AJ12" s="127">
        <v>0</v>
      </c>
      <c r="AK12" s="133" t="str">
        <f>INDEX(PlayerTable!B:B,MATCH(C12,PlayerTable!C:C,0))</f>
        <v>Alien</v>
      </c>
      <c r="AL12" s="133">
        <f>COUNT(Goalies!J$39:J$67)</f>
        <v>7</v>
      </c>
      <c r="AM12" s="133">
        <f>INDEX(PlayerTable!G:G,MATCH(C12,PlayerTable!C:C,0))</f>
        <v>1</v>
      </c>
      <c r="AN12" s="133">
        <f>INDEX(PlayerTable!H:H,MATCH(C12,PlayerTable!C:C,0))</f>
        <v>1</v>
      </c>
      <c r="AO12" s="133">
        <f>INDEX(PlayerTable!I:I,MATCH(C12,PlayerTable!C:C,0))</f>
        <v>2</v>
      </c>
      <c r="AP12" s="127">
        <f>IF(INDEX(PlayerTable!J:J,MATCH(C12,PlayerTable!C:C,0))="", 0, INDEX(PlayerTable!J:J,MATCH(C12,PlayerTable!C:C,0)))</f>
        <v>16</v>
      </c>
    </row>
    <row r="13" spans="1:42" ht="15" customHeight="1" x14ac:dyDescent="0.25">
      <c r="A13" s="134" t="str">
        <f t="shared" si="0"/>
        <v/>
      </c>
      <c r="C13" s="44">
        <v>1011</v>
      </c>
      <c r="D13" s="106" t="s">
        <v>252</v>
      </c>
      <c r="E13" s="106" t="s">
        <v>9</v>
      </c>
      <c r="F13" s="70">
        <f t="shared" si="6"/>
        <v>62</v>
      </c>
      <c r="G13" s="112">
        <f t="shared" si="1"/>
        <v>0</v>
      </c>
      <c r="H13" s="112">
        <f t="shared" si="2"/>
        <v>0</v>
      </c>
      <c r="I13" s="112">
        <f t="shared" si="3"/>
        <v>0</v>
      </c>
      <c r="J13" s="129">
        <f t="shared" si="4"/>
        <v>0</v>
      </c>
      <c r="K13" s="112">
        <f t="shared" si="5"/>
        <v>0</v>
      </c>
      <c r="L13" s="111"/>
      <c r="M13" s="112"/>
      <c r="N13" s="112"/>
      <c r="O13" s="112"/>
      <c r="P13" s="112"/>
      <c r="Q13" s="131"/>
      <c r="R13" s="120"/>
      <c r="T13" s="117"/>
      <c r="Y13" s="98" t="s">
        <v>38</v>
      </c>
      <c r="Z13" s="107">
        <v>29</v>
      </c>
      <c r="AA13" s="107">
        <v>0</v>
      </c>
      <c r="AB13" s="107">
        <v>0</v>
      </c>
      <c r="AC13" s="107">
        <v>0</v>
      </c>
      <c r="AD13" s="103">
        <v>0</v>
      </c>
      <c r="AE13" s="106" t="s">
        <v>38</v>
      </c>
      <c r="AF13" s="106">
        <v>26</v>
      </c>
      <c r="AG13" s="106">
        <v>0</v>
      </c>
      <c r="AH13" s="106">
        <v>0</v>
      </c>
      <c r="AI13" s="106">
        <v>0</v>
      </c>
      <c r="AJ13" s="127">
        <v>0</v>
      </c>
      <c r="AK13" s="133" t="str">
        <f>INDEX(PlayerTable!B:B,MATCH(C13,PlayerTable!C:C,0))</f>
        <v>Alien</v>
      </c>
      <c r="AL13" s="133">
        <f>COUNT(Goalies!J$39:J$67)</f>
        <v>7</v>
      </c>
      <c r="AM13" s="133">
        <f>INDEX(PlayerTable!G:G,MATCH(C13,PlayerTable!C:C,0))</f>
        <v>0</v>
      </c>
      <c r="AN13" s="133">
        <f>INDEX(PlayerTable!H:H,MATCH(C13,PlayerTable!C:C,0))</f>
        <v>0</v>
      </c>
      <c r="AO13" s="133">
        <f>INDEX(PlayerTable!I:I,MATCH(C13,PlayerTable!C:C,0))</f>
        <v>0</v>
      </c>
      <c r="AP13" s="127">
        <f>IF(INDEX(PlayerTable!J:J,MATCH(C13,PlayerTable!C:C,0))="", 0, INDEX(PlayerTable!J:J,MATCH(C13,PlayerTable!C:C,0)))</f>
        <v>0</v>
      </c>
    </row>
    <row r="14" spans="1:42" ht="15" customHeight="1" x14ac:dyDescent="0.25">
      <c r="A14" s="134" t="str">
        <f t="shared" si="0"/>
        <v>Yes</v>
      </c>
      <c r="C14" s="44">
        <v>1012</v>
      </c>
      <c r="D14" t="s">
        <v>32</v>
      </c>
      <c r="E14" t="s">
        <v>33</v>
      </c>
      <c r="F14" s="70">
        <f t="shared" si="6"/>
        <v>151</v>
      </c>
      <c r="G14" s="112">
        <f t="shared" si="1"/>
        <v>12</v>
      </c>
      <c r="H14" s="112">
        <f t="shared" si="2"/>
        <v>13</v>
      </c>
      <c r="I14" s="112">
        <f t="shared" si="3"/>
        <v>25</v>
      </c>
      <c r="J14" s="129">
        <f t="shared" si="4"/>
        <v>0.16556291390728478</v>
      </c>
      <c r="K14" s="112">
        <f t="shared" si="5"/>
        <v>6</v>
      </c>
      <c r="L14" s="122" t="s">
        <v>38</v>
      </c>
      <c r="M14" s="120">
        <v>29</v>
      </c>
      <c r="N14" s="120">
        <v>2</v>
      </c>
      <c r="O14" s="120">
        <v>6</v>
      </c>
      <c r="P14" s="120">
        <v>8</v>
      </c>
      <c r="Q14" s="132" t="s">
        <v>38</v>
      </c>
      <c r="R14" s="120">
        <v>33</v>
      </c>
      <c r="S14" s="64" t="s">
        <v>38</v>
      </c>
      <c r="T14" s="32">
        <v>27</v>
      </c>
      <c r="U14" s="32">
        <v>5</v>
      </c>
      <c r="V14" s="32">
        <v>3</v>
      </c>
      <c r="W14" s="32">
        <v>8</v>
      </c>
      <c r="X14" s="65">
        <v>0</v>
      </c>
      <c r="Y14" s="98" t="s">
        <v>38</v>
      </c>
      <c r="Z14" s="99">
        <v>29</v>
      </c>
      <c r="AA14" s="99">
        <v>3</v>
      </c>
      <c r="AB14" s="99">
        <v>3</v>
      </c>
      <c r="AC14" s="99">
        <v>6</v>
      </c>
      <c r="AD14" s="103">
        <v>0</v>
      </c>
      <c r="AE14" s="106" t="s">
        <v>38</v>
      </c>
      <c r="AF14" s="106">
        <v>26</v>
      </c>
      <c r="AG14" s="106">
        <v>2</v>
      </c>
      <c r="AH14" s="106">
        <v>1</v>
      </c>
      <c r="AI14" s="106">
        <v>3</v>
      </c>
      <c r="AJ14" s="127">
        <v>6</v>
      </c>
      <c r="AK14" s="133" t="str">
        <f>INDEX(PlayerTable!B:B,MATCH(C14,PlayerTable!C:C,0))</f>
        <v>Alien</v>
      </c>
      <c r="AL14" s="133">
        <f>COUNT(Goalies!J$39:J$67)</f>
        <v>7</v>
      </c>
      <c r="AM14" s="133">
        <f>INDEX(PlayerTable!G:G,MATCH(C14,PlayerTable!C:C,0))</f>
        <v>0</v>
      </c>
      <c r="AN14" s="133">
        <f>INDEX(PlayerTable!H:H,MATCH(C14,PlayerTable!C:C,0))</f>
        <v>0</v>
      </c>
      <c r="AO14" s="133">
        <f>INDEX(PlayerTable!I:I,MATCH(C14,PlayerTable!C:C,0))</f>
        <v>0</v>
      </c>
      <c r="AP14" s="127">
        <f>IF(INDEX(PlayerTable!J:J,MATCH(C14,PlayerTable!C:C,0))="", 0, INDEX(PlayerTable!J:J,MATCH(C14,PlayerTable!C:C,0)))</f>
        <v>0</v>
      </c>
    </row>
    <row r="15" spans="1:42" s="8" customFormat="1" ht="15" customHeight="1" x14ac:dyDescent="0.25">
      <c r="A15" s="134" t="str">
        <f t="shared" si="0"/>
        <v>Yes</v>
      </c>
      <c r="B15" s="107"/>
      <c r="C15" s="44">
        <v>1013</v>
      </c>
      <c r="D15" s="8" t="s">
        <v>18</v>
      </c>
      <c r="E15" s="8" t="s">
        <v>19</v>
      </c>
      <c r="F15" s="70">
        <f t="shared" si="6"/>
        <v>151</v>
      </c>
      <c r="G15" s="112">
        <f t="shared" si="1"/>
        <v>84</v>
      </c>
      <c r="H15" s="112">
        <f t="shared" si="2"/>
        <v>33</v>
      </c>
      <c r="I15" s="112">
        <f t="shared" si="3"/>
        <v>117</v>
      </c>
      <c r="J15" s="129">
        <f t="shared" si="4"/>
        <v>0.77483443708609268</v>
      </c>
      <c r="K15" s="112">
        <f t="shared" si="5"/>
        <v>36</v>
      </c>
      <c r="L15" s="122" t="s">
        <v>38</v>
      </c>
      <c r="M15" s="120">
        <v>29</v>
      </c>
      <c r="N15" s="120">
        <v>17</v>
      </c>
      <c r="O15" s="120">
        <v>3</v>
      </c>
      <c r="P15" s="120">
        <v>20</v>
      </c>
      <c r="Q15" s="132" t="s">
        <v>38</v>
      </c>
      <c r="R15" s="120">
        <v>33</v>
      </c>
      <c r="S15" s="64" t="s">
        <v>38</v>
      </c>
      <c r="T15" s="32">
        <v>27</v>
      </c>
      <c r="U15" s="32">
        <v>28</v>
      </c>
      <c r="V15" s="32">
        <v>8</v>
      </c>
      <c r="W15" s="32">
        <v>36</v>
      </c>
      <c r="X15" s="65">
        <v>9</v>
      </c>
      <c r="Y15" s="98" t="s">
        <v>38</v>
      </c>
      <c r="Z15" s="99">
        <v>29</v>
      </c>
      <c r="AA15" s="99">
        <v>16</v>
      </c>
      <c r="AB15" s="99">
        <v>14</v>
      </c>
      <c r="AC15" s="99">
        <v>30</v>
      </c>
      <c r="AD15" s="103">
        <v>18</v>
      </c>
      <c r="AE15" s="106" t="s">
        <v>38</v>
      </c>
      <c r="AF15" s="106">
        <v>26</v>
      </c>
      <c r="AG15" s="106">
        <v>16</v>
      </c>
      <c r="AH15" s="106">
        <v>6</v>
      </c>
      <c r="AI15" s="106">
        <v>22</v>
      </c>
      <c r="AJ15" s="127">
        <v>9</v>
      </c>
      <c r="AK15" s="133" t="str">
        <f>INDEX(PlayerTable!B:B,MATCH(C15,PlayerTable!C:C,0))</f>
        <v>Alien</v>
      </c>
      <c r="AL15" s="133">
        <f>COUNT(Goalies!J$39:J$67)</f>
        <v>7</v>
      </c>
      <c r="AM15" s="133">
        <f>INDEX(PlayerTable!G:G,MATCH(C15,PlayerTable!C:C,0))</f>
        <v>7</v>
      </c>
      <c r="AN15" s="133">
        <f>INDEX(PlayerTable!H:H,MATCH(C15,PlayerTable!C:C,0))</f>
        <v>2</v>
      </c>
      <c r="AO15" s="133">
        <f>INDEX(PlayerTable!I:I,MATCH(C15,PlayerTable!C:C,0))</f>
        <v>9</v>
      </c>
      <c r="AP15" s="127">
        <f>IF(INDEX(PlayerTable!J:J,MATCH(C15,PlayerTable!C:C,0))="", 0, INDEX(PlayerTable!J:J,MATCH(C15,PlayerTable!C:C,0)))</f>
        <v>0</v>
      </c>
    </row>
    <row r="16" spans="1:42" s="8" customFormat="1" ht="15" customHeight="1" x14ac:dyDescent="0.25">
      <c r="A16" s="134" t="str">
        <f t="shared" si="0"/>
        <v>Yes</v>
      </c>
      <c r="B16" s="107" t="s">
        <v>282</v>
      </c>
      <c r="C16" s="44">
        <v>1014</v>
      </c>
      <c r="D16" s="8" t="s">
        <v>22</v>
      </c>
      <c r="E16" s="8" t="s">
        <v>23</v>
      </c>
      <c r="F16" s="70">
        <f t="shared" si="6"/>
        <v>151</v>
      </c>
      <c r="G16" s="112">
        <f t="shared" si="1"/>
        <v>50</v>
      </c>
      <c r="H16" s="112">
        <f t="shared" si="2"/>
        <v>18</v>
      </c>
      <c r="I16" s="112">
        <f t="shared" si="3"/>
        <v>68</v>
      </c>
      <c r="J16" s="129">
        <f t="shared" si="4"/>
        <v>0.45033112582781459</v>
      </c>
      <c r="K16" s="112">
        <f t="shared" si="5"/>
        <v>24</v>
      </c>
      <c r="L16" s="122" t="s">
        <v>38</v>
      </c>
      <c r="M16" s="120">
        <v>29</v>
      </c>
      <c r="N16" s="120">
        <v>7</v>
      </c>
      <c r="O16" s="120">
        <v>1</v>
      </c>
      <c r="P16" s="120">
        <v>8</v>
      </c>
      <c r="Q16" s="132" t="s">
        <v>38</v>
      </c>
      <c r="R16" s="120">
        <v>33</v>
      </c>
      <c r="S16" s="64" t="s">
        <v>38</v>
      </c>
      <c r="T16" s="32">
        <v>27</v>
      </c>
      <c r="U16" s="32">
        <v>14</v>
      </c>
      <c r="V16" s="32">
        <v>8</v>
      </c>
      <c r="W16" s="32">
        <v>22</v>
      </c>
      <c r="X16" s="65">
        <v>0</v>
      </c>
      <c r="Y16" s="98" t="s">
        <v>38</v>
      </c>
      <c r="Z16" s="99">
        <v>29</v>
      </c>
      <c r="AA16" s="99">
        <v>20</v>
      </c>
      <c r="AB16" s="99">
        <v>4</v>
      </c>
      <c r="AC16" s="99">
        <v>24</v>
      </c>
      <c r="AD16" s="103">
        <v>15</v>
      </c>
      <c r="AE16" s="106" t="s">
        <v>38</v>
      </c>
      <c r="AF16" s="106">
        <v>26</v>
      </c>
      <c r="AG16" s="106">
        <v>6</v>
      </c>
      <c r="AH16" s="106">
        <v>4</v>
      </c>
      <c r="AI16" s="106">
        <v>10</v>
      </c>
      <c r="AJ16" s="127">
        <v>9</v>
      </c>
      <c r="AK16" s="133" t="str">
        <f>INDEX(PlayerTable!B:B,MATCH(C16,PlayerTable!C:C,0))</f>
        <v>Alien</v>
      </c>
      <c r="AL16" s="133">
        <f>COUNT(Goalies!J$39:J$67)</f>
        <v>7</v>
      </c>
      <c r="AM16" s="133">
        <f>INDEX(PlayerTable!G:G,MATCH(C16,PlayerTable!C:C,0))</f>
        <v>3</v>
      </c>
      <c r="AN16" s="133">
        <f>INDEX(PlayerTable!H:H,MATCH(C16,PlayerTable!C:C,0))</f>
        <v>1</v>
      </c>
      <c r="AO16" s="133">
        <f>INDEX(PlayerTable!I:I,MATCH(C16,PlayerTable!C:C,0))</f>
        <v>4</v>
      </c>
      <c r="AP16" s="127">
        <f>IF(INDEX(PlayerTable!J:J,MATCH(C16,PlayerTable!C:C,0))="", 0, INDEX(PlayerTable!J:J,MATCH(C16,PlayerTable!C:C,0)))</f>
        <v>0</v>
      </c>
    </row>
    <row r="17" spans="1:42" ht="15" customHeight="1" x14ac:dyDescent="0.25">
      <c r="A17" s="134" t="str">
        <f t="shared" si="0"/>
        <v>Yes</v>
      </c>
      <c r="C17" s="44">
        <v>1015</v>
      </c>
      <c r="D17" t="s">
        <v>32</v>
      </c>
      <c r="E17" t="s">
        <v>35</v>
      </c>
      <c r="F17" s="70">
        <f t="shared" si="6"/>
        <v>151</v>
      </c>
      <c r="G17" s="112">
        <f t="shared" si="1"/>
        <v>14</v>
      </c>
      <c r="H17" s="112">
        <f t="shared" si="2"/>
        <v>10</v>
      </c>
      <c r="I17" s="112">
        <f t="shared" si="3"/>
        <v>24</v>
      </c>
      <c r="J17" s="129">
        <f t="shared" si="4"/>
        <v>0.15894039735099338</v>
      </c>
      <c r="K17" s="112">
        <f t="shared" si="5"/>
        <v>0</v>
      </c>
      <c r="L17" s="122" t="s">
        <v>38</v>
      </c>
      <c r="M17" s="71">
        <v>29</v>
      </c>
      <c r="N17" s="71">
        <v>3</v>
      </c>
      <c r="O17" s="71">
        <v>4</v>
      </c>
      <c r="P17" s="71">
        <v>7</v>
      </c>
      <c r="Q17" s="96" t="s">
        <v>38</v>
      </c>
      <c r="R17" s="120">
        <v>33</v>
      </c>
      <c r="S17" s="64" t="s">
        <v>38</v>
      </c>
      <c r="T17" s="32">
        <v>27</v>
      </c>
      <c r="U17" s="32">
        <v>3</v>
      </c>
      <c r="V17" s="32">
        <v>2</v>
      </c>
      <c r="W17" s="32">
        <v>5</v>
      </c>
      <c r="X17" s="65">
        <v>0</v>
      </c>
      <c r="Y17" s="98" t="s">
        <v>38</v>
      </c>
      <c r="Z17" s="99">
        <v>29</v>
      </c>
      <c r="AA17" s="99">
        <v>7</v>
      </c>
      <c r="AB17" s="99">
        <v>2</v>
      </c>
      <c r="AC17" s="99">
        <v>9</v>
      </c>
      <c r="AD17" s="103">
        <v>0</v>
      </c>
      <c r="AE17" s="106" t="s">
        <v>38</v>
      </c>
      <c r="AF17" s="106">
        <v>26</v>
      </c>
      <c r="AG17" s="106">
        <v>1</v>
      </c>
      <c r="AH17" s="106">
        <v>2</v>
      </c>
      <c r="AI17" s="106">
        <v>3</v>
      </c>
      <c r="AJ17" s="127">
        <v>0</v>
      </c>
      <c r="AK17" s="133" t="str">
        <f>INDEX(PlayerTable!B:B,MATCH(C17,PlayerTable!C:C,0))</f>
        <v>Alien</v>
      </c>
      <c r="AL17" s="133">
        <f>COUNT(Goalies!J$39:J$67)</f>
        <v>7</v>
      </c>
      <c r="AM17" s="133">
        <f>INDEX(PlayerTable!G:G,MATCH(C17,PlayerTable!C:C,0))</f>
        <v>0</v>
      </c>
      <c r="AN17" s="133">
        <f>INDEX(PlayerTable!H:H,MATCH(C17,PlayerTable!C:C,0))</f>
        <v>0</v>
      </c>
      <c r="AO17" s="133">
        <f>INDEX(PlayerTable!I:I,MATCH(C17,PlayerTable!C:C,0))</f>
        <v>0</v>
      </c>
      <c r="AP17" s="127">
        <f>IF(INDEX(PlayerTable!J:J,MATCH(C17,PlayerTable!C:C,0))="", 0, INDEX(PlayerTable!J:J,MATCH(C17,PlayerTable!C:C,0)))</f>
        <v>0</v>
      </c>
    </row>
    <row r="18" spans="1:42" ht="15" customHeight="1" x14ac:dyDescent="0.25">
      <c r="A18" s="134" t="str">
        <f t="shared" si="0"/>
        <v>Yes</v>
      </c>
      <c r="C18" s="44">
        <v>1016</v>
      </c>
      <c r="D18" t="s">
        <v>14</v>
      </c>
      <c r="E18" t="s">
        <v>15</v>
      </c>
      <c r="F18" s="70">
        <f t="shared" si="6"/>
        <v>151</v>
      </c>
      <c r="G18" s="112">
        <f t="shared" si="1"/>
        <v>23</v>
      </c>
      <c r="H18" s="112">
        <f t="shared" si="2"/>
        <v>35</v>
      </c>
      <c r="I18" s="112">
        <f t="shared" si="3"/>
        <v>58</v>
      </c>
      <c r="J18" s="129">
        <f t="shared" si="4"/>
        <v>0.38410596026490068</v>
      </c>
      <c r="K18" s="112">
        <f t="shared" si="5"/>
        <v>9</v>
      </c>
      <c r="L18" s="122" t="s">
        <v>38</v>
      </c>
      <c r="M18" s="71">
        <v>29</v>
      </c>
      <c r="N18" s="71">
        <v>7</v>
      </c>
      <c r="O18" s="71">
        <v>6</v>
      </c>
      <c r="P18" s="71">
        <v>13</v>
      </c>
      <c r="Q18" s="96" t="s">
        <v>38</v>
      </c>
      <c r="R18" s="120">
        <v>33</v>
      </c>
      <c r="S18" s="64" t="s">
        <v>38</v>
      </c>
      <c r="T18" s="32">
        <v>27</v>
      </c>
      <c r="U18" s="32">
        <v>5</v>
      </c>
      <c r="V18" s="32">
        <v>6</v>
      </c>
      <c r="W18" s="32">
        <v>11</v>
      </c>
      <c r="X18" s="65">
        <v>6</v>
      </c>
      <c r="Y18" s="98" t="s">
        <v>38</v>
      </c>
      <c r="Z18" s="99">
        <v>29</v>
      </c>
      <c r="AA18" s="99">
        <v>6</v>
      </c>
      <c r="AB18" s="99">
        <v>15</v>
      </c>
      <c r="AC18" s="99">
        <v>21</v>
      </c>
      <c r="AD18" s="103">
        <v>0</v>
      </c>
      <c r="AE18" s="106" t="s">
        <v>38</v>
      </c>
      <c r="AF18" s="106">
        <v>26</v>
      </c>
      <c r="AG18" s="106">
        <v>4</v>
      </c>
      <c r="AH18" s="106">
        <v>8</v>
      </c>
      <c r="AI18" s="106">
        <v>12</v>
      </c>
      <c r="AJ18" s="127">
        <v>3</v>
      </c>
      <c r="AK18" s="133" t="str">
        <f>INDEX(PlayerTable!B:B,MATCH(C18,PlayerTable!C:C,0))</f>
        <v>Alien</v>
      </c>
      <c r="AL18" s="133">
        <f>COUNT(Goalies!J$39:J$67)</f>
        <v>7</v>
      </c>
      <c r="AM18" s="133">
        <f>INDEX(PlayerTable!G:G,MATCH(C18,PlayerTable!C:C,0))</f>
        <v>1</v>
      </c>
      <c r="AN18" s="133">
        <f>INDEX(PlayerTable!H:H,MATCH(C18,PlayerTable!C:C,0))</f>
        <v>0</v>
      </c>
      <c r="AO18" s="133">
        <f>INDEX(PlayerTable!I:I,MATCH(C18,PlayerTable!C:C,0))</f>
        <v>1</v>
      </c>
      <c r="AP18" s="127">
        <f>IF(INDEX(PlayerTable!J:J,MATCH(C18,PlayerTable!C:C,0))="", 0, INDEX(PlayerTable!J:J,MATCH(C18,PlayerTable!C:C,0)))</f>
        <v>0</v>
      </c>
    </row>
    <row r="19" spans="1:42" ht="15" customHeight="1" x14ac:dyDescent="0.25">
      <c r="A19" s="134"/>
      <c r="C19" s="187">
        <v>1017</v>
      </c>
      <c r="D19" s="180" t="s">
        <v>146</v>
      </c>
      <c r="E19" s="180" t="s">
        <v>430</v>
      </c>
      <c r="F19" s="70">
        <f t="shared" si="6"/>
        <v>7</v>
      </c>
      <c r="G19" s="112">
        <f t="shared" si="1"/>
        <v>8</v>
      </c>
      <c r="H19" s="112">
        <f t="shared" si="2"/>
        <v>0</v>
      </c>
      <c r="I19" s="112">
        <f t="shared" si="3"/>
        <v>8</v>
      </c>
      <c r="J19" s="129">
        <f t="shared" si="4"/>
        <v>1.1428571428571428</v>
      </c>
      <c r="K19" s="112">
        <f t="shared" si="5"/>
        <v>0</v>
      </c>
      <c r="L19" s="125"/>
      <c r="M19" s="112"/>
      <c r="N19" s="112"/>
      <c r="O19" s="112"/>
      <c r="P19" s="112"/>
      <c r="Q19" s="131"/>
      <c r="R19" s="120"/>
      <c r="T19" s="112"/>
      <c r="Y19" s="98"/>
      <c r="Z19" s="99"/>
      <c r="AA19" s="99"/>
      <c r="AB19" s="99"/>
      <c r="AC19" s="99"/>
      <c r="AE19" s="106"/>
      <c r="AF19" s="106"/>
      <c r="AG19" s="106"/>
      <c r="AH19" s="106"/>
      <c r="AI19" s="106"/>
      <c r="AK19" s="133" t="str">
        <f>INDEX(PlayerTable!B:B,MATCH(C19,PlayerTable!C:C,0))</f>
        <v>Alien</v>
      </c>
      <c r="AL19" s="133">
        <f>COUNT(Goalies!J$39:J$67)</f>
        <v>7</v>
      </c>
      <c r="AM19" s="133">
        <f>INDEX(PlayerTable!G:G,MATCH(C19,PlayerTable!C:C,0))</f>
        <v>8</v>
      </c>
      <c r="AN19" s="133">
        <f>INDEX(PlayerTable!H:H,MATCH(C19,PlayerTable!C:C,0))</f>
        <v>0</v>
      </c>
      <c r="AO19" s="133">
        <f>INDEX(PlayerTable!I:I,MATCH(C19,PlayerTable!C:C,0))</f>
        <v>8</v>
      </c>
      <c r="AP19" s="127">
        <f>IF(INDEX(PlayerTable!J:J,MATCH(C19,PlayerTable!C:C,0))="", 0, INDEX(PlayerTable!J:J,MATCH(C19,PlayerTable!C:C,0)))</f>
        <v>0</v>
      </c>
    </row>
    <row r="20" spans="1:42" ht="15" customHeight="1" x14ac:dyDescent="0.25">
      <c r="A20" s="134"/>
      <c r="C20" s="187">
        <v>1018</v>
      </c>
      <c r="D20" s="180" t="s">
        <v>116</v>
      </c>
      <c r="E20" s="199" t="s">
        <v>439</v>
      </c>
      <c r="F20" s="70">
        <f t="shared" si="6"/>
        <v>7</v>
      </c>
      <c r="G20" s="112">
        <f t="shared" si="1"/>
        <v>3</v>
      </c>
      <c r="H20" s="112">
        <f t="shared" si="2"/>
        <v>0</v>
      </c>
      <c r="I20" s="112">
        <f t="shared" si="3"/>
        <v>3</v>
      </c>
      <c r="J20" s="129">
        <f t="shared" si="4"/>
        <v>0.42857142857142855</v>
      </c>
      <c r="K20" s="112">
        <f t="shared" si="5"/>
        <v>0</v>
      </c>
      <c r="L20" s="125"/>
      <c r="M20" s="112"/>
      <c r="N20" s="112"/>
      <c r="O20" s="112"/>
      <c r="P20" s="112"/>
      <c r="Q20" s="131"/>
      <c r="R20" s="120"/>
      <c r="Y20" s="98"/>
      <c r="Z20" s="107"/>
      <c r="AA20" s="107"/>
      <c r="AB20" s="107"/>
      <c r="AC20" s="107"/>
      <c r="AE20" s="106"/>
      <c r="AF20" s="106"/>
      <c r="AG20" s="106"/>
      <c r="AH20" s="106"/>
      <c r="AI20" s="106"/>
      <c r="AK20" s="133" t="str">
        <f>INDEX(PlayerTable!B:B,MATCH(C20,PlayerTable!C:C,0))</f>
        <v>Alien</v>
      </c>
      <c r="AL20" s="133">
        <f>COUNT(Goalies!J$39:J$67)</f>
        <v>7</v>
      </c>
      <c r="AM20" s="133">
        <f>INDEX(PlayerTable!G:G,MATCH(C20,PlayerTable!C:C,0))</f>
        <v>3</v>
      </c>
      <c r="AN20" s="133">
        <f>INDEX(PlayerTable!H:H,MATCH(C20,PlayerTable!C:C,0))</f>
        <v>0</v>
      </c>
      <c r="AO20" s="133">
        <f>INDEX(PlayerTable!I:I,MATCH(C20,PlayerTable!C:C,0))</f>
        <v>3</v>
      </c>
      <c r="AP20" s="127">
        <f>IF(INDEX(PlayerTable!J:J,MATCH(C20,PlayerTable!C:C,0))="", 0, INDEX(PlayerTable!J:J,MATCH(C20,PlayerTable!C:C,0)))</f>
        <v>0</v>
      </c>
    </row>
    <row r="21" spans="1:42" ht="15" customHeight="1" x14ac:dyDescent="0.25">
      <c r="A21" s="134" t="str">
        <f t="shared" ref="A21:A52" si="7">IF(AND(ISTEXT(L21), ISTEXT(Q21), ISTEXT(S21), ISTEXT(Y21), ISTEXT(AE21),ISTEXT(AK21)),"Yes", "")</f>
        <v/>
      </c>
      <c r="C21" s="44">
        <v>2001</v>
      </c>
      <c r="D21" s="89" t="s">
        <v>43</v>
      </c>
      <c r="E21" s="89" t="s">
        <v>65</v>
      </c>
      <c r="F21" s="70">
        <f t="shared" si="6"/>
        <v>62</v>
      </c>
      <c r="G21" s="112">
        <f t="shared" si="1"/>
        <v>14</v>
      </c>
      <c r="H21" s="112">
        <f t="shared" si="2"/>
        <v>11</v>
      </c>
      <c r="I21" s="112">
        <f t="shared" si="3"/>
        <v>25</v>
      </c>
      <c r="J21" s="129">
        <f t="shared" si="4"/>
        <v>0.40322580645161288</v>
      </c>
      <c r="K21" s="112">
        <f t="shared" si="5"/>
        <v>6</v>
      </c>
      <c r="L21" s="125"/>
      <c r="M21" s="112"/>
      <c r="N21" s="112"/>
      <c r="O21" s="112"/>
      <c r="P21" s="112"/>
      <c r="Q21" s="131"/>
      <c r="R21" s="120"/>
      <c r="T21" s="117"/>
      <c r="Y21" s="98" t="s">
        <v>39</v>
      </c>
      <c r="Z21" s="99">
        <v>29</v>
      </c>
      <c r="AA21" s="99">
        <v>14</v>
      </c>
      <c r="AB21" s="99">
        <v>10</v>
      </c>
      <c r="AC21" s="99">
        <v>24</v>
      </c>
      <c r="AD21" s="103">
        <v>6</v>
      </c>
      <c r="AE21" s="106" t="s">
        <v>39</v>
      </c>
      <c r="AF21" s="106">
        <v>26</v>
      </c>
      <c r="AG21" s="106">
        <v>0</v>
      </c>
      <c r="AH21" s="106">
        <v>1</v>
      </c>
      <c r="AI21" s="106">
        <v>1</v>
      </c>
      <c r="AJ21" s="127">
        <v>0</v>
      </c>
      <c r="AK21" s="133" t="str">
        <f>INDEX(PlayerTable!B:B,MATCH(C21,PlayerTable!C:C,0))</f>
        <v>Kryptonite</v>
      </c>
      <c r="AL21" s="133">
        <f>COUNT(Goalies!J$39:J$67)</f>
        <v>7</v>
      </c>
      <c r="AM21" s="133">
        <f>INDEX(PlayerTable!G:G,MATCH(C21,PlayerTable!C:C,0))</f>
        <v>0</v>
      </c>
      <c r="AN21" s="133">
        <f>INDEX(PlayerTable!H:H,MATCH(C21,PlayerTable!C:C,0))</f>
        <v>0</v>
      </c>
      <c r="AO21" s="133">
        <f>INDEX(PlayerTable!I:I,MATCH(C21,PlayerTable!C:C,0))</f>
        <v>0</v>
      </c>
      <c r="AP21" s="127">
        <f>IF(INDEX(PlayerTable!J:J,MATCH(C21,PlayerTable!C:C,0))="", 0, INDEX(PlayerTable!J:J,MATCH(C21,PlayerTable!C:C,0)))</f>
        <v>0</v>
      </c>
    </row>
    <row r="22" spans="1:42" ht="15" customHeight="1" x14ac:dyDescent="0.25">
      <c r="A22" s="134" t="str">
        <f t="shared" si="7"/>
        <v/>
      </c>
      <c r="C22" s="44">
        <v>2002</v>
      </c>
      <c r="D22" s="106" t="s">
        <v>59</v>
      </c>
      <c r="E22" s="106" t="s">
        <v>60</v>
      </c>
      <c r="F22" s="70">
        <f t="shared" si="6"/>
        <v>144</v>
      </c>
      <c r="G22" s="112">
        <f t="shared" si="1"/>
        <v>13</v>
      </c>
      <c r="H22" s="112">
        <f t="shared" si="2"/>
        <v>7</v>
      </c>
      <c r="I22" s="112">
        <f t="shared" si="3"/>
        <v>20</v>
      </c>
      <c r="J22" s="129">
        <f t="shared" si="4"/>
        <v>0.1388888888888889</v>
      </c>
      <c r="K22" s="112">
        <f t="shared" si="5"/>
        <v>0</v>
      </c>
      <c r="L22" s="111" t="s">
        <v>39</v>
      </c>
      <c r="M22" s="120">
        <v>29</v>
      </c>
      <c r="N22" s="120">
        <v>11</v>
      </c>
      <c r="O22" s="120">
        <v>3</v>
      </c>
      <c r="P22" s="120">
        <v>14</v>
      </c>
      <c r="Q22" s="132" t="s">
        <v>39</v>
      </c>
      <c r="R22" s="120">
        <v>33</v>
      </c>
      <c r="S22" s="64" t="s">
        <v>39</v>
      </c>
      <c r="T22" s="32">
        <v>27</v>
      </c>
      <c r="U22" s="32">
        <v>2</v>
      </c>
      <c r="V22" s="32">
        <v>4</v>
      </c>
      <c r="W22" s="32">
        <v>6</v>
      </c>
      <c r="X22" s="65">
        <v>0</v>
      </c>
      <c r="Y22" s="98" t="s">
        <v>39</v>
      </c>
      <c r="Z22" s="107">
        <v>29</v>
      </c>
      <c r="AA22" s="107">
        <v>0</v>
      </c>
      <c r="AB22" s="107">
        <v>0</v>
      </c>
      <c r="AC22" s="107">
        <v>0</v>
      </c>
      <c r="AD22" s="103">
        <v>0</v>
      </c>
      <c r="AE22" s="106" t="s">
        <v>39</v>
      </c>
      <c r="AF22" s="106">
        <v>26</v>
      </c>
      <c r="AG22" s="106">
        <v>0</v>
      </c>
      <c r="AH22" s="106">
        <v>0</v>
      </c>
      <c r="AI22" s="106">
        <v>0</v>
      </c>
      <c r="AJ22" s="127">
        <v>0</v>
      </c>
      <c r="AK22" s="133"/>
      <c r="AL22" s="133"/>
      <c r="AM22" s="133"/>
      <c r="AN22" s="133"/>
      <c r="AO22" s="133"/>
    </row>
    <row r="23" spans="1:42" ht="15" customHeight="1" x14ac:dyDescent="0.25">
      <c r="A23" s="134" t="str">
        <f t="shared" si="7"/>
        <v/>
      </c>
      <c r="C23" s="44">
        <v>2003</v>
      </c>
      <c r="D23" s="89" t="s">
        <v>47</v>
      </c>
      <c r="E23" s="89" t="s">
        <v>48</v>
      </c>
      <c r="F23" s="70">
        <f t="shared" si="6"/>
        <v>144</v>
      </c>
      <c r="G23" s="112">
        <f t="shared" si="1"/>
        <v>31</v>
      </c>
      <c r="H23" s="112">
        <f t="shared" si="2"/>
        <v>24</v>
      </c>
      <c r="I23" s="112">
        <f t="shared" si="3"/>
        <v>55</v>
      </c>
      <c r="J23" s="129">
        <f t="shared" si="4"/>
        <v>0.38194444444444442</v>
      </c>
      <c r="K23" s="112">
        <f t="shared" si="5"/>
        <v>21</v>
      </c>
      <c r="L23" s="111" t="s">
        <v>39</v>
      </c>
      <c r="M23" s="120">
        <v>29</v>
      </c>
      <c r="N23" s="120">
        <v>4</v>
      </c>
      <c r="O23" s="120">
        <v>2</v>
      </c>
      <c r="P23" s="120">
        <v>6</v>
      </c>
      <c r="Q23" s="132" t="s">
        <v>39</v>
      </c>
      <c r="R23" s="120">
        <v>33</v>
      </c>
      <c r="S23" s="64" t="s">
        <v>39</v>
      </c>
      <c r="T23" s="32">
        <v>27</v>
      </c>
      <c r="U23" s="32">
        <v>10</v>
      </c>
      <c r="V23" s="32">
        <v>6</v>
      </c>
      <c r="W23" s="32">
        <v>16</v>
      </c>
      <c r="X23" s="65">
        <v>9</v>
      </c>
      <c r="Y23" s="98" t="s">
        <v>39</v>
      </c>
      <c r="Z23" s="99">
        <v>29</v>
      </c>
      <c r="AA23" s="99">
        <v>12</v>
      </c>
      <c r="AB23" s="99">
        <v>8</v>
      </c>
      <c r="AC23" s="99">
        <v>20</v>
      </c>
      <c r="AD23" s="103">
        <v>6</v>
      </c>
      <c r="AE23" s="106" t="s">
        <v>39</v>
      </c>
      <c r="AF23" s="106">
        <v>26</v>
      </c>
      <c r="AG23" s="106">
        <v>5</v>
      </c>
      <c r="AH23" s="106">
        <v>8</v>
      </c>
      <c r="AI23" s="106">
        <v>13</v>
      </c>
      <c r="AJ23" s="127">
        <v>6</v>
      </c>
      <c r="AK23" s="133"/>
      <c r="AL23" s="133"/>
      <c r="AM23" s="133"/>
      <c r="AN23" s="133"/>
      <c r="AO23" s="133"/>
    </row>
    <row r="24" spans="1:42" ht="15" customHeight="1" x14ac:dyDescent="0.25">
      <c r="A24" s="134" t="str">
        <f t="shared" si="7"/>
        <v/>
      </c>
      <c r="C24" s="44">
        <v>2004</v>
      </c>
      <c r="D24" s="133" t="s">
        <v>62</v>
      </c>
      <c r="E24" s="133" t="s">
        <v>64</v>
      </c>
      <c r="F24" s="70">
        <f t="shared" si="6"/>
        <v>118</v>
      </c>
      <c r="G24" s="112">
        <f t="shared" si="1"/>
        <v>9</v>
      </c>
      <c r="H24" s="112">
        <f t="shared" si="2"/>
        <v>17</v>
      </c>
      <c r="I24" s="112">
        <f t="shared" si="3"/>
        <v>26</v>
      </c>
      <c r="J24" s="129">
        <f t="shared" si="4"/>
        <v>0.22033898305084745</v>
      </c>
      <c r="K24" s="112">
        <f t="shared" si="5"/>
        <v>3</v>
      </c>
      <c r="L24" s="111" t="s">
        <v>39</v>
      </c>
      <c r="M24" s="120">
        <v>29</v>
      </c>
      <c r="N24" s="120">
        <v>4</v>
      </c>
      <c r="O24" s="120">
        <v>4</v>
      </c>
      <c r="P24" s="120">
        <v>8</v>
      </c>
      <c r="Q24" s="132" t="s">
        <v>39</v>
      </c>
      <c r="R24" s="120">
        <v>33</v>
      </c>
      <c r="S24" s="64" t="s">
        <v>39</v>
      </c>
      <c r="T24" s="32">
        <v>27</v>
      </c>
      <c r="U24" s="32">
        <v>3</v>
      </c>
      <c r="V24" s="32">
        <v>7</v>
      </c>
      <c r="W24" s="32">
        <v>10</v>
      </c>
      <c r="X24" s="65">
        <v>3</v>
      </c>
      <c r="Y24" s="98" t="s">
        <v>39</v>
      </c>
      <c r="Z24" s="134">
        <v>29</v>
      </c>
      <c r="AA24" s="134">
        <v>2</v>
      </c>
      <c r="AB24" s="134">
        <v>6</v>
      </c>
      <c r="AC24" s="134">
        <v>8</v>
      </c>
      <c r="AD24" s="103">
        <v>0</v>
      </c>
      <c r="AE24" s="106"/>
      <c r="AF24" s="106"/>
      <c r="AG24" s="106"/>
      <c r="AH24" s="106"/>
      <c r="AI24" s="106"/>
      <c r="AK24" s="133"/>
      <c r="AL24" s="133"/>
      <c r="AM24" s="133"/>
      <c r="AN24" s="133"/>
      <c r="AO24" s="133"/>
    </row>
    <row r="25" spans="1:42" ht="15" customHeight="1" x14ac:dyDescent="0.25">
      <c r="A25" s="134" t="str">
        <f t="shared" si="7"/>
        <v/>
      </c>
      <c r="C25" s="44">
        <v>2005</v>
      </c>
      <c r="D25" t="s">
        <v>57</v>
      </c>
      <c r="E25" t="s">
        <v>58</v>
      </c>
      <c r="F25" s="70">
        <f t="shared" si="6"/>
        <v>144</v>
      </c>
      <c r="G25" s="112">
        <f t="shared" si="1"/>
        <v>10</v>
      </c>
      <c r="H25" s="112">
        <f t="shared" si="2"/>
        <v>18</v>
      </c>
      <c r="I25" s="112">
        <f t="shared" si="3"/>
        <v>28</v>
      </c>
      <c r="J25" s="129">
        <f t="shared" si="4"/>
        <v>0.19444444444444445</v>
      </c>
      <c r="K25" s="112">
        <f t="shared" si="5"/>
        <v>16</v>
      </c>
      <c r="L25" s="111" t="s">
        <v>39</v>
      </c>
      <c r="M25" s="120">
        <v>29</v>
      </c>
      <c r="N25" s="120">
        <v>1</v>
      </c>
      <c r="O25" s="120">
        <v>3</v>
      </c>
      <c r="P25" s="120">
        <v>4</v>
      </c>
      <c r="Q25" s="132" t="s">
        <v>39</v>
      </c>
      <c r="R25" s="120">
        <v>33</v>
      </c>
      <c r="S25" s="64" t="s">
        <v>39</v>
      </c>
      <c r="T25" s="32">
        <v>27</v>
      </c>
      <c r="U25" s="32">
        <v>1</v>
      </c>
      <c r="V25" s="32">
        <v>3</v>
      </c>
      <c r="W25" s="32">
        <v>4</v>
      </c>
      <c r="X25" s="65">
        <v>0</v>
      </c>
      <c r="Y25" s="98" t="s">
        <v>39</v>
      </c>
      <c r="Z25" s="99">
        <v>29</v>
      </c>
      <c r="AA25" s="99">
        <v>7</v>
      </c>
      <c r="AB25" s="99">
        <v>10</v>
      </c>
      <c r="AC25" s="99">
        <v>17</v>
      </c>
      <c r="AD25" s="103">
        <v>0</v>
      </c>
      <c r="AE25" s="106" t="s">
        <v>39</v>
      </c>
      <c r="AF25" s="106">
        <v>26</v>
      </c>
      <c r="AG25" s="106">
        <v>1</v>
      </c>
      <c r="AH25" s="106">
        <v>2</v>
      </c>
      <c r="AI25" s="106">
        <v>3</v>
      </c>
      <c r="AJ25" s="127">
        <v>16</v>
      </c>
      <c r="AK25" s="133"/>
      <c r="AL25" s="133"/>
      <c r="AM25" s="133"/>
      <c r="AN25" s="133"/>
      <c r="AO25" s="133"/>
    </row>
    <row r="26" spans="1:42" ht="15" customHeight="1" x14ac:dyDescent="0.25">
      <c r="A26" s="134" t="str">
        <f t="shared" si="7"/>
        <v>Yes</v>
      </c>
      <c r="C26" s="44">
        <v>2006</v>
      </c>
      <c r="D26" t="s">
        <v>22</v>
      </c>
      <c r="E26" t="s">
        <v>40</v>
      </c>
      <c r="F26" s="70">
        <f t="shared" si="6"/>
        <v>151</v>
      </c>
      <c r="G26" s="112">
        <f t="shared" si="1"/>
        <v>22</v>
      </c>
      <c r="H26" s="112">
        <f t="shared" si="2"/>
        <v>19</v>
      </c>
      <c r="I26" s="112">
        <f t="shared" si="3"/>
        <v>41</v>
      </c>
      <c r="J26" s="129">
        <f t="shared" si="4"/>
        <v>0.27152317880794702</v>
      </c>
      <c r="K26" s="112">
        <f t="shared" si="5"/>
        <v>12</v>
      </c>
      <c r="L26" s="111" t="s">
        <v>39</v>
      </c>
      <c r="M26" s="120">
        <v>29</v>
      </c>
      <c r="N26" s="120">
        <v>6</v>
      </c>
      <c r="O26" s="120">
        <v>5</v>
      </c>
      <c r="P26" s="120">
        <v>11</v>
      </c>
      <c r="Q26" s="132" t="s">
        <v>39</v>
      </c>
      <c r="R26" s="120">
        <v>33</v>
      </c>
      <c r="S26" s="64" t="s">
        <v>39</v>
      </c>
      <c r="T26" s="32">
        <v>27</v>
      </c>
      <c r="U26" s="32">
        <v>12</v>
      </c>
      <c r="V26" s="32">
        <v>4</v>
      </c>
      <c r="W26" s="32">
        <v>16</v>
      </c>
      <c r="X26" s="65">
        <v>3</v>
      </c>
      <c r="Y26" s="98" t="s">
        <v>39</v>
      </c>
      <c r="Z26" s="99">
        <v>29</v>
      </c>
      <c r="AA26" s="99">
        <v>1</v>
      </c>
      <c r="AB26" s="99">
        <v>5</v>
      </c>
      <c r="AC26" s="99">
        <v>6</v>
      </c>
      <c r="AD26" s="103">
        <v>3</v>
      </c>
      <c r="AE26" s="106" t="s">
        <v>39</v>
      </c>
      <c r="AF26" s="106">
        <v>26</v>
      </c>
      <c r="AG26" s="106">
        <v>3</v>
      </c>
      <c r="AH26" s="106">
        <v>5</v>
      </c>
      <c r="AI26" s="106">
        <v>8</v>
      </c>
      <c r="AJ26" s="127">
        <v>6</v>
      </c>
      <c r="AK26" s="133" t="str">
        <f>INDEX(PlayerTable!B:B,MATCH(C26,PlayerTable!C:C,0))</f>
        <v>Kryptonite</v>
      </c>
      <c r="AL26" s="133">
        <f>COUNT(Goalies!J$39:J$67)</f>
        <v>7</v>
      </c>
      <c r="AM26" s="133">
        <f>INDEX(PlayerTable!G:G,MATCH(C26,PlayerTable!C:C,0))</f>
        <v>0</v>
      </c>
      <c r="AN26" s="133">
        <f>INDEX(PlayerTable!H:H,MATCH(C26,PlayerTable!C:C,0))</f>
        <v>0</v>
      </c>
      <c r="AO26" s="133">
        <f>INDEX(PlayerTable!I:I,MATCH(C26,PlayerTable!C:C,0))</f>
        <v>0</v>
      </c>
      <c r="AP26" s="127">
        <f>IF(INDEX(PlayerTable!J:J,MATCH(C26,PlayerTable!C:C,0))="", 0, INDEX(PlayerTable!J:J,MATCH(C26,PlayerTable!C:C,0)))</f>
        <v>0</v>
      </c>
    </row>
    <row r="27" spans="1:42" ht="15" customHeight="1" x14ac:dyDescent="0.25">
      <c r="A27" s="134" t="str">
        <f t="shared" si="7"/>
        <v>Yes</v>
      </c>
      <c r="C27" s="44">
        <v>2007</v>
      </c>
      <c r="D27" s="89" t="s">
        <v>53</v>
      </c>
      <c r="E27" s="89" t="s">
        <v>54</v>
      </c>
      <c r="F27" s="70">
        <f t="shared" si="6"/>
        <v>151</v>
      </c>
      <c r="G27" s="112">
        <f t="shared" si="1"/>
        <v>44</v>
      </c>
      <c r="H27" s="112">
        <f t="shared" si="2"/>
        <v>19</v>
      </c>
      <c r="I27" s="112">
        <f t="shared" si="3"/>
        <v>63</v>
      </c>
      <c r="J27" s="129">
        <f t="shared" si="4"/>
        <v>0.41721854304635764</v>
      </c>
      <c r="K27" s="112">
        <f t="shared" si="5"/>
        <v>33</v>
      </c>
      <c r="L27" s="111" t="s">
        <v>39</v>
      </c>
      <c r="M27" s="120">
        <v>29</v>
      </c>
      <c r="N27" s="120">
        <v>16</v>
      </c>
      <c r="O27" s="120">
        <v>5</v>
      </c>
      <c r="P27" s="120">
        <v>21</v>
      </c>
      <c r="Q27" s="132" t="s">
        <v>39</v>
      </c>
      <c r="R27" s="120">
        <v>33</v>
      </c>
      <c r="S27" s="64" t="s">
        <v>39</v>
      </c>
      <c r="T27" s="32">
        <v>27</v>
      </c>
      <c r="U27" s="32">
        <v>13</v>
      </c>
      <c r="V27" s="32">
        <v>1</v>
      </c>
      <c r="W27" s="32">
        <v>14</v>
      </c>
      <c r="X27" s="65">
        <v>12</v>
      </c>
      <c r="Y27" s="98" t="s">
        <v>39</v>
      </c>
      <c r="Z27" s="99">
        <v>29</v>
      </c>
      <c r="AA27" s="99">
        <v>5</v>
      </c>
      <c r="AB27" s="99">
        <v>6</v>
      </c>
      <c r="AC27" s="99">
        <v>11</v>
      </c>
      <c r="AD27" s="103">
        <v>0</v>
      </c>
      <c r="AE27" s="106" t="s">
        <v>39</v>
      </c>
      <c r="AF27" s="106">
        <v>26</v>
      </c>
      <c r="AG27" s="106">
        <v>9</v>
      </c>
      <c r="AH27" s="106">
        <v>7</v>
      </c>
      <c r="AI27" s="106">
        <v>16</v>
      </c>
      <c r="AJ27" s="127">
        <v>15</v>
      </c>
      <c r="AK27" s="133" t="str">
        <f>INDEX(PlayerTable!B:B,MATCH(C27,PlayerTable!C:C,0))</f>
        <v>Kryptonite</v>
      </c>
      <c r="AL27" s="133">
        <f>COUNT(Goalies!J$39:J$67)</f>
        <v>7</v>
      </c>
      <c r="AM27" s="133">
        <f>INDEX(PlayerTable!G:G,MATCH(C27,PlayerTable!C:C,0))</f>
        <v>1</v>
      </c>
      <c r="AN27" s="133">
        <f>INDEX(PlayerTable!H:H,MATCH(C27,PlayerTable!C:C,0))</f>
        <v>0</v>
      </c>
      <c r="AO27" s="133">
        <f>INDEX(PlayerTable!I:I,MATCH(C27,PlayerTable!C:C,0))</f>
        <v>1</v>
      </c>
      <c r="AP27" s="127">
        <f>IF(INDEX(PlayerTable!J:J,MATCH(C27,PlayerTable!C:C,0))="", 0, INDEX(PlayerTable!J:J,MATCH(C27,PlayerTable!C:C,0)))</f>
        <v>6</v>
      </c>
    </row>
    <row r="28" spans="1:42" s="8" customFormat="1" ht="15" customHeight="1" x14ac:dyDescent="0.25">
      <c r="A28" s="134" t="str">
        <f t="shared" si="7"/>
        <v>Yes</v>
      </c>
      <c r="B28" s="107"/>
      <c r="C28" s="44">
        <v>2008</v>
      </c>
      <c r="D28" s="106" t="s">
        <v>55</v>
      </c>
      <c r="E28" s="106" t="s">
        <v>56</v>
      </c>
      <c r="F28" s="70">
        <f t="shared" si="6"/>
        <v>151</v>
      </c>
      <c r="G28" s="112">
        <f t="shared" si="1"/>
        <v>22</v>
      </c>
      <c r="H28" s="112">
        <f t="shared" si="2"/>
        <v>31</v>
      </c>
      <c r="I28" s="112">
        <f t="shared" si="3"/>
        <v>53</v>
      </c>
      <c r="J28" s="129">
        <f t="shared" si="4"/>
        <v>0.35099337748344372</v>
      </c>
      <c r="K28" s="112">
        <f t="shared" si="5"/>
        <v>15</v>
      </c>
      <c r="L28" s="111" t="s">
        <v>39</v>
      </c>
      <c r="M28" s="120">
        <v>29</v>
      </c>
      <c r="N28" s="120">
        <v>2</v>
      </c>
      <c r="O28" s="120">
        <v>8</v>
      </c>
      <c r="P28" s="120">
        <v>10</v>
      </c>
      <c r="Q28" s="132" t="s">
        <v>39</v>
      </c>
      <c r="R28" s="120">
        <v>33</v>
      </c>
      <c r="S28" s="64" t="s">
        <v>39</v>
      </c>
      <c r="T28" s="32">
        <v>27</v>
      </c>
      <c r="U28" s="32">
        <v>5</v>
      </c>
      <c r="V28" s="32">
        <v>4</v>
      </c>
      <c r="W28" s="32">
        <v>9</v>
      </c>
      <c r="X28" s="65">
        <v>0</v>
      </c>
      <c r="Y28" s="98" t="s">
        <v>39</v>
      </c>
      <c r="Z28" s="99">
        <v>29</v>
      </c>
      <c r="AA28" s="99">
        <v>12</v>
      </c>
      <c r="AB28" s="99">
        <v>15</v>
      </c>
      <c r="AC28" s="99">
        <v>27</v>
      </c>
      <c r="AD28" s="103">
        <v>6</v>
      </c>
      <c r="AE28" s="106" t="s">
        <v>39</v>
      </c>
      <c r="AF28" s="106">
        <v>26</v>
      </c>
      <c r="AG28" s="106">
        <v>3</v>
      </c>
      <c r="AH28" s="106">
        <v>4</v>
      </c>
      <c r="AI28" s="106">
        <v>7</v>
      </c>
      <c r="AJ28" s="127">
        <v>6</v>
      </c>
      <c r="AK28" s="133" t="str">
        <f>INDEX(PlayerTable!B:B,MATCH(C28,PlayerTable!C:C,0))</f>
        <v>Kryptonite</v>
      </c>
      <c r="AL28" s="133">
        <f>COUNT(Goalies!J$39:J$67)</f>
        <v>7</v>
      </c>
      <c r="AM28" s="133">
        <f>INDEX(PlayerTable!G:G,MATCH(C28,PlayerTable!C:C,0))</f>
        <v>0</v>
      </c>
      <c r="AN28" s="133">
        <f>INDEX(PlayerTable!H:H,MATCH(C28,PlayerTable!C:C,0))</f>
        <v>0</v>
      </c>
      <c r="AO28" s="133">
        <f>INDEX(PlayerTable!I:I,MATCH(C28,PlayerTable!C:C,0))</f>
        <v>0</v>
      </c>
      <c r="AP28" s="127">
        <f>IF(INDEX(PlayerTable!J:J,MATCH(C28,PlayerTable!C:C,0))="", 0, INDEX(PlayerTable!J:J,MATCH(C28,PlayerTable!C:C,0)))</f>
        <v>3</v>
      </c>
    </row>
    <row r="29" spans="1:42" s="8" customFormat="1" ht="15" customHeight="1" x14ac:dyDescent="0.25">
      <c r="A29" s="134" t="str">
        <f t="shared" si="7"/>
        <v/>
      </c>
      <c r="B29" s="107"/>
      <c r="C29" s="44">
        <v>2009</v>
      </c>
      <c r="D29" s="8" t="s">
        <v>12</v>
      </c>
      <c r="E29" s="8" t="s">
        <v>49</v>
      </c>
      <c r="F29" s="70">
        <f t="shared" si="6"/>
        <v>122</v>
      </c>
      <c r="G29" s="112">
        <f t="shared" si="1"/>
        <v>10</v>
      </c>
      <c r="H29" s="112">
        <f t="shared" si="2"/>
        <v>14</v>
      </c>
      <c r="I29" s="112">
        <f t="shared" si="3"/>
        <v>24</v>
      </c>
      <c r="J29" s="129">
        <f t="shared" si="4"/>
        <v>0.19672131147540983</v>
      </c>
      <c r="K29" s="112">
        <f t="shared" si="5"/>
        <v>15</v>
      </c>
      <c r="L29" s="111"/>
      <c r="M29" s="32"/>
      <c r="N29" s="32"/>
      <c r="O29" s="32"/>
      <c r="P29" s="32"/>
      <c r="Q29" s="95" t="s">
        <v>39</v>
      </c>
      <c r="R29" s="120">
        <v>33</v>
      </c>
      <c r="S29" s="64" t="s">
        <v>39</v>
      </c>
      <c r="T29" s="32">
        <v>27</v>
      </c>
      <c r="U29" s="32">
        <v>6</v>
      </c>
      <c r="V29" s="32">
        <v>7</v>
      </c>
      <c r="W29" s="32">
        <v>13</v>
      </c>
      <c r="X29" s="65">
        <v>6</v>
      </c>
      <c r="Y29" s="98" t="s">
        <v>39</v>
      </c>
      <c r="Z29" s="99">
        <v>29</v>
      </c>
      <c r="AA29" s="99">
        <v>0</v>
      </c>
      <c r="AB29" s="99">
        <v>4</v>
      </c>
      <c r="AC29" s="99">
        <v>4</v>
      </c>
      <c r="AD29" s="103">
        <v>6</v>
      </c>
      <c r="AE29" s="106" t="s">
        <v>39</v>
      </c>
      <c r="AF29" s="106">
        <v>26</v>
      </c>
      <c r="AG29" s="106">
        <v>3</v>
      </c>
      <c r="AH29" s="106">
        <v>2</v>
      </c>
      <c r="AI29" s="106">
        <v>5</v>
      </c>
      <c r="AJ29" s="127">
        <v>0</v>
      </c>
      <c r="AK29" s="133" t="str">
        <f>INDEX(PlayerTable!B:B,MATCH(C29,PlayerTable!C:C,0))</f>
        <v>Kryptonite</v>
      </c>
      <c r="AL29" s="133">
        <f>COUNT(Goalies!J$39:J$67)</f>
        <v>7</v>
      </c>
      <c r="AM29" s="133">
        <f>INDEX(PlayerTable!G:G,MATCH(C29,PlayerTable!C:C,0))</f>
        <v>1</v>
      </c>
      <c r="AN29" s="133">
        <f>INDEX(PlayerTable!H:H,MATCH(C29,PlayerTable!C:C,0))</f>
        <v>1</v>
      </c>
      <c r="AO29" s="133">
        <f>INDEX(PlayerTable!I:I,MATCH(C29,PlayerTable!C:C,0))</f>
        <v>2</v>
      </c>
      <c r="AP29" s="127">
        <f>IF(INDEX(PlayerTable!J:J,MATCH(C29,PlayerTable!C:C,0))="", 0, INDEX(PlayerTable!J:J,MATCH(C29,PlayerTable!C:C,0)))</f>
        <v>3</v>
      </c>
    </row>
    <row r="30" spans="1:42" s="8" customFormat="1" ht="15" customHeight="1" x14ac:dyDescent="0.25">
      <c r="A30" s="134" t="str">
        <f t="shared" si="7"/>
        <v/>
      </c>
      <c r="B30" s="107" t="s">
        <v>282</v>
      </c>
      <c r="C30" s="44">
        <v>2010</v>
      </c>
      <c r="D30" s="8" t="s">
        <v>43</v>
      </c>
      <c r="E30" s="8" t="s">
        <v>44</v>
      </c>
      <c r="F30" s="70">
        <f t="shared" si="6"/>
        <v>118</v>
      </c>
      <c r="G30" s="112">
        <f t="shared" si="1"/>
        <v>47</v>
      </c>
      <c r="H30" s="112">
        <f t="shared" si="2"/>
        <v>23</v>
      </c>
      <c r="I30" s="112">
        <f t="shared" si="3"/>
        <v>70</v>
      </c>
      <c r="J30" s="129">
        <f t="shared" si="4"/>
        <v>0.59322033898305082</v>
      </c>
      <c r="K30" s="112">
        <f t="shared" si="5"/>
        <v>6</v>
      </c>
      <c r="L30" s="111" t="s">
        <v>39</v>
      </c>
      <c r="M30" s="120">
        <v>29</v>
      </c>
      <c r="N30" s="120">
        <v>18</v>
      </c>
      <c r="O30" s="120">
        <v>7</v>
      </c>
      <c r="P30" s="120">
        <v>25</v>
      </c>
      <c r="Q30" s="132" t="s">
        <v>39</v>
      </c>
      <c r="R30" s="120">
        <v>33</v>
      </c>
      <c r="S30" s="64" t="s">
        <v>39</v>
      </c>
      <c r="T30" s="32">
        <v>27</v>
      </c>
      <c r="U30" s="32">
        <v>19</v>
      </c>
      <c r="V30" s="32">
        <v>9</v>
      </c>
      <c r="W30" s="32">
        <v>28</v>
      </c>
      <c r="X30" s="65">
        <v>3</v>
      </c>
      <c r="Y30" s="98" t="s">
        <v>39</v>
      </c>
      <c r="Z30" s="99">
        <v>29</v>
      </c>
      <c r="AA30" s="99">
        <v>10</v>
      </c>
      <c r="AB30" s="99">
        <v>7</v>
      </c>
      <c r="AC30" s="99">
        <v>17</v>
      </c>
      <c r="AD30" s="103">
        <v>3</v>
      </c>
      <c r="AE30" s="106"/>
      <c r="AF30" s="106"/>
      <c r="AG30" s="106"/>
      <c r="AH30" s="106"/>
      <c r="AI30" s="106"/>
      <c r="AJ30" s="127"/>
      <c r="AK30" s="133"/>
      <c r="AL30" s="133"/>
      <c r="AM30" s="133"/>
      <c r="AN30" s="133"/>
      <c r="AO30" s="133"/>
      <c r="AP30" s="127"/>
    </row>
    <row r="31" spans="1:42" s="8" customFormat="1" ht="15" customHeight="1" x14ac:dyDescent="0.25">
      <c r="A31" s="134" t="str">
        <f t="shared" si="7"/>
        <v/>
      </c>
      <c r="B31" s="107"/>
      <c r="C31" s="44">
        <v>2011</v>
      </c>
      <c r="D31" s="8" t="s">
        <v>62</v>
      </c>
      <c r="E31" s="8" t="s">
        <v>63</v>
      </c>
      <c r="F31" s="70">
        <f t="shared" si="6"/>
        <v>82</v>
      </c>
      <c r="G31" s="112">
        <f t="shared" si="1"/>
        <v>10</v>
      </c>
      <c r="H31" s="112">
        <f t="shared" si="2"/>
        <v>18</v>
      </c>
      <c r="I31" s="112">
        <f t="shared" si="3"/>
        <v>28</v>
      </c>
      <c r="J31" s="129">
        <f t="shared" si="4"/>
        <v>0.34146341463414637</v>
      </c>
      <c r="K31" s="112">
        <f t="shared" si="5"/>
        <v>3</v>
      </c>
      <c r="L31" s="111"/>
      <c r="M31" s="112"/>
      <c r="N31" s="112"/>
      <c r="O31" s="112"/>
      <c r="P31" s="112"/>
      <c r="Q31" s="131"/>
      <c r="R31" s="120"/>
      <c r="S31" s="64" t="s">
        <v>39</v>
      </c>
      <c r="T31" s="32">
        <v>27</v>
      </c>
      <c r="U31" s="32">
        <v>1</v>
      </c>
      <c r="V31" s="32">
        <v>1</v>
      </c>
      <c r="W31" s="32">
        <v>2</v>
      </c>
      <c r="X31" s="65">
        <v>0</v>
      </c>
      <c r="Y31" s="98" t="s">
        <v>39</v>
      </c>
      <c r="Z31" s="99">
        <v>29</v>
      </c>
      <c r="AA31" s="99">
        <v>8</v>
      </c>
      <c r="AB31" s="99">
        <v>17</v>
      </c>
      <c r="AC31" s="99">
        <v>25</v>
      </c>
      <c r="AD31" s="103">
        <v>0</v>
      </c>
      <c r="AE31" s="106" t="s">
        <v>39</v>
      </c>
      <c r="AF31" s="106">
        <v>26</v>
      </c>
      <c r="AG31" s="106">
        <v>1</v>
      </c>
      <c r="AH31" s="106">
        <v>0</v>
      </c>
      <c r="AI31" s="106">
        <v>1</v>
      </c>
      <c r="AJ31" s="127">
        <v>3</v>
      </c>
      <c r="AK31" s="133"/>
      <c r="AL31" s="133"/>
      <c r="AM31" s="133"/>
      <c r="AN31" s="133"/>
      <c r="AO31" s="133"/>
      <c r="AP31" s="127"/>
    </row>
    <row r="32" spans="1:42" ht="15" customHeight="1" x14ac:dyDescent="0.25">
      <c r="A32" s="134" t="str">
        <f t="shared" si="7"/>
        <v>Yes</v>
      </c>
      <c r="C32" s="44">
        <v>2012</v>
      </c>
      <c r="D32" t="s">
        <v>41</v>
      </c>
      <c r="E32" t="s">
        <v>42</v>
      </c>
      <c r="F32" s="70">
        <f t="shared" si="6"/>
        <v>151</v>
      </c>
      <c r="G32" s="112">
        <f t="shared" si="1"/>
        <v>58</v>
      </c>
      <c r="H32" s="112">
        <f t="shared" si="2"/>
        <v>33</v>
      </c>
      <c r="I32" s="112">
        <f t="shared" si="3"/>
        <v>91</v>
      </c>
      <c r="J32" s="129">
        <f t="shared" si="4"/>
        <v>0.60264900662251653</v>
      </c>
      <c r="K32" s="112">
        <f t="shared" si="5"/>
        <v>15</v>
      </c>
      <c r="L32" s="111" t="s">
        <v>39</v>
      </c>
      <c r="M32" s="120">
        <v>29</v>
      </c>
      <c r="N32" s="120">
        <v>16</v>
      </c>
      <c r="O32" s="120">
        <v>3</v>
      </c>
      <c r="P32" s="120">
        <v>19</v>
      </c>
      <c r="Q32" s="132" t="s">
        <v>39</v>
      </c>
      <c r="R32" s="120">
        <v>33</v>
      </c>
      <c r="S32" s="64" t="s">
        <v>39</v>
      </c>
      <c r="T32" s="32">
        <v>27</v>
      </c>
      <c r="U32" s="32">
        <v>27</v>
      </c>
      <c r="V32" s="32">
        <v>16</v>
      </c>
      <c r="W32" s="32">
        <v>43</v>
      </c>
      <c r="X32" s="65">
        <v>3</v>
      </c>
      <c r="Y32" s="98" t="s">
        <v>39</v>
      </c>
      <c r="Z32" s="99">
        <v>29</v>
      </c>
      <c r="AA32" s="99">
        <v>6</v>
      </c>
      <c r="AB32" s="99">
        <v>7</v>
      </c>
      <c r="AC32" s="99">
        <v>13</v>
      </c>
      <c r="AD32" s="103">
        <v>9</v>
      </c>
      <c r="AE32" s="106" t="s">
        <v>39</v>
      </c>
      <c r="AF32" s="106">
        <v>26</v>
      </c>
      <c r="AG32" s="106">
        <v>8</v>
      </c>
      <c r="AH32" s="106">
        <v>6</v>
      </c>
      <c r="AI32" s="106">
        <v>14</v>
      </c>
      <c r="AJ32" s="127">
        <v>3</v>
      </c>
      <c r="AK32" s="133" t="str">
        <f>INDEX(PlayerTable!B:B,MATCH(C32,PlayerTable!C:C,0))</f>
        <v>Kryptonite</v>
      </c>
      <c r="AL32" s="133">
        <f>COUNT(Goalies!J$39:J$67)</f>
        <v>7</v>
      </c>
      <c r="AM32" s="133">
        <f>INDEX(PlayerTable!G:G,MATCH(C32,PlayerTable!C:C,0))</f>
        <v>1</v>
      </c>
      <c r="AN32" s="133">
        <f>INDEX(PlayerTable!H:H,MATCH(C32,PlayerTable!C:C,0))</f>
        <v>1</v>
      </c>
      <c r="AO32" s="133">
        <f>INDEX(PlayerTable!I:I,MATCH(C32,PlayerTable!C:C,0))</f>
        <v>2</v>
      </c>
      <c r="AP32" s="127">
        <f>IF(INDEX(PlayerTable!J:J,MATCH(C32,PlayerTable!C:C,0))="", 0, INDEX(PlayerTable!J:J,MATCH(C32,PlayerTable!C:C,0)))</f>
        <v>0</v>
      </c>
    </row>
    <row r="33" spans="1:42" ht="15" customHeight="1" x14ac:dyDescent="0.25">
      <c r="A33" s="134" t="str">
        <f t="shared" si="7"/>
        <v>Yes</v>
      </c>
      <c r="C33" s="44">
        <v>2013</v>
      </c>
      <c r="D33" t="s">
        <v>32</v>
      </c>
      <c r="E33" t="s">
        <v>50</v>
      </c>
      <c r="F33" s="70">
        <f t="shared" si="6"/>
        <v>151</v>
      </c>
      <c r="G33" s="112">
        <f t="shared" si="1"/>
        <v>8</v>
      </c>
      <c r="H33" s="112">
        <f t="shared" si="2"/>
        <v>15</v>
      </c>
      <c r="I33" s="112">
        <f t="shared" si="3"/>
        <v>23</v>
      </c>
      <c r="J33" s="129">
        <f t="shared" si="4"/>
        <v>0.15231788079470199</v>
      </c>
      <c r="K33" s="112">
        <f t="shared" si="5"/>
        <v>12</v>
      </c>
      <c r="L33" s="111" t="s">
        <v>39</v>
      </c>
      <c r="M33" s="120">
        <v>29</v>
      </c>
      <c r="N33" s="120">
        <v>2</v>
      </c>
      <c r="O33" s="120">
        <v>4</v>
      </c>
      <c r="P33" s="120">
        <v>6</v>
      </c>
      <c r="Q33" s="132" t="s">
        <v>39</v>
      </c>
      <c r="R33" s="120">
        <v>33</v>
      </c>
      <c r="S33" s="64" t="s">
        <v>39</v>
      </c>
      <c r="T33" s="32">
        <v>27</v>
      </c>
      <c r="U33" s="32">
        <v>3</v>
      </c>
      <c r="V33" s="32">
        <v>5</v>
      </c>
      <c r="W33" s="32">
        <v>8</v>
      </c>
      <c r="X33" s="65">
        <v>6</v>
      </c>
      <c r="Y33" s="98" t="s">
        <v>39</v>
      </c>
      <c r="Z33" s="99">
        <v>29</v>
      </c>
      <c r="AA33" s="99">
        <v>0</v>
      </c>
      <c r="AB33" s="99">
        <v>2</v>
      </c>
      <c r="AC33" s="99">
        <v>2</v>
      </c>
      <c r="AD33" s="103">
        <v>0</v>
      </c>
      <c r="AE33" s="106" t="s">
        <v>39</v>
      </c>
      <c r="AF33" s="106">
        <v>26</v>
      </c>
      <c r="AG33" s="106">
        <v>2</v>
      </c>
      <c r="AH33" s="106">
        <v>4</v>
      </c>
      <c r="AI33" s="106">
        <v>6</v>
      </c>
      <c r="AJ33" s="127">
        <v>6</v>
      </c>
      <c r="AK33" s="133" t="str">
        <f>INDEX(PlayerTable!B:B,MATCH(C33,PlayerTable!C:C,0))</f>
        <v>Kryptonite</v>
      </c>
      <c r="AL33" s="133">
        <f>COUNT(Goalies!J$39:J$67)</f>
        <v>7</v>
      </c>
      <c r="AM33" s="133">
        <f>INDEX(PlayerTable!G:G,MATCH(C33,PlayerTable!C:C,0))</f>
        <v>1</v>
      </c>
      <c r="AN33" s="133">
        <f>INDEX(PlayerTable!H:H,MATCH(C33,PlayerTable!C:C,0))</f>
        <v>0</v>
      </c>
      <c r="AO33" s="133">
        <f>INDEX(PlayerTable!I:I,MATCH(C33,PlayerTable!C:C,0))</f>
        <v>1</v>
      </c>
      <c r="AP33" s="127">
        <f>IF(INDEX(PlayerTable!J:J,MATCH(C33,PlayerTable!C:C,0))="", 0, INDEX(PlayerTable!J:J,MATCH(C33,PlayerTable!C:C,0)))</f>
        <v>0</v>
      </c>
    </row>
    <row r="34" spans="1:42" ht="15" customHeight="1" x14ac:dyDescent="0.25">
      <c r="A34" s="134" t="str">
        <f t="shared" si="7"/>
        <v/>
      </c>
      <c r="C34" s="44">
        <v>2014</v>
      </c>
      <c r="D34" t="s">
        <v>61</v>
      </c>
      <c r="E34" t="s">
        <v>46</v>
      </c>
      <c r="F34" s="70">
        <f t="shared" si="6"/>
        <v>115</v>
      </c>
      <c r="G34" s="112">
        <f t="shared" si="1"/>
        <v>8</v>
      </c>
      <c r="H34" s="112">
        <f t="shared" si="2"/>
        <v>2</v>
      </c>
      <c r="I34" s="112">
        <f t="shared" si="3"/>
        <v>10</v>
      </c>
      <c r="J34" s="129">
        <f t="shared" si="4"/>
        <v>8.6956521739130432E-2</v>
      </c>
      <c r="K34" s="112">
        <f t="shared" si="5"/>
        <v>3</v>
      </c>
      <c r="L34" s="111"/>
      <c r="M34" s="112"/>
      <c r="N34" s="112"/>
      <c r="O34" s="112"/>
      <c r="P34" s="112"/>
      <c r="Q34" s="131" t="s">
        <v>39</v>
      </c>
      <c r="R34" s="120">
        <v>33</v>
      </c>
      <c r="S34" s="64" t="s">
        <v>39</v>
      </c>
      <c r="T34" s="32">
        <v>27</v>
      </c>
      <c r="U34" s="32">
        <v>0</v>
      </c>
      <c r="V34" s="32">
        <v>0</v>
      </c>
      <c r="W34" s="32">
        <v>0</v>
      </c>
      <c r="X34" s="65">
        <v>0</v>
      </c>
      <c r="Y34" s="98" t="s">
        <v>39</v>
      </c>
      <c r="Z34" s="99">
        <v>29</v>
      </c>
      <c r="AA34" s="99">
        <v>4</v>
      </c>
      <c r="AB34" s="99">
        <v>2</v>
      </c>
      <c r="AC34" s="99">
        <v>6</v>
      </c>
      <c r="AD34" s="103">
        <v>3</v>
      </c>
      <c r="AE34" s="106" t="s">
        <v>39</v>
      </c>
      <c r="AF34" s="106">
        <v>26</v>
      </c>
      <c r="AG34" s="106">
        <v>4</v>
      </c>
      <c r="AH34" s="106">
        <v>0</v>
      </c>
      <c r="AI34" s="106">
        <v>4</v>
      </c>
      <c r="AJ34" s="127">
        <v>0</v>
      </c>
      <c r="AK34" s="133"/>
      <c r="AL34" s="133"/>
      <c r="AM34" s="133"/>
      <c r="AN34" s="133"/>
      <c r="AO34" s="133"/>
    </row>
    <row r="35" spans="1:42" ht="15" customHeight="1" x14ac:dyDescent="0.25">
      <c r="A35" s="134" t="str">
        <f t="shared" si="7"/>
        <v/>
      </c>
      <c r="C35" s="44">
        <v>2015</v>
      </c>
      <c r="D35" t="s">
        <v>45</v>
      </c>
      <c r="E35" t="s">
        <v>46</v>
      </c>
      <c r="F35" s="70">
        <f t="shared" si="6"/>
        <v>89</v>
      </c>
      <c r="G35" s="112">
        <f t="shared" si="1"/>
        <v>28</v>
      </c>
      <c r="H35" s="112">
        <f t="shared" si="2"/>
        <v>13</v>
      </c>
      <c r="I35" s="112">
        <f t="shared" si="3"/>
        <v>41</v>
      </c>
      <c r="J35" s="129">
        <f t="shared" si="4"/>
        <v>0.4606741573033708</v>
      </c>
      <c r="K35" s="112">
        <f t="shared" si="5"/>
        <v>18</v>
      </c>
      <c r="L35" s="111"/>
      <c r="M35" s="112"/>
      <c r="N35" s="112"/>
      <c r="O35" s="112"/>
      <c r="P35" s="112"/>
      <c r="Q35" s="131"/>
      <c r="R35" s="120"/>
      <c r="S35" s="64" t="s">
        <v>39</v>
      </c>
      <c r="T35" s="112">
        <v>27</v>
      </c>
      <c r="U35" s="32">
        <v>2</v>
      </c>
      <c r="V35" s="32">
        <v>4</v>
      </c>
      <c r="W35" s="32">
        <v>6</v>
      </c>
      <c r="X35" s="65">
        <v>6</v>
      </c>
      <c r="Y35" s="98" t="s">
        <v>39</v>
      </c>
      <c r="Z35" s="99">
        <v>29</v>
      </c>
      <c r="AA35" s="99">
        <v>21</v>
      </c>
      <c r="AB35" s="99">
        <v>7</v>
      </c>
      <c r="AC35" s="99">
        <v>28</v>
      </c>
      <c r="AD35" s="103">
        <v>3</v>
      </c>
      <c r="AE35" s="106" t="s">
        <v>39</v>
      </c>
      <c r="AF35" s="106">
        <v>26</v>
      </c>
      <c r="AG35" s="106">
        <v>5</v>
      </c>
      <c r="AH35" s="106">
        <v>2</v>
      </c>
      <c r="AI35" s="106">
        <v>7</v>
      </c>
      <c r="AJ35" s="127">
        <v>9</v>
      </c>
      <c r="AK35" s="133" t="str">
        <f>INDEX(PlayerTable!B:B,MATCH(C35,PlayerTable!C:C,0))</f>
        <v>Kryptonite</v>
      </c>
      <c r="AL35" s="133">
        <f>COUNT(Goalies!J$39:J$67)</f>
        <v>7</v>
      </c>
      <c r="AM35" s="133">
        <f>INDEX(PlayerTable!G:G,MATCH(C35,PlayerTable!C:C,0))</f>
        <v>0</v>
      </c>
      <c r="AN35" s="133">
        <f>INDEX(PlayerTable!H:H,MATCH(C35,PlayerTable!C:C,0))</f>
        <v>0</v>
      </c>
      <c r="AO35" s="133">
        <f>INDEX(PlayerTable!I:I,MATCH(C35,PlayerTable!C:C,0))</f>
        <v>0</v>
      </c>
      <c r="AP35" s="127">
        <f>IF(INDEX(PlayerTable!J:J,MATCH(C35,PlayerTable!C:C,0))="", 0, INDEX(PlayerTable!J:J,MATCH(C35,PlayerTable!C:C,0)))</f>
        <v>0</v>
      </c>
    </row>
    <row r="36" spans="1:42" ht="15" customHeight="1" x14ac:dyDescent="0.25">
      <c r="A36" s="134" t="str">
        <f t="shared" si="7"/>
        <v>Yes</v>
      </c>
      <c r="B36" s="107" t="s">
        <v>282</v>
      </c>
      <c r="C36" s="44">
        <v>2016</v>
      </c>
      <c r="D36" t="s">
        <v>51</v>
      </c>
      <c r="E36" t="s">
        <v>52</v>
      </c>
      <c r="F36" s="70">
        <f t="shared" si="6"/>
        <v>151</v>
      </c>
      <c r="G36" s="112">
        <f>SUM(N36+U36+AA36+AG36+AM36)</f>
        <v>51</v>
      </c>
      <c r="H36" s="112">
        <f t="shared" si="2"/>
        <v>14</v>
      </c>
      <c r="I36" s="112">
        <f t="shared" si="3"/>
        <v>65</v>
      </c>
      <c r="J36" s="129">
        <f t="shared" si="4"/>
        <v>0.43046357615894038</v>
      </c>
      <c r="K36" s="112">
        <f t="shared" si="5"/>
        <v>24</v>
      </c>
      <c r="L36" s="111" t="s">
        <v>39</v>
      </c>
      <c r="M36" s="120">
        <v>29</v>
      </c>
      <c r="N36" s="120">
        <v>10</v>
      </c>
      <c r="O36" s="120">
        <v>2</v>
      </c>
      <c r="P36" s="120">
        <v>12</v>
      </c>
      <c r="Q36" s="132" t="s">
        <v>39</v>
      </c>
      <c r="R36" s="120">
        <v>33</v>
      </c>
      <c r="S36" s="64" t="s">
        <v>39</v>
      </c>
      <c r="T36" s="112">
        <v>27</v>
      </c>
      <c r="U36" s="32">
        <v>19</v>
      </c>
      <c r="V36" s="32">
        <v>3</v>
      </c>
      <c r="W36" s="32">
        <v>22</v>
      </c>
      <c r="X36" s="65">
        <v>3</v>
      </c>
      <c r="Y36" s="98" t="s">
        <v>39</v>
      </c>
      <c r="Z36" s="99">
        <v>29</v>
      </c>
      <c r="AA36" s="99">
        <v>7</v>
      </c>
      <c r="AB36" s="99">
        <v>3</v>
      </c>
      <c r="AC36" s="99">
        <v>10</v>
      </c>
      <c r="AD36" s="103">
        <v>3</v>
      </c>
      <c r="AE36" s="106" t="s">
        <v>39</v>
      </c>
      <c r="AF36" s="106">
        <v>26</v>
      </c>
      <c r="AG36" s="106">
        <v>13</v>
      </c>
      <c r="AH36" s="106">
        <v>5</v>
      </c>
      <c r="AI36" s="106">
        <v>18</v>
      </c>
      <c r="AJ36" s="127">
        <v>15</v>
      </c>
      <c r="AK36" s="133" t="str">
        <f>INDEX(PlayerTable!B:B,MATCH(C36,PlayerTable!C:C,0))</f>
        <v>Kryptonite</v>
      </c>
      <c r="AL36" s="133">
        <f>COUNT(Goalies!J$39:J$67)</f>
        <v>7</v>
      </c>
      <c r="AM36" s="133">
        <f>INDEX(PlayerTable!G:G,MATCH(C36,PlayerTable!C:C,0))</f>
        <v>2</v>
      </c>
      <c r="AN36" s="133">
        <f>INDEX(PlayerTable!H:H,MATCH(C36,PlayerTable!C:C,0))</f>
        <v>1</v>
      </c>
      <c r="AO36" s="133">
        <f>INDEX(PlayerTable!I:I,MATCH(C36,PlayerTable!C:C,0))</f>
        <v>3</v>
      </c>
      <c r="AP36" s="127">
        <f>IF(INDEX(PlayerTable!J:J,MATCH(C36,PlayerTable!C:C,0))="", 0, INDEX(PlayerTable!J:J,MATCH(C36,PlayerTable!C:C,0)))</f>
        <v>3</v>
      </c>
    </row>
    <row r="37" spans="1:42" ht="15" customHeight="1" x14ac:dyDescent="0.25">
      <c r="A37" s="134" t="str">
        <f t="shared" si="7"/>
        <v/>
      </c>
      <c r="C37" s="44">
        <v>2017</v>
      </c>
      <c r="D37" t="s">
        <v>59</v>
      </c>
      <c r="E37" t="s">
        <v>215</v>
      </c>
      <c r="F37" s="70">
        <f t="shared" si="6"/>
        <v>62</v>
      </c>
      <c r="G37" s="112">
        <f t="shared" si="1"/>
        <v>11</v>
      </c>
      <c r="H37" s="112">
        <f t="shared" si="2"/>
        <v>11</v>
      </c>
      <c r="I37" s="112">
        <f t="shared" si="3"/>
        <v>22</v>
      </c>
      <c r="J37" s="129">
        <f t="shared" si="4"/>
        <v>0.35483870967741937</v>
      </c>
      <c r="K37" s="112">
        <f t="shared" si="5"/>
        <v>12</v>
      </c>
      <c r="L37" s="125"/>
      <c r="M37" s="112"/>
      <c r="N37" s="112"/>
      <c r="O37" s="112"/>
      <c r="P37" s="112"/>
      <c r="Q37" s="131"/>
      <c r="R37" s="120"/>
      <c r="Y37" s="98" t="s">
        <v>39</v>
      </c>
      <c r="Z37" s="99">
        <v>29</v>
      </c>
      <c r="AA37" s="99">
        <v>0</v>
      </c>
      <c r="AB37" s="99">
        <v>0</v>
      </c>
      <c r="AC37" s="99">
        <v>0</v>
      </c>
      <c r="AD37" s="103">
        <v>6</v>
      </c>
      <c r="AE37" s="106" t="s">
        <v>39</v>
      </c>
      <c r="AF37" s="106">
        <v>26</v>
      </c>
      <c r="AG37" s="106">
        <v>9</v>
      </c>
      <c r="AH37" s="106">
        <v>9</v>
      </c>
      <c r="AI37" s="106">
        <v>18</v>
      </c>
      <c r="AJ37" s="127">
        <v>6</v>
      </c>
      <c r="AK37" s="133" t="str">
        <f>INDEX(PlayerTable!B:B,MATCH(C37,PlayerTable!C:C,0))</f>
        <v>Kryptonite</v>
      </c>
      <c r="AL37" s="133">
        <f>COUNT(Goalies!J$39:J$67)</f>
        <v>7</v>
      </c>
      <c r="AM37" s="133">
        <f>INDEX(PlayerTable!G:G,MATCH(C37,PlayerTable!C:C,0))</f>
        <v>2</v>
      </c>
      <c r="AN37" s="133">
        <f>INDEX(PlayerTable!H:H,MATCH(C37,PlayerTable!C:C,0))</f>
        <v>2</v>
      </c>
      <c r="AO37" s="133">
        <f>INDEX(PlayerTable!I:I,MATCH(C37,PlayerTable!C:C,0))</f>
        <v>4</v>
      </c>
      <c r="AP37" s="127">
        <f>IF(INDEX(PlayerTable!J:J,MATCH(C37,PlayerTable!C:C,0))="", 0, INDEX(PlayerTable!J:J,MATCH(C37,PlayerTable!C:C,0)))</f>
        <v>0</v>
      </c>
    </row>
    <row r="38" spans="1:42" ht="15" customHeight="1" x14ac:dyDescent="0.25">
      <c r="A38" s="134" t="str">
        <f t="shared" si="7"/>
        <v/>
      </c>
      <c r="C38" s="44">
        <v>2018</v>
      </c>
      <c r="D38" s="89" t="s">
        <v>10</v>
      </c>
      <c r="E38" s="89" t="s">
        <v>250</v>
      </c>
      <c r="F38" s="70">
        <f t="shared" si="6"/>
        <v>62</v>
      </c>
      <c r="G38" s="112">
        <f t="shared" si="1"/>
        <v>16</v>
      </c>
      <c r="H38" s="112">
        <f t="shared" si="2"/>
        <v>8</v>
      </c>
      <c r="I38" s="112">
        <f t="shared" si="3"/>
        <v>24</v>
      </c>
      <c r="J38" s="129">
        <f t="shared" si="4"/>
        <v>0.38709677419354838</v>
      </c>
      <c r="K38" s="112">
        <f t="shared" si="5"/>
        <v>6</v>
      </c>
      <c r="L38" s="125"/>
      <c r="M38" s="112"/>
      <c r="N38" s="112"/>
      <c r="O38" s="112"/>
      <c r="P38" s="112"/>
      <c r="Q38" s="131"/>
      <c r="R38" s="120"/>
      <c r="Y38" s="98" t="s">
        <v>39</v>
      </c>
      <c r="Z38" s="99">
        <v>29</v>
      </c>
      <c r="AA38" s="99">
        <v>3</v>
      </c>
      <c r="AB38" s="99">
        <v>2</v>
      </c>
      <c r="AC38" s="99">
        <v>5</v>
      </c>
      <c r="AD38" s="103">
        <v>0</v>
      </c>
      <c r="AE38" s="106" t="s">
        <v>39</v>
      </c>
      <c r="AF38" s="106">
        <v>26</v>
      </c>
      <c r="AG38" s="106">
        <v>10</v>
      </c>
      <c r="AH38" s="106">
        <v>4</v>
      </c>
      <c r="AI38" s="106">
        <v>14</v>
      </c>
      <c r="AJ38" s="127">
        <v>3</v>
      </c>
      <c r="AK38" s="133" t="str">
        <f>INDEX(PlayerTable!B:B,MATCH(C38,PlayerTable!C:C,0))</f>
        <v>Kryptonite</v>
      </c>
      <c r="AL38" s="133">
        <f>COUNT(Goalies!J$39:J$67)</f>
        <v>7</v>
      </c>
      <c r="AM38" s="133">
        <f>INDEX(PlayerTable!G:G,MATCH(C38,PlayerTable!C:C,0))</f>
        <v>3</v>
      </c>
      <c r="AN38" s="133">
        <f>INDEX(PlayerTable!H:H,MATCH(C38,PlayerTable!C:C,0))</f>
        <v>2</v>
      </c>
      <c r="AO38" s="133">
        <f>INDEX(PlayerTable!I:I,MATCH(C38,PlayerTable!C:C,0))</f>
        <v>5</v>
      </c>
      <c r="AP38" s="127">
        <f>IF(INDEX(PlayerTable!J:J,MATCH(C38,PlayerTable!C:C,0))="", 0, INDEX(PlayerTable!J:J,MATCH(C38,PlayerTable!C:C,0)))</f>
        <v>3</v>
      </c>
    </row>
    <row r="39" spans="1:42" ht="15" customHeight="1" x14ac:dyDescent="0.25">
      <c r="A39" s="134" t="str">
        <f t="shared" si="7"/>
        <v/>
      </c>
      <c r="C39" s="44">
        <v>2020</v>
      </c>
      <c r="D39" s="106" t="s">
        <v>55</v>
      </c>
      <c r="E39" s="106" t="s">
        <v>411</v>
      </c>
      <c r="F39" s="70">
        <f t="shared" si="6"/>
        <v>24</v>
      </c>
      <c r="G39" s="112">
        <f t="shared" si="1"/>
        <v>9</v>
      </c>
      <c r="H39" s="112">
        <f t="shared" si="2"/>
        <v>3</v>
      </c>
      <c r="I39" s="112">
        <f t="shared" si="3"/>
        <v>12</v>
      </c>
      <c r="J39" s="129">
        <f t="shared" si="4"/>
        <v>0.5</v>
      </c>
      <c r="K39" s="112">
        <f t="shared" si="5"/>
        <v>12</v>
      </c>
      <c r="L39" s="125"/>
      <c r="M39" s="112"/>
      <c r="N39" s="112"/>
      <c r="O39" s="112"/>
      <c r="P39" s="112"/>
      <c r="Q39" s="131"/>
      <c r="R39" s="120"/>
      <c r="Y39" s="98"/>
      <c r="Z39" s="107"/>
      <c r="AA39" s="107"/>
      <c r="AB39" s="107"/>
      <c r="AC39" s="107"/>
      <c r="AE39" s="106" t="s">
        <v>39</v>
      </c>
      <c r="AF39" s="106">
        <v>17</v>
      </c>
      <c r="AG39" s="106">
        <v>9</v>
      </c>
      <c r="AH39" s="106">
        <v>3</v>
      </c>
      <c r="AI39" s="106">
        <v>12</v>
      </c>
      <c r="AJ39" s="127">
        <v>12</v>
      </c>
      <c r="AK39" s="133" t="str">
        <f>INDEX(PlayerTable!B:B,MATCH(C39,PlayerTable!C:C,0))</f>
        <v>Kryptonite</v>
      </c>
      <c r="AL39" s="133">
        <f>COUNT(Goalies!J$39:J$67)</f>
        <v>7</v>
      </c>
      <c r="AM39" s="133">
        <f>INDEX(PlayerTable!G:G,MATCH(C39,PlayerTable!C:C,0))</f>
        <v>0</v>
      </c>
      <c r="AN39" s="133">
        <f>INDEX(PlayerTable!H:H,MATCH(C39,PlayerTable!C:C,0))</f>
        <v>0</v>
      </c>
      <c r="AO39" s="133">
        <f>INDEX(PlayerTable!I:I,MATCH(C39,PlayerTable!C:C,0))</f>
        <v>0</v>
      </c>
      <c r="AP39" s="127">
        <f>IF(INDEX(PlayerTable!J:J,MATCH(C39,PlayerTable!C:C,0))="", 0, INDEX(PlayerTable!J:J,MATCH(C39,PlayerTable!C:C,0)))</f>
        <v>0</v>
      </c>
    </row>
    <row r="40" spans="1:42" ht="15" customHeight="1" x14ac:dyDescent="0.25">
      <c r="A40" s="134" t="str">
        <f t="shared" si="7"/>
        <v/>
      </c>
      <c r="C40" s="44">
        <v>3001</v>
      </c>
      <c r="D40" s="106" t="s">
        <v>16</v>
      </c>
      <c r="E40" s="106" t="s">
        <v>78</v>
      </c>
      <c r="F40" s="70">
        <f t="shared" si="6"/>
        <v>89</v>
      </c>
      <c r="G40" s="112">
        <f t="shared" si="1"/>
        <v>1</v>
      </c>
      <c r="H40" s="112">
        <f t="shared" si="2"/>
        <v>2</v>
      </c>
      <c r="I40" s="112">
        <f t="shared" si="3"/>
        <v>3</v>
      </c>
      <c r="J40" s="129">
        <f t="shared" si="4"/>
        <v>3.3707865168539325E-2</v>
      </c>
      <c r="K40" s="112">
        <f t="shared" si="5"/>
        <v>0</v>
      </c>
      <c r="L40" s="111"/>
      <c r="M40" s="112"/>
      <c r="N40" s="112"/>
      <c r="O40" s="112"/>
      <c r="P40" s="112"/>
      <c r="Q40" s="131" t="s">
        <v>342</v>
      </c>
      <c r="R40" s="120">
        <v>33</v>
      </c>
      <c r="S40" s="64" t="s">
        <v>269</v>
      </c>
      <c r="T40" s="32">
        <v>27</v>
      </c>
      <c r="U40" s="32">
        <v>1</v>
      </c>
      <c r="V40" s="32">
        <v>2</v>
      </c>
      <c r="W40" s="32">
        <v>3</v>
      </c>
      <c r="X40" s="65">
        <v>0</v>
      </c>
      <c r="Y40" s="98" t="s">
        <v>67</v>
      </c>
      <c r="Z40" s="107">
        <v>29</v>
      </c>
      <c r="AA40" s="107">
        <v>0</v>
      </c>
      <c r="AB40" s="107">
        <v>0</v>
      </c>
      <c r="AC40" s="107">
        <v>0</v>
      </c>
      <c r="AD40" s="103">
        <v>0</v>
      </c>
      <c r="AE40" s="106"/>
      <c r="AF40" s="106"/>
      <c r="AG40" s="106"/>
      <c r="AH40" s="106"/>
      <c r="AI40" s="106"/>
      <c r="AK40" s="133"/>
      <c r="AL40" s="133"/>
      <c r="AM40" s="133"/>
      <c r="AN40" s="133"/>
      <c r="AO40" s="133"/>
    </row>
    <row r="41" spans="1:42" ht="15" customHeight="1" x14ac:dyDescent="0.25">
      <c r="A41" s="134" t="str">
        <f t="shared" si="7"/>
        <v>Yes</v>
      </c>
      <c r="C41" s="44">
        <v>3002</v>
      </c>
      <c r="D41" t="s">
        <v>68</v>
      </c>
      <c r="E41" t="s">
        <v>79</v>
      </c>
      <c r="F41" s="70">
        <f t="shared" si="6"/>
        <v>151</v>
      </c>
      <c r="G41" s="112">
        <f t="shared" si="1"/>
        <v>1</v>
      </c>
      <c r="H41" s="112">
        <f t="shared" si="2"/>
        <v>9</v>
      </c>
      <c r="I41" s="112">
        <f t="shared" si="3"/>
        <v>10</v>
      </c>
      <c r="J41" s="129">
        <f t="shared" si="4"/>
        <v>6.6225165562913912E-2</v>
      </c>
      <c r="K41" s="112">
        <f t="shared" si="5"/>
        <v>0</v>
      </c>
      <c r="L41" s="111" t="s">
        <v>269</v>
      </c>
      <c r="M41" s="120">
        <v>29</v>
      </c>
      <c r="N41" s="120">
        <v>0</v>
      </c>
      <c r="O41" s="120">
        <v>0</v>
      </c>
      <c r="P41" s="120">
        <v>0</v>
      </c>
      <c r="Q41" s="132" t="s">
        <v>269</v>
      </c>
      <c r="R41" s="120">
        <v>33</v>
      </c>
      <c r="S41" s="64" t="s">
        <v>269</v>
      </c>
      <c r="T41" s="32">
        <v>27</v>
      </c>
      <c r="U41" s="32">
        <v>1</v>
      </c>
      <c r="V41" s="32">
        <v>3</v>
      </c>
      <c r="W41" s="32">
        <v>4</v>
      </c>
      <c r="X41" s="65">
        <v>0</v>
      </c>
      <c r="Y41" s="98" t="s">
        <v>67</v>
      </c>
      <c r="Z41" s="99">
        <v>29</v>
      </c>
      <c r="AA41" s="99">
        <v>0</v>
      </c>
      <c r="AB41" s="99">
        <v>6</v>
      </c>
      <c r="AC41" s="99">
        <v>6</v>
      </c>
      <c r="AD41" s="103">
        <v>0</v>
      </c>
      <c r="AE41" s="106" t="s">
        <v>67</v>
      </c>
      <c r="AF41" s="106">
        <v>26</v>
      </c>
      <c r="AG41" s="106">
        <v>0</v>
      </c>
      <c r="AH41" s="106">
        <v>0</v>
      </c>
      <c r="AI41" s="106">
        <v>0</v>
      </c>
      <c r="AJ41" s="127">
        <v>0</v>
      </c>
      <c r="AK41" s="133" t="str">
        <f>INDEX(PlayerTable!B:B,MATCH(C41,PlayerTable!C:C,0))</f>
        <v>FoDMKB</v>
      </c>
      <c r="AL41" s="133">
        <f>COUNT(Goalies!J$39:J$67)</f>
        <v>7</v>
      </c>
      <c r="AM41" s="133">
        <f>INDEX(PlayerTable!G:G,MATCH(C41,PlayerTable!C:C,0))</f>
        <v>0</v>
      </c>
      <c r="AN41" s="133">
        <f>INDEX(PlayerTable!H:H,MATCH(C41,PlayerTable!C:C,0))</f>
        <v>0</v>
      </c>
      <c r="AO41" s="133">
        <f>INDEX(PlayerTable!I:I,MATCH(C41,PlayerTable!C:C,0))</f>
        <v>0</v>
      </c>
      <c r="AP41" s="127">
        <f>IF(INDEX(PlayerTable!J:J,MATCH(C41,PlayerTable!C:C,0))="", 0, INDEX(PlayerTable!J:J,MATCH(C41,PlayerTable!C:C,0)))</f>
        <v>0</v>
      </c>
    </row>
    <row r="42" spans="1:42" ht="15" customHeight="1" x14ac:dyDescent="0.25">
      <c r="A42" s="134" t="str">
        <f t="shared" si="7"/>
        <v>Yes</v>
      </c>
      <c r="C42" s="44">
        <v>3003</v>
      </c>
      <c r="D42" t="s">
        <v>69</v>
      </c>
      <c r="E42" t="s">
        <v>80</v>
      </c>
      <c r="F42" s="70">
        <f t="shared" si="6"/>
        <v>151</v>
      </c>
      <c r="G42" s="112">
        <f t="shared" si="1"/>
        <v>13</v>
      </c>
      <c r="H42" s="112">
        <f t="shared" si="2"/>
        <v>12</v>
      </c>
      <c r="I42" s="112">
        <f t="shared" si="3"/>
        <v>25</v>
      </c>
      <c r="J42" s="129">
        <f t="shared" si="4"/>
        <v>0.16556291390728478</v>
      </c>
      <c r="K42" s="112">
        <f t="shared" si="5"/>
        <v>6</v>
      </c>
      <c r="L42" s="122" t="s">
        <v>269</v>
      </c>
      <c r="M42" s="120">
        <v>29</v>
      </c>
      <c r="N42" s="120">
        <v>3</v>
      </c>
      <c r="O42" s="120">
        <v>4</v>
      </c>
      <c r="P42" s="120">
        <v>7</v>
      </c>
      <c r="Q42" s="132" t="s">
        <v>269</v>
      </c>
      <c r="R42" s="120">
        <v>33</v>
      </c>
      <c r="S42" s="64" t="s">
        <v>269</v>
      </c>
      <c r="T42" s="32">
        <v>27</v>
      </c>
      <c r="U42" s="32">
        <v>1</v>
      </c>
      <c r="V42" s="32">
        <v>5</v>
      </c>
      <c r="W42" s="32">
        <v>6</v>
      </c>
      <c r="X42" s="65">
        <v>3</v>
      </c>
      <c r="Y42" s="98" t="s">
        <v>67</v>
      </c>
      <c r="Z42" s="99">
        <v>29</v>
      </c>
      <c r="AA42" s="99">
        <v>7</v>
      </c>
      <c r="AB42" s="99">
        <v>2</v>
      </c>
      <c r="AC42" s="99">
        <v>9</v>
      </c>
      <c r="AD42" s="103">
        <v>3</v>
      </c>
      <c r="AE42" s="106" t="s">
        <v>67</v>
      </c>
      <c r="AF42" s="106">
        <v>26</v>
      </c>
      <c r="AG42" s="106">
        <v>2</v>
      </c>
      <c r="AH42" s="106">
        <v>1</v>
      </c>
      <c r="AI42" s="106">
        <v>3</v>
      </c>
      <c r="AJ42" s="127">
        <v>0</v>
      </c>
      <c r="AK42" s="133" t="str">
        <f>INDEX(PlayerTable!B:B,MATCH(C42,PlayerTable!C:C,0))</f>
        <v>FoDMKB</v>
      </c>
      <c r="AL42" s="133">
        <f>COUNT(Goalies!J$39:J$67)</f>
        <v>7</v>
      </c>
      <c r="AM42" s="133">
        <f>INDEX(PlayerTable!G:G,MATCH(C42,PlayerTable!C:C,0))</f>
        <v>0</v>
      </c>
      <c r="AN42" s="133">
        <f>INDEX(PlayerTable!H:H,MATCH(C42,PlayerTable!C:C,0))</f>
        <v>0</v>
      </c>
      <c r="AO42" s="133">
        <f>INDEX(PlayerTable!I:I,MATCH(C42,PlayerTable!C:C,0))</f>
        <v>0</v>
      </c>
      <c r="AP42" s="127">
        <f>IF(INDEX(PlayerTable!J:J,MATCH(C42,PlayerTable!C:C,0))="", 0, INDEX(PlayerTable!J:J,MATCH(C42,PlayerTable!C:C,0)))</f>
        <v>0</v>
      </c>
    </row>
    <row r="43" spans="1:42" ht="15" customHeight="1" x14ac:dyDescent="0.25">
      <c r="A43" s="134" t="str">
        <f t="shared" si="7"/>
        <v/>
      </c>
      <c r="C43" s="44">
        <v>3004</v>
      </c>
      <c r="D43" t="s">
        <v>22</v>
      </c>
      <c r="E43" t="s">
        <v>81</v>
      </c>
      <c r="F43" s="70">
        <f t="shared" si="6"/>
        <v>89</v>
      </c>
      <c r="G43" s="112">
        <f t="shared" si="1"/>
        <v>29</v>
      </c>
      <c r="H43" s="112">
        <f t="shared" si="2"/>
        <v>9</v>
      </c>
      <c r="I43" s="112">
        <f t="shared" si="3"/>
        <v>38</v>
      </c>
      <c r="J43" s="129">
        <f t="shared" si="4"/>
        <v>0.42696629213483145</v>
      </c>
      <c r="K43" s="112">
        <f t="shared" si="5"/>
        <v>18</v>
      </c>
      <c r="L43" s="111"/>
      <c r="M43" s="112"/>
      <c r="N43" s="112"/>
      <c r="O43" s="112"/>
      <c r="P43" s="112"/>
      <c r="Q43" s="131"/>
      <c r="R43" s="120"/>
      <c r="S43" s="64" t="s">
        <v>269</v>
      </c>
      <c r="T43" s="32">
        <v>27</v>
      </c>
      <c r="U43" s="32">
        <v>8</v>
      </c>
      <c r="V43" s="32">
        <v>2</v>
      </c>
      <c r="W43" s="32">
        <v>10</v>
      </c>
      <c r="X43" s="65">
        <v>0</v>
      </c>
      <c r="Y43" s="98" t="s">
        <v>67</v>
      </c>
      <c r="Z43" s="99">
        <v>29</v>
      </c>
      <c r="AA43" s="99">
        <v>4</v>
      </c>
      <c r="AB43" s="99">
        <v>1</v>
      </c>
      <c r="AC43" s="99">
        <v>5</v>
      </c>
      <c r="AD43" s="103">
        <v>9</v>
      </c>
      <c r="AE43" s="106" t="s">
        <v>67</v>
      </c>
      <c r="AF43" s="106">
        <v>26</v>
      </c>
      <c r="AG43" s="106">
        <v>14</v>
      </c>
      <c r="AH43" s="106">
        <v>6</v>
      </c>
      <c r="AI43" s="106">
        <v>20</v>
      </c>
      <c r="AJ43" s="127">
        <v>3</v>
      </c>
      <c r="AK43" s="133" t="str">
        <f>INDEX(PlayerTable!B:B,MATCH(C43,PlayerTable!C:C,0))</f>
        <v>FoDMKB</v>
      </c>
      <c r="AL43" s="133">
        <f>COUNT(Goalies!J$39:J$67)</f>
        <v>7</v>
      </c>
      <c r="AM43" s="133">
        <f>INDEX(PlayerTable!G:G,MATCH(C43,PlayerTable!C:C,0))</f>
        <v>3</v>
      </c>
      <c r="AN43" s="133">
        <f>INDEX(PlayerTable!H:H,MATCH(C43,PlayerTable!C:C,0))</f>
        <v>0</v>
      </c>
      <c r="AO43" s="133">
        <f>INDEX(PlayerTable!I:I,MATCH(C43,PlayerTable!C:C,0))</f>
        <v>3</v>
      </c>
      <c r="AP43" s="127">
        <f>IF(INDEX(PlayerTable!J:J,MATCH(C43,PlayerTable!C:C,0))="", 0, INDEX(PlayerTable!J:J,MATCH(C43,PlayerTable!C:C,0)))</f>
        <v>6</v>
      </c>
    </row>
    <row r="44" spans="1:42" ht="15" customHeight="1" x14ac:dyDescent="0.25">
      <c r="A44" s="134" t="str">
        <f t="shared" si="7"/>
        <v/>
      </c>
      <c r="C44" s="44">
        <v>3005</v>
      </c>
      <c r="D44" t="s">
        <v>70</v>
      </c>
      <c r="E44" t="s">
        <v>82</v>
      </c>
      <c r="F44" s="70">
        <f t="shared" si="6"/>
        <v>122</v>
      </c>
      <c r="G44" s="112">
        <f t="shared" si="1"/>
        <v>15</v>
      </c>
      <c r="H44" s="112">
        <f t="shared" si="2"/>
        <v>18</v>
      </c>
      <c r="I44" s="112">
        <f t="shared" si="3"/>
        <v>33</v>
      </c>
      <c r="J44" s="129">
        <f t="shared" si="4"/>
        <v>0.27049180327868855</v>
      </c>
      <c r="K44" s="112">
        <f t="shared" si="5"/>
        <v>12</v>
      </c>
      <c r="L44" s="111"/>
      <c r="M44" s="112"/>
      <c r="N44" s="112"/>
      <c r="O44" s="112"/>
      <c r="P44" s="112"/>
      <c r="Q44" s="131" t="s">
        <v>269</v>
      </c>
      <c r="R44" s="120">
        <v>33</v>
      </c>
      <c r="S44" s="64" t="s">
        <v>269</v>
      </c>
      <c r="T44" s="32">
        <v>27</v>
      </c>
      <c r="U44" s="32">
        <v>1</v>
      </c>
      <c r="V44" s="32">
        <v>0</v>
      </c>
      <c r="W44" s="32">
        <v>1</v>
      </c>
      <c r="X44" s="65">
        <v>0</v>
      </c>
      <c r="Y44" s="98" t="s">
        <v>67</v>
      </c>
      <c r="Z44" s="99">
        <v>29</v>
      </c>
      <c r="AA44" s="99">
        <v>13</v>
      </c>
      <c r="AB44" s="99">
        <v>14</v>
      </c>
      <c r="AC44" s="99">
        <v>27</v>
      </c>
      <c r="AD44" s="103">
        <v>6</v>
      </c>
      <c r="AE44" s="106" t="s">
        <v>67</v>
      </c>
      <c r="AF44" s="106">
        <v>26</v>
      </c>
      <c r="AG44" s="106">
        <v>1</v>
      </c>
      <c r="AH44" s="106">
        <v>4</v>
      </c>
      <c r="AI44" s="106">
        <v>5</v>
      </c>
      <c r="AJ44" s="127">
        <v>6</v>
      </c>
      <c r="AK44" s="133" t="str">
        <f>INDEX(PlayerTable!B:B,MATCH(C44,PlayerTable!C:C,0))</f>
        <v>FoDMKB</v>
      </c>
      <c r="AL44" s="133">
        <f>COUNT(Goalies!J$39:J$67)</f>
        <v>7</v>
      </c>
      <c r="AM44" s="133">
        <f>INDEX(PlayerTable!G:G,MATCH(C44,PlayerTable!C:C,0))</f>
        <v>0</v>
      </c>
      <c r="AN44" s="133">
        <f>INDEX(PlayerTable!H:H,MATCH(C44,PlayerTable!C:C,0))</f>
        <v>0</v>
      </c>
      <c r="AO44" s="133">
        <f>INDEX(PlayerTable!I:I,MATCH(C44,PlayerTable!C:C,0))</f>
        <v>0</v>
      </c>
      <c r="AP44" s="127">
        <f>IF(INDEX(PlayerTable!J:J,MATCH(C44,PlayerTable!C:C,0))="", 0, INDEX(PlayerTable!J:J,MATCH(C44,PlayerTable!C:C,0)))</f>
        <v>0</v>
      </c>
    </row>
    <row r="45" spans="1:42" ht="15" customHeight="1" x14ac:dyDescent="0.25">
      <c r="A45" s="134" t="str">
        <f t="shared" si="7"/>
        <v/>
      </c>
      <c r="C45" s="44">
        <v>3006</v>
      </c>
      <c r="D45" s="89" t="s">
        <v>53</v>
      </c>
      <c r="E45" s="89" t="s">
        <v>82</v>
      </c>
      <c r="F45" s="70">
        <f t="shared" si="6"/>
        <v>122</v>
      </c>
      <c r="G45" s="112">
        <f t="shared" si="1"/>
        <v>9</v>
      </c>
      <c r="H45" s="112">
        <f t="shared" si="2"/>
        <v>6</v>
      </c>
      <c r="I45" s="112">
        <f t="shared" si="3"/>
        <v>15</v>
      </c>
      <c r="J45" s="129">
        <f t="shared" si="4"/>
        <v>0.12295081967213115</v>
      </c>
      <c r="K45" s="112">
        <f t="shared" si="5"/>
        <v>3</v>
      </c>
      <c r="L45" s="22"/>
      <c r="M45" s="112"/>
      <c r="N45" s="112"/>
      <c r="O45" s="112"/>
      <c r="P45" s="112"/>
      <c r="Q45" s="131" t="s">
        <v>269</v>
      </c>
      <c r="R45" s="120">
        <v>33</v>
      </c>
      <c r="S45" s="64" t="s">
        <v>269</v>
      </c>
      <c r="T45" s="32">
        <v>27</v>
      </c>
      <c r="U45" s="32">
        <v>2</v>
      </c>
      <c r="V45" s="32">
        <v>1</v>
      </c>
      <c r="W45" s="32">
        <v>3</v>
      </c>
      <c r="X45" s="65">
        <v>0</v>
      </c>
      <c r="Y45" s="98" t="s">
        <v>67</v>
      </c>
      <c r="Z45" s="99">
        <v>29</v>
      </c>
      <c r="AA45" s="99">
        <v>3</v>
      </c>
      <c r="AB45" s="99">
        <v>2</v>
      </c>
      <c r="AC45" s="99">
        <v>5</v>
      </c>
      <c r="AD45" s="103">
        <v>0</v>
      </c>
      <c r="AE45" s="106" t="s">
        <v>67</v>
      </c>
      <c r="AF45" s="106">
        <v>26</v>
      </c>
      <c r="AG45" s="106">
        <v>4</v>
      </c>
      <c r="AH45" s="106">
        <v>2</v>
      </c>
      <c r="AI45" s="106">
        <v>6</v>
      </c>
      <c r="AJ45" s="127">
        <v>3</v>
      </c>
      <c r="AK45" s="133" t="str">
        <f>INDEX(PlayerTable!B:B,MATCH(C45,PlayerTable!C:C,0))</f>
        <v>FoDMKB</v>
      </c>
      <c r="AL45" s="133">
        <f>COUNT(Goalies!J$39:J$67)</f>
        <v>7</v>
      </c>
      <c r="AM45" s="133">
        <f>INDEX(PlayerTable!G:G,MATCH(C45,PlayerTable!C:C,0))</f>
        <v>0</v>
      </c>
      <c r="AN45" s="133">
        <f>INDEX(PlayerTable!H:H,MATCH(C45,PlayerTable!C:C,0))</f>
        <v>1</v>
      </c>
      <c r="AO45" s="133">
        <f>INDEX(PlayerTable!I:I,MATCH(C45,PlayerTable!C:C,0))</f>
        <v>1</v>
      </c>
      <c r="AP45" s="127">
        <f>IF(INDEX(PlayerTable!J:J,MATCH(C45,PlayerTable!C:C,0))="", 0, INDEX(PlayerTable!J:J,MATCH(C45,PlayerTable!C:C,0)))</f>
        <v>0</v>
      </c>
    </row>
    <row r="46" spans="1:42" ht="15" customHeight="1" x14ac:dyDescent="0.25">
      <c r="A46" s="134" t="str">
        <f t="shared" si="7"/>
        <v/>
      </c>
      <c r="C46" s="44">
        <v>3007</v>
      </c>
      <c r="D46" s="106" t="s">
        <v>62</v>
      </c>
      <c r="E46" s="106" t="s">
        <v>83</v>
      </c>
      <c r="F46" s="70">
        <f t="shared" si="6"/>
        <v>117</v>
      </c>
      <c r="G46" s="112">
        <f t="shared" si="1"/>
        <v>13</v>
      </c>
      <c r="H46" s="112">
        <f t="shared" si="2"/>
        <v>7</v>
      </c>
      <c r="I46" s="112">
        <f t="shared" si="3"/>
        <v>20</v>
      </c>
      <c r="J46" s="129">
        <f t="shared" si="4"/>
        <v>0.17094017094017094</v>
      </c>
      <c r="K46" s="112">
        <f t="shared" si="5"/>
        <v>0</v>
      </c>
      <c r="L46" s="111" t="s">
        <v>269</v>
      </c>
      <c r="M46" s="120">
        <v>29</v>
      </c>
      <c r="N46" s="120">
        <v>9</v>
      </c>
      <c r="O46" s="120">
        <v>1</v>
      </c>
      <c r="P46" s="120">
        <v>10</v>
      </c>
      <c r="Q46" s="132" t="s">
        <v>269</v>
      </c>
      <c r="R46" s="120">
        <v>33</v>
      </c>
      <c r="Y46" s="98" t="s">
        <v>67</v>
      </c>
      <c r="Z46" s="107">
        <v>29</v>
      </c>
      <c r="AA46" s="107">
        <v>0</v>
      </c>
      <c r="AB46" s="107">
        <v>2</v>
      </c>
      <c r="AC46" s="107">
        <v>2</v>
      </c>
      <c r="AD46" s="103">
        <v>0</v>
      </c>
      <c r="AE46" s="106" t="s">
        <v>67</v>
      </c>
      <c r="AF46" s="106">
        <v>26</v>
      </c>
      <c r="AG46" s="106">
        <v>4</v>
      </c>
      <c r="AH46" s="106">
        <v>4</v>
      </c>
      <c r="AI46" s="106">
        <v>8</v>
      </c>
      <c r="AJ46" s="127">
        <v>0</v>
      </c>
      <c r="AK46" s="133"/>
      <c r="AL46" s="133"/>
      <c r="AM46" s="133"/>
      <c r="AN46" s="133"/>
      <c r="AO46" s="133"/>
    </row>
    <row r="47" spans="1:42" ht="15" customHeight="1" x14ac:dyDescent="0.25">
      <c r="A47" s="134" t="str">
        <f t="shared" si="7"/>
        <v/>
      </c>
      <c r="C47" s="44">
        <v>3008</v>
      </c>
      <c r="D47" t="s">
        <v>71</v>
      </c>
      <c r="E47" t="s">
        <v>84</v>
      </c>
      <c r="F47" s="70">
        <f t="shared" si="6"/>
        <v>29</v>
      </c>
      <c r="G47" s="112">
        <f t="shared" si="1"/>
        <v>2</v>
      </c>
      <c r="H47" s="112">
        <f t="shared" si="2"/>
        <v>5</v>
      </c>
      <c r="I47" s="112">
        <f t="shared" si="3"/>
        <v>7</v>
      </c>
      <c r="J47" s="129">
        <f t="shared" si="4"/>
        <v>0.2413793103448276</v>
      </c>
      <c r="K47" s="112">
        <f t="shared" si="5"/>
        <v>0</v>
      </c>
      <c r="L47" s="125"/>
      <c r="M47" s="112"/>
      <c r="N47" s="112"/>
      <c r="O47" s="112"/>
      <c r="P47" s="112"/>
      <c r="Q47" s="131"/>
      <c r="R47" s="120"/>
      <c r="Y47" s="98" t="s">
        <v>67</v>
      </c>
      <c r="Z47" s="99">
        <v>29</v>
      </c>
      <c r="AA47" s="99">
        <v>2</v>
      </c>
      <c r="AB47" s="99">
        <v>5</v>
      </c>
      <c r="AC47" s="99">
        <v>7</v>
      </c>
      <c r="AD47" s="103">
        <v>0</v>
      </c>
      <c r="AE47" s="106"/>
      <c r="AF47" s="106"/>
      <c r="AG47" s="106"/>
      <c r="AH47" s="106"/>
      <c r="AI47" s="106"/>
      <c r="AK47" s="133"/>
      <c r="AL47" s="133"/>
      <c r="AM47" s="133"/>
      <c r="AN47" s="133"/>
      <c r="AO47" s="133"/>
    </row>
    <row r="48" spans="1:42" s="8" customFormat="1" ht="15" customHeight="1" x14ac:dyDescent="0.25">
      <c r="A48" s="134" t="str">
        <f t="shared" si="7"/>
        <v/>
      </c>
      <c r="B48" s="107"/>
      <c r="C48" s="44">
        <v>3009</v>
      </c>
      <c r="D48" s="89" t="s">
        <v>72</v>
      </c>
      <c r="E48" s="89" t="s">
        <v>85</v>
      </c>
      <c r="F48" s="70">
        <f t="shared" si="6"/>
        <v>89</v>
      </c>
      <c r="G48" s="112">
        <f t="shared" si="1"/>
        <v>18</v>
      </c>
      <c r="H48" s="112">
        <f t="shared" si="2"/>
        <v>11</v>
      </c>
      <c r="I48" s="112">
        <f t="shared" si="3"/>
        <v>29</v>
      </c>
      <c r="J48" s="129">
        <f t="shared" si="4"/>
        <v>0.3258426966292135</v>
      </c>
      <c r="K48" s="112">
        <f t="shared" si="5"/>
        <v>15</v>
      </c>
      <c r="L48" s="111"/>
      <c r="M48" s="112"/>
      <c r="N48" s="112"/>
      <c r="O48" s="112"/>
      <c r="P48" s="112"/>
      <c r="Q48" s="131"/>
      <c r="R48" s="120"/>
      <c r="S48" s="64" t="s">
        <v>269</v>
      </c>
      <c r="T48" s="32">
        <v>27</v>
      </c>
      <c r="U48" s="32">
        <v>9</v>
      </c>
      <c r="V48" s="32">
        <v>7</v>
      </c>
      <c r="W48" s="32">
        <v>16</v>
      </c>
      <c r="X48" s="65">
        <v>9</v>
      </c>
      <c r="Y48" s="98" t="s">
        <v>67</v>
      </c>
      <c r="Z48" s="99">
        <v>29</v>
      </c>
      <c r="AA48" s="99">
        <v>7</v>
      </c>
      <c r="AB48" s="99">
        <v>1</v>
      </c>
      <c r="AC48" s="99">
        <v>8</v>
      </c>
      <c r="AD48" s="103">
        <v>6</v>
      </c>
      <c r="AE48" s="106" t="s">
        <v>67</v>
      </c>
      <c r="AF48" s="106">
        <v>26</v>
      </c>
      <c r="AG48" s="106">
        <v>2</v>
      </c>
      <c r="AH48" s="106">
        <v>2</v>
      </c>
      <c r="AI48" s="106">
        <v>4</v>
      </c>
      <c r="AJ48" s="127">
        <v>0</v>
      </c>
      <c r="AK48" s="133" t="str">
        <f>INDEX(PlayerTable!B:B,MATCH(C48,PlayerTable!C:C,0))</f>
        <v>FoDMKB</v>
      </c>
      <c r="AL48" s="133">
        <f>COUNT(Goalies!J$39:J$67)</f>
        <v>7</v>
      </c>
      <c r="AM48" s="133">
        <f>INDEX(PlayerTable!G:G,MATCH(C48,PlayerTable!C:C,0))</f>
        <v>0</v>
      </c>
      <c r="AN48" s="133">
        <f>INDEX(PlayerTable!H:H,MATCH(C48,PlayerTable!C:C,0))</f>
        <v>1</v>
      </c>
      <c r="AO48" s="133">
        <f>INDEX(PlayerTable!I:I,MATCH(C48,PlayerTable!C:C,0))</f>
        <v>1</v>
      </c>
      <c r="AP48" s="127">
        <f>IF(INDEX(PlayerTable!J:J,MATCH(C48,PlayerTable!C:C,0))="", 0, INDEX(PlayerTable!J:J,MATCH(C48,PlayerTable!C:C,0)))</f>
        <v>0</v>
      </c>
    </row>
    <row r="49" spans="1:42" s="8" customFormat="1" ht="15" customHeight="1" x14ac:dyDescent="0.25">
      <c r="A49" s="134" t="str">
        <f t="shared" si="7"/>
        <v/>
      </c>
      <c r="B49" s="107"/>
      <c r="C49" s="44">
        <v>3010</v>
      </c>
      <c r="D49" s="106" t="s">
        <v>70</v>
      </c>
      <c r="E49" s="106" t="s">
        <v>86</v>
      </c>
      <c r="F49" s="70">
        <f t="shared" si="6"/>
        <v>122</v>
      </c>
      <c r="G49" s="112">
        <f t="shared" si="1"/>
        <v>14</v>
      </c>
      <c r="H49" s="112">
        <f t="shared" si="2"/>
        <v>8</v>
      </c>
      <c r="I49" s="112">
        <f t="shared" si="3"/>
        <v>22</v>
      </c>
      <c r="J49" s="129">
        <f t="shared" si="4"/>
        <v>0.18032786885245902</v>
      </c>
      <c r="K49" s="112">
        <f t="shared" si="5"/>
        <v>3</v>
      </c>
      <c r="L49" s="111"/>
      <c r="M49" s="112"/>
      <c r="N49" s="112"/>
      <c r="O49" s="112"/>
      <c r="P49" s="112"/>
      <c r="Q49" s="131" t="s">
        <v>269</v>
      </c>
      <c r="R49" s="120">
        <v>33</v>
      </c>
      <c r="S49" s="64" t="s">
        <v>269</v>
      </c>
      <c r="T49" s="32">
        <v>27</v>
      </c>
      <c r="U49" s="32">
        <v>4</v>
      </c>
      <c r="V49" s="32">
        <v>1</v>
      </c>
      <c r="W49" s="32">
        <v>5</v>
      </c>
      <c r="X49" s="65">
        <v>0</v>
      </c>
      <c r="Y49" s="98" t="s">
        <v>67</v>
      </c>
      <c r="Z49" s="99">
        <v>29</v>
      </c>
      <c r="AA49" s="99">
        <v>4</v>
      </c>
      <c r="AB49" s="99">
        <v>2</v>
      </c>
      <c r="AC49" s="99">
        <v>6</v>
      </c>
      <c r="AD49" s="103">
        <v>0</v>
      </c>
      <c r="AE49" s="106" t="s">
        <v>67</v>
      </c>
      <c r="AF49" s="106">
        <v>26</v>
      </c>
      <c r="AG49" s="106">
        <v>6</v>
      </c>
      <c r="AH49" s="106">
        <v>5</v>
      </c>
      <c r="AI49" s="106">
        <v>11</v>
      </c>
      <c r="AJ49" s="127">
        <v>0</v>
      </c>
      <c r="AK49" s="133" t="str">
        <f>INDEX(PlayerTable!B:B,MATCH(C49,PlayerTable!C:C,0))</f>
        <v>FoDMKB</v>
      </c>
      <c r="AL49" s="133">
        <f>COUNT(Goalies!J$39:J$67)</f>
        <v>7</v>
      </c>
      <c r="AM49" s="133">
        <f>INDEX(PlayerTable!G:G,MATCH(C49,PlayerTable!C:C,0))</f>
        <v>0</v>
      </c>
      <c r="AN49" s="133">
        <f>INDEX(PlayerTable!H:H,MATCH(C49,PlayerTable!C:C,0))</f>
        <v>0</v>
      </c>
      <c r="AO49" s="133">
        <f>INDEX(PlayerTable!I:I,MATCH(C49,PlayerTable!C:C,0))</f>
        <v>0</v>
      </c>
      <c r="AP49" s="127">
        <f>IF(INDEX(PlayerTable!J:J,MATCH(C49,PlayerTable!C:C,0))="", 0, INDEX(PlayerTable!J:J,MATCH(C49,PlayerTable!C:C,0)))</f>
        <v>3</v>
      </c>
    </row>
    <row r="50" spans="1:42" ht="15" customHeight="1" x14ac:dyDescent="0.25">
      <c r="A50" s="134" t="str">
        <f t="shared" si="7"/>
        <v/>
      </c>
      <c r="B50" s="107" t="s">
        <v>285</v>
      </c>
      <c r="C50" s="44">
        <v>3011</v>
      </c>
      <c r="D50" t="s">
        <v>73</v>
      </c>
      <c r="E50" t="s">
        <v>86</v>
      </c>
      <c r="F50" s="70">
        <f t="shared" si="6"/>
        <v>122</v>
      </c>
      <c r="G50" s="112">
        <f t="shared" si="1"/>
        <v>43</v>
      </c>
      <c r="H50" s="112">
        <f t="shared" si="2"/>
        <v>26</v>
      </c>
      <c r="I50" s="112">
        <f t="shared" si="3"/>
        <v>69</v>
      </c>
      <c r="J50" s="129">
        <f t="shared" si="4"/>
        <v>0.56557377049180324</v>
      </c>
      <c r="K50" s="112">
        <f t="shared" si="5"/>
        <v>33</v>
      </c>
      <c r="L50" s="111"/>
      <c r="M50" s="112"/>
      <c r="N50" s="112"/>
      <c r="O50" s="112"/>
      <c r="P50" s="112"/>
      <c r="Q50" s="131" t="s">
        <v>269</v>
      </c>
      <c r="R50" s="120">
        <v>33</v>
      </c>
      <c r="S50" s="64" t="s">
        <v>269</v>
      </c>
      <c r="T50" s="32">
        <v>27</v>
      </c>
      <c r="U50" s="32">
        <v>11</v>
      </c>
      <c r="V50" s="32">
        <v>5</v>
      </c>
      <c r="W50" s="32">
        <v>16</v>
      </c>
      <c r="X50" s="65">
        <v>12</v>
      </c>
      <c r="Y50" s="98" t="s">
        <v>67</v>
      </c>
      <c r="Z50" s="99">
        <v>29</v>
      </c>
      <c r="AA50" s="99">
        <v>0</v>
      </c>
      <c r="AB50" s="99">
        <v>4</v>
      </c>
      <c r="AC50" s="99">
        <v>4</v>
      </c>
      <c r="AD50" s="103">
        <v>3</v>
      </c>
      <c r="AE50" s="106" t="s">
        <v>67</v>
      </c>
      <c r="AF50" s="106">
        <v>26</v>
      </c>
      <c r="AG50" s="106">
        <v>27</v>
      </c>
      <c r="AH50" s="106">
        <v>15</v>
      </c>
      <c r="AI50" s="106">
        <v>42</v>
      </c>
      <c r="AJ50" s="127">
        <v>12</v>
      </c>
      <c r="AK50" s="133" t="str">
        <f>INDEX(PlayerTable!B:B,MATCH(C50,PlayerTable!C:C,0))</f>
        <v>FoDMKB</v>
      </c>
      <c r="AL50" s="133">
        <f>COUNT(Goalies!J$39:J$67)</f>
        <v>7</v>
      </c>
      <c r="AM50" s="133">
        <f>INDEX(PlayerTable!G:G,MATCH(C50,PlayerTable!C:C,0))</f>
        <v>5</v>
      </c>
      <c r="AN50" s="133">
        <f>INDEX(PlayerTable!H:H,MATCH(C50,PlayerTable!C:C,0))</f>
        <v>2</v>
      </c>
      <c r="AO50" s="133">
        <f>INDEX(PlayerTable!I:I,MATCH(C50,PlayerTable!C:C,0))</f>
        <v>7</v>
      </c>
      <c r="AP50" s="127">
        <f>IF(INDEX(PlayerTable!J:J,MATCH(C50,PlayerTable!C:C,0))="", 0, INDEX(PlayerTable!J:J,MATCH(C50,PlayerTable!C:C,0)))</f>
        <v>6</v>
      </c>
    </row>
    <row r="51" spans="1:42" ht="15" customHeight="1" x14ac:dyDescent="0.25">
      <c r="A51" s="134" t="str">
        <f t="shared" si="7"/>
        <v/>
      </c>
      <c r="C51" s="44">
        <v>3012</v>
      </c>
      <c r="D51" t="s">
        <v>74</v>
      </c>
      <c r="E51" t="s">
        <v>87</v>
      </c>
      <c r="F51" s="70">
        <f t="shared" si="6"/>
        <v>118</v>
      </c>
      <c r="G51" s="112">
        <f t="shared" si="1"/>
        <v>2</v>
      </c>
      <c r="H51" s="112">
        <f t="shared" si="2"/>
        <v>1</v>
      </c>
      <c r="I51" s="112">
        <f t="shared" si="3"/>
        <v>3</v>
      </c>
      <c r="J51" s="129">
        <f t="shared" si="4"/>
        <v>2.5423728813559324E-2</v>
      </c>
      <c r="K51" s="112">
        <f t="shared" si="5"/>
        <v>0</v>
      </c>
      <c r="L51" s="111" t="s">
        <v>269</v>
      </c>
      <c r="M51" s="120">
        <v>29</v>
      </c>
      <c r="N51" s="120">
        <v>1</v>
      </c>
      <c r="O51" s="120">
        <v>0</v>
      </c>
      <c r="P51" s="120">
        <v>1</v>
      </c>
      <c r="Q51" s="200" t="s">
        <v>269</v>
      </c>
      <c r="R51" s="120">
        <v>33</v>
      </c>
      <c r="S51" s="64" t="s">
        <v>269</v>
      </c>
      <c r="T51" s="32">
        <v>27</v>
      </c>
      <c r="U51" s="32">
        <v>1</v>
      </c>
      <c r="V51" s="32">
        <v>0</v>
      </c>
      <c r="W51" s="32">
        <v>1</v>
      </c>
      <c r="X51" s="65">
        <v>0</v>
      </c>
      <c r="Y51" s="98" t="s">
        <v>67</v>
      </c>
      <c r="Z51" s="99">
        <v>29</v>
      </c>
      <c r="AA51" s="99">
        <v>0</v>
      </c>
      <c r="AB51" s="99">
        <v>1</v>
      </c>
      <c r="AC51" s="99">
        <v>1</v>
      </c>
      <c r="AD51" s="103">
        <v>0</v>
      </c>
      <c r="AE51" s="106"/>
      <c r="AF51" s="106"/>
      <c r="AG51" s="106"/>
      <c r="AH51" s="106"/>
      <c r="AI51" s="106"/>
      <c r="AK51" s="133"/>
      <c r="AL51" s="133"/>
      <c r="AM51" s="133"/>
      <c r="AN51" s="133"/>
      <c r="AO51" s="133"/>
    </row>
    <row r="52" spans="1:42" ht="15" customHeight="1" x14ac:dyDescent="0.25">
      <c r="A52" s="134" t="str">
        <f t="shared" si="7"/>
        <v/>
      </c>
      <c r="C52" s="44">
        <v>3013</v>
      </c>
      <c r="D52" t="s">
        <v>43</v>
      </c>
      <c r="E52" t="s">
        <v>88</v>
      </c>
      <c r="F52" s="70">
        <f t="shared" si="6"/>
        <v>55</v>
      </c>
      <c r="G52" s="112">
        <f t="shared" si="1"/>
        <v>18</v>
      </c>
      <c r="H52" s="112">
        <f t="shared" si="2"/>
        <v>11</v>
      </c>
      <c r="I52" s="112">
        <f t="shared" si="3"/>
        <v>29</v>
      </c>
      <c r="J52" s="129">
        <f t="shared" si="4"/>
        <v>0.52727272727272723</v>
      </c>
      <c r="K52" s="112">
        <f t="shared" si="5"/>
        <v>6</v>
      </c>
      <c r="L52" s="125"/>
      <c r="M52" s="112"/>
      <c r="N52" s="112"/>
      <c r="O52" s="112"/>
      <c r="P52" s="112"/>
      <c r="Q52" s="131"/>
      <c r="R52" s="120"/>
      <c r="Y52" s="98" t="s">
        <v>67</v>
      </c>
      <c r="Z52" s="99">
        <v>29</v>
      </c>
      <c r="AA52" s="99">
        <v>5</v>
      </c>
      <c r="AB52" s="99">
        <v>2</v>
      </c>
      <c r="AC52" s="99">
        <v>7</v>
      </c>
      <c r="AD52" s="103">
        <v>3</v>
      </c>
      <c r="AE52" s="106" t="s">
        <v>67</v>
      </c>
      <c r="AF52" s="106">
        <v>26</v>
      </c>
      <c r="AG52" s="106">
        <v>13</v>
      </c>
      <c r="AH52" s="106">
        <v>9</v>
      </c>
      <c r="AI52" s="106">
        <v>22</v>
      </c>
      <c r="AJ52" s="127">
        <v>3</v>
      </c>
      <c r="AK52" s="133"/>
      <c r="AL52" s="133"/>
      <c r="AM52" s="133"/>
      <c r="AN52" s="133"/>
      <c r="AO52" s="133"/>
    </row>
    <row r="53" spans="1:42" ht="15" customHeight="1" x14ac:dyDescent="0.25">
      <c r="A53" s="134" t="str">
        <f t="shared" ref="A53:A84" si="8">IF(AND(ISTEXT(L53), ISTEXT(Q53), ISTEXT(S53), ISTEXT(Y53), ISTEXT(AE53),ISTEXT(AK53)),"Yes", "")</f>
        <v/>
      </c>
      <c r="C53" s="44">
        <v>3014</v>
      </c>
      <c r="D53" t="s">
        <v>75</v>
      </c>
      <c r="E53" t="s">
        <v>89</v>
      </c>
      <c r="F53" s="70">
        <f t="shared" si="6"/>
        <v>95</v>
      </c>
      <c r="G53" s="112">
        <f t="shared" si="1"/>
        <v>14</v>
      </c>
      <c r="H53" s="112">
        <f t="shared" si="2"/>
        <v>17</v>
      </c>
      <c r="I53" s="112">
        <f t="shared" si="3"/>
        <v>31</v>
      </c>
      <c r="J53" s="129">
        <f t="shared" si="4"/>
        <v>0.32631578947368423</v>
      </c>
      <c r="K53" s="112">
        <f t="shared" si="5"/>
        <v>24</v>
      </c>
      <c r="L53" s="125"/>
      <c r="M53" s="112"/>
      <c r="N53" s="112"/>
      <c r="O53" s="112"/>
      <c r="P53" s="112"/>
      <c r="Q53" s="131" t="s">
        <v>269</v>
      </c>
      <c r="R53" s="120">
        <v>33</v>
      </c>
      <c r="Y53" s="98" t="s">
        <v>67</v>
      </c>
      <c r="Z53" s="99">
        <v>29</v>
      </c>
      <c r="AA53" s="99">
        <v>2</v>
      </c>
      <c r="AB53" s="99">
        <v>6</v>
      </c>
      <c r="AC53" s="99">
        <v>8</v>
      </c>
      <c r="AD53" s="103">
        <v>12</v>
      </c>
      <c r="AE53" s="106" t="s">
        <v>67</v>
      </c>
      <c r="AF53" s="106">
        <v>26</v>
      </c>
      <c r="AG53" s="106">
        <v>10</v>
      </c>
      <c r="AH53" s="106">
        <v>8</v>
      </c>
      <c r="AI53" s="106">
        <v>18</v>
      </c>
      <c r="AJ53" s="127">
        <v>9</v>
      </c>
      <c r="AK53" s="133" t="str">
        <f>INDEX(PlayerTable!B:B,MATCH(C53,PlayerTable!C:C,0))</f>
        <v>FoDMKB</v>
      </c>
      <c r="AL53" s="133">
        <f>COUNT(Goalies!J$39:J$67)</f>
        <v>7</v>
      </c>
      <c r="AM53" s="133">
        <f>INDEX(PlayerTable!G:G,MATCH(C53,PlayerTable!C:C,0))</f>
        <v>2</v>
      </c>
      <c r="AN53" s="133">
        <f>INDEX(PlayerTable!H:H,MATCH(C53,PlayerTable!C:C,0))</f>
        <v>3</v>
      </c>
      <c r="AO53" s="133">
        <f>INDEX(PlayerTable!I:I,MATCH(C53,PlayerTable!C:C,0))</f>
        <v>5</v>
      </c>
      <c r="AP53" s="127">
        <f>IF(INDEX(PlayerTable!J:J,MATCH(C53,PlayerTable!C:C,0))="", 0, INDEX(PlayerTable!J:J,MATCH(C53,PlayerTable!C:C,0)))</f>
        <v>3</v>
      </c>
    </row>
    <row r="54" spans="1:42" ht="15" customHeight="1" x14ac:dyDescent="0.25">
      <c r="A54" s="134" t="str">
        <f t="shared" si="8"/>
        <v/>
      </c>
      <c r="C54" s="44">
        <v>3015</v>
      </c>
      <c r="D54" s="89" t="s">
        <v>76</v>
      </c>
      <c r="E54" s="89" t="s">
        <v>90</v>
      </c>
      <c r="F54" s="70">
        <f t="shared" si="6"/>
        <v>118</v>
      </c>
      <c r="G54" s="112">
        <f t="shared" si="1"/>
        <v>20</v>
      </c>
      <c r="H54" s="112">
        <f t="shared" si="2"/>
        <v>4</v>
      </c>
      <c r="I54" s="112">
        <f t="shared" si="3"/>
        <v>24</v>
      </c>
      <c r="J54" s="129">
        <f t="shared" si="4"/>
        <v>0.20338983050847459</v>
      </c>
      <c r="K54" s="112">
        <f t="shared" si="5"/>
        <v>0</v>
      </c>
      <c r="L54" s="111" t="s">
        <v>269</v>
      </c>
      <c r="M54" s="120">
        <v>29</v>
      </c>
      <c r="N54" s="120">
        <v>3</v>
      </c>
      <c r="O54" s="120">
        <v>1</v>
      </c>
      <c r="P54" s="120">
        <v>4</v>
      </c>
      <c r="Q54" s="132" t="s">
        <v>269</v>
      </c>
      <c r="R54" s="120">
        <v>33</v>
      </c>
      <c r="S54" s="64" t="s">
        <v>269</v>
      </c>
      <c r="T54" s="32">
        <v>27</v>
      </c>
      <c r="U54" s="32">
        <v>2</v>
      </c>
      <c r="V54" s="32">
        <v>0</v>
      </c>
      <c r="W54" s="32">
        <v>2</v>
      </c>
      <c r="X54" s="65">
        <v>0</v>
      </c>
      <c r="Y54" s="98" t="s">
        <v>67</v>
      </c>
      <c r="Z54" s="99">
        <v>29</v>
      </c>
      <c r="AA54" s="99">
        <v>15</v>
      </c>
      <c r="AB54" s="99">
        <v>3</v>
      </c>
      <c r="AC54" s="99">
        <v>18</v>
      </c>
      <c r="AD54" s="103">
        <v>0</v>
      </c>
      <c r="AE54" s="106"/>
      <c r="AF54" s="106"/>
      <c r="AG54" s="106"/>
      <c r="AH54" s="106"/>
      <c r="AI54" s="106"/>
      <c r="AK54" s="133"/>
      <c r="AL54" s="133"/>
      <c r="AM54" s="133"/>
      <c r="AN54" s="133"/>
      <c r="AO54" s="133"/>
    </row>
    <row r="55" spans="1:42" ht="15" customHeight="1" x14ac:dyDescent="0.25">
      <c r="A55" s="134" t="str">
        <f t="shared" si="8"/>
        <v/>
      </c>
      <c r="C55" s="44">
        <v>3016</v>
      </c>
      <c r="D55" s="106" t="s">
        <v>77</v>
      </c>
      <c r="E55" s="106" t="s">
        <v>91</v>
      </c>
      <c r="F55" s="70">
        <f t="shared" si="6"/>
        <v>88</v>
      </c>
      <c r="G55" s="112">
        <f t="shared" si="1"/>
        <v>1</v>
      </c>
      <c r="H55" s="112">
        <f t="shared" si="2"/>
        <v>1</v>
      </c>
      <c r="I55" s="112">
        <f t="shared" si="3"/>
        <v>2</v>
      </c>
      <c r="J55" s="129">
        <f t="shared" si="4"/>
        <v>2.2727272727272728E-2</v>
      </c>
      <c r="K55" s="112">
        <f t="shared" si="5"/>
        <v>3</v>
      </c>
      <c r="L55" s="125"/>
      <c r="M55" s="112"/>
      <c r="N55" s="112"/>
      <c r="O55" s="112"/>
      <c r="P55" s="112"/>
      <c r="Q55" s="131" t="s">
        <v>269</v>
      </c>
      <c r="R55" s="120">
        <v>33</v>
      </c>
      <c r="Y55" s="98" t="s">
        <v>67</v>
      </c>
      <c r="Z55" s="107">
        <v>29</v>
      </c>
      <c r="AA55" s="107">
        <v>1</v>
      </c>
      <c r="AB55" s="107">
        <v>1</v>
      </c>
      <c r="AC55" s="107">
        <v>2</v>
      </c>
      <c r="AD55" s="103">
        <v>3</v>
      </c>
      <c r="AE55" s="106" t="s">
        <v>67</v>
      </c>
      <c r="AF55" s="106">
        <v>26</v>
      </c>
      <c r="AG55" s="106">
        <v>0</v>
      </c>
      <c r="AH55" s="106">
        <v>0</v>
      </c>
      <c r="AI55" s="106">
        <v>0</v>
      </c>
      <c r="AJ55" s="127">
        <v>0</v>
      </c>
      <c r="AK55" s="133"/>
      <c r="AL55" s="133"/>
      <c r="AM55" s="133"/>
      <c r="AN55" s="133"/>
      <c r="AO55" s="133"/>
    </row>
    <row r="56" spans="1:42" ht="15" customHeight="1" x14ac:dyDescent="0.25">
      <c r="A56" s="134" t="str">
        <f t="shared" si="8"/>
        <v/>
      </c>
      <c r="C56" s="44">
        <v>3017</v>
      </c>
      <c r="D56" t="s">
        <v>263</v>
      </c>
      <c r="E56" t="s">
        <v>264</v>
      </c>
      <c r="F56" s="70">
        <f t="shared" si="6"/>
        <v>101</v>
      </c>
      <c r="G56" s="112">
        <f t="shared" si="1"/>
        <v>63</v>
      </c>
      <c r="H56" s="112">
        <f t="shared" si="2"/>
        <v>24</v>
      </c>
      <c r="I56" s="112">
        <f t="shared" si="3"/>
        <v>87</v>
      </c>
      <c r="J56" s="129">
        <f t="shared" si="4"/>
        <v>0.86138613861386137</v>
      </c>
      <c r="K56" s="112">
        <f t="shared" si="5"/>
        <v>12</v>
      </c>
      <c r="L56" s="122" t="s">
        <v>269</v>
      </c>
      <c r="M56" s="120">
        <v>29</v>
      </c>
      <c r="N56" s="120">
        <v>33</v>
      </c>
      <c r="O56" s="120">
        <v>8</v>
      </c>
      <c r="P56" s="120">
        <v>41</v>
      </c>
      <c r="Q56" s="132" t="s">
        <v>269</v>
      </c>
      <c r="R56" s="120">
        <v>33</v>
      </c>
      <c r="S56" s="64" t="s">
        <v>269</v>
      </c>
      <c r="T56" s="32">
        <v>27</v>
      </c>
      <c r="U56" s="32">
        <v>18</v>
      </c>
      <c r="V56" s="32">
        <v>10</v>
      </c>
      <c r="W56" s="32">
        <v>28</v>
      </c>
      <c r="X56" s="65">
        <v>3</v>
      </c>
      <c r="Y56" s="98" t="s">
        <v>67</v>
      </c>
      <c r="Z56" s="99">
        <v>12</v>
      </c>
      <c r="AA56" s="99">
        <v>12</v>
      </c>
      <c r="AB56" s="99">
        <v>6</v>
      </c>
      <c r="AC56" s="99">
        <v>18</v>
      </c>
      <c r="AD56" s="103">
        <v>9</v>
      </c>
      <c r="AE56" s="106"/>
      <c r="AF56" s="106"/>
      <c r="AG56" s="106"/>
      <c r="AH56" s="106"/>
      <c r="AI56" s="106"/>
      <c r="AK56" s="133"/>
      <c r="AL56" s="133"/>
      <c r="AM56" s="133"/>
      <c r="AN56" s="133"/>
      <c r="AO56" s="133"/>
    </row>
    <row r="57" spans="1:42" ht="15" customHeight="1" x14ac:dyDescent="0.25">
      <c r="A57" s="134" t="str">
        <f t="shared" si="8"/>
        <v/>
      </c>
      <c r="C57" s="44">
        <v>3018</v>
      </c>
      <c r="D57" t="s">
        <v>197</v>
      </c>
      <c r="E57" t="s">
        <v>366</v>
      </c>
      <c r="F57" s="70">
        <f t="shared" si="6"/>
        <v>33</v>
      </c>
      <c r="G57" s="112">
        <f t="shared" si="1"/>
        <v>5</v>
      </c>
      <c r="H57" s="112">
        <f t="shared" si="2"/>
        <v>9</v>
      </c>
      <c r="I57" s="112">
        <f t="shared" si="3"/>
        <v>14</v>
      </c>
      <c r="J57" s="129">
        <f t="shared" si="4"/>
        <v>0.42424242424242425</v>
      </c>
      <c r="K57" s="112">
        <f t="shared" si="5"/>
        <v>27</v>
      </c>
      <c r="L57" s="125"/>
      <c r="M57" s="112"/>
      <c r="N57" s="112"/>
      <c r="O57" s="112"/>
      <c r="P57" s="112"/>
      <c r="Q57" s="131"/>
      <c r="R57" s="120"/>
      <c r="Y57" s="98"/>
      <c r="Z57" s="99"/>
      <c r="AA57" s="99"/>
      <c r="AB57" s="99"/>
      <c r="AC57" s="99"/>
      <c r="AE57" s="106" t="s">
        <v>67</v>
      </c>
      <c r="AF57" s="106">
        <v>26</v>
      </c>
      <c r="AG57" s="106">
        <v>5</v>
      </c>
      <c r="AH57" s="106">
        <v>8</v>
      </c>
      <c r="AI57" s="106">
        <v>13</v>
      </c>
      <c r="AJ57" s="127">
        <v>18</v>
      </c>
      <c r="AK57" s="133" t="str">
        <f>INDEX(PlayerTable!B:B,MATCH(C57,PlayerTable!C:C,0))</f>
        <v>FoDMKB</v>
      </c>
      <c r="AL57" s="133">
        <f>COUNT(Goalies!J$39:J$67)</f>
        <v>7</v>
      </c>
      <c r="AM57" s="133">
        <f>INDEX(PlayerTable!G:G,MATCH(C57,PlayerTable!C:C,0))</f>
        <v>0</v>
      </c>
      <c r="AN57" s="133">
        <f>INDEX(PlayerTable!H:H,MATCH(C57,PlayerTable!C:C,0))</f>
        <v>1</v>
      </c>
      <c r="AO57" s="133">
        <f>INDEX(PlayerTable!I:I,MATCH(C57,PlayerTable!C:C,0))</f>
        <v>1</v>
      </c>
      <c r="AP57" s="127">
        <f>IF(INDEX(PlayerTable!J:J,MATCH(C57,PlayerTable!C:C,0))="", 0, INDEX(PlayerTable!J:J,MATCH(C57,PlayerTable!C:C,0)))</f>
        <v>9</v>
      </c>
    </row>
    <row r="58" spans="1:42" ht="15" customHeight="1" x14ac:dyDescent="0.25">
      <c r="A58" s="134" t="str">
        <f t="shared" si="8"/>
        <v/>
      </c>
      <c r="C58" s="44">
        <v>3019</v>
      </c>
      <c r="D58" t="s">
        <v>367</v>
      </c>
      <c r="E58" t="s">
        <v>368</v>
      </c>
      <c r="F58" s="70">
        <f t="shared" si="6"/>
        <v>26</v>
      </c>
      <c r="G58" s="112">
        <f t="shared" si="1"/>
        <v>33</v>
      </c>
      <c r="H58" s="112">
        <f t="shared" si="2"/>
        <v>10</v>
      </c>
      <c r="I58" s="112">
        <f t="shared" si="3"/>
        <v>43</v>
      </c>
      <c r="J58" s="129">
        <f t="shared" si="4"/>
        <v>1.6538461538461537</v>
      </c>
      <c r="K58" s="112">
        <f t="shared" si="5"/>
        <v>3</v>
      </c>
      <c r="L58" s="125"/>
      <c r="M58" s="112"/>
      <c r="N58" s="112"/>
      <c r="O58" s="112"/>
      <c r="P58" s="112"/>
      <c r="Q58" s="131"/>
      <c r="R58" s="120"/>
      <c r="Y58" s="98"/>
      <c r="Z58" s="99"/>
      <c r="AA58" s="99"/>
      <c r="AB58" s="99"/>
      <c r="AC58" s="99"/>
      <c r="AE58" s="106" t="s">
        <v>67</v>
      </c>
      <c r="AF58" s="106">
        <v>26</v>
      </c>
      <c r="AG58" s="106">
        <v>33</v>
      </c>
      <c r="AH58" s="106">
        <v>10</v>
      </c>
      <c r="AI58" s="106">
        <v>43</v>
      </c>
      <c r="AJ58" s="127">
        <v>3</v>
      </c>
      <c r="AK58" s="133"/>
      <c r="AL58" s="133"/>
      <c r="AM58" s="133"/>
      <c r="AN58" s="133"/>
      <c r="AO58" s="133"/>
    </row>
    <row r="59" spans="1:42" ht="15" customHeight="1" x14ac:dyDescent="0.25">
      <c r="A59" s="134" t="str">
        <f t="shared" si="8"/>
        <v/>
      </c>
      <c r="C59" s="44">
        <v>3020</v>
      </c>
      <c r="D59" t="s">
        <v>369</v>
      </c>
      <c r="E59" t="s">
        <v>370</v>
      </c>
      <c r="F59" s="70">
        <f t="shared" si="6"/>
        <v>33</v>
      </c>
      <c r="G59" s="112">
        <f t="shared" si="1"/>
        <v>22</v>
      </c>
      <c r="H59" s="112">
        <f t="shared" si="2"/>
        <v>15</v>
      </c>
      <c r="I59" s="112">
        <f t="shared" si="3"/>
        <v>37</v>
      </c>
      <c r="J59" s="129">
        <f t="shared" si="4"/>
        <v>1.1212121212121211</v>
      </c>
      <c r="K59" s="112">
        <f t="shared" si="5"/>
        <v>18</v>
      </c>
      <c r="L59" s="125"/>
      <c r="M59" s="112"/>
      <c r="N59" s="112"/>
      <c r="O59" s="112"/>
      <c r="P59" s="112"/>
      <c r="Q59" s="131"/>
      <c r="R59" s="120"/>
      <c r="Y59" s="98"/>
      <c r="Z59" s="99"/>
      <c r="AA59" s="99"/>
      <c r="AB59" s="99"/>
      <c r="AC59" s="99"/>
      <c r="AE59" s="106" t="s">
        <v>67</v>
      </c>
      <c r="AF59" s="106">
        <v>26</v>
      </c>
      <c r="AG59" s="106">
        <v>17</v>
      </c>
      <c r="AH59" s="106">
        <v>13</v>
      </c>
      <c r="AI59" s="106">
        <v>30</v>
      </c>
      <c r="AJ59" s="127">
        <v>12</v>
      </c>
      <c r="AK59" s="133" t="str">
        <f>INDEX(PlayerTable!B:B,MATCH(C59,PlayerTable!C:C,0))</f>
        <v>FoDMKB</v>
      </c>
      <c r="AL59" s="133">
        <f>COUNT(Goalies!J$39:J$67)</f>
        <v>7</v>
      </c>
      <c r="AM59" s="133">
        <f>INDEX(PlayerTable!G:G,MATCH(C59,PlayerTable!C:C,0))</f>
        <v>5</v>
      </c>
      <c r="AN59" s="133">
        <f>INDEX(PlayerTable!H:H,MATCH(C59,PlayerTable!C:C,0))</f>
        <v>2</v>
      </c>
      <c r="AO59" s="133">
        <f>INDEX(PlayerTable!I:I,MATCH(C59,PlayerTable!C:C,0))</f>
        <v>7</v>
      </c>
      <c r="AP59" s="127">
        <f>IF(INDEX(PlayerTable!J:J,MATCH(C59,PlayerTable!C:C,0))="", 0, INDEX(PlayerTable!J:J,MATCH(C59,PlayerTable!C:C,0)))</f>
        <v>6</v>
      </c>
    </row>
    <row r="60" spans="1:42" ht="15" customHeight="1" x14ac:dyDescent="0.25">
      <c r="A60" s="134" t="str">
        <f t="shared" si="8"/>
        <v/>
      </c>
      <c r="C60" s="44">
        <v>3021</v>
      </c>
      <c r="D60" s="119" t="s">
        <v>20</v>
      </c>
      <c r="E60" s="119" t="s">
        <v>325</v>
      </c>
      <c r="F60" s="70">
        <f t="shared" si="6"/>
        <v>62</v>
      </c>
      <c r="G60" s="112">
        <f t="shared" si="1"/>
        <v>2</v>
      </c>
      <c r="H60" s="112">
        <f t="shared" si="2"/>
        <v>2</v>
      </c>
      <c r="I60" s="112">
        <f t="shared" si="3"/>
        <v>4</v>
      </c>
      <c r="J60" s="129">
        <f t="shared" si="4"/>
        <v>6.4516129032258063E-2</v>
      </c>
      <c r="K60" s="112">
        <f t="shared" si="5"/>
        <v>0</v>
      </c>
      <c r="L60" s="123" t="s">
        <v>119</v>
      </c>
      <c r="M60" s="120">
        <v>29</v>
      </c>
      <c r="N60" s="120">
        <v>2</v>
      </c>
      <c r="O60" s="120">
        <v>1</v>
      </c>
      <c r="P60" s="120">
        <v>3</v>
      </c>
      <c r="Q60" s="132"/>
      <c r="R60" s="120"/>
      <c r="Y60" s="98"/>
      <c r="Z60" s="133"/>
      <c r="AA60" s="133"/>
      <c r="AB60" s="133"/>
      <c r="AC60" s="133"/>
      <c r="AD60" s="127"/>
      <c r="AE60" s="106" t="s">
        <v>67</v>
      </c>
      <c r="AF60" s="106">
        <v>26</v>
      </c>
      <c r="AG60" s="106">
        <v>0</v>
      </c>
      <c r="AH60" s="106">
        <v>0</v>
      </c>
      <c r="AI60" s="106">
        <v>0</v>
      </c>
      <c r="AJ60" s="127">
        <v>0</v>
      </c>
      <c r="AK60" s="133" t="str">
        <f>INDEX(PlayerTable!B:B,MATCH(C60,PlayerTable!C:C,0))</f>
        <v>FoDMKB</v>
      </c>
      <c r="AL60" s="133">
        <f>COUNT(Goalies!J$39:J$67)</f>
        <v>7</v>
      </c>
      <c r="AM60" s="133">
        <f>INDEX(PlayerTable!G:G,MATCH(C60,PlayerTable!C:C,0))</f>
        <v>0</v>
      </c>
      <c r="AN60" s="133">
        <f>INDEX(PlayerTable!H:H,MATCH(C60,PlayerTable!C:C,0))</f>
        <v>1</v>
      </c>
      <c r="AO60" s="133">
        <f>INDEX(PlayerTable!I:I,MATCH(C60,PlayerTable!C:C,0))</f>
        <v>1</v>
      </c>
      <c r="AP60" s="127">
        <f>IF(INDEX(PlayerTable!J:J,MATCH(C60,PlayerTable!C:C,0))="", 0, INDEX(PlayerTable!J:J,MATCH(C60,PlayerTable!C:C,0)))</f>
        <v>0</v>
      </c>
    </row>
    <row r="61" spans="1:42" ht="15" customHeight="1" x14ac:dyDescent="0.25">
      <c r="A61" s="134" t="str">
        <f t="shared" si="8"/>
        <v/>
      </c>
      <c r="C61" s="44">
        <v>4001</v>
      </c>
      <c r="D61" t="s">
        <v>109</v>
      </c>
      <c r="E61" t="s">
        <v>110</v>
      </c>
      <c r="F61" s="70">
        <f t="shared" si="6"/>
        <v>62</v>
      </c>
      <c r="G61" s="112">
        <f t="shared" si="1"/>
        <v>4</v>
      </c>
      <c r="H61" s="112">
        <f t="shared" si="2"/>
        <v>9</v>
      </c>
      <c r="I61" s="112">
        <f t="shared" si="3"/>
        <v>13</v>
      </c>
      <c r="J61" s="129">
        <f t="shared" si="4"/>
        <v>0.20967741935483872</v>
      </c>
      <c r="K61" s="112">
        <f t="shared" si="5"/>
        <v>9</v>
      </c>
      <c r="L61" s="125"/>
      <c r="M61" s="112"/>
      <c r="N61" s="112"/>
      <c r="O61" s="112"/>
      <c r="P61" s="112"/>
      <c r="Q61" s="131"/>
      <c r="R61" s="120"/>
      <c r="Y61" s="98" t="s">
        <v>92</v>
      </c>
      <c r="Z61" s="99">
        <v>29</v>
      </c>
      <c r="AA61" s="99">
        <v>1</v>
      </c>
      <c r="AB61" s="99">
        <v>7</v>
      </c>
      <c r="AC61" s="99">
        <v>8</v>
      </c>
      <c r="AD61" s="103">
        <v>3</v>
      </c>
      <c r="AE61" s="106" t="s">
        <v>92</v>
      </c>
      <c r="AF61" s="106">
        <v>26</v>
      </c>
      <c r="AG61" s="106">
        <v>1</v>
      </c>
      <c r="AH61" s="106">
        <v>2</v>
      </c>
      <c r="AI61" s="106">
        <v>3</v>
      </c>
      <c r="AJ61" s="127">
        <v>3</v>
      </c>
      <c r="AK61" s="133" t="str">
        <f>INDEX(PlayerTable!B:B,MATCH(C61,PlayerTable!C:C,0))</f>
        <v>Flying Moose</v>
      </c>
      <c r="AL61" s="133">
        <f>COUNT(Goalies!J$39:J$67)</f>
        <v>7</v>
      </c>
      <c r="AM61" s="133">
        <f>INDEX(PlayerTable!G:G,MATCH(C61,PlayerTable!C:C,0))</f>
        <v>2</v>
      </c>
      <c r="AN61" s="133">
        <f>INDEX(PlayerTable!H:H,MATCH(C61,PlayerTable!C:C,0))</f>
        <v>0</v>
      </c>
      <c r="AO61" s="133">
        <f>INDEX(PlayerTable!I:I,MATCH(C61,PlayerTable!C:C,0))</f>
        <v>2</v>
      </c>
      <c r="AP61" s="127">
        <f>IF(INDEX(PlayerTable!J:J,MATCH(C61,PlayerTable!C:C,0))="", 0, INDEX(PlayerTable!J:J,MATCH(C61,PlayerTable!C:C,0)))</f>
        <v>3</v>
      </c>
    </row>
    <row r="62" spans="1:42" ht="15" customHeight="1" x14ac:dyDescent="0.25">
      <c r="A62" s="134" t="str">
        <f t="shared" si="8"/>
        <v/>
      </c>
      <c r="C62" s="44">
        <v>4002</v>
      </c>
      <c r="D62" t="s">
        <v>105</v>
      </c>
      <c r="E62" t="s">
        <v>106</v>
      </c>
      <c r="F62" s="70">
        <f t="shared" si="6"/>
        <v>62</v>
      </c>
      <c r="G62" s="112">
        <f t="shared" si="1"/>
        <v>8</v>
      </c>
      <c r="H62" s="112">
        <f t="shared" si="2"/>
        <v>3</v>
      </c>
      <c r="I62" s="112">
        <f t="shared" si="3"/>
        <v>11</v>
      </c>
      <c r="J62" s="129">
        <f t="shared" si="4"/>
        <v>0.17741935483870969</v>
      </c>
      <c r="K62" s="112">
        <f t="shared" si="5"/>
        <v>3</v>
      </c>
      <c r="L62" s="125"/>
      <c r="R62" s="120"/>
      <c r="Y62" s="98" t="s">
        <v>92</v>
      </c>
      <c r="Z62" s="99">
        <v>29</v>
      </c>
      <c r="AA62" s="99">
        <v>1</v>
      </c>
      <c r="AB62" s="99">
        <v>2</v>
      </c>
      <c r="AC62" s="99">
        <v>3</v>
      </c>
      <c r="AD62" s="103">
        <v>0</v>
      </c>
      <c r="AE62" s="106" t="s">
        <v>92</v>
      </c>
      <c r="AF62" s="106">
        <v>26</v>
      </c>
      <c r="AG62" s="106">
        <v>6</v>
      </c>
      <c r="AH62" s="106">
        <v>1</v>
      </c>
      <c r="AI62" s="106">
        <v>7</v>
      </c>
      <c r="AJ62" s="127">
        <v>3</v>
      </c>
      <c r="AK62" s="133" t="str">
        <f>INDEX(PlayerTable!B:B,MATCH(C62,PlayerTable!C:C,0))</f>
        <v>Flying Moose</v>
      </c>
      <c r="AL62" s="133">
        <f>COUNT(Goalies!J$39:J$67)</f>
        <v>7</v>
      </c>
      <c r="AM62" s="133">
        <f>INDEX(PlayerTable!G:G,MATCH(C62,PlayerTable!C:C,0))</f>
        <v>1</v>
      </c>
      <c r="AN62" s="133">
        <f>INDEX(PlayerTable!H:H,MATCH(C62,PlayerTable!C:C,0))</f>
        <v>0</v>
      </c>
      <c r="AO62" s="133">
        <f>INDEX(PlayerTable!I:I,MATCH(C62,PlayerTable!C:C,0))</f>
        <v>1</v>
      </c>
      <c r="AP62" s="127">
        <f>IF(INDEX(PlayerTable!J:J,MATCH(C62,PlayerTable!C:C,0))="", 0, INDEX(PlayerTable!J:J,MATCH(C62,PlayerTable!C:C,0)))</f>
        <v>0</v>
      </c>
    </row>
    <row r="63" spans="1:42" ht="15" customHeight="1" x14ac:dyDescent="0.25">
      <c r="A63" s="134" t="str">
        <f t="shared" si="8"/>
        <v/>
      </c>
      <c r="C63" s="44">
        <v>4003</v>
      </c>
      <c r="D63" t="s">
        <v>112</v>
      </c>
      <c r="E63" t="s">
        <v>113</v>
      </c>
      <c r="F63" s="70">
        <f t="shared" si="6"/>
        <v>62</v>
      </c>
      <c r="G63" s="112">
        <f t="shared" si="1"/>
        <v>5</v>
      </c>
      <c r="H63" s="112">
        <f t="shared" si="2"/>
        <v>7</v>
      </c>
      <c r="I63" s="112">
        <f t="shared" si="3"/>
        <v>12</v>
      </c>
      <c r="J63" s="129">
        <f t="shared" si="4"/>
        <v>0.19354838709677419</v>
      </c>
      <c r="K63" s="112">
        <f t="shared" si="5"/>
        <v>3</v>
      </c>
      <c r="L63" s="125"/>
      <c r="M63" s="112"/>
      <c r="N63" s="112"/>
      <c r="O63" s="112"/>
      <c r="P63" s="112"/>
      <c r="Q63" s="131"/>
      <c r="R63" s="120"/>
      <c r="Y63" s="98" t="s">
        <v>92</v>
      </c>
      <c r="Z63" s="107">
        <v>29</v>
      </c>
      <c r="AA63" s="107">
        <v>1</v>
      </c>
      <c r="AB63" s="107">
        <v>3</v>
      </c>
      <c r="AC63" s="107">
        <v>4</v>
      </c>
      <c r="AD63" s="103">
        <v>3</v>
      </c>
      <c r="AE63" s="106" t="s">
        <v>92</v>
      </c>
      <c r="AF63" s="106">
        <v>26</v>
      </c>
      <c r="AG63" s="106">
        <v>4</v>
      </c>
      <c r="AH63" s="106">
        <v>3</v>
      </c>
      <c r="AI63" s="106">
        <v>7</v>
      </c>
      <c r="AJ63" s="127">
        <v>0</v>
      </c>
      <c r="AK63" s="133" t="str">
        <f>INDEX(PlayerTable!B:B,MATCH(C63,PlayerTable!C:C,0))</f>
        <v>Flying Moose</v>
      </c>
      <c r="AL63" s="133">
        <f>COUNT(Goalies!J$39:J$67)</f>
        <v>7</v>
      </c>
      <c r="AM63" s="133">
        <f>INDEX(PlayerTable!G:G,MATCH(C63,PlayerTable!C:C,0))</f>
        <v>0</v>
      </c>
      <c r="AN63" s="133">
        <f>INDEX(PlayerTable!H:H,MATCH(C63,PlayerTable!C:C,0))</f>
        <v>1</v>
      </c>
      <c r="AO63" s="133">
        <f>INDEX(PlayerTable!I:I,MATCH(C63,PlayerTable!C:C,0))</f>
        <v>1</v>
      </c>
      <c r="AP63" s="127">
        <f>IF(INDEX(PlayerTable!J:J,MATCH(C63,PlayerTable!C:C,0))="", 0, INDEX(PlayerTable!J:J,MATCH(C63,PlayerTable!C:C,0)))</f>
        <v>0</v>
      </c>
    </row>
    <row r="64" spans="1:42" ht="15" customHeight="1" x14ac:dyDescent="0.25">
      <c r="A64" s="134" t="str">
        <f t="shared" si="8"/>
        <v/>
      </c>
      <c r="C64" s="44">
        <v>4004</v>
      </c>
      <c r="D64" s="89" t="s">
        <v>116</v>
      </c>
      <c r="E64" s="89" t="s">
        <v>117</v>
      </c>
      <c r="F64" s="70">
        <f t="shared" si="6"/>
        <v>62</v>
      </c>
      <c r="G64" s="112">
        <f t="shared" si="1"/>
        <v>6</v>
      </c>
      <c r="H64" s="112">
        <f t="shared" si="2"/>
        <v>4</v>
      </c>
      <c r="I64" s="112">
        <f t="shared" si="3"/>
        <v>10</v>
      </c>
      <c r="J64" s="129">
        <f t="shared" si="4"/>
        <v>0.16129032258064516</v>
      </c>
      <c r="K64" s="112">
        <f t="shared" si="5"/>
        <v>3</v>
      </c>
      <c r="L64" s="125"/>
      <c r="M64" s="112"/>
      <c r="N64" s="112"/>
      <c r="O64" s="112"/>
      <c r="P64" s="112"/>
      <c r="Q64" s="131"/>
      <c r="R64" s="120"/>
      <c r="Y64" s="98" t="s">
        <v>92</v>
      </c>
      <c r="Z64" s="99">
        <v>29</v>
      </c>
      <c r="AA64" s="99">
        <v>5</v>
      </c>
      <c r="AB64" s="99">
        <v>4</v>
      </c>
      <c r="AC64" s="99">
        <v>9</v>
      </c>
      <c r="AD64" s="103">
        <v>3</v>
      </c>
      <c r="AE64" s="106" t="s">
        <v>92</v>
      </c>
      <c r="AF64" s="106">
        <v>26</v>
      </c>
      <c r="AG64" s="106">
        <v>0</v>
      </c>
      <c r="AH64" s="106">
        <v>0</v>
      </c>
      <c r="AI64" s="106">
        <v>0</v>
      </c>
      <c r="AJ64" s="127">
        <v>0</v>
      </c>
      <c r="AK64" s="133" t="str">
        <f>INDEX(PlayerTable!B:B,MATCH(C64,PlayerTable!C:C,0))</f>
        <v>Flying Moose</v>
      </c>
      <c r="AL64" s="133">
        <f>COUNT(Goalies!J$39:J$67)</f>
        <v>7</v>
      </c>
      <c r="AM64" s="133">
        <f>INDEX(PlayerTable!G:G,MATCH(C64,PlayerTable!C:C,0))</f>
        <v>1</v>
      </c>
      <c r="AN64" s="133">
        <f>INDEX(PlayerTable!H:H,MATCH(C64,PlayerTable!C:C,0))</f>
        <v>0</v>
      </c>
      <c r="AO64" s="133">
        <f>INDEX(PlayerTable!I:I,MATCH(C64,PlayerTable!C:C,0))</f>
        <v>1</v>
      </c>
      <c r="AP64" s="127">
        <f>IF(INDEX(PlayerTable!J:J,MATCH(C64,PlayerTable!C:C,0))="", 0, INDEX(PlayerTable!J:J,MATCH(C64,PlayerTable!C:C,0)))</f>
        <v>0</v>
      </c>
    </row>
    <row r="65" spans="1:42" ht="15" customHeight="1" x14ac:dyDescent="0.25">
      <c r="A65" s="134" t="str">
        <f t="shared" si="8"/>
        <v/>
      </c>
      <c r="C65" s="44">
        <v>4005</v>
      </c>
      <c r="D65" s="106" t="s">
        <v>102</v>
      </c>
      <c r="E65" s="106" t="s">
        <v>103</v>
      </c>
      <c r="F65" s="70">
        <f t="shared" si="6"/>
        <v>118</v>
      </c>
      <c r="G65" s="112">
        <f t="shared" si="1"/>
        <v>8</v>
      </c>
      <c r="H65" s="112">
        <f t="shared" si="2"/>
        <v>8</v>
      </c>
      <c r="I65" s="112">
        <f t="shared" si="3"/>
        <v>16</v>
      </c>
      <c r="J65" s="129">
        <f t="shared" si="4"/>
        <v>0.13559322033898305</v>
      </c>
      <c r="K65" s="112">
        <f t="shared" si="5"/>
        <v>0</v>
      </c>
      <c r="L65" s="111" t="s">
        <v>269</v>
      </c>
      <c r="M65" s="120">
        <v>29</v>
      </c>
      <c r="N65" s="120">
        <v>3</v>
      </c>
      <c r="O65" s="120">
        <v>0</v>
      </c>
      <c r="P65" s="120">
        <v>3</v>
      </c>
      <c r="Q65" s="132" t="s">
        <v>344</v>
      </c>
      <c r="R65" s="120">
        <v>33</v>
      </c>
      <c r="S65" s="64" t="s">
        <v>92</v>
      </c>
      <c r="T65" s="32">
        <v>27</v>
      </c>
      <c r="U65" s="32">
        <v>3</v>
      </c>
      <c r="V65" s="32">
        <v>3</v>
      </c>
      <c r="W65" s="32">
        <v>6</v>
      </c>
      <c r="X65" s="65">
        <v>0</v>
      </c>
      <c r="Y65" s="98" t="s">
        <v>92</v>
      </c>
      <c r="Z65" s="107">
        <v>29</v>
      </c>
      <c r="AA65" s="107">
        <v>2</v>
      </c>
      <c r="AB65" s="107">
        <v>5</v>
      </c>
      <c r="AC65" s="107">
        <v>7</v>
      </c>
      <c r="AD65" s="103">
        <v>0</v>
      </c>
      <c r="AE65" s="106"/>
      <c r="AF65" s="106"/>
      <c r="AG65" s="106"/>
      <c r="AH65" s="106"/>
      <c r="AI65" s="106"/>
      <c r="AK65" s="133"/>
      <c r="AL65" s="133"/>
      <c r="AM65" s="133"/>
      <c r="AN65" s="133"/>
      <c r="AO65" s="133"/>
    </row>
    <row r="66" spans="1:42" ht="15" customHeight="1" x14ac:dyDescent="0.25">
      <c r="A66" s="134" t="str">
        <f t="shared" si="8"/>
        <v/>
      </c>
      <c r="C66" s="44">
        <v>4006</v>
      </c>
      <c r="D66" t="s">
        <v>96</v>
      </c>
      <c r="E66" t="s">
        <v>97</v>
      </c>
      <c r="F66" s="70">
        <f t="shared" si="6"/>
        <v>55</v>
      </c>
      <c r="G66" s="112">
        <f t="shared" si="1"/>
        <v>30</v>
      </c>
      <c r="H66" s="112">
        <f t="shared" si="2"/>
        <v>22</v>
      </c>
      <c r="I66" s="112">
        <f t="shared" si="3"/>
        <v>52</v>
      </c>
      <c r="J66" s="129">
        <f t="shared" si="4"/>
        <v>0.94545454545454544</v>
      </c>
      <c r="K66" s="112">
        <f t="shared" si="5"/>
        <v>9</v>
      </c>
      <c r="L66" s="125"/>
      <c r="M66" s="112"/>
      <c r="N66" s="112"/>
      <c r="O66" s="112"/>
      <c r="P66" s="112"/>
      <c r="Q66" s="131"/>
      <c r="R66" s="120"/>
      <c r="Y66" s="98" t="s">
        <v>92</v>
      </c>
      <c r="Z66" s="99">
        <v>29</v>
      </c>
      <c r="AA66" s="99">
        <v>14</v>
      </c>
      <c r="AB66" s="99">
        <v>14</v>
      </c>
      <c r="AC66" s="99">
        <v>28</v>
      </c>
      <c r="AD66" s="103">
        <v>6</v>
      </c>
      <c r="AE66" s="106" t="s">
        <v>92</v>
      </c>
      <c r="AF66" s="106">
        <v>26</v>
      </c>
      <c r="AG66" s="106">
        <v>16</v>
      </c>
      <c r="AH66" s="106">
        <v>8</v>
      </c>
      <c r="AI66" s="106">
        <v>24</v>
      </c>
      <c r="AJ66" s="127">
        <v>3</v>
      </c>
      <c r="AK66" s="133"/>
      <c r="AL66" s="133"/>
      <c r="AM66" s="133"/>
      <c r="AN66" s="133"/>
      <c r="AO66" s="133"/>
    </row>
    <row r="67" spans="1:42" ht="15" customHeight="1" x14ac:dyDescent="0.25">
      <c r="A67" s="134" t="str">
        <f t="shared" si="8"/>
        <v/>
      </c>
      <c r="B67" s="107" t="s">
        <v>285</v>
      </c>
      <c r="C67" s="44">
        <v>4007</v>
      </c>
      <c r="D67" t="s">
        <v>93</v>
      </c>
      <c r="E67" t="s">
        <v>94</v>
      </c>
      <c r="F67" s="70">
        <f t="shared" si="6"/>
        <v>55</v>
      </c>
      <c r="G67" s="112">
        <f t="shared" ref="G67:G130" si="9">SUM(N67+U67+AA67+AG67+AM67)</f>
        <v>39</v>
      </c>
      <c r="H67" s="112">
        <f t="shared" ref="H67:H130" si="10">SUM(O67+V67+AB67+AH67+AN67)</f>
        <v>6</v>
      </c>
      <c r="I67" s="112">
        <f t="shared" ref="I67:I130" si="11">SUM(P67+W67+AC67+AI67+AO67)</f>
        <v>45</v>
      </c>
      <c r="J67" s="129">
        <f t="shared" ref="J67:J130" si="12">I67/F67</f>
        <v>0.81818181818181823</v>
      </c>
      <c r="K67" s="112">
        <f t="shared" ref="K67:K130" si="13">SUM(X67+AD67+AJ67+AP67)</f>
        <v>15</v>
      </c>
      <c r="L67" s="125"/>
      <c r="R67" s="120"/>
      <c r="Y67" s="98" t="s">
        <v>92</v>
      </c>
      <c r="Z67" s="99">
        <v>29</v>
      </c>
      <c r="AA67" s="99">
        <v>27</v>
      </c>
      <c r="AB67" s="99">
        <v>3</v>
      </c>
      <c r="AC67" s="99">
        <v>30</v>
      </c>
      <c r="AD67" s="103">
        <v>9</v>
      </c>
      <c r="AE67" s="106" t="s">
        <v>92</v>
      </c>
      <c r="AF67" s="106">
        <v>26</v>
      </c>
      <c r="AG67" s="106">
        <v>12</v>
      </c>
      <c r="AH67" s="106">
        <v>3</v>
      </c>
      <c r="AI67" s="106">
        <v>15</v>
      </c>
      <c r="AJ67" s="127">
        <v>6</v>
      </c>
      <c r="AK67" s="133"/>
      <c r="AL67" s="133"/>
      <c r="AM67" s="133"/>
      <c r="AN67" s="133"/>
      <c r="AO67" s="133"/>
    </row>
    <row r="68" spans="1:42" ht="15" customHeight="1" x14ac:dyDescent="0.25">
      <c r="A68" s="134" t="str">
        <f t="shared" si="8"/>
        <v/>
      </c>
      <c r="C68" s="44">
        <v>4008</v>
      </c>
      <c r="D68" s="89" t="s">
        <v>100</v>
      </c>
      <c r="E68" s="89" t="s">
        <v>101</v>
      </c>
      <c r="F68" s="70">
        <f t="shared" ref="F68:F131" si="14">SUM(M68+R68+T68+Z68+AF68+AL68)</f>
        <v>29</v>
      </c>
      <c r="G68" s="112">
        <f t="shared" si="9"/>
        <v>1</v>
      </c>
      <c r="H68" s="112">
        <f t="shared" si="10"/>
        <v>3</v>
      </c>
      <c r="I68" s="112">
        <f t="shared" si="11"/>
        <v>4</v>
      </c>
      <c r="J68" s="129">
        <f t="shared" si="12"/>
        <v>0.13793103448275862</v>
      </c>
      <c r="K68" s="112">
        <f t="shared" si="13"/>
        <v>0</v>
      </c>
      <c r="L68" s="125"/>
      <c r="M68" s="112"/>
      <c r="N68" s="112"/>
      <c r="O68" s="112"/>
      <c r="P68" s="112"/>
      <c r="Q68" s="131"/>
      <c r="R68" s="120"/>
      <c r="Y68" s="98" t="s">
        <v>92</v>
      </c>
      <c r="Z68" s="99">
        <v>29</v>
      </c>
      <c r="AA68" s="99">
        <v>1</v>
      </c>
      <c r="AB68" s="99">
        <v>3</v>
      </c>
      <c r="AC68" s="99">
        <v>4</v>
      </c>
      <c r="AD68" s="103">
        <v>0</v>
      </c>
      <c r="AE68" s="106"/>
      <c r="AF68" s="106"/>
      <c r="AG68" s="106"/>
      <c r="AH68" s="106"/>
      <c r="AI68" s="106"/>
      <c r="AK68" s="133"/>
      <c r="AL68" s="133"/>
      <c r="AM68" s="133"/>
      <c r="AN68" s="133"/>
      <c r="AO68" s="133"/>
    </row>
    <row r="69" spans="1:42" ht="15" customHeight="1" x14ac:dyDescent="0.25">
      <c r="A69" s="134" t="str">
        <f t="shared" si="8"/>
        <v/>
      </c>
      <c r="C69" s="44">
        <v>4009</v>
      </c>
      <c r="D69" s="89" t="s">
        <v>57</v>
      </c>
      <c r="E69" s="89" t="s">
        <v>111</v>
      </c>
      <c r="F69" s="70">
        <f t="shared" si="14"/>
        <v>62</v>
      </c>
      <c r="G69" s="112">
        <f t="shared" si="9"/>
        <v>1</v>
      </c>
      <c r="H69" s="112">
        <f t="shared" si="10"/>
        <v>5</v>
      </c>
      <c r="I69" s="112">
        <f t="shared" si="11"/>
        <v>6</v>
      </c>
      <c r="J69" s="129">
        <f t="shared" si="12"/>
        <v>9.6774193548387094E-2</v>
      </c>
      <c r="K69" s="112">
        <f t="shared" si="13"/>
        <v>3</v>
      </c>
      <c r="L69" s="125"/>
      <c r="M69" s="112"/>
      <c r="N69" s="112"/>
      <c r="O69" s="112"/>
      <c r="P69" s="112"/>
      <c r="Q69" s="131"/>
      <c r="R69" s="120"/>
      <c r="Y69" s="98" t="s">
        <v>92</v>
      </c>
      <c r="Z69" s="99">
        <v>29</v>
      </c>
      <c r="AA69" s="99">
        <v>1</v>
      </c>
      <c r="AB69" s="99">
        <v>3</v>
      </c>
      <c r="AC69" s="99">
        <v>4</v>
      </c>
      <c r="AD69" s="103">
        <v>3</v>
      </c>
      <c r="AE69" s="106" t="s">
        <v>92</v>
      </c>
      <c r="AF69" s="106">
        <v>26</v>
      </c>
      <c r="AG69" s="106">
        <v>0</v>
      </c>
      <c r="AH69" s="106">
        <v>1</v>
      </c>
      <c r="AI69" s="106">
        <v>1</v>
      </c>
      <c r="AJ69" s="127">
        <v>0</v>
      </c>
      <c r="AK69" s="133" t="str">
        <f>INDEX(PlayerTable!B:B,MATCH(C69,PlayerTable!C:C,0))</f>
        <v>Flying Moose</v>
      </c>
      <c r="AL69" s="133">
        <f>COUNT(Goalies!J$39:J$67)</f>
        <v>7</v>
      </c>
      <c r="AM69" s="133">
        <f>INDEX(PlayerTable!G:G,MATCH(C69,PlayerTable!C:C,0))</f>
        <v>0</v>
      </c>
      <c r="AN69" s="133">
        <f>INDEX(PlayerTable!H:H,MATCH(C69,PlayerTable!C:C,0))</f>
        <v>1</v>
      </c>
      <c r="AO69" s="133">
        <f>INDEX(PlayerTable!I:I,MATCH(C69,PlayerTable!C:C,0))</f>
        <v>1</v>
      </c>
      <c r="AP69" s="127">
        <f>IF(INDEX(PlayerTable!J:J,MATCH(C69,PlayerTable!C:C,0))="", 0, INDEX(PlayerTable!J:J,MATCH(C69,PlayerTable!C:C,0)))</f>
        <v>0</v>
      </c>
    </row>
    <row r="70" spans="1:42" ht="15" customHeight="1" x14ac:dyDescent="0.25">
      <c r="A70" s="134" t="str">
        <f t="shared" si="8"/>
        <v/>
      </c>
      <c r="C70" s="44">
        <v>4010</v>
      </c>
      <c r="D70" s="106" t="s">
        <v>98</v>
      </c>
      <c r="E70" s="106" t="s">
        <v>99</v>
      </c>
      <c r="F70" s="70">
        <f t="shared" si="14"/>
        <v>62</v>
      </c>
      <c r="G70" s="112">
        <f t="shared" si="9"/>
        <v>3</v>
      </c>
      <c r="H70" s="112">
        <f t="shared" si="10"/>
        <v>4</v>
      </c>
      <c r="I70" s="112">
        <f t="shared" si="11"/>
        <v>7</v>
      </c>
      <c r="J70" s="129">
        <f t="shared" si="12"/>
        <v>0.11290322580645161</v>
      </c>
      <c r="K70" s="112">
        <f t="shared" si="13"/>
        <v>3</v>
      </c>
      <c r="L70" s="125"/>
      <c r="M70" s="112"/>
      <c r="N70" s="112"/>
      <c r="O70" s="112"/>
      <c r="P70" s="112"/>
      <c r="Q70" s="131"/>
      <c r="R70" s="120"/>
      <c r="Y70" s="98" t="s">
        <v>92</v>
      </c>
      <c r="Z70" s="107">
        <v>29</v>
      </c>
      <c r="AA70" s="107">
        <v>1</v>
      </c>
      <c r="AB70" s="107">
        <v>1</v>
      </c>
      <c r="AC70" s="107">
        <v>2</v>
      </c>
      <c r="AD70" s="103">
        <v>3</v>
      </c>
      <c r="AE70" s="106" t="s">
        <v>92</v>
      </c>
      <c r="AF70" s="106">
        <v>26</v>
      </c>
      <c r="AG70" s="106">
        <v>1</v>
      </c>
      <c r="AH70" s="106">
        <v>3</v>
      </c>
      <c r="AI70" s="106">
        <v>4</v>
      </c>
      <c r="AJ70" s="127">
        <v>0</v>
      </c>
      <c r="AK70" s="133" t="str">
        <f>INDEX(PlayerTable!B:B,MATCH(C70,PlayerTable!C:C,0))</f>
        <v>Flying Moose</v>
      </c>
      <c r="AL70" s="133">
        <f>COUNT(Goalies!J$39:J$67)</f>
        <v>7</v>
      </c>
      <c r="AM70" s="133">
        <f>INDEX(PlayerTable!G:G,MATCH(C70,PlayerTable!C:C,0))</f>
        <v>1</v>
      </c>
      <c r="AN70" s="133">
        <f>INDEX(PlayerTable!H:H,MATCH(C70,PlayerTable!C:C,0))</f>
        <v>0</v>
      </c>
      <c r="AO70" s="133">
        <f>INDEX(PlayerTable!I:I,MATCH(C70,PlayerTable!C:C,0))</f>
        <v>1</v>
      </c>
      <c r="AP70" s="127">
        <f>IF(INDEX(PlayerTable!J:J,MATCH(C70,PlayerTable!C:C,0))="", 0, INDEX(PlayerTable!J:J,MATCH(C70,PlayerTable!C:C,0)))</f>
        <v>0</v>
      </c>
    </row>
    <row r="71" spans="1:42" ht="15" customHeight="1" x14ac:dyDescent="0.25">
      <c r="A71" s="134" t="str">
        <f t="shared" si="8"/>
        <v/>
      </c>
      <c r="C71" s="44">
        <v>4011</v>
      </c>
      <c r="D71" s="106" t="s">
        <v>100</v>
      </c>
      <c r="E71" s="106" t="s">
        <v>104</v>
      </c>
      <c r="F71" s="70">
        <f t="shared" si="14"/>
        <v>91</v>
      </c>
      <c r="G71" s="112">
        <f t="shared" si="9"/>
        <v>22</v>
      </c>
      <c r="H71" s="112">
        <f t="shared" si="10"/>
        <v>9</v>
      </c>
      <c r="I71" s="112">
        <f t="shared" si="11"/>
        <v>31</v>
      </c>
      <c r="J71" s="129">
        <f t="shared" si="12"/>
        <v>0.34065934065934067</v>
      </c>
      <c r="K71" s="112">
        <f t="shared" si="13"/>
        <v>18</v>
      </c>
      <c r="L71" s="111" t="s">
        <v>269</v>
      </c>
      <c r="M71" s="120">
        <v>29</v>
      </c>
      <c r="N71" s="120">
        <v>2</v>
      </c>
      <c r="O71" s="120">
        <v>0</v>
      </c>
      <c r="P71" s="120">
        <v>2</v>
      </c>
      <c r="Q71" s="132"/>
      <c r="R71" s="120"/>
      <c r="Y71" s="98" t="s">
        <v>92</v>
      </c>
      <c r="Z71" s="107">
        <v>29</v>
      </c>
      <c r="AA71" s="107">
        <v>10</v>
      </c>
      <c r="AB71" s="107">
        <v>6</v>
      </c>
      <c r="AC71" s="107">
        <v>16</v>
      </c>
      <c r="AD71" s="103">
        <v>12</v>
      </c>
      <c r="AE71" s="106" t="s">
        <v>92</v>
      </c>
      <c r="AF71" s="106">
        <v>26</v>
      </c>
      <c r="AG71" s="106">
        <v>9</v>
      </c>
      <c r="AH71" s="106">
        <v>3</v>
      </c>
      <c r="AI71" s="106">
        <v>12</v>
      </c>
      <c r="AJ71" s="127">
        <v>6</v>
      </c>
      <c r="AK71" s="133" t="str">
        <f>INDEX(PlayerTable!B:B,MATCH(C71,PlayerTable!C:C,0))</f>
        <v>Flying Moose</v>
      </c>
      <c r="AL71" s="133">
        <f>COUNT(Goalies!J$39:J$67)</f>
        <v>7</v>
      </c>
      <c r="AM71" s="133">
        <f>INDEX(PlayerTable!G:G,MATCH(C71,PlayerTable!C:C,0))</f>
        <v>1</v>
      </c>
      <c r="AN71" s="133">
        <f>INDEX(PlayerTable!H:H,MATCH(C71,PlayerTable!C:C,0))</f>
        <v>0</v>
      </c>
      <c r="AO71" s="133">
        <f>INDEX(PlayerTable!I:I,MATCH(C71,PlayerTable!C:C,0))</f>
        <v>1</v>
      </c>
      <c r="AP71" s="127">
        <f>IF(INDEX(PlayerTable!J:J,MATCH(C71,PlayerTable!C:C,0))="", 0, INDEX(PlayerTable!J:J,MATCH(C71,PlayerTable!C:C,0)))</f>
        <v>0</v>
      </c>
    </row>
    <row r="72" spans="1:42" ht="15" customHeight="1" x14ac:dyDescent="0.25">
      <c r="A72" s="134" t="str">
        <f t="shared" si="8"/>
        <v/>
      </c>
      <c r="C72" s="44">
        <v>4012</v>
      </c>
      <c r="D72" t="s">
        <v>114</v>
      </c>
      <c r="E72" t="s">
        <v>115</v>
      </c>
      <c r="F72" s="70">
        <f t="shared" si="14"/>
        <v>56</v>
      </c>
      <c r="G72" s="112">
        <f t="shared" si="9"/>
        <v>13</v>
      </c>
      <c r="H72" s="112">
        <f t="shared" si="10"/>
        <v>6</v>
      </c>
      <c r="I72" s="112">
        <f t="shared" si="11"/>
        <v>19</v>
      </c>
      <c r="J72" s="129">
        <f t="shared" si="12"/>
        <v>0.3392857142857143</v>
      </c>
      <c r="K72" s="112">
        <f t="shared" si="13"/>
        <v>3</v>
      </c>
      <c r="L72" s="111"/>
      <c r="M72" s="112"/>
      <c r="N72" s="112"/>
      <c r="O72" s="112"/>
      <c r="P72" s="112"/>
      <c r="Q72" s="131"/>
      <c r="R72" s="120"/>
      <c r="S72" s="64" t="s">
        <v>269</v>
      </c>
      <c r="T72" s="32">
        <v>27</v>
      </c>
      <c r="U72" s="32">
        <v>5</v>
      </c>
      <c r="V72" s="32">
        <v>2</v>
      </c>
      <c r="W72" s="32">
        <v>7</v>
      </c>
      <c r="X72" s="65">
        <v>3</v>
      </c>
      <c r="Y72" s="98" t="s">
        <v>92</v>
      </c>
      <c r="Z72" s="99">
        <v>29</v>
      </c>
      <c r="AA72" s="99">
        <v>8</v>
      </c>
      <c r="AB72" s="99">
        <v>4</v>
      </c>
      <c r="AC72" s="99">
        <v>12</v>
      </c>
      <c r="AD72" s="103">
        <v>0</v>
      </c>
      <c r="AE72" s="106"/>
      <c r="AF72" s="106"/>
      <c r="AG72" s="106"/>
      <c r="AH72" s="106"/>
      <c r="AI72" s="106"/>
      <c r="AK72" s="133"/>
      <c r="AL72" s="133"/>
      <c r="AM72" s="133"/>
      <c r="AN72" s="133"/>
      <c r="AO72" s="133"/>
    </row>
    <row r="73" spans="1:42" ht="15" customHeight="1" x14ac:dyDescent="0.25">
      <c r="A73" s="134" t="str">
        <f t="shared" si="8"/>
        <v/>
      </c>
      <c r="C73" s="44">
        <v>4013</v>
      </c>
      <c r="D73" t="s">
        <v>118</v>
      </c>
      <c r="E73" t="s">
        <v>95</v>
      </c>
      <c r="F73" s="70">
        <f t="shared" si="14"/>
        <v>89</v>
      </c>
      <c r="G73" s="112">
        <f t="shared" si="9"/>
        <v>26</v>
      </c>
      <c r="H73" s="112">
        <f t="shared" si="10"/>
        <v>14</v>
      </c>
      <c r="I73" s="112">
        <f t="shared" si="11"/>
        <v>40</v>
      </c>
      <c r="J73" s="129">
        <f t="shared" si="12"/>
        <v>0.449438202247191</v>
      </c>
      <c r="K73" s="112">
        <f t="shared" si="13"/>
        <v>9</v>
      </c>
      <c r="L73" s="111"/>
      <c r="M73" s="112"/>
      <c r="N73" s="112"/>
      <c r="O73" s="112"/>
      <c r="P73" s="112"/>
      <c r="Q73" s="131"/>
      <c r="R73" s="120"/>
      <c r="S73" s="64" t="s">
        <v>92</v>
      </c>
      <c r="T73" s="32">
        <v>27</v>
      </c>
      <c r="U73" s="32">
        <v>9</v>
      </c>
      <c r="V73" s="32">
        <v>8</v>
      </c>
      <c r="W73" s="32">
        <v>17</v>
      </c>
      <c r="X73" s="65">
        <v>0</v>
      </c>
      <c r="Y73" s="98" t="s">
        <v>92</v>
      </c>
      <c r="Z73" s="107">
        <v>29</v>
      </c>
      <c r="AA73" s="107">
        <v>9</v>
      </c>
      <c r="AB73" s="107">
        <v>2</v>
      </c>
      <c r="AC73" s="107">
        <v>11</v>
      </c>
      <c r="AD73" s="103">
        <v>3</v>
      </c>
      <c r="AE73" s="106" t="s">
        <v>92</v>
      </c>
      <c r="AF73" s="106">
        <v>26</v>
      </c>
      <c r="AG73" s="106">
        <v>6</v>
      </c>
      <c r="AH73" s="106">
        <v>3</v>
      </c>
      <c r="AI73" s="106">
        <v>9</v>
      </c>
      <c r="AJ73" s="127">
        <v>3</v>
      </c>
      <c r="AK73" s="133" t="str">
        <f>INDEX(PlayerTable!B:B,MATCH(C73,PlayerTable!C:C,0))</f>
        <v>Flying Moose</v>
      </c>
      <c r="AL73" s="133">
        <f>COUNT(Goalies!J$39:J$67)</f>
        <v>7</v>
      </c>
      <c r="AM73" s="133">
        <f>INDEX(PlayerTable!G:G,MATCH(C73,PlayerTable!C:C,0))</f>
        <v>2</v>
      </c>
      <c r="AN73" s="133">
        <f>INDEX(PlayerTable!H:H,MATCH(C73,PlayerTable!C:C,0))</f>
        <v>1</v>
      </c>
      <c r="AO73" s="133">
        <f>INDEX(PlayerTable!I:I,MATCH(C73,PlayerTable!C:C,0))</f>
        <v>3</v>
      </c>
      <c r="AP73" s="127">
        <f>IF(INDEX(PlayerTable!J:J,MATCH(C73,PlayerTable!C:C,0))="", 0, INDEX(PlayerTable!J:J,MATCH(C73,PlayerTable!C:C,0)))</f>
        <v>3</v>
      </c>
    </row>
    <row r="74" spans="1:42" ht="15" customHeight="1" x14ac:dyDescent="0.25">
      <c r="A74" s="134" t="str">
        <f t="shared" si="8"/>
        <v/>
      </c>
      <c r="C74" s="44">
        <v>4014</v>
      </c>
      <c r="D74" t="s">
        <v>114</v>
      </c>
      <c r="E74" t="s">
        <v>95</v>
      </c>
      <c r="F74" s="70">
        <f t="shared" si="14"/>
        <v>62</v>
      </c>
      <c r="G74" s="112">
        <f t="shared" si="9"/>
        <v>6</v>
      </c>
      <c r="H74" s="112">
        <f t="shared" si="10"/>
        <v>9</v>
      </c>
      <c r="I74" s="112">
        <f t="shared" si="11"/>
        <v>15</v>
      </c>
      <c r="J74" s="129">
        <f t="shared" si="12"/>
        <v>0.24193548387096775</v>
      </c>
      <c r="K74" s="112">
        <f t="shared" si="13"/>
        <v>21</v>
      </c>
      <c r="L74" s="125"/>
      <c r="M74" s="112"/>
      <c r="N74" s="112"/>
      <c r="O74" s="112"/>
      <c r="P74" s="112"/>
      <c r="Q74" s="131"/>
      <c r="R74" s="120"/>
      <c r="Y74" s="98" t="s">
        <v>92</v>
      </c>
      <c r="Z74" s="99">
        <v>29</v>
      </c>
      <c r="AA74" s="99">
        <v>3</v>
      </c>
      <c r="AB74" s="99">
        <v>4</v>
      </c>
      <c r="AC74" s="99">
        <v>7</v>
      </c>
      <c r="AD74" s="103">
        <v>6</v>
      </c>
      <c r="AE74" s="106" t="s">
        <v>92</v>
      </c>
      <c r="AF74" s="106">
        <v>26</v>
      </c>
      <c r="AG74" s="106">
        <v>1</v>
      </c>
      <c r="AH74" s="106">
        <v>3</v>
      </c>
      <c r="AI74" s="106">
        <v>4</v>
      </c>
      <c r="AJ74" s="127">
        <v>12</v>
      </c>
      <c r="AK74" s="133" t="str">
        <f>INDEX(PlayerTable!B:B,MATCH(C74,PlayerTable!C:C,0))</f>
        <v>Flying Moose</v>
      </c>
      <c r="AL74" s="133">
        <f>COUNT(Goalies!J$39:J$67)</f>
        <v>7</v>
      </c>
      <c r="AM74" s="133">
        <f>INDEX(PlayerTable!G:G,MATCH(C74,PlayerTable!C:C,0))</f>
        <v>2</v>
      </c>
      <c r="AN74" s="133">
        <f>INDEX(PlayerTable!H:H,MATCH(C74,PlayerTable!C:C,0))</f>
        <v>2</v>
      </c>
      <c r="AO74" s="133">
        <f>INDEX(PlayerTable!I:I,MATCH(C74,PlayerTable!C:C,0))</f>
        <v>4</v>
      </c>
      <c r="AP74" s="127">
        <f>IF(INDEX(PlayerTable!J:J,MATCH(C74,PlayerTable!C:C,0))="", 0, INDEX(PlayerTable!J:J,MATCH(C74,PlayerTable!C:C,0)))</f>
        <v>3</v>
      </c>
    </row>
    <row r="75" spans="1:42" ht="15" customHeight="1" x14ac:dyDescent="0.25">
      <c r="A75" s="134" t="str">
        <f t="shared" si="8"/>
        <v/>
      </c>
      <c r="C75" s="44">
        <v>4015</v>
      </c>
      <c r="D75" s="89" t="s">
        <v>100</v>
      </c>
      <c r="E75" s="89" t="s">
        <v>95</v>
      </c>
      <c r="F75" s="70">
        <f t="shared" si="14"/>
        <v>62</v>
      </c>
      <c r="G75" s="112">
        <f t="shared" si="9"/>
        <v>1</v>
      </c>
      <c r="H75" s="112">
        <f t="shared" si="10"/>
        <v>5</v>
      </c>
      <c r="I75" s="112">
        <f t="shared" si="11"/>
        <v>6</v>
      </c>
      <c r="J75" s="129">
        <f t="shared" si="12"/>
        <v>9.6774193548387094E-2</v>
      </c>
      <c r="K75" s="112">
        <f t="shared" si="13"/>
        <v>9</v>
      </c>
      <c r="L75" s="125"/>
      <c r="M75" s="112"/>
      <c r="N75" s="112"/>
      <c r="O75" s="112"/>
      <c r="P75" s="112"/>
      <c r="Q75" s="131"/>
      <c r="R75" s="120"/>
      <c r="Y75" s="98" t="s">
        <v>92</v>
      </c>
      <c r="Z75" s="99">
        <v>29</v>
      </c>
      <c r="AA75" s="99">
        <v>1</v>
      </c>
      <c r="AB75" s="99">
        <v>2</v>
      </c>
      <c r="AC75" s="99">
        <v>3</v>
      </c>
      <c r="AD75" s="103">
        <v>3</v>
      </c>
      <c r="AE75" s="106" t="s">
        <v>92</v>
      </c>
      <c r="AF75" s="106">
        <v>26</v>
      </c>
      <c r="AG75" s="106">
        <v>0</v>
      </c>
      <c r="AH75" s="106">
        <v>3</v>
      </c>
      <c r="AI75" s="106">
        <v>3</v>
      </c>
      <c r="AJ75" s="127">
        <v>6</v>
      </c>
      <c r="AK75" s="133" t="str">
        <f>INDEX(PlayerTable!B:B,MATCH(C75,PlayerTable!C:C,0))</f>
        <v>Flying Moose</v>
      </c>
      <c r="AL75" s="133">
        <f>COUNT(Goalies!J$39:J$67)</f>
        <v>7</v>
      </c>
      <c r="AM75" s="133">
        <f>INDEX(PlayerTable!G:G,MATCH(C75,PlayerTable!C:C,0))</f>
        <v>0</v>
      </c>
      <c r="AN75" s="133">
        <f>INDEX(PlayerTable!H:H,MATCH(C75,PlayerTable!C:C,0))</f>
        <v>0</v>
      </c>
      <c r="AO75" s="133">
        <f>INDEX(PlayerTable!I:I,MATCH(C75,PlayerTable!C:C,0))</f>
        <v>0</v>
      </c>
      <c r="AP75" s="127">
        <f>IF(INDEX(PlayerTable!J:J,MATCH(C75,PlayerTable!C:C,0))="", 0, INDEX(PlayerTable!J:J,MATCH(C75,PlayerTable!C:C,0)))</f>
        <v>0</v>
      </c>
    </row>
    <row r="76" spans="1:42" ht="15" customHeight="1" x14ac:dyDescent="0.25">
      <c r="A76" s="134" t="str">
        <f t="shared" si="8"/>
        <v/>
      </c>
      <c r="C76" s="44">
        <v>4016</v>
      </c>
      <c r="D76" s="106" t="s">
        <v>107</v>
      </c>
      <c r="E76" s="106" t="s">
        <v>108</v>
      </c>
      <c r="F76" s="70">
        <f t="shared" si="14"/>
        <v>62</v>
      </c>
      <c r="G76" s="112">
        <f t="shared" si="9"/>
        <v>0</v>
      </c>
      <c r="H76" s="112">
        <f t="shared" si="10"/>
        <v>1</v>
      </c>
      <c r="I76" s="112">
        <f t="shared" si="11"/>
        <v>1</v>
      </c>
      <c r="J76" s="129">
        <f t="shared" si="12"/>
        <v>1.6129032258064516E-2</v>
      </c>
      <c r="K76" s="112">
        <f t="shared" si="13"/>
        <v>0</v>
      </c>
      <c r="L76" s="125"/>
      <c r="M76" s="112"/>
      <c r="N76" s="112"/>
      <c r="O76" s="112"/>
      <c r="P76" s="112"/>
      <c r="Q76" s="131"/>
      <c r="R76" s="120"/>
      <c r="Y76" s="98" t="s">
        <v>92</v>
      </c>
      <c r="Z76" s="107">
        <v>29</v>
      </c>
      <c r="AA76" s="107">
        <v>0</v>
      </c>
      <c r="AB76" s="107">
        <v>1</v>
      </c>
      <c r="AC76" s="107">
        <v>1</v>
      </c>
      <c r="AD76" s="103">
        <v>0</v>
      </c>
      <c r="AE76" s="106" t="s">
        <v>92</v>
      </c>
      <c r="AF76" s="106">
        <v>26</v>
      </c>
      <c r="AG76" s="106">
        <v>0</v>
      </c>
      <c r="AH76" s="106">
        <v>0</v>
      </c>
      <c r="AI76" s="106">
        <v>0</v>
      </c>
      <c r="AJ76" s="127">
        <v>0</v>
      </c>
      <c r="AK76" s="133" t="str">
        <f>INDEX(PlayerTable!B:B,MATCH(C76,PlayerTable!C:C,0))</f>
        <v>Flying Moose</v>
      </c>
      <c r="AL76" s="133">
        <f>COUNT(Goalies!J$39:J$67)</f>
        <v>7</v>
      </c>
      <c r="AM76" s="133">
        <f>INDEX(PlayerTable!G:G,MATCH(C76,PlayerTable!C:C,0))</f>
        <v>0</v>
      </c>
      <c r="AN76" s="133">
        <f>INDEX(PlayerTable!H:H,MATCH(C76,PlayerTable!C:C,0))</f>
        <v>0</v>
      </c>
      <c r="AO76" s="133">
        <f>INDEX(PlayerTable!I:I,MATCH(C76,PlayerTable!C:C,0))</f>
        <v>0</v>
      </c>
      <c r="AP76" s="127">
        <f>IF(INDEX(PlayerTable!J:J,MATCH(C76,PlayerTable!C:C,0))="", 0, INDEX(PlayerTable!J:J,MATCH(C76,PlayerTable!C:C,0)))</f>
        <v>0</v>
      </c>
    </row>
    <row r="77" spans="1:42" s="8" customFormat="1" ht="15" customHeight="1" x14ac:dyDescent="0.25">
      <c r="A77" s="134" t="str">
        <f t="shared" si="8"/>
        <v/>
      </c>
      <c r="B77" s="107"/>
      <c r="C77" s="44">
        <v>4017</v>
      </c>
      <c r="D77" s="106" t="s">
        <v>375</v>
      </c>
      <c r="E77" s="106" t="s">
        <v>376</v>
      </c>
      <c r="F77" s="70">
        <f t="shared" si="14"/>
        <v>26</v>
      </c>
      <c r="G77" s="112">
        <f t="shared" si="9"/>
        <v>18</v>
      </c>
      <c r="H77" s="112">
        <f t="shared" si="10"/>
        <v>3</v>
      </c>
      <c r="I77" s="112">
        <f t="shared" si="11"/>
        <v>21</v>
      </c>
      <c r="J77" s="129">
        <f t="shared" si="12"/>
        <v>0.80769230769230771</v>
      </c>
      <c r="K77" s="112">
        <f t="shared" si="13"/>
        <v>18</v>
      </c>
      <c r="L77" s="125"/>
      <c r="M77" s="112"/>
      <c r="N77" s="112"/>
      <c r="O77" s="112"/>
      <c r="P77" s="112"/>
      <c r="Q77" s="131"/>
      <c r="R77" s="120"/>
      <c r="S77" s="116"/>
      <c r="T77" s="112"/>
      <c r="U77" s="112"/>
      <c r="V77" s="112"/>
      <c r="W77" s="112"/>
      <c r="X77" s="103"/>
      <c r="Y77" s="98"/>
      <c r="Z77" s="99"/>
      <c r="AA77" s="99"/>
      <c r="AB77" s="99"/>
      <c r="AC77" s="99"/>
      <c r="AD77" s="103"/>
      <c r="AE77" s="106" t="s">
        <v>92</v>
      </c>
      <c r="AF77" s="106">
        <v>26</v>
      </c>
      <c r="AG77" s="106">
        <v>18</v>
      </c>
      <c r="AH77" s="106">
        <v>3</v>
      </c>
      <c r="AI77" s="106">
        <v>21</v>
      </c>
      <c r="AJ77" s="127">
        <v>18</v>
      </c>
      <c r="AK77" s="133"/>
      <c r="AL77" s="133"/>
      <c r="AM77" s="133"/>
      <c r="AN77" s="133"/>
      <c r="AO77" s="133"/>
      <c r="AP77" s="127"/>
    </row>
    <row r="78" spans="1:42" ht="15" customHeight="1" x14ac:dyDescent="0.25">
      <c r="A78" s="134" t="str">
        <f t="shared" si="8"/>
        <v/>
      </c>
      <c r="C78" s="44">
        <v>4018</v>
      </c>
      <c r="D78" t="s">
        <v>377</v>
      </c>
      <c r="E78" t="s">
        <v>378</v>
      </c>
      <c r="F78" s="70">
        <f t="shared" si="14"/>
        <v>33</v>
      </c>
      <c r="G78" s="112">
        <f t="shared" si="9"/>
        <v>16</v>
      </c>
      <c r="H78" s="112">
        <f t="shared" si="10"/>
        <v>6</v>
      </c>
      <c r="I78" s="112">
        <f t="shared" si="11"/>
        <v>22</v>
      </c>
      <c r="J78" s="129">
        <f t="shared" si="12"/>
        <v>0.66666666666666663</v>
      </c>
      <c r="K78" s="112">
        <f t="shared" si="13"/>
        <v>3</v>
      </c>
      <c r="L78" s="125"/>
      <c r="M78" s="112"/>
      <c r="N78" s="112"/>
      <c r="O78" s="112"/>
      <c r="P78" s="112"/>
      <c r="Q78" s="131"/>
      <c r="R78" s="120"/>
      <c r="Y78" s="98"/>
      <c r="Z78" s="99"/>
      <c r="AA78" s="99"/>
      <c r="AB78" s="99"/>
      <c r="AC78" s="99"/>
      <c r="AE78" s="106" t="s">
        <v>92</v>
      </c>
      <c r="AF78" s="106">
        <v>26</v>
      </c>
      <c r="AG78" s="106">
        <v>11</v>
      </c>
      <c r="AH78" s="106">
        <v>5</v>
      </c>
      <c r="AI78" s="106">
        <v>16</v>
      </c>
      <c r="AJ78" s="127">
        <v>3</v>
      </c>
      <c r="AK78" s="133" t="str">
        <f>INDEX(PlayerTable!B:B,MATCH(C78,PlayerTable!C:C,0))</f>
        <v>Flying Moose</v>
      </c>
      <c r="AL78" s="133">
        <f>COUNT(Goalies!J$39:J$67)</f>
        <v>7</v>
      </c>
      <c r="AM78" s="133">
        <f>INDEX(PlayerTable!G:G,MATCH(C78,PlayerTable!C:C,0))</f>
        <v>5</v>
      </c>
      <c r="AN78" s="133">
        <f>INDEX(PlayerTable!H:H,MATCH(C78,PlayerTable!C:C,0))</f>
        <v>1</v>
      </c>
      <c r="AO78" s="133">
        <f>INDEX(PlayerTable!I:I,MATCH(C78,PlayerTable!C:C,0))</f>
        <v>6</v>
      </c>
      <c r="AP78" s="127">
        <f>IF(INDEX(PlayerTable!J:J,MATCH(C78,PlayerTable!C:C,0))="", 0, INDEX(PlayerTable!J:J,MATCH(C78,PlayerTable!C:C,0)))</f>
        <v>0</v>
      </c>
    </row>
    <row r="79" spans="1:42" ht="15" customHeight="1" x14ac:dyDescent="0.25">
      <c r="A79" s="134" t="str">
        <f t="shared" si="8"/>
        <v/>
      </c>
      <c r="C79" s="44">
        <v>4019</v>
      </c>
      <c r="D79" t="s">
        <v>71</v>
      </c>
      <c r="E79" t="s">
        <v>379</v>
      </c>
      <c r="F79" s="70">
        <f t="shared" si="14"/>
        <v>26</v>
      </c>
      <c r="G79" s="112">
        <f t="shared" si="9"/>
        <v>9</v>
      </c>
      <c r="H79" s="112">
        <f t="shared" si="10"/>
        <v>8</v>
      </c>
      <c r="I79" s="112">
        <f t="shared" si="11"/>
        <v>17</v>
      </c>
      <c r="J79" s="129">
        <f t="shared" si="12"/>
        <v>0.65384615384615385</v>
      </c>
      <c r="K79" s="112">
        <f t="shared" si="13"/>
        <v>15</v>
      </c>
      <c r="L79" s="125"/>
      <c r="R79" s="120"/>
      <c r="Y79" s="98"/>
      <c r="Z79" s="99"/>
      <c r="AA79" s="99"/>
      <c r="AB79" s="99"/>
      <c r="AC79" s="99"/>
      <c r="AE79" s="106" t="s">
        <v>92</v>
      </c>
      <c r="AF79" s="106">
        <v>26</v>
      </c>
      <c r="AG79" s="106">
        <v>9</v>
      </c>
      <c r="AH79" s="106">
        <v>8</v>
      </c>
      <c r="AI79" s="106">
        <v>17</v>
      </c>
      <c r="AJ79" s="127">
        <v>15</v>
      </c>
      <c r="AK79" s="133"/>
      <c r="AL79" s="133"/>
      <c r="AM79" s="133"/>
      <c r="AN79" s="133"/>
      <c r="AO79" s="133"/>
    </row>
    <row r="80" spans="1:42" ht="15" customHeight="1" x14ac:dyDescent="0.25">
      <c r="A80" s="134" t="str">
        <f t="shared" si="8"/>
        <v/>
      </c>
      <c r="C80" s="44">
        <v>4020</v>
      </c>
      <c r="D80" t="s">
        <v>41</v>
      </c>
      <c r="E80" t="s">
        <v>403</v>
      </c>
      <c r="F80" s="70">
        <f t="shared" si="14"/>
        <v>33</v>
      </c>
      <c r="G80" s="112">
        <f t="shared" si="9"/>
        <v>0</v>
      </c>
      <c r="H80" s="112">
        <f t="shared" si="10"/>
        <v>3</v>
      </c>
      <c r="I80" s="112">
        <f t="shared" si="11"/>
        <v>3</v>
      </c>
      <c r="J80" s="129">
        <f t="shared" si="12"/>
        <v>9.0909090909090912E-2</v>
      </c>
      <c r="K80" s="112">
        <f t="shared" si="13"/>
        <v>0</v>
      </c>
      <c r="L80" s="125"/>
      <c r="M80" s="112"/>
      <c r="N80" s="112"/>
      <c r="O80" s="112"/>
      <c r="P80" s="112"/>
      <c r="Q80" s="131"/>
      <c r="R80" s="120"/>
      <c r="Y80" s="98"/>
      <c r="Z80" s="99"/>
      <c r="AA80" s="99"/>
      <c r="AB80" s="99"/>
      <c r="AC80" s="99"/>
      <c r="AE80" s="106" t="s">
        <v>92</v>
      </c>
      <c r="AF80" s="106">
        <v>26</v>
      </c>
      <c r="AG80" s="106">
        <v>0</v>
      </c>
      <c r="AH80" s="106">
        <v>2</v>
      </c>
      <c r="AI80" s="106">
        <v>2</v>
      </c>
      <c r="AJ80" s="127">
        <v>0</v>
      </c>
      <c r="AK80" s="133" t="str">
        <f>INDEX(PlayerTable!B:B,MATCH(C80,PlayerTable!C:C,0))</f>
        <v>Flying Moose</v>
      </c>
      <c r="AL80" s="133">
        <f>COUNT(Goalies!J$39:J$67)</f>
        <v>7</v>
      </c>
      <c r="AM80" s="133">
        <f>INDEX(PlayerTable!G:G,MATCH(C80,PlayerTable!C:C,0))</f>
        <v>0</v>
      </c>
      <c r="AN80" s="133">
        <f>INDEX(PlayerTable!H:H,MATCH(C80,PlayerTable!C:C,0))</f>
        <v>1</v>
      </c>
      <c r="AO80" s="133">
        <f>INDEX(PlayerTable!I:I,MATCH(C80,PlayerTable!C:C,0))</f>
        <v>1</v>
      </c>
      <c r="AP80" s="127">
        <f>IF(INDEX(PlayerTable!J:J,MATCH(C80,PlayerTable!C:C,0))="", 0, INDEX(PlayerTable!J:J,MATCH(C80,PlayerTable!C:C,0)))</f>
        <v>0</v>
      </c>
    </row>
    <row r="81" spans="1:42" ht="15" customHeight="1" x14ac:dyDescent="0.25">
      <c r="A81" s="134" t="str">
        <f t="shared" si="8"/>
        <v/>
      </c>
      <c r="C81" s="44">
        <v>5001</v>
      </c>
      <c r="D81" t="s">
        <v>24</v>
      </c>
      <c r="E81" t="s">
        <v>120</v>
      </c>
      <c r="F81" s="70">
        <f t="shared" si="14"/>
        <v>89</v>
      </c>
      <c r="G81" s="112">
        <f t="shared" si="9"/>
        <v>22</v>
      </c>
      <c r="H81" s="112">
        <f t="shared" si="10"/>
        <v>16</v>
      </c>
      <c r="I81" s="112">
        <f t="shared" si="11"/>
        <v>38</v>
      </c>
      <c r="J81" s="129">
        <f t="shared" si="12"/>
        <v>0.42696629213483145</v>
      </c>
      <c r="K81" s="112">
        <f t="shared" si="13"/>
        <v>18</v>
      </c>
      <c r="L81" s="111"/>
      <c r="M81" s="112"/>
      <c r="N81" s="112"/>
      <c r="O81" s="112"/>
      <c r="P81" s="112"/>
      <c r="Q81" s="131"/>
      <c r="R81" s="120"/>
      <c r="S81" s="64" t="s">
        <v>119</v>
      </c>
      <c r="T81" s="32">
        <v>27</v>
      </c>
      <c r="U81" s="32">
        <v>6</v>
      </c>
      <c r="V81" s="32">
        <v>5</v>
      </c>
      <c r="W81" s="32">
        <v>11</v>
      </c>
      <c r="X81" s="65">
        <v>6</v>
      </c>
      <c r="Y81" s="98" t="s">
        <v>119</v>
      </c>
      <c r="Z81" s="99">
        <v>29</v>
      </c>
      <c r="AA81" s="99">
        <v>6</v>
      </c>
      <c r="AB81" s="99">
        <v>7</v>
      </c>
      <c r="AC81" s="99">
        <v>13</v>
      </c>
      <c r="AD81" s="103">
        <v>3</v>
      </c>
      <c r="AE81" s="106" t="s">
        <v>119</v>
      </c>
      <c r="AF81" s="106">
        <v>26</v>
      </c>
      <c r="AG81" s="106">
        <v>8</v>
      </c>
      <c r="AH81" s="106">
        <v>2</v>
      </c>
      <c r="AI81" s="106">
        <v>10</v>
      </c>
      <c r="AJ81" s="127">
        <v>3</v>
      </c>
      <c r="AK81" s="133" t="str">
        <f>INDEX(PlayerTable!B:B,MATCH(C81,PlayerTable!C:C,0))</f>
        <v>Red Alert</v>
      </c>
      <c r="AL81" s="133">
        <f>COUNT(Goalies!J$39:J$67)</f>
        <v>7</v>
      </c>
      <c r="AM81" s="133">
        <f>INDEX(PlayerTable!G:G,MATCH(C81,PlayerTable!C:C,0))</f>
        <v>2</v>
      </c>
      <c r="AN81" s="133">
        <f>INDEX(PlayerTable!H:H,MATCH(C81,PlayerTable!C:C,0))</f>
        <v>2</v>
      </c>
      <c r="AO81" s="133">
        <f>INDEX(PlayerTable!I:I,MATCH(C81,PlayerTable!C:C,0))</f>
        <v>4</v>
      </c>
      <c r="AP81" s="127">
        <f>IF(INDEX(PlayerTable!J:J,MATCH(C81,PlayerTable!C:C,0))="", 0, INDEX(PlayerTable!J:J,MATCH(C81,PlayerTable!C:C,0)))</f>
        <v>6</v>
      </c>
    </row>
    <row r="82" spans="1:42" ht="15" customHeight="1" x14ac:dyDescent="0.25">
      <c r="A82" s="134" t="str">
        <f t="shared" si="8"/>
        <v>Yes</v>
      </c>
      <c r="C82" s="44">
        <v>5002</v>
      </c>
      <c r="D82" t="s">
        <v>121</v>
      </c>
      <c r="E82" t="s">
        <v>122</v>
      </c>
      <c r="F82" s="70">
        <f t="shared" si="14"/>
        <v>151</v>
      </c>
      <c r="G82" s="112">
        <f t="shared" si="9"/>
        <v>19</v>
      </c>
      <c r="H82" s="112">
        <f t="shared" si="10"/>
        <v>13</v>
      </c>
      <c r="I82" s="112">
        <f t="shared" si="11"/>
        <v>32</v>
      </c>
      <c r="J82" s="129">
        <f t="shared" si="12"/>
        <v>0.2119205298013245</v>
      </c>
      <c r="K82" s="112">
        <f t="shared" si="13"/>
        <v>39</v>
      </c>
      <c r="L82" s="123" t="s">
        <v>119</v>
      </c>
      <c r="M82" s="120">
        <v>29</v>
      </c>
      <c r="N82" s="120">
        <v>6</v>
      </c>
      <c r="O82" s="120">
        <v>3</v>
      </c>
      <c r="P82" s="120">
        <v>9</v>
      </c>
      <c r="Q82" s="132" t="s">
        <v>342</v>
      </c>
      <c r="R82" s="120">
        <v>33</v>
      </c>
      <c r="S82" s="64" t="s">
        <v>119</v>
      </c>
      <c r="T82" s="32">
        <v>27</v>
      </c>
      <c r="U82" s="32">
        <v>2</v>
      </c>
      <c r="V82" s="32">
        <v>1</v>
      </c>
      <c r="W82" s="32">
        <v>3</v>
      </c>
      <c r="X82" s="65">
        <v>9</v>
      </c>
      <c r="Y82" s="98" t="s">
        <v>119</v>
      </c>
      <c r="Z82" s="99">
        <v>29</v>
      </c>
      <c r="AA82" s="99">
        <v>5</v>
      </c>
      <c r="AB82" s="99">
        <v>5</v>
      </c>
      <c r="AC82" s="99">
        <v>10</v>
      </c>
      <c r="AD82" s="103">
        <v>15</v>
      </c>
      <c r="AE82" s="106" t="s">
        <v>119</v>
      </c>
      <c r="AF82" s="106">
        <v>26</v>
      </c>
      <c r="AG82" s="106">
        <v>4</v>
      </c>
      <c r="AH82" s="106">
        <v>4</v>
      </c>
      <c r="AI82" s="106">
        <v>8</v>
      </c>
      <c r="AJ82" s="127">
        <v>12</v>
      </c>
      <c r="AK82" s="133" t="str">
        <f>INDEX(PlayerTable!B:B,MATCH(C82,PlayerTable!C:C,0))</f>
        <v>Red Alert</v>
      </c>
      <c r="AL82" s="133">
        <f>COUNT(Goalies!J$39:J$67)</f>
        <v>7</v>
      </c>
      <c r="AM82" s="133">
        <f>INDEX(PlayerTable!G:G,MATCH(C82,PlayerTable!C:C,0))</f>
        <v>2</v>
      </c>
      <c r="AN82" s="133">
        <f>INDEX(PlayerTable!H:H,MATCH(C82,PlayerTable!C:C,0))</f>
        <v>0</v>
      </c>
      <c r="AO82" s="133">
        <f>INDEX(PlayerTable!I:I,MATCH(C82,PlayerTable!C:C,0))</f>
        <v>2</v>
      </c>
      <c r="AP82" s="127">
        <f>IF(INDEX(PlayerTable!J:J,MATCH(C82,PlayerTable!C:C,0))="", 0, INDEX(PlayerTable!J:J,MATCH(C82,PlayerTable!C:C,0)))</f>
        <v>3</v>
      </c>
    </row>
    <row r="83" spans="1:42" ht="15" customHeight="1" x14ac:dyDescent="0.25">
      <c r="A83" s="134" t="str">
        <f t="shared" si="8"/>
        <v>Yes</v>
      </c>
      <c r="C83" s="44">
        <v>5003</v>
      </c>
      <c r="D83" t="s">
        <v>12</v>
      </c>
      <c r="E83" t="s">
        <v>123</v>
      </c>
      <c r="F83" s="70">
        <f t="shared" si="14"/>
        <v>151</v>
      </c>
      <c r="G83" s="112">
        <f t="shared" si="9"/>
        <v>13</v>
      </c>
      <c r="H83" s="112">
        <f t="shared" si="10"/>
        <v>14</v>
      </c>
      <c r="I83" s="112">
        <f t="shared" si="11"/>
        <v>27</v>
      </c>
      <c r="J83" s="129">
        <f t="shared" si="12"/>
        <v>0.17880794701986755</v>
      </c>
      <c r="K83" s="112">
        <f t="shared" si="13"/>
        <v>6</v>
      </c>
      <c r="L83" s="123" t="s">
        <v>119</v>
      </c>
      <c r="M83" s="120">
        <v>29</v>
      </c>
      <c r="N83" s="120">
        <v>7</v>
      </c>
      <c r="O83" s="120">
        <v>6</v>
      </c>
      <c r="P83" s="120">
        <v>13</v>
      </c>
      <c r="Q83" s="132" t="s">
        <v>342</v>
      </c>
      <c r="R83" s="120">
        <v>33</v>
      </c>
      <c r="S83" s="64" t="s">
        <v>119</v>
      </c>
      <c r="T83" s="32">
        <v>27</v>
      </c>
      <c r="U83" s="32">
        <v>3</v>
      </c>
      <c r="V83" s="32">
        <v>3</v>
      </c>
      <c r="W83" s="32">
        <v>6</v>
      </c>
      <c r="X83" s="65">
        <v>6</v>
      </c>
      <c r="Y83" s="98" t="s">
        <v>119</v>
      </c>
      <c r="Z83" s="99">
        <v>29</v>
      </c>
      <c r="AA83" s="99">
        <v>0</v>
      </c>
      <c r="AB83" s="99">
        <v>2</v>
      </c>
      <c r="AC83" s="99">
        <v>2</v>
      </c>
      <c r="AD83" s="103">
        <v>0</v>
      </c>
      <c r="AE83" s="106" t="s">
        <v>119</v>
      </c>
      <c r="AF83" s="106">
        <v>26</v>
      </c>
      <c r="AG83" s="106">
        <v>0</v>
      </c>
      <c r="AH83" s="106">
        <v>3</v>
      </c>
      <c r="AI83" s="106">
        <v>3</v>
      </c>
      <c r="AJ83" s="127">
        <v>0</v>
      </c>
      <c r="AK83" s="133" t="str">
        <f>INDEX(PlayerTable!B:B,MATCH(C83,PlayerTable!C:C,0))</f>
        <v>Red Alert</v>
      </c>
      <c r="AL83" s="133">
        <f>COUNT(Goalies!J$39:J$67)</f>
        <v>7</v>
      </c>
      <c r="AM83" s="133">
        <f>INDEX(PlayerTable!G:G,MATCH(C83,PlayerTable!C:C,0))</f>
        <v>3</v>
      </c>
      <c r="AN83" s="133">
        <f>INDEX(PlayerTable!H:H,MATCH(C83,PlayerTable!C:C,0))</f>
        <v>0</v>
      </c>
      <c r="AO83" s="133">
        <f>INDEX(PlayerTable!I:I,MATCH(C83,PlayerTable!C:C,0))</f>
        <v>3</v>
      </c>
      <c r="AP83" s="127">
        <f>IF(INDEX(PlayerTable!J:J,MATCH(C83,PlayerTable!C:C,0))="", 0, INDEX(PlayerTable!J:J,MATCH(C83,PlayerTable!C:C,0)))</f>
        <v>0</v>
      </c>
    </row>
    <row r="84" spans="1:42" ht="15" customHeight="1" x14ac:dyDescent="0.25">
      <c r="A84" s="134" t="str">
        <f t="shared" si="8"/>
        <v>Yes</v>
      </c>
      <c r="B84" s="107" t="s">
        <v>282</v>
      </c>
      <c r="C84" s="44">
        <v>5004</v>
      </c>
      <c r="D84" t="s">
        <v>71</v>
      </c>
      <c r="E84" t="s">
        <v>124</v>
      </c>
      <c r="F84" s="70">
        <f t="shared" si="14"/>
        <v>151</v>
      </c>
      <c r="G84" s="112">
        <f t="shared" si="9"/>
        <v>48</v>
      </c>
      <c r="H84" s="112">
        <f t="shared" si="10"/>
        <v>39</v>
      </c>
      <c r="I84" s="112">
        <f t="shared" si="11"/>
        <v>87</v>
      </c>
      <c r="J84" s="129">
        <f t="shared" si="12"/>
        <v>0.57615894039735094</v>
      </c>
      <c r="K84" s="112">
        <f t="shared" si="13"/>
        <v>15</v>
      </c>
      <c r="L84" s="123" t="s">
        <v>119</v>
      </c>
      <c r="M84" s="120">
        <v>29</v>
      </c>
      <c r="N84" s="120">
        <v>14</v>
      </c>
      <c r="O84" s="120">
        <v>16</v>
      </c>
      <c r="P84" s="120">
        <v>30</v>
      </c>
      <c r="Q84" s="132" t="s">
        <v>342</v>
      </c>
      <c r="R84" s="120">
        <v>33</v>
      </c>
      <c r="S84" s="64" t="s">
        <v>119</v>
      </c>
      <c r="T84" s="32">
        <v>27</v>
      </c>
      <c r="U84" s="32">
        <v>8</v>
      </c>
      <c r="V84" s="32">
        <v>6</v>
      </c>
      <c r="W84" s="32">
        <v>14</v>
      </c>
      <c r="X84" s="65">
        <v>9</v>
      </c>
      <c r="Y84" s="98" t="s">
        <v>119</v>
      </c>
      <c r="Z84" s="99">
        <v>29</v>
      </c>
      <c r="AA84" s="99">
        <v>9</v>
      </c>
      <c r="AB84" s="99">
        <v>4</v>
      </c>
      <c r="AC84" s="99">
        <v>13</v>
      </c>
      <c r="AD84" s="103">
        <v>0</v>
      </c>
      <c r="AE84" s="106" t="s">
        <v>119</v>
      </c>
      <c r="AF84" s="106">
        <v>26</v>
      </c>
      <c r="AG84" s="106">
        <v>16</v>
      </c>
      <c r="AH84" s="106">
        <v>11</v>
      </c>
      <c r="AI84" s="106">
        <v>27</v>
      </c>
      <c r="AJ84" s="127">
        <v>6</v>
      </c>
      <c r="AK84" s="133" t="str">
        <f>INDEX(PlayerTable!B:B,MATCH(C84,PlayerTable!C:C,0))</f>
        <v>Red Alert</v>
      </c>
      <c r="AL84" s="133">
        <f>COUNT(Goalies!J$39:J$67)</f>
        <v>7</v>
      </c>
      <c r="AM84" s="133">
        <f>INDEX(PlayerTable!G:G,MATCH(C84,PlayerTable!C:C,0))</f>
        <v>1</v>
      </c>
      <c r="AN84" s="133">
        <f>INDEX(PlayerTable!H:H,MATCH(C84,PlayerTable!C:C,0))</f>
        <v>2</v>
      </c>
      <c r="AO84" s="133">
        <f>INDEX(PlayerTable!I:I,MATCH(C84,PlayerTable!C:C,0))</f>
        <v>3</v>
      </c>
      <c r="AP84" s="127">
        <f>IF(INDEX(PlayerTable!J:J,MATCH(C84,PlayerTable!C:C,0))="", 0, INDEX(PlayerTable!J:J,MATCH(C84,PlayerTable!C:C,0)))</f>
        <v>0</v>
      </c>
    </row>
    <row r="85" spans="1:42" ht="15" customHeight="1" x14ac:dyDescent="0.25">
      <c r="A85" s="134" t="str">
        <f t="shared" ref="A85:A101" si="15">IF(AND(ISTEXT(L85), ISTEXT(Q85), ISTEXT(S85), ISTEXT(Y85), ISTEXT(AE85),ISTEXT(AK85)),"Yes", "")</f>
        <v/>
      </c>
      <c r="B85" s="107" t="s">
        <v>282</v>
      </c>
      <c r="C85" s="44">
        <v>5005</v>
      </c>
      <c r="D85" t="s">
        <v>125</v>
      </c>
      <c r="E85" t="s">
        <v>126</v>
      </c>
      <c r="F85" s="70">
        <f t="shared" si="14"/>
        <v>89</v>
      </c>
      <c r="G85" s="112">
        <f t="shared" si="9"/>
        <v>53</v>
      </c>
      <c r="H85" s="112">
        <f t="shared" si="10"/>
        <v>39</v>
      </c>
      <c r="I85" s="112">
        <f t="shared" si="11"/>
        <v>92</v>
      </c>
      <c r="J85" s="129">
        <f t="shared" si="12"/>
        <v>1.0337078651685394</v>
      </c>
      <c r="K85" s="112">
        <f t="shared" si="13"/>
        <v>6</v>
      </c>
      <c r="L85" s="111"/>
      <c r="R85" s="120"/>
      <c r="S85" s="64" t="s">
        <v>119</v>
      </c>
      <c r="T85" s="112">
        <v>27</v>
      </c>
      <c r="U85" s="32">
        <v>12</v>
      </c>
      <c r="V85" s="32">
        <v>10</v>
      </c>
      <c r="W85" s="32">
        <v>22</v>
      </c>
      <c r="X85" s="65">
        <v>0</v>
      </c>
      <c r="Y85" s="98" t="s">
        <v>119</v>
      </c>
      <c r="Z85" s="99">
        <v>29</v>
      </c>
      <c r="AA85" s="99">
        <v>10</v>
      </c>
      <c r="AB85" s="99">
        <v>13</v>
      </c>
      <c r="AC85" s="99">
        <v>23</v>
      </c>
      <c r="AD85" s="103">
        <v>3</v>
      </c>
      <c r="AE85" s="106" t="s">
        <v>119</v>
      </c>
      <c r="AF85" s="106">
        <v>26</v>
      </c>
      <c r="AG85" s="106">
        <v>27</v>
      </c>
      <c r="AH85" s="106">
        <v>12</v>
      </c>
      <c r="AI85" s="106">
        <v>39</v>
      </c>
      <c r="AJ85" s="127">
        <v>3</v>
      </c>
      <c r="AK85" s="133" t="str">
        <f>INDEX(PlayerTable!B:B,MATCH(C85,PlayerTable!C:C,0))</f>
        <v>Red Alert</v>
      </c>
      <c r="AL85" s="133">
        <f>COUNT(Goalies!J$39:J$67)</f>
        <v>7</v>
      </c>
      <c r="AM85" s="133">
        <f>INDEX(PlayerTable!G:G,MATCH(C85,PlayerTable!C:C,0))</f>
        <v>4</v>
      </c>
      <c r="AN85" s="133">
        <f>INDEX(PlayerTable!H:H,MATCH(C85,PlayerTable!C:C,0))</f>
        <v>4</v>
      </c>
      <c r="AO85" s="133">
        <f>INDEX(PlayerTable!I:I,MATCH(C85,PlayerTable!C:C,0))</f>
        <v>8</v>
      </c>
      <c r="AP85" s="127">
        <f>IF(INDEX(PlayerTable!J:J,MATCH(C85,PlayerTable!C:C,0))="", 0, INDEX(PlayerTable!J:J,MATCH(C85,PlayerTable!C:C,0)))</f>
        <v>0</v>
      </c>
    </row>
    <row r="86" spans="1:42" ht="15" customHeight="1" x14ac:dyDescent="0.25">
      <c r="A86" s="134" t="str">
        <f t="shared" si="15"/>
        <v>Yes</v>
      </c>
      <c r="C86" s="44">
        <v>5006</v>
      </c>
      <c r="D86" t="s">
        <v>51</v>
      </c>
      <c r="E86" t="s">
        <v>81</v>
      </c>
      <c r="F86" s="70">
        <f t="shared" si="14"/>
        <v>151</v>
      </c>
      <c r="G86" s="112">
        <f t="shared" si="9"/>
        <v>2</v>
      </c>
      <c r="H86" s="112">
        <f t="shared" si="10"/>
        <v>2</v>
      </c>
      <c r="I86" s="112">
        <f t="shared" si="11"/>
        <v>4</v>
      </c>
      <c r="J86" s="129">
        <f t="shared" si="12"/>
        <v>2.6490066225165563E-2</v>
      </c>
      <c r="K86" s="112">
        <f t="shared" si="13"/>
        <v>0</v>
      </c>
      <c r="L86" s="123" t="s">
        <v>119</v>
      </c>
      <c r="M86" s="120">
        <v>29</v>
      </c>
      <c r="N86" s="121">
        <v>0</v>
      </c>
      <c r="O86" s="120">
        <v>0</v>
      </c>
      <c r="P86" s="120">
        <v>0</v>
      </c>
      <c r="Q86" s="132" t="s">
        <v>342</v>
      </c>
      <c r="R86" s="120">
        <v>33</v>
      </c>
      <c r="S86" s="64" t="s">
        <v>119</v>
      </c>
      <c r="T86" s="32">
        <v>27</v>
      </c>
      <c r="U86" s="32">
        <v>0</v>
      </c>
      <c r="V86" s="32">
        <v>0</v>
      </c>
      <c r="W86" s="32">
        <v>0</v>
      </c>
      <c r="X86" s="65">
        <v>0</v>
      </c>
      <c r="Y86" s="98" t="s">
        <v>119</v>
      </c>
      <c r="Z86" s="99">
        <v>29</v>
      </c>
      <c r="AA86" s="99">
        <v>0</v>
      </c>
      <c r="AB86" s="99">
        <v>1</v>
      </c>
      <c r="AC86" s="99">
        <v>1</v>
      </c>
      <c r="AD86" s="103">
        <v>0</v>
      </c>
      <c r="AE86" s="106" t="s">
        <v>119</v>
      </c>
      <c r="AF86" s="106">
        <v>26</v>
      </c>
      <c r="AG86" s="106">
        <v>2</v>
      </c>
      <c r="AH86" s="106">
        <v>1</v>
      </c>
      <c r="AI86" s="106">
        <v>3</v>
      </c>
      <c r="AJ86" s="127">
        <v>0</v>
      </c>
      <c r="AK86" s="133" t="str">
        <f>INDEX(PlayerTable!B:B,MATCH(C86,PlayerTable!C:C,0))</f>
        <v>Red Alert</v>
      </c>
      <c r="AL86" s="133">
        <f>COUNT(Goalies!J$39:J$67)</f>
        <v>7</v>
      </c>
      <c r="AM86" s="133">
        <f>INDEX(PlayerTable!G:G,MATCH(C86,PlayerTable!C:C,0))</f>
        <v>0</v>
      </c>
      <c r="AN86" s="133">
        <f>INDEX(PlayerTable!H:H,MATCH(C86,PlayerTable!C:C,0))</f>
        <v>0</v>
      </c>
      <c r="AO86" s="133">
        <f>INDEX(PlayerTable!I:I,MATCH(C86,PlayerTable!C:C,0))</f>
        <v>0</v>
      </c>
      <c r="AP86" s="127">
        <f>IF(INDEX(PlayerTable!J:J,MATCH(C86,PlayerTable!C:C,0))="", 0, INDEX(PlayerTable!J:J,MATCH(C86,PlayerTable!C:C,0)))</f>
        <v>0</v>
      </c>
    </row>
    <row r="87" spans="1:42" ht="15" customHeight="1" x14ac:dyDescent="0.25">
      <c r="A87" s="134" t="str">
        <f t="shared" si="15"/>
        <v/>
      </c>
      <c r="C87" s="44">
        <v>5007</v>
      </c>
      <c r="D87" s="89" t="s">
        <v>24</v>
      </c>
      <c r="E87" s="89" t="s">
        <v>127</v>
      </c>
      <c r="F87" s="70">
        <f t="shared" si="14"/>
        <v>56</v>
      </c>
      <c r="G87" s="112">
        <f t="shared" si="9"/>
        <v>3</v>
      </c>
      <c r="H87" s="112">
        <f t="shared" si="10"/>
        <v>2</v>
      </c>
      <c r="I87" s="112">
        <f t="shared" si="11"/>
        <v>5</v>
      </c>
      <c r="J87" s="129">
        <f t="shared" si="12"/>
        <v>8.9285714285714288E-2</v>
      </c>
      <c r="K87" s="112">
        <f t="shared" si="13"/>
        <v>0</v>
      </c>
      <c r="L87" s="111"/>
      <c r="M87" s="112"/>
      <c r="N87" s="112"/>
      <c r="O87" s="112"/>
      <c r="P87" s="112"/>
      <c r="Q87" s="131"/>
      <c r="R87" s="120"/>
      <c r="S87" s="64" t="s">
        <v>119</v>
      </c>
      <c r="T87" s="32">
        <v>27</v>
      </c>
      <c r="U87" s="32">
        <v>3</v>
      </c>
      <c r="V87" s="32">
        <v>1</v>
      </c>
      <c r="W87" s="32">
        <v>4</v>
      </c>
      <c r="X87" s="65">
        <v>0</v>
      </c>
      <c r="Y87" s="98" t="s">
        <v>119</v>
      </c>
      <c r="Z87" s="99">
        <v>29</v>
      </c>
      <c r="AA87" s="99">
        <v>0</v>
      </c>
      <c r="AB87" s="99">
        <v>1</v>
      </c>
      <c r="AC87" s="99">
        <v>1</v>
      </c>
      <c r="AD87" s="103">
        <v>0</v>
      </c>
      <c r="AE87" s="106"/>
      <c r="AF87" s="106"/>
      <c r="AG87" s="106"/>
      <c r="AH87" s="106"/>
      <c r="AI87" s="106"/>
      <c r="AK87" s="133"/>
      <c r="AL87" s="133"/>
      <c r="AM87" s="133"/>
      <c r="AN87" s="133"/>
      <c r="AO87" s="133"/>
    </row>
    <row r="88" spans="1:42" s="8" customFormat="1" ht="15" customHeight="1" x14ac:dyDescent="0.25">
      <c r="A88" s="134" t="str">
        <f t="shared" si="15"/>
        <v/>
      </c>
      <c r="B88" s="107"/>
      <c r="C88" s="44">
        <v>5008</v>
      </c>
      <c r="D88" s="106" t="s">
        <v>43</v>
      </c>
      <c r="E88" s="106" t="s">
        <v>9</v>
      </c>
      <c r="F88" s="70">
        <f t="shared" si="14"/>
        <v>89</v>
      </c>
      <c r="G88" s="112">
        <f t="shared" si="9"/>
        <v>10</v>
      </c>
      <c r="H88" s="112">
        <f t="shared" si="10"/>
        <v>7</v>
      </c>
      <c r="I88" s="112">
        <f t="shared" si="11"/>
        <v>17</v>
      </c>
      <c r="J88" s="129">
        <f t="shared" si="12"/>
        <v>0.19101123595505617</v>
      </c>
      <c r="K88" s="112">
        <f t="shared" si="13"/>
        <v>9</v>
      </c>
      <c r="L88" s="111"/>
      <c r="M88" s="112"/>
      <c r="N88" s="112"/>
      <c r="O88" s="112"/>
      <c r="P88" s="112"/>
      <c r="Q88" s="131"/>
      <c r="R88" s="120"/>
      <c r="S88" s="64" t="s">
        <v>119</v>
      </c>
      <c r="T88" s="32">
        <v>27</v>
      </c>
      <c r="U88" s="32">
        <v>3</v>
      </c>
      <c r="V88" s="32">
        <v>1</v>
      </c>
      <c r="W88" s="32">
        <v>4</v>
      </c>
      <c r="X88" s="65">
        <v>3</v>
      </c>
      <c r="Y88" s="98" t="s">
        <v>119</v>
      </c>
      <c r="Z88" s="99">
        <v>29</v>
      </c>
      <c r="AA88" s="99">
        <v>4</v>
      </c>
      <c r="AB88" s="99">
        <v>4</v>
      </c>
      <c r="AC88" s="99">
        <v>8</v>
      </c>
      <c r="AD88" s="103">
        <v>0</v>
      </c>
      <c r="AE88" s="106" t="s">
        <v>38</v>
      </c>
      <c r="AF88" s="106">
        <v>26</v>
      </c>
      <c r="AG88" s="106">
        <v>3</v>
      </c>
      <c r="AH88" s="106">
        <v>2</v>
      </c>
      <c r="AI88" s="106">
        <v>5</v>
      </c>
      <c r="AJ88" s="127">
        <v>6</v>
      </c>
      <c r="AK88" s="133" t="str">
        <f>INDEX(PlayerTable!B:B,MATCH(C88,PlayerTable!C:C,0))</f>
        <v>Alien</v>
      </c>
      <c r="AL88" s="133">
        <f>COUNT(Goalies!J$39:J$67)</f>
        <v>7</v>
      </c>
      <c r="AM88" s="133">
        <f>INDEX(PlayerTable!G:G,MATCH(C88,PlayerTable!C:C,0))</f>
        <v>0</v>
      </c>
      <c r="AN88" s="133">
        <f>INDEX(PlayerTable!H:H,MATCH(C88,PlayerTable!C:C,0))</f>
        <v>0</v>
      </c>
      <c r="AO88" s="133">
        <f>INDEX(PlayerTable!I:I,MATCH(C88,PlayerTable!C:C,0))</f>
        <v>0</v>
      </c>
      <c r="AP88" s="127">
        <f>IF(INDEX(PlayerTable!J:J,MATCH(C88,PlayerTable!C:C,0))="", 0, INDEX(PlayerTable!J:J,MATCH(C88,PlayerTable!C:C,0)))</f>
        <v>0</v>
      </c>
    </row>
    <row r="89" spans="1:42" ht="15" customHeight="1" x14ac:dyDescent="0.25">
      <c r="A89" s="134" t="str">
        <f t="shared" si="15"/>
        <v/>
      </c>
      <c r="C89" s="44">
        <v>5009</v>
      </c>
      <c r="D89" s="106" t="s">
        <v>128</v>
      </c>
      <c r="E89" s="106" t="s">
        <v>129</v>
      </c>
      <c r="F89" s="70">
        <f t="shared" si="14"/>
        <v>89</v>
      </c>
      <c r="G89" s="112">
        <f t="shared" si="9"/>
        <v>9</v>
      </c>
      <c r="H89" s="112">
        <f t="shared" si="10"/>
        <v>10</v>
      </c>
      <c r="I89" s="112">
        <f t="shared" si="11"/>
        <v>19</v>
      </c>
      <c r="J89" s="129">
        <f t="shared" si="12"/>
        <v>0.21348314606741572</v>
      </c>
      <c r="K89" s="112">
        <f t="shared" si="13"/>
        <v>25</v>
      </c>
      <c r="L89" s="111"/>
      <c r="M89" s="112"/>
      <c r="N89" s="112"/>
      <c r="O89" s="112"/>
      <c r="P89" s="112"/>
      <c r="Q89" s="131"/>
      <c r="R89" s="120"/>
      <c r="S89" s="64" t="s">
        <v>119</v>
      </c>
      <c r="T89" s="32">
        <v>27</v>
      </c>
      <c r="U89" s="32">
        <v>3</v>
      </c>
      <c r="V89" s="32">
        <v>3</v>
      </c>
      <c r="W89" s="32">
        <v>6</v>
      </c>
      <c r="X89" s="65">
        <v>3</v>
      </c>
      <c r="Y89" s="98" t="s">
        <v>119</v>
      </c>
      <c r="Z89" s="107">
        <v>29</v>
      </c>
      <c r="AA89" s="107">
        <v>1</v>
      </c>
      <c r="AB89" s="107">
        <v>4</v>
      </c>
      <c r="AC89" s="107">
        <v>5</v>
      </c>
      <c r="AD89" s="103">
        <v>19</v>
      </c>
      <c r="AE89" s="106" t="s">
        <v>119</v>
      </c>
      <c r="AF89" s="106">
        <v>26</v>
      </c>
      <c r="AG89" s="106">
        <v>2</v>
      </c>
      <c r="AH89" s="106">
        <v>3</v>
      </c>
      <c r="AI89" s="106">
        <v>5</v>
      </c>
      <c r="AJ89" s="127">
        <v>3</v>
      </c>
      <c r="AK89" s="133" t="str">
        <f>INDEX(PlayerTable!B:B,MATCH(C89,PlayerTable!C:C,0))</f>
        <v>Red Alert</v>
      </c>
      <c r="AL89" s="133">
        <f>COUNT(Goalies!J$39:J$67)</f>
        <v>7</v>
      </c>
      <c r="AM89" s="133">
        <f>INDEX(PlayerTable!G:G,MATCH(C89,PlayerTable!C:C,0))</f>
        <v>3</v>
      </c>
      <c r="AN89" s="133">
        <f>INDEX(PlayerTable!H:H,MATCH(C89,PlayerTable!C:C,0))</f>
        <v>0</v>
      </c>
      <c r="AO89" s="133">
        <f>INDEX(PlayerTable!I:I,MATCH(C89,PlayerTable!C:C,0))</f>
        <v>3</v>
      </c>
      <c r="AP89" s="127">
        <f>IF(INDEX(PlayerTable!J:J,MATCH(C89,PlayerTable!C:C,0))="", 0, INDEX(PlayerTable!J:J,MATCH(C89,PlayerTable!C:C,0)))</f>
        <v>0</v>
      </c>
    </row>
    <row r="90" spans="1:42" ht="15" customHeight="1" x14ac:dyDescent="0.25">
      <c r="A90" s="134" t="str">
        <f t="shared" si="15"/>
        <v/>
      </c>
      <c r="C90" s="44">
        <v>5010</v>
      </c>
      <c r="D90" t="s">
        <v>62</v>
      </c>
      <c r="E90" t="s">
        <v>130</v>
      </c>
      <c r="F90" s="70">
        <f t="shared" si="14"/>
        <v>115</v>
      </c>
      <c r="G90" s="112">
        <f t="shared" si="9"/>
        <v>14</v>
      </c>
      <c r="H90" s="112">
        <f t="shared" si="10"/>
        <v>12</v>
      </c>
      <c r="I90" s="112">
        <f t="shared" si="11"/>
        <v>25</v>
      </c>
      <c r="J90" s="129">
        <f t="shared" si="12"/>
        <v>0.21739130434782608</v>
      </c>
      <c r="K90" s="112">
        <f t="shared" si="13"/>
        <v>0</v>
      </c>
      <c r="L90" s="111"/>
      <c r="M90" s="112"/>
      <c r="N90" s="112"/>
      <c r="O90" s="112"/>
      <c r="P90" s="112"/>
      <c r="Q90" s="131" t="s">
        <v>342</v>
      </c>
      <c r="R90" s="120">
        <v>33</v>
      </c>
      <c r="S90" s="64" t="s">
        <v>119</v>
      </c>
      <c r="T90" s="32">
        <v>27</v>
      </c>
      <c r="U90" s="32">
        <v>2</v>
      </c>
      <c r="V90" s="32">
        <v>1</v>
      </c>
      <c r="W90" s="32">
        <v>2</v>
      </c>
      <c r="X90" s="65">
        <v>0</v>
      </c>
      <c r="Y90" s="98" t="s">
        <v>119</v>
      </c>
      <c r="Z90" s="99">
        <v>29</v>
      </c>
      <c r="AA90" s="99">
        <v>6</v>
      </c>
      <c r="AB90" s="99">
        <v>8</v>
      </c>
      <c r="AC90" s="99">
        <v>14</v>
      </c>
      <c r="AD90" s="103">
        <v>0</v>
      </c>
      <c r="AE90" s="106" t="s">
        <v>119</v>
      </c>
      <c r="AF90" s="106">
        <v>26</v>
      </c>
      <c r="AG90" s="106">
        <v>6</v>
      </c>
      <c r="AH90" s="106">
        <v>3</v>
      </c>
      <c r="AI90" s="106">
        <v>9</v>
      </c>
      <c r="AJ90" s="127">
        <v>0</v>
      </c>
      <c r="AK90" s="133"/>
      <c r="AL90" s="133"/>
      <c r="AM90" s="133"/>
      <c r="AN90" s="133"/>
      <c r="AO90" s="133"/>
    </row>
    <row r="91" spans="1:42" ht="15" customHeight="1" x14ac:dyDescent="0.25">
      <c r="A91" s="134" t="str">
        <f t="shared" si="15"/>
        <v>Yes</v>
      </c>
      <c r="C91" s="44">
        <v>5011</v>
      </c>
      <c r="D91" t="s">
        <v>29</v>
      </c>
      <c r="E91" t="s">
        <v>131</v>
      </c>
      <c r="F91" s="70">
        <f t="shared" si="14"/>
        <v>151</v>
      </c>
      <c r="G91" s="112">
        <f t="shared" si="9"/>
        <v>14</v>
      </c>
      <c r="H91" s="112">
        <f t="shared" si="10"/>
        <v>8</v>
      </c>
      <c r="I91" s="112">
        <f t="shared" si="11"/>
        <v>22</v>
      </c>
      <c r="J91" s="129">
        <f t="shared" si="12"/>
        <v>0.14569536423841059</v>
      </c>
      <c r="K91" s="112">
        <f t="shared" si="13"/>
        <v>6</v>
      </c>
      <c r="L91" s="123" t="s">
        <v>119</v>
      </c>
      <c r="M91" s="120">
        <v>29</v>
      </c>
      <c r="N91" s="120">
        <v>3</v>
      </c>
      <c r="O91" s="120">
        <v>2</v>
      </c>
      <c r="P91" s="120">
        <v>5</v>
      </c>
      <c r="Q91" s="132" t="s">
        <v>342</v>
      </c>
      <c r="R91" s="120">
        <v>33</v>
      </c>
      <c r="S91" s="64" t="s">
        <v>119</v>
      </c>
      <c r="T91" s="32">
        <v>27</v>
      </c>
      <c r="U91" s="32">
        <v>3</v>
      </c>
      <c r="V91" s="32">
        <v>1</v>
      </c>
      <c r="W91" s="32">
        <v>4</v>
      </c>
      <c r="X91" s="65">
        <v>0</v>
      </c>
      <c r="Y91" s="98" t="s">
        <v>119</v>
      </c>
      <c r="Z91" s="99">
        <v>29</v>
      </c>
      <c r="AA91" s="99">
        <v>4</v>
      </c>
      <c r="AB91" s="99">
        <v>3</v>
      </c>
      <c r="AC91" s="99">
        <v>7</v>
      </c>
      <c r="AD91" s="103">
        <v>3</v>
      </c>
      <c r="AE91" s="106" t="s">
        <v>119</v>
      </c>
      <c r="AF91" s="106">
        <v>26</v>
      </c>
      <c r="AG91" s="106">
        <v>4</v>
      </c>
      <c r="AH91" s="106">
        <v>1</v>
      </c>
      <c r="AI91" s="106">
        <v>5</v>
      </c>
      <c r="AJ91" s="127">
        <v>3</v>
      </c>
      <c r="AK91" s="133" t="str">
        <f>INDEX(PlayerTable!B:B,MATCH(C91,PlayerTable!C:C,0))</f>
        <v>Red Alert</v>
      </c>
      <c r="AL91" s="133">
        <f>COUNT(Goalies!J$39:J$67)</f>
        <v>7</v>
      </c>
      <c r="AM91" s="133">
        <f>INDEX(PlayerTable!G:G,MATCH(C91,PlayerTable!C:C,0))</f>
        <v>0</v>
      </c>
      <c r="AN91" s="133">
        <f>INDEX(PlayerTable!H:H,MATCH(C91,PlayerTable!C:C,0))</f>
        <v>1</v>
      </c>
      <c r="AO91" s="133">
        <f>INDEX(PlayerTable!I:I,MATCH(C91,PlayerTable!C:C,0))</f>
        <v>1</v>
      </c>
      <c r="AP91" s="127">
        <f>IF(INDEX(PlayerTable!J:J,MATCH(C91,PlayerTable!C:C,0))="", 0, INDEX(PlayerTable!J:J,MATCH(C91,PlayerTable!C:C,0)))</f>
        <v>0</v>
      </c>
    </row>
    <row r="92" spans="1:42" s="8" customFormat="1" ht="15" customHeight="1" x14ac:dyDescent="0.25">
      <c r="A92" s="134" t="str">
        <f t="shared" si="15"/>
        <v/>
      </c>
      <c r="B92" s="107"/>
      <c r="C92" s="44">
        <v>5012</v>
      </c>
      <c r="D92" s="89" t="s">
        <v>132</v>
      </c>
      <c r="E92" s="89" t="s">
        <v>133</v>
      </c>
      <c r="F92" s="70">
        <f t="shared" si="14"/>
        <v>62</v>
      </c>
      <c r="G92" s="112">
        <f t="shared" si="9"/>
        <v>47</v>
      </c>
      <c r="H92" s="112">
        <f t="shared" si="10"/>
        <v>36</v>
      </c>
      <c r="I92" s="112">
        <f t="shared" si="11"/>
        <v>83</v>
      </c>
      <c r="J92" s="129">
        <f t="shared" si="12"/>
        <v>1.3387096774193548</v>
      </c>
      <c r="K92" s="112">
        <f t="shared" si="13"/>
        <v>15</v>
      </c>
      <c r="L92" s="125"/>
      <c r="M92" s="112"/>
      <c r="N92" s="112"/>
      <c r="O92" s="112"/>
      <c r="P92" s="112"/>
      <c r="Q92" s="131"/>
      <c r="R92" s="120"/>
      <c r="S92" s="64"/>
      <c r="T92" s="32"/>
      <c r="U92" s="32"/>
      <c r="V92" s="32"/>
      <c r="W92" s="32"/>
      <c r="X92" s="65"/>
      <c r="Y92" s="98" t="s">
        <v>119</v>
      </c>
      <c r="Z92" s="99">
        <v>29</v>
      </c>
      <c r="AA92" s="99">
        <v>21</v>
      </c>
      <c r="AB92" s="99">
        <v>13</v>
      </c>
      <c r="AC92" s="99">
        <v>34</v>
      </c>
      <c r="AD92" s="103">
        <v>0</v>
      </c>
      <c r="AE92" s="106" t="s">
        <v>119</v>
      </c>
      <c r="AF92" s="106">
        <v>26</v>
      </c>
      <c r="AG92" s="106">
        <v>19</v>
      </c>
      <c r="AH92" s="106">
        <v>17</v>
      </c>
      <c r="AI92" s="106">
        <v>36</v>
      </c>
      <c r="AJ92" s="127">
        <v>15</v>
      </c>
      <c r="AK92" s="133" t="str">
        <f>INDEX(PlayerTable!B:B,MATCH(C92,PlayerTable!C:C,0))</f>
        <v>Red Alert</v>
      </c>
      <c r="AL92" s="133">
        <f>COUNT(Goalies!J$39:J$67)</f>
        <v>7</v>
      </c>
      <c r="AM92" s="133">
        <f>INDEX(PlayerTable!G:G,MATCH(C92,PlayerTable!C:C,0))</f>
        <v>7</v>
      </c>
      <c r="AN92" s="133">
        <f>INDEX(PlayerTable!H:H,MATCH(C92,PlayerTable!C:C,0))</f>
        <v>6</v>
      </c>
      <c r="AO92" s="133">
        <f>INDEX(PlayerTable!I:I,MATCH(C92,PlayerTable!C:C,0))</f>
        <v>13</v>
      </c>
      <c r="AP92" s="127">
        <f>IF(INDEX(PlayerTable!J:J,MATCH(C92,PlayerTable!C:C,0))="", 0, INDEX(PlayerTable!J:J,MATCH(C92,PlayerTable!C:C,0)))</f>
        <v>0</v>
      </c>
    </row>
    <row r="93" spans="1:42" ht="15" customHeight="1" x14ac:dyDescent="0.25">
      <c r="A93" s="134" t="str">
        <f t="shared" si="15"/>
        <v>Yes</v>
      </c>
      <c r="C93" s="44">
        <v>5013</v>
      </c>
      <c r="D93" s="106" t="s">
        <v>62</v>
      </c>
      <c r="E93" s="106" t="s">
        <v>134</v>
      </c>
      <c r="F93" s="70">
        <f t="shared" si="14"/>
        <v>151</v>
      </c>
      <c r="G93" s="112">
        <f t="shared" si="9"/>
        <v>14</v>
      </c>
      <c r="H93" s="112">
        <f t="shared" si="10"/>
        <v>9</v>
      </c>
      <c r="I93" s="112">
        <f t="shared" si="11"/>
        <v>23</v>
      </c>
      <c r="J93" s="129">
        <f t="shared" si="12"/>
        <v>0.15231788079470199</v>
      </c>
      <c r="K93" s="112">
        <f t="shared" si="13"/>
        <v>3</v>
      </c>
      <c r="L93" s="123" t="s">
        <v>119</v>
      </c>
      <c r="M93" s="120">
        <v>29</v>
      </c>
      <c r="N93" s="120">
        <v>1</v>
      </c>
      <c r="O93" s="120">
        <v>2</v>
      </c>
      <c r="P93" s="120">
        <v>3</v>
      </c>
      <c r="Q93" s="132" t="s">
        <v>342</v>
      </c>
      <c r="R93" s="120">
        <v>33</v>
      </c>
      <c r="S93" s="64" t="s">
        <v>119</v>
      </c>
      <c r="T93" s="32">
        <v>27</v>
      </c>
      <c r="U93" s="32">
        <v>2</v>
      </c>
      <c r="V93" s="32">
        <v>2</v>
      </c>
      <c r="W93" s="32">
        <v>4</v>
      </c>
      <c r="X93" s="65">
        <v>0</v>
      </c>
      <c r="Y93" s="98" t="s">
        <v>119</v>
      </c>
      <c r="Z93" s="107">
        <v>29</v>
      </c>
      <c r="AA93" s="107">
        <v>4</v>
      </c>
      <c r="AB93" s="107">
        <v>0</v>
      </c>
      <c r="AC93" s="107">
        <v>4</v>
      </c>
      <c r="AD93" s="103">
        <v>3</v>
      </c>
      <c r="AE93" s="106" t="s">
        <v>119</v>
      </c>
      <c r="AF93" s="106">
        <v>26</v>
      </c>
      <c r="AG93" s="106">
        <v>6</v>
      </c>
      <c r="AH93" s="106">
        <v>4</v>
      </c>
      <c r="AI93" s="106">
        <v>10</v>
      </c>
      <c r="AJ93" s="127">
        <v>0</v>
      </c>
      <c r="AK93" s="133" t="str">
        <f>INDEX(PlayerTable!B:B,MATCH(C93,PlayerTable!C:C,0))</f>
        <v>Red Alert</v>
      </c>
      <c r="AL93" s="133">
        <f>COUNT(Goalies!J$39:J$67)</f>
        <v>7</v>
      </c>
      <c r="AM93" s="133">
        <f>INDEX(PlayerTable!G:G,MATCH(C93,PlayerTable!C:C,0))</f>
        <v>1</v>
      </c>
      <c r="AN93" s="133">
        <f>INDEX(PlayerTable!H:H,MATCH(C93,PlayerTable!C:C,0))</f>
        <v>1</v>
      </c>
      <c r="AO93" s="133">
        <f>INDEX(PlayerTable!I:I,MATCH(C93,PlayerTable!C:C,0))</f>
        <v>2</v>
      </c>
      <c r="AP93" s="127">
        <f>IF(INDEX(PlayerTable!J:J,MATCH(C93,PlayerTable!C:C,0))="", 0, INDEX(PlayerTable!J:J,MATCH(C93,PlayerTable!C:C,0)))</f>
        <v>0</v>
      </c>
    </row>
    <row r="94" spans="1:42" ht="15" customHeight="1" x14ac:dyDescent="0.25">
      <c r="A94" s="134" t="str">
        <f t="shared" si="15"/>
        <v/>
      </c>
      <c r="C94" s="44">
        <v>5014</v>
      </c>
      <c r="D94" s="106" t="s">
        <v>75</v>
      </c>
      <c r="E94" s="106" t="s">
        <v>135</v>
      </c>
      <c r="F94" s="70">
        <f t="shared" si="14"/>
        <v>62</v>
      </c>
      <c r="G94" s="112">
        <f t="shared" si="9"/>
        <v>11</v>
      </c>
      <c r="H94" s="112">
        <f t="shared" si="10"/>
        <v>2</v>
      </c>
      <c r="I94" s="112">
        <f t="shared" si="11"/>
        <v>13</v>
      </c>
      <c r="J94" s="129">
        <f t="shared" si="12"/>
        <v>0.20967741935483872</v>
      </c>
      <c r="K94" s="112">
        <f t="shared" si="13"/>
        <v>0</v>
      </c>
      <c r="L94" s="125"/>
      <c r="M94" s="112"/>
      <c r="N94" s="112"/>
      <c r="O94" s="112"/>
      <c r="P94" s="112"/>
      <c r="Q94" s="131" t="s">
        <v>342</v>
      </c>
      <c r="R94" s="120">
        <v>33</v>
      </c>
      <c r="Y94" s="98" t="s">
        <v>119</v>
      </c>
      <c r="Z94" s="107">
        <v>29</v>
      </c>
      <c r="AA94" s="107">
        <v>11</v>
      </c>
      <c r="AB94" s="107">
        <v>2</v>
      </c>
      <c r="AC94" s="107">
        <v>13</v>
      </c>
      <c r="AD94" s="103">
        <v>0</v>
      </c>
      <c r="AE94" s="106"/>
      <c r="AF94" s="106"/>
      <c r="AG94" s="106"/>
      <c r="AH94" s="106"/>
      <c r="AI94" s="106"/>
      <c r="AK94" s="133"/>
      <c r="AL94" s="133"/>
      <c r="AM94" s="133"/>
      <c r="AN94" s="133"/>
      <c r="AO94" s="133"/>
    </row>
    <row r="95" spans="1:42" ht="15" customHeight="1" x14ac:dyDescent="0.25">
      <c r="A95" s="134" t="str">
        <f t="shared" si="15"/>
        <v/>
      </c>
      <c r="C95" s="44">
        <v>5015</v>
      </c>
      <c r="D95" s="106" t="s">
        <v>136</v>
      </c>
      <c r="E95" s="106" t="s">
        <v>137</v>
      </c>
      <c r="F95" s="70">
        <f t="shared" si="14"/>
        <v>89</v>
      </c>
      <c r="G95" s="112">
        <f t="shared" si="9"/>
        <v>11</v>
      </c>
      <c r="H95" s="112">
        <f t="shared" si="10"/>
        <v>21</v>
      </c>
      <c r="I95" s="112">
        <f t="shared" si="11"/>
        <v>32</v>
      </c>
      <c r="J95" s="129">
        <f t="shared" si="12"/>
        <v>0.3595505617977528</v>
      </c>
      <c r="K95" s="112">
        <f t="shared" si="13"/>
        <v>24</v>
      </c>
      <c r="L95" s="111"/>
      <c r="M95" s="112"/>
      <c r="N95" s="112"/>
      <c r="O95" s="112"/>
      <c r="P95" s="112"/>
      <c r="Q95" s="131" t="s">
        <v>342</v>
      </c>
      <c r="R95" s="120">
        <v>33</v>
      </c>
      <c r="S95" s="64" t="s">
        <v>119</v>
      </c>
      <c r="T95" s="32">
        <v>27</v>
      </c>
      <c r="U95" s="32">
        <v>6</v>
      </c>
      <c r="V95" s="32">
        <v>12</v>
      </c>
      <c r="W95" s="32">
        <v>18</v>
      </c>
      <c r="X95" s="65">
        <v>15</v>
      </c>
      <c r="Y95" s="98" t="s">
        <v>119</v>
      </c>
      <c r="Z95" s="107">
        <v>29</v>
      </c>
      <c r="AA95" s="107">
        <v>5</v>
      </c>
      <c r="AB95" s="107">
        <v>9</v>
      </c>
      <c r="AC95" s="107">
        <v>14</v>
      </c>
      <c r="AD95" s="103">
        <v>9</v>
      </c>
      <c r="AE95" s="106"/>
      <c r="AF95" s="106"/>
      <c r="AG95" s="106"/>
      <c r="AH95" s="106"/>
      <c r="AI95" s="106"/>
      <c r="AK95" s="133"/>
      <c r="AL95" s="133"/>
      <c r="AM95" s="133"/>
      <c r="AN95" s="133"/>
      <c r="AO95" s="133"/>
    </row>
    <row r="96" spans="1:42" ht="15" customHeight="1" x14ac:dyDescent="0.25">
      <c r="A96" s="134" t="str">
        <f t="shared" si="15"/>
        <v/>
      </c>
      <c r="C96" s="44">
        <v>5016</v>
      </c>
      <c r="D96" s="106" t="s">
        <v>57</v>
      </c>
      <c r="E96" s="106" t="s">
        <v>138</v>
      </c>
      <c r="F96" s="70">
        <f t="shared" si="14"/>
        <v>29</v>
      </c>
      <c r="G96" s="112">
        <f t="shared" si="9"/>
        <v>2</v>
      </c>
      <c r="H96" s="112">
        <f t="shared" si="10"/>
        <v>2</v>
      </c>
      <c r="I96" s="112">
        <f t="shared" si="11"/>
        <v>4</v>
      </c>
      <c r="J96" s="129">
        <f t="shared" si="12"/>
        <v>0.13793103448275862</v>
      </c>
      <c r="K96" s="112">
        <f t="shared" si="13"/>
        <v>3</v>
      </c>
      <c r="L96" s="125"/>
      <c r="M96" s="112"/>
      <c r="N96" s="112"/>
      <c r="O96" s="112"/>
      <c r="P96" s="112"/>
      <c r="Q96" s="131"/>
      <c r="R96" s="120"/>
      <c r="Y96" s="98" t="s">
        <v>119</v>
      </c>
      <c r="Z96" s="107">
        <v>29</v>
      </c>
      <c r="AA96" s="107">
        <v>2</v>
      </c>
      <c r="AB96" s="107">
        <v>2</v>
      </c>
      <c r="AC96" s="107">
        <v>4</v>
      </c>
      <c r="AD96" s="103">
        <v>3</v>
      </c>
      <c r="AE96" s="106"/>
      <c r="AF96" s="106"/>
      <c r="AG96" s="106"/>
      <c r="AH96" s="106"/>
      <c r="AI96" s="106"/>
      <c r="AK96" s="133"/>
      <c r="AL96" s="133"/>
      <c r="AM96" s="133"/>
      <c r="AN96" s="133"/>
      <c r="AO96" s="133"/>
    </row>
    <row r="97" spans="1:42" ht="15" customHeight="1" x14ac:dyDescent="0.25">
      <c r="A97" s="134" t="str">
        <f t="shared" si="15"/>
        <v/>
      </c>
      <c r="C97" s="44">
        <v>5017</v>
      </c>
      <c r="D97" t="s">
        <v>70</v>
      </c>
      <c r="E97" t="s">
        <v>139</v>
      </c>
      <c r="F97" s="70">
        <f t="shared" si="14"/>
        <v>89</v>
      </c>
      <c r="G97" s="112">
        <f t="shared" si="9"/>
        <v>44</v>
      </c>
      <c r="H97" s="112">
        <f t="shared" si="10"/>
        <v>22</v>
      </c>
      <c r="I97" s="112">
        <f t="shared" si="11"/>
        <v>66</v>
      </c>
      <c r="J97" s="129">
        <f t="shared" si="12"/>
        <v>0.7415730337078652</v>
      </c>
      <c r="K97" s="112">
        <f t="shared" si="13"/>
        <v>23</v>
      </c>
      <c r="L97" s="111"/>
      <c r="R97" s="120"/>
      <c r="S97" s="64" t="s">
        <v>119</v>
      </c>
      <c r="T97" s="32">
        <v>27</v>
      </c>
      <c r="U97" s="32">
        <v>10</v>
      </c>
      <c r="V97" s="32">
        <v>6</v>
      </c>
      <c r="W97" s="32">
        <v>16</v>
      </c>
      <c r="X97" s="65">
        <v>3</v>
      </c>
      <c r="Y97" s="98" t="s">
        <v>119</v>
      </c>
      <c r="Z97" s="99">
        <v>29</v>
      </c>
      <c r="AA97" s="99">
        <v>16</v>
      </c>
      <c r="AB97" s="99">
        <v>8</v>
      </c>
      <c r="AC97" s="99">
        <v>24</v>
      </c>
      <c r="AD97" s="103">
        <v>9</v>
      </c>
      <c r="AE97" s="106" t="s">
        <v>119</v>
      </c>
      <c r="AF97" s="106">
        <v>26</v>
      </c>
      <c r="AG97" s="106">
        <v>12</v>
      </c>
      <c r="AH97" s="106">
        <v>6</v>
      </c>
      <c r="AI97" s="106">
        <v>18</v>
      </c>
      <c r="AJ97" s="127">
        <v>11</v>
      </c>
      <c r="AK97" s="133" t="str">
        <f>INDEX(PlayerTable!B:B,MATCH(C97,PlayerTable!C:C,0))</f>
        <v>Red Alert</v>
      </c>
      <c r="AL97" s="133">
        <f>COUNT(Goalies!J$39:J$67)</f>
        <v>7</v>
      </c>
      <c r="AM97" s="133">
        <f>INDEX(PlayerTable!G:G,MATCH(C97,PlayerTable!C:C,0))</f>
        <v>6</v>
      </c>
      <c r="AN97" s="133">
        <f>INDEX(PlayerTable!H:H,MATCH(C97,PlayerTable!C:C,0))</f>
        <v>2</v>
      </c>
      <c r="AO97" s="133">
        <f>INDEX(PlayerTable!I:I,MATCH(C97,PlayerTable!C:C,0))</f>
        <v>8</v>
      </c>
      <c r="AP97" s="127">
        <f>IF(INDEX(PlayerTable!J:J,MATCH(C97,PlayerTable!C:C,0))="", 0, INDEX(PlayerTable!J:J,MATCH(C97,PlayerTable!C:C,0)))</f>
        <v>0</v>
      </c>
    </row>
    <row r="98" spans="1:42" ht="15" customHeight="1" x14ac:dyDescent="0.25">
      <c r="A98" s="134" t="str">
        <f t="shared" si="15"/>
        <v/>
      </c>
      <c r="C98" s="44">
        <v>5018</v>
      </c>
      <c r="D98" t="s">
        <v>294</v>
      </c>
      <c r="E98" t="s">
        <v>149</v>
      </c>
      <c r="F98" s="70">
        <f t="shared" si="14"/>
        <v>35</v>
      </c>
      <c r="G98" s="112">
        <f t="shared" si="9"/>
        <v>3</v>
      </c>
      <c r="H98" s="112">
        <f t="shared" si="10"/>
        <v>0</v>
      </c>
      <c r="I98" s="112">
        <f t="shared" si="11"/>
        <v>3</v>
      </c>
      <c r="J98" s="129">
        <f t="shared" si="12"/>
        <v>8.5714285714285715E-2</v>
      </c>
      <c r="K98" s="112">
        <f t="shared" si="13"/>
        <v>9</v>
      </c>
      <c r="L98" s="125"/>
      <c r="M98" s="112"/>
      <c r="N98" s="112"/>
      <c r="O98" s="112"/>
      <c r="P98" s="112"/>
      <c r="Q98" s="131"/>
      <c r="R98" s="120"/>
      <c r="Y98" s="98" t="s">
        <v>119</v>
      </c>
      <c r="Z98" s="99">
        <v>9</v>
      </c>
      <c r="AA98" s="99">
        <v>1</v>
      </c>
      <c r="AB98" s="99">
        <v>0</v>
      </c>
      <c r="AC98" s="99">
        <v>1</v>
      </c>
      <c r="AD98" s="103">
        <v>3</v>
      </c>
      <c r="AE98" s="106" t="s">
        <v>119</v>
      </c>
      <c r="AF98" s="133">
        <v>26</v>
      </c>
      <c r="AG98" s="133">
        <v>2</v>
      </c>
      <c r="AH98" s="133">
        <v>0</v>
      </c>
      <c r="AI98" s="133">
        <v>2</v>
      </c>
      <c r="AJ98" s="127">
        <v>6</v>
      </c>
      <c r="AK98" s="133"/>
      <c r="AL98" s="133"/>
      <c r="AM98" s="133"/>
      <c r="AN98" s="133"/>
      <c r="AO98" s="133"/>
    </row>
    <row r="99" spans="1:42" s="8" customFormat="1" ht="15" customHeight="1" x14ac:dyDescent="0.25">
      <c r="A99" s="134" t="str">
        <f t="shared" si="15"/>
        <v/>
      </c>
      <c r="B99" s="107"/>
      <c r="C99" s="44">
        <v>5019</v>
      </c>
      <c r="D99" s="8" t="s">
        <v>43</v>
      </c>
      <c r="E99" s="8" t="s">
        <v>326</v>
      </c>
      <c r="F99" s="70">
        <f t="shared" si="14"/>
        <v>55</v>
      </c>
      <c r="G99" s="112">
        <f t="shared" si="9"/>
        <v>1</v>
      </c>
      <c r="H99" s="112">
        <f t="shared" si="10"/>
        <v>4</v>
      </c>
      <c r="I99" s="112">
        <f t="shared" si="11"/>
        <v>5</v>
      </c>
      <c r="J99" s="129">
        <f t="shared" si="12"/>
        <v>9.0909090909090912E-2</v>
      </c>
      <c r="K99" s="112">
        <f t="shared" si="13"/>
        <v>3</v>
      </c>
      <c r="L99" s="123" t="s">
        <v>119</v>
      </c>
      <c r="M99" s="120">
        <v>29</v>
      </c>
      <c r="N99" s="120">
        <v>1</v>
      </c>
      <c r="O99" s="120">
        <v>2</v>
      </c>
      <c r="P99" s="120">
        <v>3</v>
      </c>
      <c r="Q99" s="131"/>
      <c r="R99" s="120"/>
      <c r="S99" s="64"/>
      <c r="T99" s="32"/>
      <c r="U99" s="32"/>
      <c r="V99" s="32"/>
      <c r="W99" s="32"/>
      <c r="X99" s="65"/>
      <c r="Y99" s="98"/>
      <c r="Z99" s="99"/>
      <c r="AA99" s="99"/>
      <c r="AB99" s="99"/>
      <c r="AC99" s="99"/>
      <c r="AD99" s="103"/>
      <c r="AE99" s="106" t="s">
        <v>119</v>
      </c>
      <c r="AF99" s="106">
        <v>26</v>
      </c>
      <c r="AG99" s="106">
        <v>0</v>
      </c>
      <c r="AH99" s="106">
        <v>2</v>
      </c>
      <c r="AI99" s="106">
        <v>2</v>
      </c>
      <c r="AJ99" s="127">
        <v>3</v>
      </c>
      <c r="AK99" s="133"/>
      <c r="AL99" s="133"/>
      <c r="AM99" s="133"/>
      <c r="AN99" s="133"/>
      <c r="AO99" s="133"/>
      <c r="AP99" s="127"/>
    </row>
    <row r="100" spans="1:42" s="8" customFormat="1" ht="15" customHeight="1" x14ac:dyDescent="0.25">
      <c r="A100" s="134" t="str">
        <f t="shared" si="15"/>
        <v/>
      </c>
      <c r="B100" s="107"/>
      <c r="C100" s="44">
        <v>5020</v>
      </c>
      <c r="D100" s="8" t="s">
        <v>364</v>
      </c>
      <c r="E100" s="8" t="s">
        <v>365</v>
      </c>
      <c r="F100" s="70">
        <f t="shared" si="14"/>
        <v>33</v>
      </c>
      <c r="G100" s="112">
        <f t="shared" si="9"/>
        <v>0</v>
      </c>
      <c r="H100" s="112">
        <f t="shared" si="10"/>
        <v>0</v>
      </c>
      <c r="I100" s="112">
        <f t="shared" si="11"/>
        <v>0</v>
      </c>
      <c r="J100" s="129">
        <f t="shared" si="12"/>
        <v>0</v>
      </c>
      <c r="K100" s="112">
        <f t="shared" si="13"/>
        <v>0</v>
      </c>
      <c r="L100" s="125"/>
      <c r="M100" s="112"/>
      <c r="N100" s="112"/>
      <c r="O100" s="112"/>
      <c r="P100" s="112"/>
      <c r="Q100" s="131"/>
      <c r="R100" s="120"/>
      <c r="S100" s="64"/>
      <c r="T100" s="32"/>
      <c r="U100" s="32"/>
      <c r="V100" s="32"/>
      <c r="W100" s="32"/>
      <c r="X100" s="65"/>
      <c r="Y100" s="98"/>
      <c r="Z100" s="99"/>
      <c r="AA100" s="99"/>
      <c r="AB100" s="99"/>
      <c r="AC100" s="99"/>
      <c r="AD100" s="103"/>
      <c r="AE100" s="106" t="s">
        <v>119</v>
      </c>
      <c r="AF100" s="106">
        <v>26</v>
      </c>
      <c r="AG100" s="106">
        <v>0</v>
      </c>
      <c r="AH100" s="106">
        <v>0</v>
      </c>
      <c r="AI100" s="106">
        <v>0</v>
      </c>
      <c r="AJ100" s="127">
        <v>0</v>
      </c>
      <c r="AK100" s="133" t="str">
        <f>INDEX(PlayerTable!B:B,MATCH(C100,PlayerTable!C:C,0))</f>
        <v>Alien</v>
      </c>
      <c r="AL100" s="133">
        <f>COUNT(Goalies!J$39:J$67)</f>
        <v>7</v>
      </c>
      <c r="AM100" s="133">
        <f>INDEX(PlayerTable!G:G,MATCH(C100,PlayerTable!C:C,0))</f>
        <v>0</v>
      </c>
      <c r="AN100" s="133">
        <f>INDEX(PlayerTable!H:H,MATCH(C100,PlayerTable!C:C,0))</f>
        <v>0</v>
      </c>
      <c r="AO100" s="133">
        <f>INDEX(PlayerTable!I:I,MATCH(C100,PlayerTable!C:C,0))</f>
        <v>0</v>
      </c>
      <c r="AP100" s="127">
        <f>IF(INDEX(PlayerTable!J:J,MATCH(C100,PlayerTable!C:C,0))="", 0, INDEX(PlayerTable!J:J,MATCH(C100,PlayerTable!C:C,0)))</f>
        <v>0</v>
      </c>
    </row>
    <row r="101" spans="1:42" ht="15" customHeight="1" x14ac:dyDescent="0.25">
      <c r="A101" s="134" t="str">
        <f t="shared" si="15"/>
        <v/>
      </c>
      <c r="C101" s="44">
        <v>5021</v>
      </c>
      <c r="D101" s="89" t="s">
        <v>22</v>
      </c>
      <c r="E101" s="89" t="s">
        <v>371</v>
      </c>
      <c r="F101" s="70">
        <f t="shared" si="14"/>
        <v>33</v>
      </c>
      <c r="G101" s="112">
        <f t="shared" si="9"/>
        <v>8</v>
      </c>
      <c r="H101" s="112">
        <f t="shared" si="10"/>
        <v>5</v>
      </c>
      <c r="I101" s="112">
        <f t="shared" si="11"/>
        <v>13</v>
      </c>
      <c r="J101" s="129">
        <f t="shared" si="12"/>
        <v>0.39393939393939392</v>
      </c>
      <c r="K101" s="112">
        <f t="shared" si="13"/>
        <v>9</v>
      </c>
      <c r="L101" s="125"/>
      <c r="M101" s="112"/>
      <c r="N101" s="112"/>
      <c r="O101" s="112"/>
      <c r="P101" s="112"/>
      <c r="Q101" s="131"/>
      <c r="R101" s="120"/>
      <c r="Y101" s="98"/>
      <c r="Z101" s="99"/>
      <c r="AA101" s="99"/>
      <c r="AB101" s="99"/>
      <c r="AC101" s="99"/>
      <c r="AE101" s="106" t="s">
        <v>119</v>
      </c>
      <c r="AF101" s="106">
        <v>26</v>
      </c>
      <c r="AG101" s="106">
        <v>5</v>
      </c>
      <c r="AH101" s="106">
        <v>4</v>
      </c>
      <c r="AI101" s="106">
        <v>9</v>
      </c>
      <c r="AJ101" s="127">
        <v>9</v>
      </c>
      <c r="AK101" s="133" t="str">
        <f>INDEX(PlayerTable!B:B,MATCH(C101,PlayerTable!C:C,0))</f>
        <v>Red Alert</v>
      </c>
      <c r="AL101" s="133">
        <f>COUNT(Goalies!J$39:J$67)</f>
        <v>7</v>
      </c>
      <c r="AM101" s="133">
        <f>INDEX(PlayerTable!G:G,MATCH(C101,PlayerTable!C:C,0))</f>
        <v>3</v>
      </c>
      <c r="AN101" s="133">
        <f>INDEX(PlayerTable!H:H,MATCH(C101,PlayerTable!C:C,0))</f>
        <v>1</v>
      </c>
      <c r="AO101" s="133">
        <f>INDEX(PlayerTable!I:I,MATCH(C101,PlayerTable!C:C,0))</f>
        <v>4</v>
      </c>
      <c r="AP101" s="127">
        <f>IF(INDEX(PlayerTable!J:J,MATCH(C101,PlayerTable!C:C,0))="", 0, INDEX(PlayerTable!J:J,MATCH(C101,PlayerTable!C:C,0)))</f>
        <v>0</v>
      </c>
    </row>
    <row r="102" spans="1:42" ht="15" customHeight="1" x14ac:dyDescent="0.25">
      <c r="A102" s="134"/>
      <c r="C102" s="44">
        <v>5022</v>
      </c>
      <c r="D102" s="180" t="s">
        <v>434</v>
      </c>
      <c r="E102" s="106" t="s">
        <v>435</v>
      </c>
      <c r="F102" s="70">
        <f t="shared" si="14"/>
        <v>7</v>
      </c>
      <c r="G102" s="112">
        <f t="shared" si="9"/>
        <v>1</v>
      </c>
      <c r="H102" s="112">
        <f t="shared" si="10"/>
        <v>5</v>
      </c>
      <c r="I102" s="112">
        <f t="shared" si="11"/>
        <v>6</v>
      </c>
      <c r="J102" s="129">
        <f t="shared" si="12"/>
        <v>0.8571428571428571</v>
      </c>
      <c r="K102" s="112">
        <f t="shared" si="13"/>
        <v>3</v>
      </c>
      <c r="L102" s="125"/>
      <c r="M102" s="112"/>
      <c r="N102" s="112"/>
      <c r="O102" s="112"/>
      <c r="P102" s="112"/>
      <c r="Q102" s="131"/>
      <c r="R102" s="120"/>
      <c r="Y102" s="98"/>
      <c r="Z102" s="107"/>
      <c r="AA102" s="107"/>
      <c r="AB102" s="107"/>
      <c r="AC102" s="107"/>
      <c r="AE102" s="106"/>
      <c r="AF102" s="106"/>
      <c r="AG102" s="106"/>
      <c r="AH102" s="106"/>
      <c r="AI102" s="106"/>
      <c r="AK102" s="133" t="str">
        <f>INDEX(PlayerTable!B:B,MATCH(C102,PlayerTable!C:C,0))</f>
        <v>Red Alert</v>
      </c>
      <c r="AL102" s="133">
        <f>COUNT(Goalies!J$39:J$67)</f>
        <v>7</v>
      </c>
      <c r="AM102" s="133">
        <f>INDEX(PlayerTable!G:G,MATCH(C102,PlayerTable!C:C,0))</f>
        <v>1</v>
      </c>
      <c r="AN102" s="133">
        <f>INDEX(PlayerTable!H:H,MATCH(C102,PlayerTable!C:C,0))</f>
        <v>5</v>
      </c>
      <c r="AO102" s="133">
        <f>INDEX(PlayerTable!I:I,MATCH(C102,PlayerTable!C:C,0))</f>
        <v>6</v>
      </c>
      <c r="AP102" s="127">
        <f>IF(INDEX(PlayerTable!J:J,MATCH(C102,PlayerTable!C:C,0))="", 0, INDEX(PlayerTable!J:J,MATCH(C102,PlayerTable!C:C,0)))</f>
        <v>3</v>
      </c>
    </row>
    <row r="103" spans="1:42" ht="15" customHeight="1" x14ac:dyDescent="0.25">
      <c r="A103" s="134"/>
      <c r="C103" s="44">
        <v>5023</v>
      </c>
      <c r="D103" s="180" t="s">
        <v>436</v>
      </c>
      <c r="E103" s="89" t="s">
        <v>437</v>
      </c>
      <c r="F103" s="70">
        <f t="shared" si="14"/>
        <v>7</v>
      </c>
      <c r="G103" s="112">
        <f t="shared" si="9"/>
        <v>2</v>
      </c>
      <c r="H103" s="112">
        <f t="shared" si="10"/>
        <v>1</v>
      </c>
      <c r="I103" s="112">
        <f t="shared" si="11"/>
        <v>3</v>
      </c>
      <c r="J103" s="129">
        <f t="shared" si="12"/>
        <v>0.42857142857142855</v>
      </c>
      <c r="K103" s="112">
        <f t="shared" si="13"/>
        <v>0</v>
      </c>
      <c r="L103" s="125"/>
      <c r="M103" s="112"/>
      <c r="N103" s="112"/>
      <c r="O103" s="112"/>
      <c r="P103" s="112"/>
      <c r="Q103" s="131"/>
      <c r="R103" s="120"/>
      <c r="Y103" s="98"/>
      <c r="Z103" s="99"/>
      <c r="AA103" s="99"/>
      <c r="AB103" s="99"/>
      <c r="AC103" s="99"/>
      <c r="AE103" s="106"/>
      <c r="AF103" s="106"/>
      <c r="AG103" s="106"/>
      <c r="AH103" s="106"/>
      <c r="AI103" s="106"/>
      <c r="AK103" s="133" t="str">
        <f>INDEX(PlayerTable!B:B,MATCH(C103,PlayerTable!C:C,0))</f>
        <v>Red Alert</v>
      </c>
      <c r="AL103" s="133">
        <f>COUNT(Goalies!J$39:J$67)</f>
        <v>7</v>
      </c>
      <c r="AM103" s="133">
        <f>INDEX(PlayerTable!G:G,MATCH(C103,PlayerTable!C:C,0))</f>
        <v>2</v>
      </c>
      <c r="AN103" s="133">
        <f>INDEX(PlayerTable!H:H,MATCH(C103,PlayerTable!C:C,0))</f>
        <v>1</v>
      </c>
      <c r="AO103" s="133">
        <f>INDEX(PlayerTable!I:I,MATCH(C103,PlayerTable!C:C,0))</f>
        <v>3</v>
      </c>
      <c r="AP103" s="127">
        <f>IF(INDEX(PlayerTable!J:J,MATCH(C103,PlayerTable!C:C,0))="", 0, INDEX(PlayerTable!J:J,MATCH(C103,PlayerTable!C:C,0)))</f>
        <v>0</v>
      </c>
    </row>
    <row r="104" spans="1:42" ht="15" customHeight="1" x14ac:dyDescent="0.25">
      <c r="A104" s="134"/>
      <c r="C104" s="44">
        <v>5024</v>
      </c>
      <c r="D104" s="180" t="s">
        <v>24</v>
      </c>
      <c r="E104" s="106" t="s">
        <v>151</v>
      </c>
      <c r="F104" s="70">
        <f t="shared" si="14"/>
        <v>7</v>
      </c>
      <c r="G104" s="112">
        <f t="shared" si="9"/>
        <v>1</v>
      </c>
      <c r="H104" s="112">
        <f t="shared" si="10"/>
        <v>0</v>
      </c>
      <c r="I104" s="112">
        <f t="shared" si="11"/>
        <v>1</v>
      </c>
      <c r="J104" s="129">
        <f t="shared" si="12"/>
        <v>0.14285714285714285</v>
      </c>
      <c r="K104" s="112">
        <f t="shared" si="13"/>
        <v>0</v>
      </c>
      <c r="L104" s="125"/>
      <c r="M104" s="112"/>
      <c r="N104" s="112"/>
      <c r="O104" s="112"/>
      <c r="P104" s="112"/>
      <c r="Q104" s="131"/>
      <c r="R104" s="120"/>
      <c r="Y104" s="98"/>
      <c r="Z104" s="107"/>
      <c r="AA104" s="107"/>
      <c r="AB104" s="107"/>
      <c r="AC104" s="107"/>
      <c r="AE104" s="106"/>
      <c r="AF104" s="106"/>
      <c r="AG104" s="106"/>
      <c r="AH104" s="106"/>
      <c r="AI104" s="106"/>
      <c r="AK104" s="133" t="str">
        <f>INDEX(PlayerTable!B:B,MATCH(C104,PlayerTable!C:C,0))</f>
        <v>Red Alert</v>
      </c>
      <c r="AL104" s="133">
        <f>COUNT(Goalies!J$39:J$67)</f>
        <v>7</v>
      </c>
      <c r="AM104" s="133">
        <f>INDEX(PlayerTable!G:G,MATCH(C104,PlayerTable!C:C,0))</f>
        <v>1</v>
      </c>
      <c r="AN104" s="133">
        <f>INDEX(PlayerTable!H:H,MATCH(C104,PlayerTable!C:C,0))</f>
        <v>0</v>
      </c>
      <c r="AO104" s="133">
        <f>INDEX(PlayerTable!I:I,MATCH(C104,PlayerTable!C:C,0))</f>
        <v>1</v>
      </c>
      <c r="AP104" s="127">
        <f>IF(INDEX(PlayerTable!J:J,MATCH(C104,PlayerTable!C:C,0))="", 0, INDEX(PlayerTable!J:J,MATCH(C104,PlayerTable!C:C,0)))</f>
        <v>0</v>
      </c>
    </row>
    <row r="105" spans="1:42" ht="15" customHeight="1" x14ac:dyDescent="0.25">
      <c r="A105" s="134"/>
      <c r="C105" s="44">
        <v>5025</v>
      </c>
      <c r="D105" s="180" t="s">
        <v>151</v>
      </c>
      <c r="E105" s="8" t="s">
        <v>438</v>
      </c>
      <c r="F105" s="70" t="e">
        <f t="shared" si="14"/>
        <v>#VALUE!</v>
      </c>
      <c r="G105" s="112">
        <f t="shared" si="9"/>
        <v>0</v>
      </c>
      <c r="H105" s="112">
        <f t="shared" si="10"/>
        <v>0</v>
      </c>
      <c r="I105" s="112">
        <f t="shared" si="11"/>
        <v>0</v>
      </c>
      <c r="J105" s="129" t="e">
        <f t="shared" si="12"/>
        <v>#VALUE!</v>
      </c>
      <c r="K105" s="112">
        <f t="shared" si="13"/>
        <v>0</v>
      </c>
      <c r="L105" s="125"/>
      <c r="M105" s="112"/>
      <c r="N105" s="112"/>
      <c r="O105" s="112"/>
      <c r="P105" s="112"/>
      <c r="Q105" s="131"/>
      <c r="R105" s="120"/>
      <c r="Y105" s="98"/>
      <c r="Z105" s="99"/>
      <c r="AA105" s="99"/>
      <c r="AB105" s="99"/>
      <c r="AC105" s="99"/>
      <c r="AE105" s="106"/>
      <c r="AF105" s="106"/>
      <c r="AG105" s="106"/>
      <c r="AH105" s="106"/>
      <c r="AI105" s="106"/>
      <c r="AK105" s="133" t="str">
        <f>INDEX(PlayerTable!B:B,MATCH(C105,PlayerTable!C:C,0))</f>
        <v>Red Alert</v>
      </c>
      <c r="AL105" s="134" t="s">
        <v>440</v>
      </c>
      <c r="AM105" s="133">
        <f>INDEX(PlayerTable!G:G,MATCH(C105,PlayerTable!C:C,0))</f>
        <v>0</v>
      </c>
      <c r="AN105" s="133">
        <f>INDEX(PlayerTable!H:H,MATCH(C105,PlayerTable!C:C,0))</f>
        <v>0</v>
      </c>
      <c r="AO105" s="133">
        <f>INDEX(PlayerTable!I:I,MATCH(C105,PlayerTable!C:C,0))</f>
        <v>0</v>
      </c>
      <c r="AP105" s="127">
        <f>IF(INDEX(PlayerTable!J:J,MATCH(C105,PlayerTable!C:C,0))="", 0, INDEX(PlayerTable!J:J,MATCH(C105,PlayerTable!C:C,0)))</f>
        <v>0</v>
      </c>
    </row>
    <row r="106" spans="1:42" ht="15" customHeight="1" x14ac:dyDescent="0.25">
      <c r="A106" s="134" t="str">
        <f t="shared" ref="A106:A137" si="16">IF(AND(ISTEXT(L106), ISTEXT(Q106), ISTEXT(S106), ISTEXT(Y106), ISTEXT(AE106),ISTEXT(AK106)),"Yes", "")</f>
        <v/>
      </c>
      <c r="C106" s="44">
        <v>6001</v>
      </c>
      <c r="D106" s="8" t="s">
        <v>47</v>
      </c>
      <c r="E106" s="8" t="s">
        <v>155</v>
      </c>
      <c r="F106" s="70">
        <f t="shared" si="14"/>
        <v>62</v>
      </c>
      <c r="G106" s="112">
        <f t="shared" si="9"/>
        <v>19</v>
      </c>
      <c r="H106" s="112">
        <f t="shared" si="10"/>
        <v>20</v>
      </c>
      <c r="I106" s="112">
        <f t="shared" si="11"/>
        <v>39</v>
      </c>
      <c r="J106" s="129">
        <f t="shared" si="12"/>
        <v>0.62903225806451613</v>
      </c>
      <c r="K106" s="112">
        <f t="shared" si="13"/>
        <v>3</v>
      </c>
      <c r="L106" s="125"/>
      <c r="M106" s="112"/>
      <c r="N106" s="112"/>
      <c r="O106" s="112"/>
      <c r="P106" s="112"/>
      <c r="Q106" s="131"/>
      <c r="R106" s="120"/>
      <c r="Y106" s="98" t="s">
        <v>140</v>
      </c>
      <c r="Z106" s="99">
        <v>29</v>
      </c>
      <c r="AA106" s="99">
        <v>5</v>
      </c>
      <c r="AB106" s="99">
        <v>12</v>
      </c>
      <c r="AC106" s="99">
        <v>17</v>
      </c>
      <c r="AD106" s="103">
        <v>0</v>
      </c>
      <c r="AE106" s="106" t="s">
        <v>140</v>
      </c>
      <c r="AF106" s="106">
        <v>26</v>
      </c>
      <c r="AG106" s="106">
        <v>10</v>
      </c>
      <c r="AH106" s="106">
        <v>5</v>
      </c>
      <c r="AI106" s="106">
        <v>15</v>
      </c>
      <c r="AJ106" s="127">
        <v>3</v>
      </c>
      <c r="AK106" s="133" t="str">
        <f>INDEX(PlayerTable!B:B,MATCH(C106,PlayerTable!C:C,0))</f>
        <v>Rink Rats</v>
      </c>
      <c r="AL106" s="133">
        <f>COUNT(Goalies!J$39:J$67)</f>
        <v>7</v>
      </c>
      <c r="AM106" s="133">
        <f>INDEX(PlayerTable!G:G,MATCH(C106,PlayerTable!C:C,0))</f>
        <v>4</v>
      </c>
      <c r="AN106" s="133">
        <f>INDEX(PlayerTable!H:H,MATCH(C106,PlayerTable!C:C,0))</f>
        <v>3</v>
      </c>
      <c r="AO106" s="133">
        <f>INDEX(PlayerTable!I:I,MATCH(C106,PlayerTable!C:C,0))</f>
        <v>7</v>
      </c>
      <c r="AP106" s="127">
        <f>IF(INDEX(PlayerTable!J:J,MATCH(C106,PlayerTable!C:C,0))="", 0, INDEX(PlayerTable!J:J,MATCH(C106,PlayerTable!C:C,0)))</f>
        <v>0</v>
      </c>
    </row>
    <row r="107" spans="1:42" ht="15" customHeight="1" x14ac:dyDescent="0.25">
      <c r="A107" s="134" t="str">
        <f t="shared" si="16"/>
        <v/>
      </c>
      <c r="C107" s="44">
        <v>6002</v>
      </c>
      <c r="D107" s="89" t="s">
        <v>156</v>
      </c>
      <c r="E107" s="89" t="s">
        <v>157</v>
      </c>
      <c r="F107" s="70">
        <f t="shared" si="14"/>
        <v>29</v>
      </c>
      <c r="G107" s="112">
        <f t="shared" si="9"/>
        <v>2</v>
      </c>
      <c r="H107" s="112">
        <f t="shared" si="10"/>
        <v>4</v>
      </c>
      <c r="I107" s="112">
        <f t="shared" si="11"/>
        <v>6</v>
      </c>
      <c r="J107" s="129">
        <f t="shared" si="12"/>
        <v>0.20689655172413793</v>
      </c>
      <c r="K107" s="112">
        <f t="shared" si="13"/>
        <v>9</v>
      </c>
      <c r="L107" s="125"/>
      <c r="M107" s="112"/>
      <c r="N107" s="112"/>
      <c r="O107" s="112"/>
      <c r="P107" s="112"/>
      <c r="Q107" s="131"/>
      <c r="R107" s="120"/>
      <c r="Y107" s="98" t="s">
        <v>140</v>
      </c>
      <c r="Z107" s="99">
        <v>29</v>
      </c>
      <c r="AA107" s="99">
        <v>2</v>
      </c>
      <c r="AB107" s="99">
        <v>4</v>
      </c>
      <c r="AC107" s="99">
        <v>6</v>
      </c>
      <c r="AD107" s="103">
        <v>9</v>
      </c>
      <c r="AE107" s="106"/>
      <c r="AF107" s="106"/>
      <c r="AG107" s="106"/>
      <c r="AH107" s="106"/>
      <c r="AI107" s="106"/>
      <c r="AK107" s="133"/>
      <c r="AL107" s="133"/>
      <c r="AM107" s="133"/>
      <c r="AN107" s="133"/>
      <c r="AO107" s="133"/>
    </row>
    <row r="108" spans="1:42" ht="15" customHeight="1" x14ac:dyDescent="0.25">
      <c r="A108" s="134" t="str">
        <f t="shared" si="16"/>
        <v/>
      </c>
      <c r="C108" s="44">
        <v>6003</v>
      </c>
      <c r="D108" s="8" t="s">
        <v>153</v>
      </c>
      <c r="E108" s="8" t="s">
        <v>154</v>
      </c>
      <c r="F108" s="70">
        <f t="shared" si="14"/>
        <v>29</v>
      </c>
      <c r="G108" s="112">
        <f t="shared" si="9"/>
        <v>6</v>
      </c>
      <c r="H108" s="112">
        <f t="shared" si="10"/>
        <v>6</v>
      </c>
      <c r="I108" s="112">
        <f t="shared" si="11"/>
        <v>12</v>
      </c>
      <c r="J108" s="129">
        <f t="shared" si="12"/>
        <v>0.41379310344827586</v>
      </c>
      <c r="K108" s="112">
        <f t="shared" si="13"/>
        <v>0</v>
      </c>
      <c r="L108" s="125"/>
      <c r="M108" s="112"/>
      <c r="N108" s="112"/>
      <c r="O108" s="112"/>
      <c r="P108" s="112"/>
      <c r="Q108" s="131"/>
      <c r="R108" s="120"/>
      <c r="Y108" s="98" t="s">
        <v>140</v>
      </c>
      <c r="Z108" s="107">
        <v>29</v>
      </c>
      <c r="AA108" s="107">
        <v>6</v>
      </c>
      <c r="AB108" s="107">
        <v>6</v>
      </c>
      <c r="AC108" s="107">
        <v>12</v>
      </c>
      <c r="AD108" s="103">
        <v>0</v>
      </c>
      <c r="AE108" s="106"/>
      <c r="AF108" s="106"/>
      <c r="AG108" s="106"/>
      <c r="AH108" s="106"/>
      <c r="AI108" s="106"/>
      <c r="AK108" s="133"/>
      <c r="AL108" s="133"/>
      <c r="AM108" s="133"/>
      <c r="AN108" s="133"/>
      <c r="AO108" s="133"/>
    </row>
    <row r="109" spans="1:42" ht="15" customHeight="1" x14ac:dyDescent="0.25">
      <c r="A109" s="134" t="str">
        <f t="shared" si="16"/>
        <v/>
      </c>
      <c r="C109" s="44">
        <v>6004</v>
      </c>
      <c r="D109" s="8" t="s">
        <v>144</v>
      </c>
      <c r="E109" s="8" t="s">
        <v>145</v>
      </c>
      <c r="F109" s="70">
        <f t="shared" si="14"/>
        <v>62</v>
      </c>
      <c r="G109" s="112">
        <f t="shared" si="9"/>
        <v>14</v>
      </c>
      <c r="H109" s="112">
        <f t="shared" si="10"/>
        <v>12</v>
      </c>
      <c r="I109" s="112">
        <f t="shared" si="11"/>
        <v>26</v>
      </c>
      <c r="J109" s="129">
        <f t="shared" si="12"/>
        <v>0.41935483870967744</v>
      </c>
      <c r="K109" s="112">
        <f t="shared" si="13"/>
        <v>18</v>
      </c>
      <c r="L109" s="125"/>
      <c r="M109" s="112"/>
      <c r="N109" s="112"/>
      <c r="O109" s="112"/>
      <c r="P109" s="112"/>
      <c r="Q109" s="131"/>
      <c r="R109" s="120"/>
      <c r="Y109" s="98" t="s">
        <v>140</v>
      </c>
      <c r="Z109" s="107">
        <v>29</v>
      </c>
      <c r="AA109" s="107">
        <v>10</v>
      </c>
      <c r="AB109" s="107">
        <v>4</v>
      </c>
      <c r="AC109" s="107">
        <v>14</v>
      </c>
      <c r="AD109" s="103">
        <v>9</v>
      </c>
      <c r="AE109" s="106" t="s">
        <v>140</v>
      </c>
      <c r="AF109" s="106">
        <v>26</v>
      </c>
      <c r="AG109" s="106">
        <v>3</v>
      </c>
      <c r="AH109" s="106">
        <v>6</v>
      </c>
      <c r="AI109" s="106">
        <v>9</v>
      </c>
      <c r="AJ109" s="127">
        <v>6</v>
      </c>
      <c r="AK109" s="133" t="str">
        <f>INDEX(PlayerTable!B:B,MATCH(C109,PlayerTable!C:C,0))</f>
        <v>Rink Rats</v>
      </c>
      <c r="AL109" s="133">
        <f>COUNT(Goalies!J$39:J$67)</f>
        <v>7</v>
      </c>
      <c r="AM109" s="133">
        <f>INDEX(PlayerTable!G:G,MATCH(C109,PlayerTable!C:C,0))</f>
        <v>1</v>
      </c>
      <c r="AN109" s="133">
        <f>INDEX(PlayerTable!H:H,MATCH(C109,PlayerTable!C:C,0))</f>
        <v>2</v>
      </c>
      <c r="AO109" s="133">
        <f>INDEX(PlayerTable!I:I,MATCH(C109,PlayerTable!C:C,0))</f>
        <v>3</v>
      </c>
      <c r="AP109" s="127">
        <f>IF(INDEX(PlayerTable!J:J,MATCH(C109,PlayerTable!C:C,0))="", 0, INDEX(PlayerTable!J:J,MATCH(C109,PlayerTable!C:C,0)))</f>
        <v>3</v>
      </c>
    </row>
    <row r="110" spans="1:42" ht="15" customHeight="1" x14ac:dyDescent="0.25">
      <c r="A110" s="134" t="str">
        <f t="shared" si="16"/>
        <v/>
      </c>
      <c r="C110" s="44">
        <v>6005</v>
      </c>
      <c r="D110" s="8" t="s">
        <v>71</v>
      </c>
      <c r="E110" s="8" t="s">
        <v>148</v>
      </c>
      <c r="F110" s="70">
        <f t="shared" si="14"/>
        <v>29</v>
      </c>
      <c r="G110" s="112">
        <f t="shared" si="9"/>
        <v>2</v>
      </c>
      <c r="H110" s="112">
        <f t="shared" si="10"/>
        <v>0</v>
      </c>
      <c r="I110" s="112">
        <f t="shared" si="11"/>
        <v>2</v>
      </c>
      <c r="J110" s="129">
        <f t="shared" si="12"/>
        <v>6.8965517241379309E-2</v>
      </c>
      <c r="K110" s="112">
        <f t="shared" si="13"/>
        <v>0</v>
      </c>
      <c r="L110" s="125"/>
      <c r="M110" s="112"/>
      <c r="N110" s="112"/>
      <c r="O110" s="112"/>
      <c r="P110" s="112"/>
      <c r="Q110" s="131"/>
      <c r="R110" s="120"/>
      <c r="Y110" s="98" t="s">
        <v>140</v>
      </c>
      <c r="Z110" s="99">
        <v>29</v>
      </c>
      <c r="AA110" s="99">
        <v>2</v>
      </c>
      <c r="AB110" s="99">
        <v>0</v>
      </c>
      <c r="AC110" s="99">
        <v>2</v>
      </c>
      <c r="AD110" s="103">
        <v>0</v>
      </c>
      <c r="AE110" s="106"/>
      <c r="AF110" s="106"/>
      <c r="AG110" s="106"/>
      <c r="AH110" s="106"/>
      <c r="AI110" s="106"/>
      <c r="AK110" s="133"/>
      <c r="AL110" s="133"/>
      <c r="AM110" s="133"/>
      <c r="AN110" s="133"/>
      <c r="AO110" s="133"/>
    </row>
    <row r="111" spans="1:42" ht="15" customHeight="1" x14ac:dyDescent="0.25">
      <c r="A111" s="134" t="str">
        <f t="shared" si="16"/>
        <v/>
      </c>
      <c r="C111" s="44">
        <v>6006</v>
      </c>
      <c r="D111" s="8" t="s">
        <v>146</v>
      </c>
      <c r="E111" s="8" t="s">
        <v>141</v>
      </c>
      <c r="F111" s="70">
        <f t="shared" si="14"/>
        <v>62</v>
      </c>
      <c r="G111" s="112">
        <f t="shared" si="9"/>
        <v>7</v>
      </c>
      <c r="H111" s="112">
        <f t="shared" si="10"/>
        <v>11</v>
      </c>
      <c r="I111" s="112">
        <f t="shared" si="11"/>
        <v>18</v>
      </c>
      <c r="J111" s="129">
        <f t="shared" si="12"/>
        <v>0.29032258064516131</v>
      </c>
      <c r="K111" s="112">
        <f t="shared" si="13"/>
        <v>0</v>
      </c>
      <c r="L111" s="125"/>
      <c r="M111" s="112"/>
      <c r="N111" s="112"/>
      <c r="O111" s="112"/>
      <c r="P111" s="112"/>
      <c r="Q111" s="131"/>
      <c r="R111" s="120"/>
      <c r="Y111" s="98" t="s">
        <v>140</v>
      </c>
      <c r="Z111" s="99">
        <v>29</v>
      </c>
      <c r="AA111" s="99">
        <v>6</v>
      </c>
      <c r="AB111" s="99">
        <v>8</v>
      </c>
      <c r="AC111" s="99">
        <v>14</v>
      </c>
      <c r="AD111" s="103">
        <v>0</v>
      </c>
      <c r="AE111" s="106" t="s">
        <v>140</v>
      </c>
      <c r="AF111" s="106">
        <v>26</v>
      </c>
      <c r="AG111" s="106">
        <v>0</v>
      </c>
      <c r="AH111" s="106">
        <v>2</v>
      </c>
      <c r="AI111" s="106">
        <v>2</v>
      </c>
      <c r="AJ111" s="127">
        <v>0</v>
      </c>
      <c r="AK111" s="133" t="str">
        <f>INDEX(PlayerTable!B:B,MATCH(C111,PlayerTable!C:C,0))</f>
        <v>Rink Rats</v>
      </c>
      <c r="AL111" s="133">
        <f>COUNT(Goalies!J$39:J$67)</f>
        <v>7</v>
      </c>
      <c r="AM111" s="133">
        <f>INDEX(PlayerTable!G:G,MATCH(C111,PlayerTable!C:C,0))</f>
        <v>1</v>
      </c>
      <c r="AN111" s="133">
        <f>INDEX(PlayerTable!H:H,MATCH(C111,PlayerTable!C:C,0))</f>
        <v>1</v>
      </c>
      <c r="AO111" s="133">
        <f>INDEX(PlayerTable!I:I,MATCH(C111,PlayerTable!C:C,0))</f>
        <v>2</v>
      </c>
      <c r="AP111" s="127">
        <f>IF(INDEX(PlayerTable!J:J,MATCH(C111,PlayerTable!C:C,0))="", 0, INDEX(PlayerTable!J:J,MATCH(C111,PlayerTable!C:C,0)))</f>
        <v>0</v>
      </c>
    </row>
    <row r="112" spans="1:42" ht="15" customHeight="1" x14ac:dyDescent="0.25">
      <c r="A112" s="134" t="str">
        <f t="shared" si="16"/>
        <v/>
      </c>
      <c r="C112" s="44">
        <v>6007</v>
      </c>
      <c r="D112" s="8" t="s">
        <v>112</v>
      </c>
      <c r="E112" s="8" t="s">
        <v>147</v>
      </c>
      <c r="F112" s="70">
        <f t="shared" si="14"/>
        <v>62</v>
      </c>
      <c r="G112" s="112">
        <f t="shared" si="9"/>
        <v>5</v>
      </c>
      <c r="H112" s="112">
        <f t="shared" si="10"/>
        <v>6</v>
      </c>
      <c r="I112" s="112">
        <f t="shared" si="11"/>
        <v>11</v>
      </c>
      <c r="J112" s="129">
        <f t="shared" si="12"/>
        <v>0.17741935483870969</v>
      </c>
      <c r="K112" s="112">
        <f t="shared" si="13"/>
        <v>0</v>
      </c>
      <c r="L112" s="125"/>
      <c r="M112" s="112"/>
      <c r="N112" s="112"/>
      <c r="O112" s="112"/>
      <c r="P112" s="112"/>
      <c r="Q112" s="131"/>
      <c r="R112" s="120"/>
      <c r="Y112" s="98" t="s">
        <v>140</v>
      </c>
      <c r="Z112" s="99">
        <v>29</v>
      </c>
      <c r="AA112" s="99">
        <v>2</v>
      </c>
      <c r="AB112" s="99">
        <v>5</v>
      </c>
      <c r="AC112" s="99">
        <v>7</v>
      </c>
      <c r="AD112" s="103">
        <v>0</v>
      </c>
      <c r="AE112" s="106" t="s">
        <v>140</v>
      </c>
      <c r="AF112" s="106">
        <v>26</v>
      </c>
      <c r="AG112" s="106">
        <v>1</v>
      </c>
      <c r="AH112" s="106">
        <v>0</v>
      </c>
      <c r="AI112" s="106">
        <v>1</v>
      </c>
      <c r="AJ112" s="127">
        <v>0</v>
      </c>
      <c r="AK112" s="133" t="str">
        <f>INDEX(PlayerTable!B:B,MATCH(C112,PlayerTable!C:C,0))</f>
        <v>Rink Rats</v>
      </c>
      <c r="AL112" s="133">
        <f>COUNT(Goalies!J$39:J$67)</f>
        <v>7</v>
      </c>
      <c r="AM112" s="133">
        <f>INDEX(PlayerTable!G:G,MATCH(C112,PlayerTable!C:C,0))</f>
        <v>2</v>
      </c>
      <c r="AN112" s="133">
        <f>INDEX(PlayerTable!H:H,MATCH(C112,PlayerTable!C:C,0))</f>
        <v>1</v>
      </c>
      <c r="AO112" s="133">
        <f>INDEX(PlayerTable!I:I,MATCH(C112,PlayerTable!C:C,0))</f>
        <v>3</v>
      </c>
      <c r="AP112" s="127">
        <f>IF(INDEX(PlayerTable!J:J,MATCH(C112,PlayerTable!C:C,0))="", 0, INDEX(PlayerTable!J:J,MATCH(C112,PlayerTable!C:C,0)))</f>
        <v>0</v>
      </c>
    </row>
    <row r="113" spans="1:42" ht="15" customHeight="1" x14ac:dyDescent="0.25">
      <c r="A113" s="134" t="str">
        <f t="shared" si="16"/>
        <v/>
      </c>
      <c r="C113" s="44">
        <v>6008</v>
      </c>
      <c r="D113" s="8" t="s">
        <v>116</v>
      </c>
      <c r="E113" s="8" t="s">
        <v>158</v>
      </c>
      <c r="F113" s="70">
        <f t="shared" si="14"/>
        <v>62</v>
      </c>
      <c r="G113" s="112">
        <f t="shared" si="9"/>
        <v>4</v>
      </c>
      <c r="H113" s="112">
        <f t="shared" si="10"/>
        <v>0</v>
      </c>
      <c r="I113" s="112">
        <f t="shared" si="11"/>
        <v>4</v>
      </c>
      <c r="J113" s="129">
        <f t="shared" si="12"/>
        <v>6.4516129032258063E-2</v>
      </c>
      <c r="K113" s="112">
        <f t="shared" si="13"/>
        <v>0</v>
      </c>
      <c r="L113" s="125"/>
      <c r="M113" s="112"/>
      <c r="N113" s="112"/>
      <c r="O113" s="112"/>
      <c r="P113" s="112"/>
      <c r="Q113" s="131"/>
      <c r="R113" s="120"/>
      <c r="Y113" s="98" t="s">
        <v>140</v>
      </c>
      <c r="Z113" s="99">
        <v>29</v>
      </c>
      <c r="AA113" s="99">
        <v>3</v>
      </c>
      <c r="AB113" s="99">
        <v>0</v>
      </c>
      <c r="AC113" s="99">
        <v>3</v>
      </c>
      <c r="AD113" s="103">
        <v>0</v>
      </c>
      <c r="AE113" s="106" t="s">
        <v>140</v>
      </c>
      <c r="AF113" s="106">
        <v>26</v>
      </c>
      <c r="AG113" s="106">
        <v>0</v>
      </c>
      <c r="AH113" s="106">
        <v>0</v>
      </c>
      <c r="AI113" s="106">
        <v>0</v>
      </c>
      <c r="AJ113" s="127">
        <v>0</v>
      </c>
      <c r="AK113" s="133" t="str">
        <f>INDEX(PlayerTable!B:B,MATCH(C113,PlayerTable!C:C,0))</f>
        <v>Rink Rats</v>
      </c>
      <c r="AL113" s="133">
        <f>COUNT(Goalies!J$39:J$67)</f>
        <v>7</v>
      </c>
      <c r="AM113" s="133">
        <f>INDEX(PlayerTable!G:G,MATCH(C113,PlayerTable!C:C,0))</f>
        <v>1</v>
      </c>
      <c r="AN113" s="133">
        <f>INDEX(PlayerTable!H:H,MATCH(C113,PlayerTable!C:C,0))</f>
        <v>0</v>
      </c>
      <c r="AO113" s="133">
        <f>INDEX(PlayerTable!I:I,MATCH(C113,PlayerTable!C:C,0))</f>
        <v>1</v>
      </c>
      <c r="AP113" s="127">
        <f>IF(INDEX(PlayerTable!J:J,MATCH(C113,PlayerTable!C:C,0))="", 0, INDEX(PlayerTable!J:J,MATCH(C113,PlayerTable!C:C,0)))</f>
        <v>0</v>
      </c>
    </row>
    <row r="114" spans="1:42" ht="15" customHeight="1" x14ac:dyDescent="0.25">
      <c r="A114" s="134" t="str">
        <f t="shared" si="16"/>
        <v/>
      </c>
      <c r="C114" s="44">
        <v>6009</v>
      </c>
      <c r="D114" s="106" t="s">
        <v>161</v>
      </c>
      <c r="E114" s="106" t="s">
        <v>63</v>
      </c>
      <c r="F114" s="70">
        <f t="shared" si="14"/>
        <v>62</v>
      </c>
      <c r="G114" s="112">
        <f t="shared" si="9"/>
        <v>0</v>
      </c>
      <c r="H114" s="112">
        <f t="shared" si="10"/>
        <v>7</v>
      </c>
      <c r="I114" s="112">
        <f t="shared" si="11"/>
        <v>7</v>
      </c>
      <c r="J114" s="129">
        <f t="shared" si="12"/>
        <v>0.11290322580645161</v>
      </c>
      <c r="K114" s="112">
        <f t="shared" si="13"/>
        <v>3</v>
      </c>
      <c r="L114" s="125"/>
      <c r="M114" s="112"/>
      <c r="N114" s="112"/>
      <c r="O114" s="112"/>
      <c r="P114" s="112"/>
      <c r="Q114" s="131"/>
      <c r="R114" s="120"/>
      <c r="Y114" s="98" t="s">
        <v>140</v>
      </c>
      <c r="Z114" s="107">
        <v>29</v>
      </c>
      <c r="AA114" s="107">
        <v>0</v>
      </c>
      <c r="AB114" s="107">
        <v>2</v>
      </c>
      <c r="AC114" s="107">
        <v>2</v>
      </c>
      <c r="AD114" s="103">
        <v>3</v>
      </c>
      <c r="AE114" s="106" t="s">
        <v>140</v>
      </c>
      <c r="AF114" s="106">
        <v>26</v>
      </c>
      <c r="AG114" s="106">
        <v>0</v>
      </c>
      <c r="AH114" s="106">
        <v>5</v>
      </c>
      <c r="AI114" s="106">
        <v>5</v>
      </c>
      <c r="AJ114" s="127">
        <v>0</v>
      </c>
      <c r="AK114" s="133" t="str">
        <f>INDEX(PlayerTable!B:B,MATCH(C114,PlayerTable!C:C,0))</f>
        <v>Rink Rats</v>
      </c>
      <c r="AL114" s="133">
        <f>COUNT(Goalies!J$39:J$67)</f>
        <v>7</v>
      </c>
      <c r="AM114" s="133">
        <f>INDEX(PlayerTable!G:G,MATCH(C114,PlayerTable!C:C,0))</f>
        <v>0</v>
      </c>
      <c r="AN114" s="133">
        <f>INDEX(PlayerTable!H:H,MATCH(C114,PlayerTable!C:C,0))</f>
        <v>0</v>
      </c>
      <c r="AO114" s="133">
        <f>INDEX(PlayerTable!I:I,MATCH(C114,PlayerTable!C:C,0))</f>
        <v>0</v>
      </c>
      <c r="AP114" s="127">
        <f>IF(INDEX(PlayerTable!J:J,MATCH(C114,PlayerTable!C:C,0))="", 0, INDEX(PlayerTable!J:J,MATCH(C114,PlayerTable!C:C,0)))</f>
        <v>0</v>
      </c>
    </row>
    <row r="115" spans="1:42" ht="15" customHeight="1" x14ac:dyDescent="0.25">
      <c r="A115" s="134" t="str">
        <f t="shared" si="16"/>
        <v/>
      </c>
      <c r="C115" s="44">
        <v>6010</v>
      </c>
      <c r="D115" s="8" t="s">
        <v>75</v>
      </c>
      <c r="E115" s="8" t="s">
        <v>142</v>
      </c>
      <c r="F115" s="70">
        <f t="shared" si="14"/>
        <v>55</v>
      </c>
      <c r="G115" s="112">
        <f t="shared" si="9"/>
        <v>42</v>
      </c>
      <c r="H115" s="112">
        <f t="shared" si="10"/>
        <v>19</v>
      </c>
      <c r="I115" s="112">
        <f t="shared" si="11"/>
        <v>61</v>
      </c>
      <c r="J115" s="129">
        <f t="shared" si="12"/>
        <v>1.1090909090909091</v>
      </c>
      <c r="K115" s="112">
        <f t="shared" si="13"/>
        <v>15</v>
      </c>
      <c r="L115" s="125"/>
      <c r="M115" s="112"/>
      <c r="N115" s="112"/>
      <c r="O115" s="112"/>
      <c r="P115" s="112"/>
      <c r="Q115" s="131"/>
      <c r="R115" s="120"/>
      <c r="Y115" s="98" t="s">
        <v>140</v>
      </c>
      <c r="Z115" s="99">
        <v>29</v>
      </c>
      <c r="AA115" s="99">
        <v>26</v>
      </c>
      <c r="AB115" s="99">
        <v>10</v>
      </c>
      <c r="AC115" s="99">
        <v>36</v>
      </c>
      <c r="AD115" s="103">
        <v>6</v>
      </c>
      <c r="AE115" s="106" t="s">
        <v>140</v>
      </c>
      <c r="AF115" s="106">
        <v>26</v>
      </c>
      <c r="AG115" s="106">
        <v>16</v>
      </c>
      <c r="AH115" s="106">
        <v>9</v>
      </c>
      <c r="AI115" s="106">
        <v>25</v>
      </c>
      <c r="AJ115" s="127">
        <v>9</v>
      </c>
      <c r="AK115" s="133"/>
      <c r="AL115" s="133"/>
      <c r="AM115" s="133"/>
      <c r="AN115" s="133"/>
      <c r="AO115" s="133"/>
    </row>
    <row r="116" spans="1:42" ht="15" customHeight="1" x14ac:dyDescent="0.25">
      <c r="A116" s="134" t="str">
        <f t="shared" si="16"/>
        <v/>
      </c>
      <c r="C116" s="44">
        <v>6011</v>
      </c>
      <c r="D116" s="8" t="s">
        <v>112</v>
      </c>
      <c r="E116" s="8" t="s">
        <v>159</v>
      </c>
      <c r="F116" s="70">
        <f t="shared" si="14"/>
        <v>29</v>
      </c>
      <c r="G116" s="112">
        <f t="shared" si="9"/>
        <v>0</v>
      </c>
      <c r="H116" s="112">
        <f t="shared" si="10"/>
        <v>5</v>
      </c>
      <c r="I116" s="112">
        <f t="shared" si="11"/>
        <v>5</v>
      </c>
      <c r="J116" s="129">
        <f t="shared" si="12"/>
        <v>0.17241379310344829</v>
      </c>
      <c r="K116" s="112">
        <f t="shared" si="13"/>
        <v>6</v>
      </c>
      <c r="L116" s="125"/>
      <c r="M116" s="112"/>
      <c r="N116" s="112"/>
      <c r="O116" s="112"/>
      <c r="P116" s="112"/>
      <c r="Q116" s="131"/>
      <c r="R116" s="120"/>
      <c r="Y116" s="98" t="s">
        <v>140</v>
      </c>
      <c r="Z116" s="99">
        <v>29</v>
      </c>
      <c r="AA116" s="99">
        <v>0</v>
      </c>
      <c r="AB116" s="99">
        <v>5</v>
      </c>
      <c r="AC116" s="99">
        <v>5</v>
      </c>
      <c r="AD116" s="103">
        <v>6</v>
      </c>
      <c r="AE116" s="106"/>
      <c r="AF116" s="106"/>
      <c r="AG116" s="106"/>
      <c r="AH116" s="106"/>
      <c r="AI116" s="106"/>
      <c r="AK116" s="133"/>
      <c r="AL116" s="133"/>
      <c r="AM116" s="133"/>
      <c r="AN116" s="133"/>
      <c r="AO116" s="133"/>
    </row>
    <row r="117" spans="1:42" ht="15" customHeight="1" x14ac:dyDescent="0.25">
      <c r="A117" s="134" t="str">
        <f t="shared" si="16"/>
        <v/>
      </c>
      <c r="C117" s="44">
        <v>6012</v>
      </c>
      <c r="D117" s="8" t="s">
        <v>16</v>
      </c>
      <c r="E117" s="8" t="s">
        <v>150</v>
      </c>
      <c r="F117" s="70">
        <f t="shared" si="14"/>
        <v>29</v>
      </c>
      <c r="G117" s="112">
        <f t="shared" si="9"/>
        <v>2</v>
      </c>
      <c r="H117" s="112">
        <f t="shared" si="10"/>
        <v>0</v>
      </c>
      <c r="I117" s="112">
        <f t="shared" si="11"/>
        <v>2</v>
      </c>
      <c r="J117" s="129">
        <f t="shared" si="12"/>
        <v>6.8965517241379309E-2</v>
      </c>
      <c r="K117" s="112">
        <f t="shared" si="13"/>
        <v>0</v>
      </c>
      <c r="L117" s="125"/>
      <c r="M117" s="112"/>
      <c r="N117" s="112"/>
      <c r="O117" s="112"/>
      <c r="P117" s="112"/>
      <c r="Q117" s="131"/>
      <c r="R117" s="120"/>
      <c r="Y117" s="98" t="s">
        <v>140</v>
      </c>
      <c r="Z117" s="99">
        <v>29</v>
      </c>
      <c r="AA117" s="99">
        <v>2</v>
      </c>
      <c r="AB117" s="99">
        <v>0</v>
      </c>
      <c r="AC117" s="99">
        <v>2</v>
      </c>
      <c r="AD117" s="103">
        <v>0</v>
      </c>
      <c r="AE117" s="106"/>
      <c r="AF117" s="106"/>
      <c r="AG117" s="106"/>
      <c r="AH117" s="106"/>
      <c r="AI117" s="106"/>
      <c r="AK117" s="133"/>
      <c r="AL117" s="133"/>
      <c r="AM117" s="133"/>
      <c r="AN117" s="133"/>
      <c r="AO117" s="133"/>
    </row>
    <row r="118" spans="1:42" ht="15" customHeight="1" x14ac:dyDescent="0.25">
      <c r="A118" s="134" t="str">
        <f t="shared" si="16"/>
        <v/>
      </c>
      <c r="C118" s="44">
        <v>6013</v>
      </c>
      <c r="D118" s="8" t="s">
        <v>151</v>
      </c>
      <c r="E118" s="8" t="s">
        <v>152</v>
      </c>
      <c r="F118" s="70">
        <f t="shared" si="14"/>
        <v>29</v>
      </c>
      <c r="G118" s="112">
        <f t="shared" si="9"/>
        <v>2</v>
      </c>
      <c r="H118" s="112">
        <f t="shared" si="10"/>
        <v>4</v>
      </c>
      <c r="I118" s="112">
        <f t="shared" si="11"/>
        <v>6</v>
      </c>
      <c r="J118" s="129">
        <f t="shared" si="12"/>
        <v>0.20689655172413793</v>
      </c>
      <c r="K118" s="112">
        <f t="shared" si="13"/>
        <v>13</v>
      </c>
      <c r="L118" s="125"/>
      <c r="M118" s="112"/>
      <c r="N118" s="112"/>
      <c r="O118" s="112"/>
      <c r="P118" s="112"/>
      <c r="Q118" s="131"/>
      <c r="R118" s="120"/>
      <c r="Y118" s="98" t="s">
        <v>140</v>
      </c>
      <c r="Z118" s="107">
        <v>29</v>
      </c>
      <c r="AA118" s="107">
        <v>2</v>
      </c>
      <c r="AB118" s="107">
        <v>4</v>
      </c>
      <c r="AC118" s="107">
        <v>6</v>
      </c>
      <c r="AD118" s="103">
        <v>13</v>
      </c>
      <c r="AE118" s="106"/>
      <c r="AF118" s="106"/>
      <c r="AG118" s="106"/>
      <c r="AH118" s="106"/>
      <c r="AI118" s="106"/>
      <c r="AK118" s="133"/>
      <c r="AL118" s="133"/>
      <c r="AM118" s="133"/>
      <c r="AN118" s="133"/>
      <c r="AO118" s="133"/>
    </row>
    <row r="119" spans="1:42" ht="15" customHeight="1" x14ac:dyDescent="0.25">
      <c r="A119" s="134" t="str">
        <f t="shared" si="16"/>
        <v/>
      </c>
      <c r="C119" s="44">
        <v>6014</v>
      </c>
      <c r="D119" s="8" t="s">
        <v>55</v>
      </c>
      <c r="E119" s="8" t="s">
        <v>160</v>
      </c>
      <c r="F119" s="70">
        <f t="shared" si="14"/>
        <v>55</v>
      </c>
      <c r="G119" s="112">
        <f t="shared" si="9"/>
        <v>8</v>
      </c>
      <c r="H119" s="112">
        <f t="shared" si="10"/>
        <v>5</v>
      </c>
      <c r="I119" s="112">
        <f t="shared" si="11"/>
        <v>13</v>
      </c>
      <c r="J119" s="129">
        <f t="shared" si="12"/>
        <v>0.23636363636363636</v>
      </c>
      <c r="K119" s="112">
        <f t="shared" si="13"/>
        <v>0</v>
      </c>
      <c r="L119" s="125"/>
      <c r="M119" s="112"/>
      <c r="N119" s="112"/>
      <c r="O119" s="112"/>
      <c r="P119" s="112"/>
      <c r="Q119" s="131"/>
      <c r="R119" s="120"/>
      <c r="Y119" s="98" t="s">
        <v>140</v>
      </c>
      <c r="Z119" s="99">
        <v>29</v>
      </c>
      <c r="AA119" s="99">
        <v>3</v>
      </c>
      <c r="AB119" s="99">
        <v>2</v>
      </c>
      <c r="AC119" s="99">
        <v>5</v>
      </c>
      <c r="AD119" s="103">
        <v>0</v>
      </c>
      <c r="AE119" s="106" t="s">
        <v>140</v>
      </c>
      <c r="AF119" s="106">
        <v>26</v>
      </c>
      <c r="AG119" s="106">
        <v>5</v>
      </c>
      <c r="AH119" s="106">
        <v>3</v>
      </c>
      <c r="AI119" s="106">
        <v>8</v>
      </c>
      <c r="AJ119" s="127">
        <v>0</v>
      </c>
      <c r="AK119" s="133"/>
      <c r="AL119" s="133"/>
      <c r="AM119" s="133"/>
      <c r="AN119" s="133"/>
      <c r="AO119" s="133"/>
    </row>
    <row r="120" spans="1:42" ht="15" customHeight="1" x14ac:dyDescent="0.25">
      <c r="A120" s="134" t="str">
        <f t="shared" si="16"/>
        <v/>
      </c>
      <c r="C120" s="44">
        <v>6015</v>
      </c>
      <c r="D120" s="8" t="s">
        <v>29</v>
      </c>
      <c r="E120" s="8" t="s">
        <v>143</v>
      </c>
      <c r="F120" s="70">
        <f t="shared" si="14"/>
        <v>55</v>
      </c>
      <c r="G120" s="112">
        <f t="shared" si="9"/>
        <v>7</v>
      </c>
      <c r="H120" s="112">
        <f t="shared" si="10"/>
        <v>4</v>
      </c>
      <c r="I120" s="112">
        <f t="shared" si="11"/>
        <v>11</v>
      </c>
      <c r="J120" s="129">
        <f t="shared" si="12"/>
        <v>0.2</v>
      </c>
      <c r="K120" s="112">
        <f t="shared" si="13"/>
        <v>15</v>
      </c>
      <c r="L120" s="125"/>
      <c r="M120" s="112"/>
      <c r="N120" s="112"/>
      <c r="O120" s="112"/>
      <c r="P120" s="112"/>
      <c r="Q120" s="131"/>
      <c r="R120" s="120"/>
      <c r="Y120" s="98" t="s">
        <v>140</v>
      </c>
      <c r="Z120" s="99">
        <v>29</v>
      </c>
      <c r="AA120" s="99">
        <v>5</v>
      </c>
      <c r="AB120" s="99">
        <v>3</v>
      </c>
      <c r="AC120" s="99">
        <v>8</v>
      </c>
      <c r="AD120" s="103">
        <v>6</v>
      </c>
      <c r="AE120" s="106" t="s">
        <v>140</v>
      </c>
      <c r="AF120" s="106">
        <v>26</v>
      </c>
      <c r="AG120" s="106">
        <v>2</v>
      </c>
      <c r="AH120" s="106">
        <v>1</v>
      </c>
      <c r="AI120" s="106">
        <v>3</v>
      </c>
      <c r="AJ120" s="127">
        <v>9</v>
      </c>
      <c r="AK120" s="133"/>
      <c r="AL120" s="133"/>
      <c r="AM120" s="133"/>
      <c r="AN120" s="133"/>
      <c r="AO120" s="133"/>
    </row>
    <row r="121" spans="1:42" ht="15" customHeight="1" x14ac:dyDescent="0.25">
      <c r="A121" s="134" t="str">
        <f t="shared" si="16"/>
        <v/>
      </c>
      <c r="C121" s="44">
        <v>6016</v>
      </c>
      <c r="D121" s="8" t="s">
        <v>74</v>
      </c>
      <c r="E121" s="8" t="s">
        <v>149</v>
      </c>
      <c r="F121" s="70">
        <f t="shared" si="14"/>
        <v>62</v>
      </c>
      <c r="G121" s="112">
        <f t="shared" si="9"/>
        <v>2</v>
      </c>
      <c r="H121" s="112">
        <f t="shared" si="10"/>
        <v>9</v>
      </c>
      <c r="I121" s="112">
        <f t="shared" si="11"/>
        <v>11</v>
      </c>
      <c r="J121" s="129">
        <f t="shared" si="12"/>
        <v>0.17741935483870969</v>
      </c>
      <c r="K121" s="112">
        <f t="shared" si="13"/>
        <v>0</v>
      </c>
      <c r="L121" s="125"/>
      <c r="M121" s="112"/>
      <c r="N121" s="112"/>
      <c r="O121" s="112"/>
      <c r="P121" s="112"/>
      <c r="Q121" s="131"/>
      <c r="R121" s="120"/>
      <c r="Y121" s="98" t="s">
        <v>140</v>
      </c>
      <c r="Z121" s="99">
        <v>29</v>
      </c>
      <c r="AA121" s="99">
        <v>1</v>
      </c>
      <c r="AB121" s="99">
        <v>5</v>
      </c>
      <c r="AC121" s="99">
        <v>6</v>
      </c>
      <c r="AD121" s="103">
        <v>0</v>
      </c>
      <c r="AE121" s="106" t="s">
        <v>140</v>
      </c>
      <c r="AF121" s="106">
        <v>26</v>
      </c>
      <c r="AG121" s="106">
        <v>1</v>
      </c>
      <c r="AH121" s="106">
        <v>4</v>
      </c>
      <c r="AI121" s="106">
        <v>5</v>
      </c>
      <c r="AJ121" s="127">
        <v>0</v>
      </c>
      <c r="AK121" s="133" t="str">
        <f>INDEX(PlayerTable!B:B,MATCH(C121,PlayerTable!C:C,0))</f>
        <v>Rink Rats</v>
      </c>
      <c r="AL121" s="133">
        <f>COUNT(Goalies!J$39:J$67)</f>
        <v>7</v>
      </c>
      <c r="AM121" s="133">
        <f>INDEX(PlayerTable!G:G,MATCH(C121,PlayerTable!C:C,0))</f>
        <v>0</v>
      </c>
      <c r="AN121" s="133">
        <f>INDEX(PlayerTable!H:H,MATCH(C121,PlayerTable!C:C,0))</f>
        <v>0</v>
      </c>
      <c r="AO121" s="133">
        <f>INDEX(PlayerTable!I:I,MATCH(C121,PlayerTable!C:C,0))</f>
        <v>0</v>
      </c>
      <c r="AP121" s="127">
        <f>IF(INDEX(PlayerTable!J:J,MATCH(C121,PlayerTable!C:C,0))="", 0, INDEX(PlayerTable!J:J,MATCH(C121,PlayerTable!C:C,0)))</f>
        <v>0</v>
      </c>
    </row>
    <row r="122" spans="1:42" ht="15" customHeight="1" x14ac:dyDescent="0.25">
      <c r="A122" s="134" t="str">
        <f t="shared" si="16"/>
        <v/>
      </c>
      <c r="C122" s="44">
        <v>6017</v>
      </c>
      <c r="D122" s="8" t="s">
        <v>77</v>
      </c>
      <c r="E122" s="8" t="s">
        <v>380</v>
      </c>
      <c r="F122" s="70">
        <f t="shared" si="14"/>
        <v>33</v>
      </c>
      <c r="G122" s="112">
        <f t="shared" si="9"/>
        <v>20</v>
      </c>
      <c r="H122" s="112">
        <f t="shared" si="10"/>
        <v>15</v>
      </c>
      <c r="I122" s="112">
        <f t="shared" si="11"/>
        <v>35</v>
      </c>
      <c r="J122" s="129">
        <f t="shared" si="12"/>
        <v>1.0606060606060606</v>
      </c>
      <c r="K122" s="112">
        <f t="shared" si="13"/>
        <v>33</v>
      </c>
      <c r="L122" s="125"/>
      <c r="M122" s="112"/>
      <c r="N122" s="112"/>
      <c r="O122" s="112"/>
      <c r="P122" s="112"/>
      <c r="Q122" s="131"/>
      <c r="R122" s="120"/>
      <c r="Y122" s="98"/>
      <c r="Z122" s="99"/>
      <c r="AA122" s="99"/>
      <c r="AB122" s="99"/>
      <c r="AC122" s="99"/>
      <c r="AE122" s="106" t="s">
        <v>140</v>
      </c>
      <c r="AF122" s="106">
        <v>26</v>
      </c>
      <c r="AG122" s="106">
        <v>14</v>
      </c>
      <c r="AH122" s="106">
        <v>13</v>
      </c>
      <c r="AI122" s="106">
        <v>27</v>
      </c>
      <c r="AJ122" s="127">
        <v>30</v>
      </c>
      <c r="AK122" s="133" t="str">
        <f>INDEX(PlayerTable!B:B,MATCH(C122,PlayerTable!C:C,0))</f>
        <v>Rink Rats</v>
      </c>
      <c r="AL122" s="133">
        <f>COUNT(Goalies!J$39:J$67)</f>
        <v>7</v>
      </c>
      <c r="AM122" s="133">
        <f>INDEX(PlayerTable!G:G,MATCH(C122,PlayerTable!C:C,0))</f>
        <v>6</v>
      </c>
      <c r="AN122" s="133">
        <f>INDEX(PlayerTable!H:H,MATCH(C122,PlayerTable!C:C,0))</f>
        <v>2</v>
      </c>
      <c r="AO122" s="133">
        <f>INDEX(PlayerTable!I:I,MATCH(C122,PlayerTable!C:C,0))</f>
        <v>8</v>
      </c>
      <c r="AP122" s="127">
        <f>IF(INDEX(PlayerTable!J:J,MATCH(C122,PlayerTable!C:C,0))="", 0, INDEX(PlayerTable!J:J,MATCH(C122,PlayerTable!C:C,0)))</f>
        <v>3</v>
      </c>
    </row>
    <row r="123" spans="1:42" ht="15" customHeight="1" x14ac:dyDescent="0.25">
      <c r="A123" s="134" t="str">
        <f t="shared" si="16"/>
        <v/>
      </c>
      <c r="C123" s="44">
        <v>6018</v>
      </c>
      <c r="D123" s="8" t="s">
        <v>252</v>
      </c>
      <c r="E123" s="8" t="s">
        <v>381</v>
      </c>
      <c r="F123" s="70">
        <f t="shared" si="14"/>
        <v>26</v>
      </c>
      <c r="G123" s="112">
        <f t="shared" si="9"/>
        <v>7</v>
      </c>
      <c r="H123" s="112">
        <f t="shared" si="10"/>
        <v>1</v>
      </c>
      <c r="I123" s="112">
        <f t="shared" si="11"/>
        <v>8</v>
      </c>
      <c r="J123" s="129">
        <f t="shared" si="12"/>
        <v>0.30769230769230771</v>
      </c>
      <c r="K123" s="112">
        <f t="shared" si="13"/>
        <v>0</v>
      </c>
      <c r="L123" s="125"/>
      <c r="M123" s="112"/>
      <c r="N123" s="112"/>
      <c r="O123" s="112"/>
      <c r="P123" s="112"/>
      <c r="Q123" s="131"/>
      <c r="R123" s="120"/>
      <c r="Y123" s="98"/>
      <c r="Z123" s="99"/>
      <c r="AA123" s="99"/>
      <c r="AB123" s="99"/>
      <c r="AC123" s="99"/>
      <c r="AE123" s="106" t="s">
        <v>140</v>
      </c>
      <c r="AF123" s="106">
        <v>26</v>
      </c>
      <c r="AG123" s="106">
        <v>7</v>
      </c>
      <c r="AH123" s="106">
        <v>1</v>
      </c>
      <c r="AI123" s="106">
        <v>8</v>
      </c>
      <c r="AJ123" s="127">
        <v>0</v>
      </c>
      <c r="AK123" s="133"/>
      <c r="AL123" s="133"/>
      <c r="AM123" s="133"/>
      <c r="AN123" s="133"/>
      <c r="AO123" s="133"/>
    </row>
    <row r="124" spans="1:42" ht="15" customHeight="1" x14ac:dyDescent="0.25">
      <c r="A124" s="134" t="str">
        <f t="shared" si="16"/>
        <v/>
      </c>
      <c r="C124" s="44">
        <v>6019</v>
      </c>
      <c r="D124" s="106" t="s">
        <v>62</v>
      </c>
      <c r="E124" s="106" t="s">
        <v>384</v>
      </c>
      <c r="F124" s="70">
        <f t="shared" si="14"/>
        <v>26</v>
      </c>
      <c r="G124" s="112">
        <f t="shared" si="9"/>
        <v>5</v>
      </c>
      <c r="H124" s="112">
        <f t="shared" si="10"/>
        <v>3</v>
      </c>
      <c r="I124" s="112">
        <f t="shared" si="11"/>
        <v>8</v>
      </c>
      <c r="J124" s="129">
        <f t="shared" si="12"/>
        <v>0.30769230769230771</v>
      </c>
      <c r="K124" s="112">
        <f t="shared" si="13"/>
        <v>0</v>
      </c>
      <c r="L124" s="125"/>
      <c r="M124" s="112"/>
      <c r="N124" s="112"/>
      <c r="O124" s="112"/>
      <c r="P124" s="112"/>
      <c r="Q124" s="131"/>
      <c r="R124" s="120"/>
      <c r="Y124" s="98"/>
      <c r="Z124" s="107"/>
      <c r="AA124" s="107"/>
      <c r="AB124" s="107"/>
      <c r="AC124" s="107"/>
      <c r="AE124" s="106" t="s">
        <v>140</v>
      </c>
      <c r="AF124" s="106">
        <v>26</v>
      </c>
      <c r="AG124" s="106">
        <v>5</v>
      </c>
      <c r="AH124" s="106">
        <v>3</v>
      </c>
      <c r="AI124" s="106">
        <v>8</v>
      </c>
      <c r="AJ124" s="127">
        <v>0</v>
      </c>
      <c r="AK124" s="133"/>
      <c r="AL124" s="133"/>
      <c r="AM124" s="133"/>
      <c r="AN124" s="133"/>
      <c r="AO124" s="133"/>
    </row>
    <row r="125" spans="1:42" ht="15" customHeight="1" x14ac:dyDescent="0.25">
      <c r="A125" s="134" t="str">
        <f t="shared" si="16"/>
        <v/>
      </c>
      <c r="C125" s="44">
        <v>6020</v>
      </c>
      <c r="D125" s="8" t="s">
        <v>57</v>
      </c>
      <c r="E125" s="8" t="s">
        <v>382</v>
      </c>
      <c r="F125" s="70">
        <f t="shared" si="14"/>
        <v>26</v>
      </c>
      <c r="G125" s="112">
        <f t="shared" si="9"/>
        <v>3</v>
      </c>
      <c r="H125" s="112">
        <f t="shared" si="10"/>
        <v>2</v>
      </c>
      <c r="I125" s="112">
        <f t="shared" si="11"/>
        <v>5</v>
      </c>
      <c r="J125" s="129">
        <f t="shared" si="12"/>
        <v>0.19230769230769232</v>
      </c>
      <c r="K125" s="112">
        <f t="shared" si="13"/>
        <v>0</v>
      </c>
      <c r="L125" s="125"/>
      <c r="M125" s="112"/>
      <c r="N125" s="112"/>
      <c r="O125" s="112"/>
      <c r="P125" s="112"/>
      <c r="Q125" s="131"/>
      <c r="R125" s="120"/>
      <c r="Y125" s="98"/>
      <c r="Z125" s="99"/>
      <c r="AA125" s="99"/>
      <c r="AB125" s="99"/>
      <c r="AC125" s="99"/>
      <c r="AE125" s="106" t="s">
        <v>140</v>
      </c>
      <c r="AF125" s="106">
        <v>26</v>
      </c>
      <c r="AG125" s="106">
        <v>3</v>
      </c>
      <c r="AH125" s="106">
        <v>2</v>
      </c>
      <c r="AI125" s="106">
        <v>5</v>
      </c>
      <c r="AJ125" s="127">
        <v>0</v>
      </c>
      <c r="AK125" s="133"/>
      <c r="AL125" s="133"/>
      <c r="AM125" s="133"/>
      <c r="AN125" s="133"/>
      <c r="AO125" s="133"/>
    </row>
    <row r="126" spans="1:42" ht="15" customHeight="1" x14ac:dyDescent="0.25">
      <c r="A126" s="134" t="str">
        <f t="shared" si="16"/>
        <v/>
      </c>
      <c r="C126" s="44">
        <v>6021</v>
      </c>
      <c r="D126" s="8" t="s">
        <v>100</v>
      </c>
      <c r="E126" s="8" t="s">
        <v>383</v>
      </c>
      <c r="F126" s="70">
        <f t="shared" si="14"/>
        <v>33</v>
      </c>
      <c r="G126" s="112">
        <f t="shared" si="9"/>
        <v>17</v>
      </c>
      <c r="H126" s="112">
        <f t="shared" si="10"/>
        <v>7</v>
      </c>
      <c r="I126" s="112">
        <f t="shared" si="11"/>
        <v>24</v>
      </c>
      <c r="J126" s="129">
        <f t="shared" si="12"/>
        <v>0.72727272727272729</v>
      </c>
      <c r="K126" s="112">
        <f t="shared" si="13"/>
        <v>0</v>
      </c>
      <c r="L126" s="125"/>
      <c r="M126" s="112"/>
      <c r="N126" s="112"/>
      <c r="O126" s="112"/>
      <c r="P126" s="112"/>
      <c r="Q126" s="131"/>
      <c r="R126" s="120"/>
      <c r="Y126" s="98"/>
      <c r="Z126" s="99"/>
      <c r="AA126" s="99"/>
      <c r="AB126" s="99"/>
      <c r="AC126" s="99"/>
      <c r="AE126" s="106" t="s">
        <v>140</v>
      </c>
      <c r="AF126" s="106">
        <v>26</v>
      </c>
      <c r="AG126" s="106">
        <v>11</v>
      </c>
      <c r="AH126" s="106">
        <v>5</v>
      </c>
      <c r="AI126" s="106">
        <v>16</v>
      </c>
      <c r="AJ126" s="127">
        <v>0</v>
      </c>
      <c r="AK126" s="133" t="str">
        <f>INDEX(PlayerTable!B:B,MATCH(C126,PlayerTable!C:C,0))</f>
        <v>Rink Rats</v>
      </c>
      <c r="AL126" s="133">
        <f>COUNT(Goalies!J$39:J$67)</f>
        <v>7</v>
      </c>
      <c r="AM126" s="133">
        <f>INDEX(PlayerTable!G:G,MATCH(C126,PlayerTable!C:C,0))</f>
        <v>6</v>
      </c>
      <c r="AN126" s="133">
        <f>INDEX(PlayerTable!H:H,MATCH(C126,PlayerTable!C:C,0))</f>
        <v>2</v>
      </c>
      <c r="AO126" s="133">
        <f>INDEX(PlayerTable!I:I,MATCH(C126,PlayerTable!C:C,0))</f>
        <v>8</v>
      </c>
      <c r="AP126" s="127">
        <f>IF(INDEX(PlayerTable!J:J,MATCH(C126,PlayerTable!C:C,0))="", 0, INDEX(PlayerTable!J:J,MATCH(C126,PlayerTable!C:C,0)))</f>
        <v>0</v>
      </c>
    </row>
    <row r="127" spans="1:42" ht="15" customHeight="1" x14ac:dyDescent="0.25">
      <c r="A127" s="134" t="str">
        <f t="shared" si="16"/>
        <v/>
      </c>
      <c r="C127" s="44">
        <v>6022</v>
      </c>
      <c r="D127" s="8" t="s">
        <v>405</v>
      </c>
      <c r="E127" s="8" t="s">
        <v>406</v>
      </c>
      <c r="F127" s="70">
        <f t="shared" si="14"/>
        <v>26</v>
      </c>
      <c r="G127" s="112">
        <f t="shared" si="9"/>
        <v>19</v>
      </c>
      <c r="H127" s="112">
        <f t="shared" si="10"/>
        <v>8</v>
      </c>
      <c r="I127" s="112">
        <f t="shared" si="11"/>
        <v>27</v>
      </c>
      <c r="J127" s="129">
        <f t="shared" si="12"/>
        <v>1.0384615384615385</v>
      </c>
      <c r="K127" s="112">
        <f t="shared" si="13"/>
        <v>15</v>
      </c>
      <c r="L127" s="125"/>
      <c r="M127" s="112"/>
      <c r="N127" s="112"/>
      <c r="O127" s="112"/>
      <c r="P127" s="112"/>
      <c r="Q127" s="131"/>
      <c r="R127" s="120"/>
      <c r="Y127" s="98"/>
      <c r="Z127" s="99"/>
      <c r="AA127" s="99"/>
      <c r="AB127" s="99"/>
      <c r="AC127" s="99"/>
      <c r="AE127" s="106" t="s">
        <v>140</v>
      </c>
      <c r="AF127" s="106">
        <v>26</v>
      </c>
      <c r="AG127" s="106">
        <v>19</v>
      </c>
      <c r="AH127" s="106">
        <v>8</v>
      </c>
      <c r="AI127" s="106">
        <v>27</v>
      </c>
      <c r="AJ127" s="127">
        <v>15</v>
      </c>
      <c r="AK127" s="133"/>
      <c r="AL127" s="133"/>
      <c r="AM127" s="133"/>
      <c r="AN127" s="133"/>
      <c r="AO127" s="133"/>
    </row>
    <row r="128" spans="1:42" ht="15" customHeight="1" x14ac:dyDescent="0.25">
      <c r="A128" s="134" t="str">
        <f t="shared" si="16"/>
        <v/>
      </c>
      <c r="C128" s="44">
        <v>6023</v>
      </c>
      <c r="D128" s="8" t="s">
        <v>168</v>
      </c>
      <c r="E128" s="8" t="s">
        <v>407</v>
      </c>
      <c r="F128" s="70">
        <f t="shared" si="14"/>
        <v>27</v>
      </c>
      <c r="G128" s="112">
        <f t="shared" si="9"/>
        <v>2</v>
      </c>
      <c r="H128" s="112">
        <f t="shared" si="10"/>
        <v>1</v>
      </c>
      <c r="I128" s="112">
        <f t="shared" si="11"/>
        <v>3</v>
      </c>
      <c r="J128" s="129">
        <f t="shared" si="12"/>
        <v>0.1111111111111111</v>
      </c>
      <c r="K128" s="112">
        <f t="shared" si="13"/>
        <v>6</v>
      </c>
      <c r="L128" s="125"/>
      <c r="M128" s="112"/>
      <c r="N128" s="112"/>
      <c r="O128" s="112"/>
      <c r="P128" s="112"/>
      <c r="Q128" s="131"/>
      <c r="R128" s="120"/>
      <c r="Y128" s="98"/>
      <c r="Z128" s="99"/>
      <c r="AA128" s="99"/>
      <c r="AB128" s="99"/>
      <c r="AC128" s="99"/>
      <c r="AE128" s="106" t="s">
        <v>140</v>
      </c>
      <c r="AF128" s="106">
        <v>20</v>
      </c>
      <c r="AG128" s="106">
        <v>0</v>
      </c>
      <c r="AH128" s="106">
        <v>0</v>
      </c>
      <c r="AI128" s="106">
        <v>0</v>
      </c>
      <c r="AJ128" s="127">
        <v>3</v>
      </c>
      <c r="AK128" s="133" t="str">
        <f>INDEX(PlayerTable!B:B,MATCH(C128,PlayerTable!C:C,0))</f>
        <v>Rink Rats</v>
      </c>
      <c r="AL128" s="133">
        <f>COUNT(Goalies!J$39:J$67)</f>
        <v>7</v>
      </c>
      <c r="AM128" s="133">
        <f>INDEX(PlayerTable!G:G,MATCH(C128,PlayerTable!C:C,0))</f>
        <v>2</v>
      </c>
      <c r="AN128" s="133">
        <f>INDEX(PlayerTable!H:H,MATCH(C128,PlayerTable!C:C,0))</f>
        <v>1</v>
      </c>
      <c r="AO128" s="133">
        <f>INDEX(PlayerTable!I:I,MATCH(C128,PlayerTable!C:C,0))</f>
        <v>3</v>
      </c>
      <c r="AP128" s="127">
        <f>IF(INDEX(PlayerTable!J:J,MATCH(C128,PlayerTable!C:C,0))="", 0, INDEX(PlayerTable!J:J,MATCH(C128,PlayerTable!C:C,0)))</f>
        <v>3</v>
      </c>
    </row>
    <row r="129" spans="1:42" ht="15" customHeight="1" x14ac:dyDescent="0.25">
      <c r="A129" s="134" t="str">
        <f t="shared" si="16"/>
        <v/>
      </c>
      <c r="C129" s="44">
        <v>7001</v>
      </c>
      <c r="D129" s="8" t="s">
        <v>10</v>
      </c>
      <c r="E129" s="8" t="s">
        <v>170</v>
      </c>
      <c r="F129" s="70">
        <f t="shared" si="14"/>
        <v>144</v>
      </c>
      <c r="G129" s="112">
        <f t="shared" si="9"/>
        <v>26</v>
      </c>
      <c r="H129" s="112">
        <f t="shared" si="10"/>
        <v>11</v>
      </c>
      <c r="I129" s="112">
        <f t="shared" si="11"/>
        <v>37</v>
      </c>
      <c r="J129" s="129">
        <f t="shared" si="12"/>
        <v>0.25694444444444442</v>
      </c>
      <c r="K129" s="112">
        <f t="shared" si="13"/>
        <v>9</v>
      </c>
      <c r="L129" s="111" t="s">
        <v>276</v>
      </c>
      <c r="M129" s="120">
        <v>29</v>
      </c>
      <c r="N129" s="120">
        <v>6</v>
      </c>
      <c r="O129" s="120">
        <v>2</v>
      </c>
      <c r="P129" s="120">
        <v>8</v>
      </c>
      <c r="Q129" s="132" t="s">
        <v>276</v>
      </c>
      <c r="R129" s="120">
        <v>33</v>
      </c>
      <c r="S129" s="64" t="s">
        <v>276</v>
      </c>
      <c r="T129" s="32">
        <v>27</v>
      </c>
      <c r="U129" s="32">
        <v>9</v>
      </c>
      <c r="V129" s="32">
        <v>3</v>
      </c>
      <c r="W129" s="32">
        <v>12</v>
      </c>
      <c r="X129" s="65">
        <v>3</v>
      </c>
      <c r="Y129" s="98" t="s">
        <v>162</v>
      </c>
      <c r="Z129" s="99">
        <v>29</v>
      </c>
      <c r="AA129" s="99">
        <v>6</v>
      </c>
      <c r="AB129" s="99">
        <v>4</v>
      </c>
      <c r="AC129" s="99">
        <v>10</v>
      </c>
      <c r="AD129" s="103">
        <v>0</v>
      </c>
      <c r="AE129" s="106" t="s">
        <v>162</v>
      </c>
      <c r="AF129" s="106">
        <v>26</v>
      </c>
      <c r="AG129" s="106">
        <v>5</v>
      </c>
      <c r="AH129" s="106">
        <v>2</v>
      </c>
      <c r="AI129" s="106">
        <v>7</v>
      </c>
      <c r="AJ129" s="127">
        <v>6</v>
      </c>
      <c r="AK129" s="133"/>
      <c r="AL129" s="133"/>
      <c r="AM129" s="133"/>
      <c r="AN129" s="133"/>
      <c r="AO129" s="133"/>
    </row>
    <row r="130" spans="1:42" ht="15" customHeight="1" x14ac:dyDescent="0.25">
      <c r="A130" s="134" t="str">
        <f t="shared" si="16"/>
        <v/>
      </c>
      <c r="C130" s="44">
        <v>7002</v>
      </c>
      <c r="D130" s="8" t="s">
        <v>62</v>
      </c>
      <c r="E130" s="8" t="s">
        <v>181</v>
      </c>
      <c r="F130" s="70">
        <f t="shared" si="14"/>
        <v>122</v>
      </c>
      <c r="G130" s="112">
        <f t="shared" si="9"/>
        <v>11</v>
      </c>
      <c r="H130" s="112">
        <f t="shared" si="10"/>
        <v>4</v>
      </c>
      <c r="I130" s="112">
        <f t="shared" si="11"/>
        <v>15</v>
      </c>
      <c r="J130" s="129">
        <f t="shared" si="12"/>
        <v>0.12295081967213115</v>
      </c>
      <c r="K130" s="112">
        <f t="shared" si="13"/>
        <v>18</v>
      </c>
      <c r="L130" s="111"/>
      <c r="Q130" s="95" t="s">
        <v>276</v>
      </c>
      <c r="R130" s="120">
        <v>33</v>
      </c>
      <c r="S130" s="64" t="s">
        <v>276</v>
      </c>
      <c r="T130" s="32">
        <v>27</v>
      </c>
      <c r="U130" s="32">
        <v>4</v>
      </c>
      <c r="V130" s="32">
        <v>0</v>
      </c>
      <c r="W130" s="32">
        <v>4</v>
      </c>
      <c r="X130" s="65">
        <v>0</v>
      </c>
      <c r="Y130" s="98" t="s">
        <v>162</v>
      </c>
      <c r="Z130" s="99">
        <v>29</v>
      </c>
      <c r="AA130" s="99">
        <v>3</v>
      </c>
      <c r="AB130" s="99">
        <v>2</v>
      </c>
      <c r="AC130" s="99">
        <v>5</v>
      </c>
      <c r="AD130" s="103">
        <v>3</v>
      </c>
      <c r="AE130" s="106" t="s">
        <v>162</v>
      </c>
      <c r="AF130" s="106">
        <v>26</v>
      </c>
      <c r="AG130" s="106">
        <v>4</v>
      </c>
      <c r="AH130" s="106">
        <v>2</v>
      </c>
      <c r="AI130" s="106">
        <v>6</v>
      </c>
      <c r="AJ130" s="127">
        <v>15</v>
      </c>
      <c r="AK130" s="133" t="str">
        <f>INDEX(PlayerTable!B:B,MATCH(C130,PlayerTable!C:C,0))</f>
        <v>Victors</v>
      </c>
      <c r="AL130" s="133">
        <f>COUNT(Goalies!J$39:J$67)</f>
        <v>7</v>
      </c>
      <c r="AM130" s="133">
        <f>INDEX(PlayerTable!G:G,MATCH(C130,PlayerTable!C:C,0))</f>
        <v>0</v>
      </c>
      <c r="AN130" s="133">
        <f>INDEX(PlayerTable!H:H,MATCH(C130,PlayerTable!C:C,0))</f>
        <v>0</v>
      </c>
      <c r="AO130" s="133">
        <f>INDEX(PlayerTable!I:I,MATCH(C130,PlayerTable!C:C,0))</f>
        <v>0</v>
      </c>
      <c r="AP130" s="127">
        <f>IF(INDEX(PlayerTable!J:J,MATCH(C130,PlayerTable!C:C,0))="", 0, INDEX(PlayerTable!J:J,MATCH(C130,PlayerTable!C:C,0)))</f>
        <v>0</v>
      </c>
    </row>
    <row r="131" spans="1:42" ht="15" customHeight="1" x14ac:dyDescent="0.25">
      <c r="A131" s="134" t="str">
        <f t="shared" si="16"/>
        <v>Yes</v>
      </c>
      <c r="C131" s="44">
        <v>7003</v>
      </c>
      <c r="D131" s="8" t="s">
        <v>177</v>
      </c>
      <c r="E131" s="8" t="s">
        <v>178</v>
      </c>
      <c r="F131" s="70">
        <f t="shared" si="14"/>
        <v>151</v>
      </c>
      <c r="G131" s="112">
        <f t="shared" ref="G131:G194" si="17">SUM(N131+U131+AA131+AG131+AM131)</f>
        <v>1</v>
      </c>
      <c r="H131" s="112">
        <f t="shared" ref="H131:H194" si="18">SUM(O131+V131+AB131+AH131+AN131)</f>
        <v>12</v>
      </c>
      <c r="I131" s="112">
        <f t="shared" ref="I131:I194" si="19">SUM(P131+W131+AC131+AI131+AO131)</f>
        <v>13</v>
      </c>
      <c r="J131" s="129">
        <f t="shared" ref="J131:J194" si="20">I131/F131</f>
        <v>8.6092715231788075E-2</v>
      </c>
      <c r="K131" s="112">
        <f t="shared" ref="K131:K194" si="21">SUM(X131+AD131+AJ131+AP131)</f>
        <v>3</v>
      </c>
      <c r="L131" s="111" t="s">
        <v>276</v>
      </c>
      <c r="M131" s="120">
        <v>29</v>
      </c>
      <c r="N131" s="120">
        <v>0</v>
      </c>
      <c r="O131" s="120">
        <v>4</v>
      </c>
      <c r="P131" s="120">
        <v>4</v>
      </c>
      <c r="Q131" s="132" t="s">
        <v>276</v>
      </c>
      <c r="R131" s="120">
        <v>33</v>
      </c>
      <c r="S131" s="64" t="s">
        <v>276</v>
      </c>
      <c r="T131" s="32">
        <v>27</v>
      </c>
      <c r="U131" s="32">
        <v>0</v>
      </c>
      <c r="V131" s="32">
        <v>2</v>
      </c>
      <c r="W131" s="32">
        <v>2</v>
      </c>
      <c r="X131" s="65">
        <v>0</v>
      </c>
      <c r="Y131" s="98" t="s">
        <v>162</v>
      </c>
      <c r="Z131" s="99">
        <v>29</v>
      </c>
      <c r="AA131" s="99">
        <v>0</v>
      </c>
      <c r="AB131" s="99">
        <v>6</v>
      </c>
      <c r="AC131" s="99">
        <v>6</v>
      </c>
      <c r="AD131" s="103">
        <v>3</v>
      </c>
      <c r="AE131" s="133" t="s">
        <v>162</v>
      </c>
      <c r="AF131" s="133">
        <v>26</v>
      </c>
      <c r="AG131" s="133">
        <v>1</v>
      </c>
      <c r="AH131" s="133">
        <v>0</v>
      </c>
      <c r="AI131" s="133">
        <v>1</v>
      </c>
      <c r="AJ131" s="127">
        <v>0</v>
      </c>
      <c r="AK131" s="133" t="str">
        <f>INDEX(PlayerTable!B:B,MATCH(C131,PlayerTable!C:C,0))</f>
        <v>Victors</v>
      </c>
      <c r="AL131" s="133">
        <f>COUNT(Goalies!J$39:J$67)</f>
        <v>7</v>
      </c>
      <c r="AM131" s="133">
        <f>INDEX(PlayerTable!G:G,MATCH(C131,PlayerTable!C:C,0))</f>
        <v>0</v>
      </c>
      <c r="AN131" s="133">
        <f>INDEX(PlayerTable!H:H,MATCH(C131,PlayerTable!C:C,0))</f>
        <v>0</v>
      </c>
      <c r="AO131" s="133">
        <f>INDEX(PlayerTable!I:I,MATCH(C131,PlayerTable!C:C,0))</f>
        <v>0</v>
      </c>
      <c r="AP131" s="127">
        <f>IF(INDEX(PlayerTable!J:J,MATCH(C131,PlayerTable!C:C,0))="", 0, INDEX(PlayerTable!J:J,MATCH(C131,PlayerTable!C:C,0)))</f>
        <v>0</v>
      </c>
    </row>
    <row r="132" spans="1:42" ht="15" customHeight="1" x14ac:dyDescent="0.25">
      <c r="A132" s="134" t="str">
        <f t="shared" si="16"/>
        <v>Yes</v>
      </c>
      <c r="C132" s="44">
        <v>7004</v>
      </c>
      <c r="D132" s="8" t="s">
        <v>62</v>
      </c>
      <c r="E132" s="8" t="s">
        <v>179</v>
      </c>
      <c r="F132" s="70">
        <f t="shared" ref="F132:F195" si="22">SUM(M132+R132+T132+Z132+AF132+AL132)</f>
        <v>151</v>
      </c>
      <c r="G132" s="112">
        <f t="shared" si="17"/>
        <v>9</v>
      </c>
      <c r="H132" s="112">
        <f t="shared" si="18"/>
        <v>19</v>
      </c>
      <c r="I132" s="112">
        <f t="shared" si="19"/>
        <v>28</v>
      </c>
      <c r="J132" s="129">
        <f t="shared" si="20"/>
        <v>0.18543046357615894</v>
      </c>
      <c r="K132" s="112">
        <f t="shared" si="21"/>
        <v>6</v>
      </c>
      <c r="L132" s="111" t="s">
        <v>276</v>
      </c>
      <c r="M132" s="120">
        <v>29</v>
      </c>
      <c r="N132" s="120">
        <v>1</v>
      </c>
      <c r="O132" s="120">
        <v>4</v>
      </c>
      <c r="P132" s="120">
        <v>5</v>
      </c>
      <c r="Q132" s="132" t="s">
        <v>276</v>
      </c>
      <c r="R132" s="120">
        <v>33</v>
      </c>
      <c r="S132" s="64" t="s">
        <v>276</v>
      </c>
      <c r="T132" s="32">
        <v>27</v>
      </c>
      <c r="U132" s="32">
        <v>5</v>
      </c>
      <c r="V132" s="32">
        <v>2</v>
      </c>
      <c r="W132" s="32">
        <v>7</v>
      </c>
      <c r="X132" s="65">
        <v>3</v>
      </c>
      <c r="Y132" s="98" t="s">
        <v>162</v>
      </c>
      <c r="Z132" s="99">
        <v>29</v>
      </c>
      <c r="AA132" s="99">
        <v>0</v>
      </c>
      <c r="AB132" s="99">
        <v>9</v>
      </c>
      <c r="AC132" s="99">
        <v>9</v>
      </c>
      <c r="AD132" s="103">
        <v>0</v>
      </c>
      <c r="AE132" s="133" t="s">
        <v>162</v>
      </c>
      <c r="AF132" s="133">
        <v>26</v>
      </c>
      <c r="AG132" s="133">
        <v>3</v>
      </c>
      <c r="AH132" s="133">
        <v>3</v>
      </c>
      <c r="AI132" s="133">
        <v>6</v>
      </c>
      <c r="AJ132" s="127">
        <v>0</v>
      </c>
      <c r="AK132" s="133" t="str">
        <f>INDEX(PlayerTable!B:B,MATCH(C132,PlayerTable!C:C,0))</f>
        <v>Victors</v>
      </c>
      <c r="AL132" s="133">
        <f>COUNT(Goalies!J$39:J$67)</f>
        <v>7</v>
      </c>
      <c r="AM132" s="133">
        <f>INDEX(PlayerTable!G:G,MATCH(C132,PlayerTable!C:C,0))</f>
        <v>0</v>
      </c>
      <c r="AN132" s="133">
        <f>INDEX(PlayerTable!H:H,MATCH(C132,PlayerTable!C:C,0))</f>
        <v>1</v>
      </c>
      <c r="AO132" s="133">
        <f>INDEX(PlayerTable!I:I,MATCH(C132,PlayerTable!C:C,0))</f>
        <v>1</v>
      </c>
      <c r="AP132" s="127">
        <f>IF(INDEX(PlayerTable!J:J,MATCH(C132,PlayerTable!C:C,0))="", 0, INDEX(PlayerTable!J:J,MATCH(C132,PlayerTable!C:C,0)))</f>
        <v>3</v>
      </c>
    </row>
    <row r="133" spans="1:42" ht="15" customHeight="1" x14ac:dyDescent="0.25">
      <c r="A133" s="134" t="str">
        <f t="shared" si="16"/>
        <v>Yes</v>
      </c>
      <c r="C133" s="44">
        <v>7005</v>
      </c>
      <c r="D133" s="8" t="s">
        <v>171</v>
      </c>
      <c r="E133" s="8" t="s">
        <v>172</v>
      </c>
      <c r="F133" s="70">
        <f t="shared" si="22"/>
        <v>151</v>
      </c>
      <c r="G133" s="112">
        <f t="shared" si="17"/>
        <v>57</v>
      </c>
      <c r="H133" s="112">
        <f t="shared" si="18"/>
        <v>27</v>
      </c>
      <c r="I133" s="112">
        <f t="shared" si="19"/>
        <v>84</v>
      </c>
      <c r="J133" s="129">
        <f t="shared" si="20"/>
        <v>0.55629139072847678</v>
      </c>
      <c r="K133" s="112">
        <f t="shared" si="21"/>
        <v>9</v>
      </c>
      <c r="L133" s="111" t="s">
        <v>276</v>
      </c>
      <c r="M133" s="120">
        <v>29</v>
      </c>
      <c r="N133" s="120">
        <v>7</v>
      </c>
      <c r="O133" s="120">
        <v>3</v>
      </c>
      <c r="P133" s="120">
        <v>10</v>
      </c>
      <c r="Q133" s="132" t="s">
        <v>276</v>
      </c>
      <c r="R133" s="120">
        <v>33</v>
      </c>
      <c r="S133" s="64" t="s">
        <v>276</v>
      </c>
      <c r="T133" s="32">
        <v>27</v>
      </c>
      <c r="U133" s="32">
        <v>19</v>
      </c>
      <c r="V133" s="32">
        <v>6</v>
      </c>
      <c r="W133" s="32">
        <v>25</v>
      </c>
      <c r="X133" s="65">
        <v>9</v>
      </c>
      <c r="Y133" s="98" t="s">
        <v>162</v>
      </c>
      <c r="Z133" s="107">
        <v>29</v>
      </c>
      <c r="AA133" s="107">
        <v>15</v>
      </c>
      <c r="AB133" s="107">
        <v>7</v>
      </c>
      <c r="AC133" s="107">
        <v>22</v>
      </c>
      <c r="AD133" s="103">
        <v>0</v>
      </c>
      <c r="AE133" s="133" t="s">
        <v>162</v>
      </c>
      <c r="AF133" s="133">
        <v>26</v>
      </c>
      <c r="AG133" s="133">
        <v>11</v>
      </c>
      <c r="AH133" s="133">
        <v>8</v>
      </c>
      <c r="AI133" s="133">
        <v>19</v>
      </c>
      <c r="AJ133" s="127">
        <v>0</v>
      </c>
      <c r="AK133" s="133" t="str">
        <f>INDEX(PlayerTable!B:B,MATCH(C133,PlayerTable!C:C,0))</f>
        <v>Victors</v>
      </c>
      <c r="AL133" s="133">
        <f>COUNT(Goalies!J$39:J$67)</f>
        <v>7</v>
      </c>
      <c r="AM133" s="133">
        <f>INDEX(PlayerTable!G:G,MATCH(C133,PlayerTable!C:C,0))</f>
        <v>5</v>
      </c>
      <c r="AN133" s="133">
        <f>INDEX(PlayerTable!H:H,MATCH(C133,PlayerTable!C:C,0))</f>
        <v>3</v>
      </c>
      <c r="AO133" s="133">
        <f>INDEX(PlayerTable!I:I,MATCH(C133,PlayerTable!C:C,0))</f>
        <v>8</v>
      </c>
      <c r="AP133" s="127">
        <f>IF(INDEX(PlayerTable!J:J,MATCH(C133,PlayerTable!C:C,0))="", 0, INDEX(PlayerTable!J:J,MATCH(C133,PlayerTable!C:C,0)))</f>
        <v>0</v>
      </c>
    </row>
    <row r="134" spans="1:42" ht="15" customHeight="1" x14ac:dyDescent="0.25">
      <c r="A134" s="134" t="str">
        <f t="shared" si="16"/>
        <v/>
      </c>
      <c r="C134" s="44">
        <v>7006</v>
      </c>
      <c r="D134" s="8" t="s">
        <v>41</v>
      </c>
      <c r="E134" s="8" t="s">
        <v>165</v>
      </c>
      <c r="F134" s="70">
        <f t="shared" si="22"/>
        <v>122</v>
      </c>
      <c r="G134" s="112">
        <f t="shared" si="17"/>
        <v>32</v>
      </c>
      <c r="H134" s="112">
        <f t="shared" si="18"/>
        <v>13</v>
      </c>
      <c r="I134" s="112">
        <f t="shared" si="19"/>
        <v>45</v>
      </c>
      <c r="J134" s="129">
        <f t="shared" si="20"/>
        <v>0.36885245901639346</v>
      </c>
      <c r="K134" s="112">
        <f t="shared" si="21"/>
        <v>25</v>
      </c>
      <c r="L134" s="111"/>
      <c r="M134" s="120"/>
      <c r="N134" s="120"/>
      <c r="O134" s="120"/>
      <c r="P134" s="120"/>
      <c r="Q134" s="132" t="s">
        <v>276</v>
      </c>
      <c r="R134" s="120">
        <v>33</v>
      </c>
      <c r="S134" s="64" t="s">
        <v>276</v>
      </c>
      <c r="T134" s="32">
        <v>27</v>
      </c>
      <c r="U134" s="32">
        <v>12</v>
      </c>
      <c r="V134" s="32">
        <v>7</v>
      </c>
      <c r="W134" s="32">
        <v>19</v>
      </c>
      <c r="X134" s="65">
        <v>10</v>
      </c>
      <c r="Y134" s="98" t="s">
        <v>162</v>
      </c>
      <c r="Z134" s="99">
        <v>29</v>
      </c>
      <c r="AA134" s="99">
        <v>11</v>
      </c>
      <c r="AB134" s="99">
        <v>3</v>
      </c>
      <c r="AC134" s="99">
        <v>14</v>
      </c>
      <c r="AD134" s="103">
        <v>9</v>
      </c>
      <c r="AE134" s="133" t="s">
        <v>162</v>
      </c>
      <c r="AF134" s="133">
        <v>26</v>
      </c>
      <c r="AG134" s="133">
        <v>6</v>
      </c>
      <c r="AH134" s="133">
        <v>3</v>
      </c>
      <c r="AI134" s="133">
        <v>9</v>
      </c>
      <c r="AJ134" s="127">
        <v>6</v>
      </c>
      <c r="AK134" s="133" t="str">
        <f>INDEX(PlayerTable!B:B,MATCH(C134,PlayerTable!C:C,0))</f>
        <v>Victors</v>
      </c>
      <c r="AL134" s="133">
        <f>COUNT(Goalies!J$39:J$67)</f>
        <v>7</v>
      </c>
      <c r="AM134" s="133">
        <f>INDEX(PlayerTable!G:G,MATCH(C134,PlayerTable!C:C,0))</f>
        <v>3</v>
      </c>
      <c r="AN134" s="133">
        <f>INDEX(PlayerTable!H:H,MATCH(C134,PlayerTable!C:C,0))</f>
        <v>0</v>
      </c>
      <c r="AO134" s="133">
        <f>INDEX(PlayerTable!I:I,MATCH(C134,PlayerTable!C:C,0))</f>
        <v>3</v>
      </c>
      <c r="AP134" s="127">
        <f>IF(INDEX(PlayerTable!J:J,MATCH(C134,PlayerTable!C:C,0))="", 0, INDEX(PlayerTable!J:J,MATCH(C134,PlayerTable!C:C,0)))</f>
        <v>0</v>
      </c>
    </row>
    <row r="135" spans="1:42" ht="15" customHeight="1" x14ac:dyDescent="0.25">
      <c r="A135" s="134" t="str">
        <f t="shared" si="16"/>
        <v/>
      </c>
      <c r="C135" s="44">
        <v>7007</v>
      </c>
      <c r="D135" s="133" t="s">
        <v>73</v>
      </c>
      <c r="E135" s="133" t="s">
        <v>173</v>
      </c>
      <c r="F135" s="70">
        <f t="shared" si="22"/>
        <v>91</v>
      </c>
      <c r="G135" s="112">
        <f t="shared" si="17"/>
        <v>5</v>
      </c>
      <c r="H135" s="112">
        <f t="shared" si="18"/>
        <v>3</v>
      </c>
      <c r="I135" s="112">
        <f t="shared" si="19"/>
        <v>8</v>
      </c>
      <c r="J135" s="129">
        <f t="shared" si="20"/>
        <v>8.7912087912087919E-2</v>
      </c>
      <c r="K135" s="112">
        <f t="shared" si="21"/>
        <v>3</v>
      </c>
      <c r="L135" s="111" t="s">
        <v>276</v>
      </c>
      <c r="M135" s="120">
        <v>29</v>
      </c>
      <c r="N135" s="120">
        <v>3</v>
      </c>
      <c r="O135" s="120">
        <v>0</v>
      </c>
      <c r="P135" s="120">
        <v>3</v>
      </c>
      <c r="Q135" s="132" t="s">
        <v>276</v>
      </c>
      <c r="R135" s="120">
        <v>33</v>
      </c>
      <c r="Y135" s="98" t="s">
        <v>162</v>
      </c>
      <c r="Z135" s="134">
        <v>29</v>
      </c>
      <c r="AA135" s="134">
        <v>2</v>
      </c>
      <c r="AB135" s="134">
        <v>3</v>
      </c>
      <c r="AC135" s="134">
        <v>5</v>
      </c>
      <c r="AD135" s="103">
        <v>3</v>
      </c>
      <c r="AE135" s="133"/>
      <c r="AF135" s="133"/>
      <c r="AG135" s="133"/>
      <c r="AH135" s="133"/>
      <c r="AI135" s="133"/>
      <c r="AK135" s="133"/>
      <c r="AL135" s="133"/>
      <c r="AM135" s="133"/>
      <c r="AN135" s="133"/>
      <c r="AO135" s="133"/>
    </row>
    <row r="136" spans="1:42" ht="15" customHeight="1" x14ac:dyDescent="0.25">
      <c r="A136" s="134" t="str">
        <f t="shared" si="16"/>
        <v/>
      </c>
      <c r="C136" s="44">
        <v>7008</v>
      </c>
      <c r="D136" s="106" t="s">
        <v>182</v>
      </c>
      <c r="E136" s="106" t="s">
        <v>183</v>
      </c>
      <c r="F136" s="70">
        <f t="shared" si="22"/>
        <v>82</v>
      </c>
      <c r="G136" s="112">
        <f t="shared" si="17"/>
        <v>0</v>
      </c>
      <c r="H136" s="112">
        <f t="shared" si="18"/>
        <v>2</v>
      </c>
      <c r="I136" s="112">
        <f t="shared" si="19"/>
        <v>2</v>
      </c>
      <c r="J136" s="129">
        <f t="shared" si="20"/>
        <v>2.4390243902439025E-2</v>
      </c>
      <c r="K136" s="112">
        <f t="shared" si="21"/>
        <v>6</v>
      </c>
      <c r="L136" s="111"/>
      <c r="M136" s="112"/>
      <c r="N136" s="112"/>
      <c r="O136" s="112"/>
      <c r="P136" s="112"/>
      <c r="Q136" s="131"/>
      <c r="R136" s="120"/>
      <c r="S136" s="64" t="s">
        <v>276</v>
      </c>
      <c r="T136" s="32">
        <v>27</v>
      </c>
      <c r="U136" s="32">
        <v>0</v>
      </c>
      <c r="V136" s="32">
        <v>0</v>
      </c>
      <c r="W136" s="32">
        <v>0</v>
      </c>
      <c r="X136" s="65">
        <v>3</v>
      </c>
      <c r="Y136" s="98" t="s">
        <v>162</v>
      </c>
      <c r="Z136" s="107">
        <v>29</v>
      </c>
      <c r="AA136" s="107">
        <v>0</v>
      </c>
      <c r="AB136" s="107">
        <v>2</v>
      </c>
      <c r="AC136" s="107">
        <v>2</v>
      </c>
      <c r="AD136" s="103">
        <v>3</v>
      </c>
      <c r="AE136" s="133" t="s">
        <v>162</v>
      </c>
      <c r="AF136" s="133">
        <v>26</v>
      </c>
      <c r="AG136" s="133">
        <v>0</v>
      </c>
      <c r="AH136" s="133">
        <v>0</v>
      </c>
      <c r="AI136" s="133">
        <v>0</v>
      </c>
      <c r="AJ136" s="127">
        <v>0</v>
      </c>
      <c r="AK136" s="133"/>
      <c r="AL136" s="133"/>
      <c r="AM136" s="133"/>
      <c r="AN136" s="133"/>
      <c r="AO136" s="133"/>
    </row>
    <row r="137" spans="1:42" ht="15" customHeight="1" x14ac:dyDescent="0.25">
      <c r="A137" s="134" t="str">
        <f t="shared" si="16"/>
        <v/>
      </c>
      <c r="C137" s="44">
        <v>7009</v>
      </c>
      <c r="D137" s="133" t="s">
        <v>168</v>
      </c>
      <c r="E137" s="133" t="s">
        <v>169</v>
      </c>
      <c r="F137" s="70">
        <f t="shared" si="22"/>
        <v>122</v>
      </c>
      <c r="G137" s="112">
        <f t="shared" si="17"/>
        <v>34</v>
      </c>
      <c r="H137" s="112">
        <f t="shared" si="18"/>
        <v>30</v>
      </c>
      <c r="I137" s="112">
        <f t="shared" si="19"/>
        <v>64</v>
      </c>
      <c r="J137" s="129">
        <f t="shared" si="20"/>
        <v>0.52459016393442626</v>
      </c>
      <c r="K137" s="112">
        <f t="shared" si="21"/>
        <v>6</v>
      </c>
      <c r="L137" s="111"/>
      <c r="M137" s="112"/>
      <c r="N137" s="112"/>
      <c r="O137" s="112"/>
      <c r="P137" s="112"/>
      <c r="Q137" s="131" t="s">
        <v>276</v>
      </c>
      <c r="R137" s="120">
        <v>33</v>
      </c>
      <c r="S137" s="64" t="s">
        <v>276</v>
      </c>
      <c r="T137" s="32">
        <v>27</v>
      </c>
      <c r="U137" s="32">
        <v>6</v>
      </c>
      <c r="V137" s="32">
        <v>12</v>
      </c>
      <c r="W137" s="32">
        <v>18</v>
      </c>
      <c r="X137" s="65">
        <v>0</v>
      </c>
      <c r="Y137" s="98" t="s">
        <v>162</v>
      </c>
      <c r="Z137" s="134">
        <v>29</v>
      </c>
      <c r="AA137" s="134">
        <v>10</v>
      </c>
      <c r="AB137" s="134">
        <v>6</v>
      </c>
      <c r="AC137" s="134">
        <v>16</v>
      </c>
      <c r="AD137" s="103">
        <v>6</v>
      </c>
      <c r="AE137" s="133" t="s">
        <v>162</v>
      </c>
      <c r="AF137" s="133">
        <v>26</v>
      </c>
      <c r="AG137" s="133">
        <v>11</v>
      </c>
      <c r="AH137" s="133">
        <v>7</v>
      </c>
      <c r="AI137" s="133">
        <v>18</v>
      </c>
      <c r="AJ137" s="127">
        <v>0</v>
      </c>
      <c r="AK137" s="133" t="str">
        <f>INDEX(PlayerTable!B:B,MATCH(C137,PlayerTable!C:C,0))</f>
        <v>Victors</v>
      </c>
      <c r="AL137" s="133">
        <f>COUNT(Goalies!J$39:J$67)</f>
        <v>7</v>
      </c>
      <c r="AM137" s="133">
        <f>INDEX(PlayerTable!G:G,MATCH(C137,PlayerTable!C:C,0))</f>
        <v>7</v>
      </c>
      <c r="AN137" s="133">
        <f>INDEX(PlayerTable!H:H,MATCH(C137,PlayerTable!C:C,0))</f>
        <v>5</v>
      </c>
      <c r="AO137" s="133">
        <f>INDEX(PlayerTable!I:I,MATCH(C137,PlayerTable!C:C,0))</f>
        <v>12</v>
      </c>
      <c r="AP137" s="127">
        <f>IF(INDEX(PlayerTable!J:J,MATCH(C137,PlayerTable!C:C,0))="", 0, INDEX(PlayerTable!J:J,MATCH(C137,PlayerTable!C:C,0)))</f>
        <v>0</v>
      </c>
    </row>
    <row r="138" spans="1:42" ht="15" customHeight="1" x14ac:dyDescent="0.25">
      <c r="A138" s="134" t="str">
        <f t="shared" ref="A138:A169" si="23">IF(AND(ISTEXT(L138), ISTEXT(Q138), ISTEXT(S138), ISTEXT(Y138), ISTEXT(AE138),ISTEXT(AK138)),"Yes", "")</f>
        <v>Yes</v>
      </c>
      <c r="B138" s="107" t="s">
        <v>285</v>
      </c>
      <c r="C138" s="44">
        <v>7010</v>
      </c>
      <c r="D138" s="133" t="s">
        <v>32</v>
      </c>
      <c r="E138" s="133" t="s">
        <v>166</v>
      </c>
      <c r="F138" s="70">
        <f t="shared" si="22"/>
        <v>151</v>
      </c>
      <c r="G138" s="112">
        <f t="shared" si="17"/>
        <v>31</v>
      </c>
      <c r="H138" s="112">
        <f t="shared" si="18"/>
        <v>22</v>
      </c>
      <c r="I138" s="112">
        <f t="shared" si="19"/>
        <v>53</v>
      </c>
      <c r="J138" s="129">
        <f t="shared" si="20"/>
        <v>0.35099337748344372</v>
      </c>
      <c r="K138" s="112">
        <f t="shared" si="21"/>
        <v>27</v>
      </c>
      <c r="L138" s="111" t="s">
        <v>276</v>
      </c>
      <c r="M138" s="120">
        <v>29</v>
      </c>
      <c r="N138" s="120">
        <v>0</v>
      </c>
      <c r="O138" s="120">
        <v>0</v>
      </c>
      <c r="P138" s="120">
        <v>0</v>
      </c>
      <c r="Q138" s="132" t="s">
        <v>276</v>
      </c>
      <c r="R138" s="120">
        <v>33</v>
      </c>
      <c r="S138" s="64" t="s">
        <v>276</v>
      </c>
      <c r="T138" s="32">
        <v>27</v>
      </c>
      <c r="U138" s="32">
        <v>8</v>
      </c>
      <c r="V138" s="32">
        <v>9</v>
      </c>
      <c r="W138" s="32">
        <v>17</v>
      </c>
      <c r="X138" s="65">
        <v>6</v>
      </c>
      <c r="Y138" s="98" t="s">
        <v>162</v>
      </c>
      <c r="Z138" s="134">
        <v>29</v>
      </c>
      <c r="AA138" s="134">
        <v>16</v>
      </c>
      <c r="AB138" s="134">
        <v>10</v>
      </c>
      <c r="AC138" s="134">
        <v>26</v>
      </c>
      <c r="AD138" s="103">
        <v>6</v>
      </c>
      <c r="AE138" s="133" t="s">
        <v>162</v>
      </c>
      <c r="AF138" s="133">
        <v>26</v>
      </c>
      <c r="AG138" s="133">
        <v>6</v>
      </c>
      <c r="AH138" s="133">
        <v>3</v>
      </c>
      <c r="AI138" s="133">
        <v>9</v>
      </c>
      <c r="AJ138" s="127">
        <v>9</v>
      </c>
      <c r="AK138" s="133" t="str">
        <f>INDEX(PlayerTable!B:B,MATCH(C138,PlayerTable!C:C,0))</f>
        <v>Victors</v>
      </c>
      <c r="AL138" s="133">
        <f>COUNT(Goalies!J$39:J$67)</f>
        <v>7</v>
      </c>
      <c r="AM138" s="133">
        <f>INDEX(PlayerTable!G:G,MATCH(C138,PlayerTable!C:C,0))</f>
        <v>1</v>
      </c>
      <c r="AN138" s="133">
        <f>INDEX(PlayerTable!H:H,MATCH(C138,PlayerTable!C:C,0))</f>
        <v>0</v>
      </c>
      <c r="AO138" s="133">
        <f>INDEX(PlayerTable!I:I,MATCH(C138,PlayerTable!C:C,0))</f>
        <v>1</v>
      </c>
      <c r="AP138" s="127">
        <f>IF(INDEX(PlayerTable!J:J,MATCH(C138,PlayerTable!C:C,0))="", 0, INDEX(PlayerTable!J:J,MATCH(C138,PlayerTable!C:C,0)))</f>
        <v>6</v>
      </c>
    </row>
    <row r="139" spans="1:42" ht="15" customHeight="1" x14ac:dyDescent="0.25">
      <c r="A139" s="134" t="str">
        <f t="shared" si="23"/>
        <v/>
      </c>
      <c r="C139" s="44">
        <v>7011</v>
      </c>
      <c r="D139" s="133" t="s">
        <v>167</v>
      </c>
      <c r="E139" s="133" t="s">
        <v>164</v>
      </c>
      <c r="F139" s="70">
        <f t="shared" si="22"/>
        <v>96</v>
      </c>
      <c r="G139" s="112">
        <f t="shared" si="17"/>
        <v>6</v>
      </c>
      <c r="H139" s="112">
        <f t="shared" si="18"/>
        <v>4</v>
      </c>
      <c r="I139" s="112">
        <f t="shared" si="19"/>
        <v>10</v>
      </c>
      <c r="J139" s="129">
        <f t="shared" si="20"/>
        <v>0.10416666666666667</v>
      </c>
      <c r="K139" s="112">
        <f t="shared" si="21"/>
        <v>6</v>
      </c>
      <c r="L139" s="111"/>
      <c r="M139" s="112"/>
      <c r="N139" s="112"/>
      <c r="O139" s="112"/>
      <c r="P139" s="112"/>
      <c r="Q139" s="131" t="s">
        <v>276</v>
      </c>
      <c r="R139" s="120">
        <v>33</v>
      </c>
      <c r="S139" s="64" t="s">
        <v>276</v>
      </c>
      <c r="T139" s="32">
        <v>27</v>
      </c>
      <c r="U139" s="32">
        <v>6</v>
      </c>
      <c r="V139" s="32">
        <v>3</v>
      </c>
      <c r="W139" s="32">
        <v>9</v>
      </c>
      <c r="X139" s="65">
        <v>6</v>
      </c>
      <c r="Y139" s="98" t="s">
        <v>162</v>
      </c>
      <c r="Z139" s="134">
        <v>29</v>
      </c>
      <c r="AA139" s="134">
        <v>0</v>
      </c>
      <c r="AB139" s="134">
        <v>0</v>
      </c>
      <c r="AC139" s="134">
        <v>0</v>
      </c>
      <c r="AD139" s="103">
        <v>0</v>
      </c>
      <c r="AE139" s="133"/>
      <c r="AF139" s="133"/>
      <c r="AG139" s="133"/>
      <c r="AH139" s="133"/>
      <c r="AI139" s="133"/>
      <c r="AK139" s="133" t="str">
        <f>INDEX(PlayerTable!B:B,MATCH(C139,PlayerTable!C:C,0))</f>
        <v>Victors</v>
      </c>
      <c r="AL139" s="133">
        <f>COUNT(Goalies!J$39:J$67)</f>
        <v>7</v>
      </c>
      <c r="AM139" s="133">
        <f>INDEX(PlayerTable!G:G,MATCH(C139,PlayerTable!C:C,0))</f>
        <v>0</v>
      </c>
      <c r="AN139" s="133">
        <f>INDEX(PlayerTable!H:H,MATCH(C139,PlayerTable!C:C,0))</f>
        <v>1</v>
      </c>
      <c r="AO139" s="133">
        <f>INDEX(PlayerTable!I:I,MATCH(C139,PlayerTable!C:C,0))</f>
        <v>1</v>
      </c>
      <c r="AP139" s="127">
        <f>IF(INDEX(PlayerTable!J:J,MATCH(C139,PlayerTable!C:C,0))="", 0, INDEX(PlayerTable!J:J,MATCH(C139,PlayerTable!C:C,0)))</f>
        <v>0</v>
      </c>
    </row>
    <row r="140" spans="1:42" ht="15" customHeight="1" x14ac:dyDescent="0.25">
      <c r="A140" s="134" t="str">
        <f t="shared" si="23"/>
        <v/>
      </c>
      <c r="C140" s="44">
        <v>7012</v>
      </c>
      <c r="D140" s="133" t="s">
        <v>163</v>
      </c>
      <c r="E140" s="133" t="s">
        <v>164</v>
      </c>
      <c r="F140" s="70">
        <f t="shared" si="22"/>
        <v>122</v>
      </c>
      <c r="G140" s="112">
        <f t="shared" si="17"/>
        <v>95</v>
      </c>
      <c r="H140" s="112">
        <f t="shared" si="18"/>
        <v>42</v>
      </c>
      <c r="I140" s="112">
        <f t="shared" si="19"/>
        <v>137</v>
      </c>
      <c r="J140" s="129">
        <f t="shared" si="20"/>
        <v>1.1229508196721312</v>
      </c>
      <c r="K140" s="112">
        <f t="shared" si="21"/>
        <v>3</v>
      </c>
      <c r="L140" s="111"/>
      <c r="M140" s="112"/>
      <c r="N140" s="112"/>
      <c r="O140" s="112"/>
      <c r="P140" s="112"/>
      <c r="Q140" s="131" t="s">
        <v>276</v>
      </c>
      <c r="R140" s="120">
        <v>33</v>
      </c>
      <c r="S140" s="64" t="s">
        <v>276</v>
      </c>
      <c r="T140" s="32">
        <v>27</v>
      </c>
      <c r="U140" s="32">
        <v>35</v>
      </c>
      <c r="V140" s="32">
        <v>15</v>
      </c>
      <c r="W140" s="32">
        <v>50</v>
      </c>
      <c r="X140" s="65">
        <v>3</v>
      </c>
      <c r="Y140" s="98" t="s">
        <v>162</v>
      </c>
      <c r="Z140" s="134">
        <v>29</v>
      </c>
      <c r="AA140" s="134">
        <v>31</v>
      </c>
      <c r="AB140" s="134">
        <v>11</v>
      </c>
      <c r="AC140" s="134">
        <v>42</v>
      </c>
      <c r="AD140" s="103">
        <v>0</v>
      </c>
      <c r="AE140" s="133" t="s">
        <v>162</v>
      </c>
      <c r="AF140" s="133">
        <v>26</v>
      </c>
      <c r="AG140" s="133">
        <v>22</v>
      </c>
      <c r="AH140" s="133">
        <v>9</v>
      </c>
      <c r="AI140" s="133">
        <v>31</v>
      </c>
      <c r="AJ140" s="127">
        <v>0</v>
      </c>
      <c r="AK140" s="133" t="str">
        <f>INDEX(PlayerTable!B:B,MATCH(C140,PlayerTable!C:C,0))</f>
        <v>Victors</v>
      </c>
      <c r="AL140" s="133">
        <f>COUNT(Goalies!J$39:J$67)</f>
        <v>7</v>
      </c>
      <c r="AM140" s="133">
        <f>INDEX(PlayerTable!G:G,MATCH(C140,PlayerTable!C:C,0))</f>
        <v>7</v>
      </c>
      <c r="AN140" s="133">
        <f>INDEX(PlayerTable!H:H,MATCH(C140,PlayerTable!C:C,0))</f>
        <v>7</v>
      </c>
      <c r="AO140" s="133">
        <f>INDEX(PlayerTable!I:I,MATCH(C140,PlayerTable!C:C,0))</f>
        <v>14</v>
      </c>
      <c r="AP140" s="127">
        <f>IF(INDEX(PlayerTable!J:J,MATCH(C140,PlayerTable!C:C,0))="", 0, INDEX(PlayerTable!J:J,MATCH(C140,PlayerTable!C:C,0)))</f>
        <v>0</v>
      </c>
    </row>
    <row r="141" spans="1:42" ht="15" customHeight="1" x14ac:dyDescent="0.25">
      <c r="A141" s="134" t="str">
        <f t="shared" si="23"/>
        <v>Yes</v>
      </c>
      <c r="C141" s="44">
        <v>7013</v>
      </c>
      <c r="D141" s="133" t="s">
        <v>100</v>
      </c>
      <c r="E141" s="133" t="s">
        <v>164</v>
      </c>
      <c r="F141" s="70">
        <f t="shared" si="22"/>
        <v>151</v>
      </c>
      <c r="G141" s="112">
        <f t="shared" si="17"/>
        <v>8</v>
      </c>
      <c r="H141" s="112">
        <f t="shared" si="18"/>
        <v>10</v>
      </c>
      <c r="I141" s="112">
        <f t="shared" si="19"/>
        <v>18</v>
      </c>
      <c r="J141" s="129">
        <f t="shared" si="20"/>
        <v>0.11920529801324503</v>
      </c>
      <c r="K141" s="112">
        <f t="shared" si="21"/>
        <v>12</v>
      </c>
      <c r="L141" s="111" t="s">
        <v>269</v>
      </c>
      <c r="M141" s="120">
        <v>29</v>
      </c>
      <c r="N141" s="120">
        <v>1</v>
      </c>
      <c r="O141" s="120">
        <v>0</v>
      </c>
      <c r="P141" s="120">
        <v>1</v>
      </c>
      <c r="Q141" s="132" t="s">
        <v>276</v>
      </c>
      <c r="R141" s="120">
        <v>33</v>
      </c>
      <c r="S141" s="64" t="s">
        <v>276</v>
      </c>
      <c r="T141" s="32">
        <v>27</v>
      </c>
      <c r="U141" s="32">
        <v>4</v>
      </c>
      <c r="V141" s="32">
        <v>2</v>
      </c>
      <c r="W141" s="32">
        <v>6</v>
      </c>
      <c r="X141" s="65">
        <v>9</v>
      </c>
      <c r="Y141" s="98" t="s">
        <v>162</v>
      </c>
      <c r="Z141" s="134">
        <v>29</v>
      </c>
      <c r="AA141" s="134">
        <v>2</v>
      </c>
      <c r="AB141" s="134">
        <v>4</v>
      </c>
      <c r="AC141" s="134">
        <v>6</v>
      </c>
      <c r="AD141" s="103">
        <v>3</v>
      </c>
      <c r="AE141" s="133" t="s">
        <v>162</v>
      </c>
      <c r="AF141" s="133">
        <v>26</v>
      </c>
      <c r="AG141" s="133">
        <v>0</v>
      </c>
      <c r="AH141" s="133">
        <v>4</v>
      </c>
      <c r="AI141" s="133">
        <v>4</v>
      </c>
      <c r="AJ141" s="127">
        <v>0</v>
      </c>
      <c r="AK141" s="133" t="str">
        <f>INDEX(PlayerTable!B:B,MATCH(C141,PlayerTable!C:C,0))</f>
        <v>Victors</v>
      </c>
      <c r="AL141" s="133">
        <f>COUNT(Goalies!J$39:J$67)</f>
        <v>7</v>
      </c>
      <c r="AM141" s="133">
        <f>INDEX(PlayerTable!G:G,MATCH(C141,PlayerTable!C:C,0))</f>
        <v>1</v>
      </c>
      <c r="AN141" s="133">
        <f>INDEX(PlayerTable!H:H,MATCH(C141,PlayerTable!C:C,0))</f>
        <v>0</v>
      </c>
      <c r="AO141" s="133">
        <f>INDEX(PlayerTable!I:I,MATCH(C141,PlayerTable!C:C,0))</f>
        <v>1</v>
      </c>
      <c r="AP141" s="127">
        <f>IF(INDEX(PlayerTable!J:J,MATCH(C141,PlayerTable!C:C,0))="", 0, INDEX(PlayerTable!J:J,MATCH(C141,PlayerTable!C:C,0)))</f>
        <v>0</v>
      </c>
    </row>
    <row r="142" spans="1:42" ht="15" customHeight="1" x14ac:dyDescent="0.25">
      <c r="A142" s="134" t="str">
        <f t="shared" si="23"/>
        <v/>
      </c>
      <c r="C142" s="44">
        <v>7014</v>
      </c>
      <c r="D142" s="133" t="s">
        <v>62</v>
      </c>
      <c r="E142" s="133" t="s">
        <v>180</v>
      </c>
      <c r="F142" s="70">
        <f t="shared" si="22"/>
        <v>89</v>
      </c>
      <c r="G142" s="112">
        <f t="shared" si="17"/>
        <v>4</v>
      </c>
      <c r="H142" s="112">
        <f t="shared" si="18"/>
        <v>8</v>
      </c>
      <c r="I142" s="112">
        <f t="shared" si="19"/>
        <v>12</v>
      </c>
      <c r="J142" s="129">
        <f t="shared" si="20"/>
        <v>0.1348314606741573</v>
      </c>
      <c r="K142" s="112">
        <f t="shared" si="21"/>
        <v>12</v>
      </c>
      <c r="L142" s="111"/>
      <c r="M142" s="112"/>
      <c r="N142" s="112"/>
      <c r="O142" s="112"/>
      <c r="P142" s="112"/>
      <c r="Q142" s="131"/>
      <c r="R142" s="120"/>
      <c r="S142" s="64" t="s">
        <v>276</v>
      </c>
      <c r="T142" s="32">
        <v>27</v>
      </c>
      <c r="U142" s="32">
        <v>0</v>
      </c>
      <c r="V142" s="32">
        <v>1</v>
      </c>
      <c r="W142" s="32">
        <v>1</v>
      </c>
      <c r="X142" s="65">
        <v>3</v>
      </c>
      <c r="Y142" s="98" t="s">
        <v>162</v>
      </c>
      <c r="Z142" s="134">
        <v>29</v>
      </c>
      <c r="AA142" s="134">
        <v>1</v>
      </c>
      <c r="AB142" s="134">
        <v>2</v>
      </c>
      <c r="AC142" s="134">
        <v>3</v>
      </c>
      <c r="AD142" s="103">
        <v>3</v>
      </c>
      <c r="AE142" s="133" t="s">
        <v>162</v>
      </c>
      <c r="AF142" s="133">
        <v>26</v>
      </c>
      <c r="AG142" s="133">
        <v>3</v>
      </c>
      <c r="AH142" s="133">
        <v>5</v>
      </c>
      <c r="AI142" s="133">
        <v>8</v>
      </c>
      <c r="AJ142" s="127">
        <v>3</v>
      </c>
      <c r="AK142" s="133" t="str">
        <f>INDEX(PlayerTable!B:B,MATCH(C142,PlayerTable!C:C,0))</f>
        <v>Victors</v>
      </c>
      <c r="AL142" s="133">
        <f>COUNT(Goalies!J$39:J$67)</f>
        <v>7</v>
      </c>
      <c r="AM142" s="133">
        <f>INDEX(PlayerTable!G:G,MATCH(C142,PlayerTable!C:C,0))</f>
        <v>0</v>
      </c>
      <c r="AN142" s="133">
        <f>INDEX(PlayerTable!H:H,MATCH(C142,PlayerTable!C:C,0))</f>
        <v>0</v>
      </c>
      <c r="AO142" s="133">
        <f>INDEX(PlayerTable!I:I,MATCH(C142,PlayerTable!C:C,0))</f>
        <v>0</v>
      </c>
      <c r="AP142" s="127">
        <f>IF(INDEX(PlayerTable!J:J,MATCH(C142,PlayerTable!C:C,0))="", 0, INDEX(PlayerTable!J:J,MATCH(C142,PlayerTable!C:C,0)))</f>
        <v>3</v>
      </c>
    </row>
    <row r="143" spans="1:42" ht="15" customHeight="1" x14ac:dyDescent="0.25">
      <c r="A143" s="134" t="str">
        <f t="shared" si="23"/>
        <v/>
      </c>
      <c r="C143" s="44">
        <v>7015</v>
      </c>
      <c r="D143" s="133" t="s">
        <v>26</v>
      </c>
      <c r="E143" s="133" t="s">
        <v>176</v>
      </c>
      <c r="F143" s="70">
        <f t="shared" si="22"/>
        <v>95</v>
      </c>
      <c r="G143" s="112">
        <f t="shared" si="17"/>
        <v>23</v>
      </c>
      <c r="H143" s="112">
        <f t="shared" si="18"/>
        <v>9</v>
      </c>
      <c r="I143" s="112">
        <f t="shared" si="19"/>
        <v>32</v>
      </c>
      <c r="J143" s="129">
        <f t="shared" si="20"/>
        <v>0.33684210526315789</v>
      </c>
      <c r="K143" s="112">
        <f t="shared" si="21"/>
        <v>6</v>
      </c>
      <c r="L143" s="125"/>
      <c r="M143" s="112"/>
      <c r="N143" s="112"/>
      <c r="O143" s="112"/>
      <c r="P143" s="112"/>
      <c r="Q143" s="131" t="s">
        <v>344</v>
      </c>
      <c r="R143" s="120">
        <v>33</v>
      </c>
      <c r="Y143" s="98" t="s">
        <v>162</v>
      </c>
      <c r="Z143" s="134">
        <v>29</v>
      </c>
      <c r="AA143" s="134">
        <v>13</v>
      </c>
      <c r="AB143" s="134">
        <v>3</v>
      </c>
      <c r="AC143" s="134">
        <v>16</v>
      </c>
      <c r="AD143" s="103">
        <v>0</v>
      </c>
      <c r="AE143" s="133" t="s">
        <v>162</v>
      </c>
      <c r="AF143" s="133">
        <v>26</v>
      </c>
      <c r="AG143" s="133">
        <v>9</v>
      </c>
      <c r="AH143" s="133">
        <v>5</v>
      </c>
      <c r="AI143" s="133">
        <v>14</v>
      </c>
      <c r="AJ143" s="127">
        <v>6</v>
      </c>
      <c r="AK143" s="133" t="str">
        <f>INDEX(PlayerTable!B:B,MATCH(C143,PlayerTable!C:C,0))</f>
        <v>Victors</v>
      </c>
      <c r="AL143" s="133">
        <f>COUNT(Goalies!J$39:J$67)</f>
        <v>7</v>
      </c>
      <c r="AM143" s="133">
        <f>INDEX(PlayerTable!G:G,MATCH(C143,PlayerTable!C:C,0))</f>
        <v>1</v>
      </c>
      <c r="AN143" s="133">
        <f>INDEX(PlayerTable!H:H,MATCH(C143,PlayerTable!C:C,0))</f>
        <v>1</v>
      </c>
      <c r="AO143" s="133">
        <f>INDEX(PlayerTable!I:I,MATCH(C143,PlayerTable!C:C,0))</f>
        <v>2</v>
      </c>
      <c r="AP143" s="127">
        <f>IF(INDEX(PlayerTable!J:J,MATCH(C143,PlayerTable!C:C,0))="", 0, INDEX(PlayerTable!J:J,MATCH(C143,PlayerTable!C:C,0)))</f>
        <v>0</v>
      </c>
    </row>
    <row r="144" spans="1:42" ht="15" customHeight="1" x14ac:dyDescent="0.25">
      <c r="A144" s="134" t="str">
        <f t="shared" si="23"/>
        <v>Yes</v>
      </c>
      <c r="C144" s="44">
        <v>7016</v>
      </c>
      <c r="D144" s="133" t="s">
        <v>174</v>
      </c>
      <c r="E144" s="133" t="s">
        <v>175</v>
      </c>
      <c r="F144" s="70">
        <f t="shared" si="22"/>
        <v>151</v>
      </c>
      <c r="G144" s="112">
        <f t="shared" si="17"/>
        <v>22</v>
      </c>
      <c r="H144" s="112">
        <f t="shared" si="18"/>
        <v>17</v>
      </c>
      <c r="I144" s="112">
        <f t="shared" si="19"/>
        <v>39</v>
      </c>
      <c r="J144" s="129">
        <f t="shared" si="20"/>
        <v>0.25827814569536423</v>
      </c>
      <c r="K144" s="112">
        <f t="shared" si="21"/>
        <v>0</v>
      </c>
      <c r="L144" s="111" t="s">
        <v>276</v>
      </c>
      <c r="M144" s="120">
        <v>29</v>
      </c>
      <c r="N144" s="120">
        <v>2</v>
      </c>
      <c r="O144" s="120">
        <v>2</v>
      </c>
      <c r="P144" s="120">
        <v>4</v>
      </c>
      <c r="Q144" s="132" t="s">
        <v>276</v>
      </c>
      <c r="R144" s="120">
        <v>33</v>
      </c>
      <c r="S144" s="64" t="s">
        <v>276</v>
      </c>
      <c r="T144" s="32">
        <v>27</v>
      </c>
      <c r="U144" s="32">
        <v>8</v>
      </c>
      <c r="V144" s="32">
        <v>3</v>
      </c>
      <c r="W144" s="32">
        <v>11</v>
      </c>
      <c r="X144" s="65">
        <v>0</v>
      </c>
      <c r="Y144" s="98" t="s">
        <v>162</v>
      </c>
      <c r="Z144" s="134">
        <v>29</v>
      </c>
      <c r="AA144" s="134">
        <v>7</v>
      </c>
      <c r="AB144" s="134">
        <v>6</v>
      </c>
      <c r="AC144" s="134">
        <v>13</v>
      </c>
      <c r="AD144" s="103">
        <v>0</v>
      </c>
      <c r="AE144" s="133" t="s">
        <v>162</v>
      </c>
      <c r="AF144" s="133">
        <v>26</v>
      </c>
      <c r="AG144" s="133">
        <v>3</v>
      </c>
      <c r="AH144" s="133">
        <v>4</v>
      </c>
      <c r="AI144" s="133">
        <v>7</v>
      </c>
      <c r="AJ144" s="127">
        <v>0</v>
      </c>
      <c r="AK144" s="133" t="str">
        <f>INDEX(PlayerTable!B:B,MATCH(C144,PlayerTable!C:C,0))</f>
        <v>Victors</v>
      </c>
      <c r="AL144" s="133">
        <f>COUNT(Goalies!J$39:J$67)</f>
        <v>7</v>
      </c>
      <c r="AM144" s="133">
        <f>INDEX(PlayerTable!G:G,MATCH(C144,PlayerTable!C:C,0))</f>
        <v>2</v>
      </c>
      <c r="AN144" s="133">
        <f>INDEX(PlayerTable!H:H,MATCH(C144,PlayerTable!C:C,0))</f>
        <v>2</v>
      </c>
      <c r="AO144" s="133">
        <f>INDEX(PlayerTable!I:I,MATCH(C144,PlayerTable!C:C,0))</f>
        <v>4</v>
      </c>
      <c r="AP144" s="127">
        <f>IF(INDEX(PlayerTable!J:J,MATCH(C144,PlayerTable!C:C,0))="", 0, INDEX(PlayerTable!J:J,MATCH(C144,PlayerTable!C:C,0)))</f>
        <v>0</v>
      </c>
    </row>
    <row r="145" spans="1:42" ht="15" customHeight="1" x14ac:dyDescent="0.25">
      <c r="A145" s="134" t="str">
        <f t="shared" si="23"/>
        <v/>
      </c>
      <c r="C145" s="44">
        <v>7017</v>
      </c>
      <c r="D145" s="133" t="s">
        <v>12</v>
      </c>
      <c r="E145" s="133" t="s">
        <v>349</v>
      </c>
      <c r="F145" s="70">
        <f t="shared" si="22"/>
        <v>42</v>
      </c>
      <c r="G145" s="112">
        <f t="shared" si="17"/>
        <v>8</v>
      </c>
      <c r="H145" s="112">
        <f t="shared" si="18"/>
        <v>6</v>
      </c>
      <c r="I145" s="112">
        <f t="shared" si="19"/>
        <v>14</v>
      </c>
      <c r="J145" s="129">
        <f t="shared" si="20"/>
        <v>0.33333333333333331</v>
      </c>
      <c r="K145" s="112">
        <f t="shared" si="21"/>
        <v>9</v>
      </c>
      <c r="L145" s="125"/>
      <c r="M145" s="112"/>
      <c r="N145" s="112"/>
      <c r="O145" s="112"/>
      <c r="P145" s="112"/>
      <c r="Q145" s="131"/>
      <c r="R145" s="120"/>
      <c r="Y145" s="98" t="s">
        <v>162</v>
      </c>
      <c r="Z145" s="134">
        <v>9</v>
      </c>
      <c r="AA145" s="134">
        <v>1</v>
      </c>
      <c r="AB145" s="134">
        <v>2</v>
      </c>
      <c r="AC145" s="134">
        <v>3</v>
      </c>
      <c r="AD145" s="103">
        <v>3</v>
      </c>
      <c r="AE145" s="133" t="s">
        <v>162</v>
      </c>
      <c r="AF145" s="133">
        <v>26</v>
      </c>
      <c r="AG145" s="133">
        <v>5</v>
      </c>
      <c r="AH145" s="133">
        <v>1</v>
      </c>
      <c r="AI145" s="133">
        <v>6</v>
      </c>
      <c r="AJ145" s="127">
        <v>6</v>
      </c>
      <c r="AK145" s="133" t="str">
        <f>INDEX(PlayerTable!B:B,MATCH(C145,PlayerTable!C:C,0))</f>
        <v>Victors</v>
      </c>
      <c r="AL145" s="133">
        <f>COUNT(Goalies!J$39:J$67)</f>
        <v>7</v>
      </c>
      <c r="AM145" s="133">
        <f>INDEX(PlayerTable!G:G,MATCH(C145,PlayerTable!C:C,0))</f>
        <v>2</v>
      </c>
      <c r="AN145" s="133">
        <f>INDEX(PlayerTable!H:H,MATCH(C145,PlayerTable!C:C,0))</f>
        <v>3</v>
      </c>
      <c r="AO145" s="133">
        <f>INDEX(PlayerTable!I:I,MATCH(C145,PlayerTable!C:C,0))</f>
        <v>5</v>
      </c>
      <c r="AP145" s="127">
        <f>IF(INDEX(PlayerTable!J:J,MATCH(C145,PlayerTable!C:C,0))="", 0, INDEX(PlayerTable!J:J,MATCH(C145,PlayerTable!C:C,0)))</f>
        <v>0</v>
      </c>
    </row>
    <row r="146" spans="1:42" ht="15" customHeight="1" x14ac:dyDescent="0.25">
      <c r="A146" s="134" t="str">
        <f t="shared" si="23"/>
        <v/>
      </c>
      <c r="C146" s="44">
        <v>7018</v>
      </c>
      <c r="D146" s="133" t="s">
        <v>171</v>
      </c>
      <c r="E146" s="133" t="s">
        <v>176</v>
      </c>
      <c r="F146" s="70">
        <f t="shared" si="22"/>
        <v>33</v>
      </c>
      <c r="G146" s="112">
        <f t="shared" si="17"/>
        <v>20</v>
      </c>
      <c r="H146" s="112">
        <f t="shared" si="18"/>
        <v>4</v>
      </c>
      <c r="I146" s="112">
        <f t="shared" si="19"/>
        <v>24</v>
      </c>
      <c r="J146" s="129">
        <f t="shared" si="20"/>
        <v>0.72727272727272729</v>
      </c>
      <c r="K146" s="112">
        <f t="shared" si="21"/>
        <v>3</v>
      </c>
      <c r="L146" s="125"/>
      <c r="M146" s="112"/>
      <c r="N146" s="112"/>
      <c r="O146" s="112"/>
      <c r="P146" s="112"/>
      <c r="Q146" s="131"/>
      <c r="R146" s="120"/>
      <c r="Y146" s="98"/>
      <c r="Z146" s="134"/>
      <c r="AA146" s="134"/>
      <c r="AB146" s="134"/>
      <c r="AC146" s="134"/>
      <c r="AE146" s="133" t="s">
        <v>162</v>
      </c>
      <c r="AF146" s="133">
        <v>26</v>
      </c>
      <c r="AG146" s="133">
        <v>14</v>
      </c>
      <c r="AH146" s="133">
        <v>3</v>
      </c>
      <c r="AI146" s="133">
        <v>17</v>
      </c>
      <c r="AJ146" s="127">
        <v>3</v>
      </c>
      <c r="AK146" s="133" t="str">
        <f>INDEX(PlayerTable!B:B,MATCH(C146,PlayerTable!C:C,0))</f>
        <v>Victors</v>
      </c>
      <c r="AL146" s="133">
        <f>COUNT(Goalies!J$39:J$67)</f>
        <v>7</v>
      </c>
      <c r="AM146" s="133">
        <f>INDEX(PlayerTable!G:G,MATCH(C146,PlayerTable!C:C,0))</f>
        <v>6</v>
      </c>
      <c r="AN146" s="133">
        <f>INDEX(PlayerTable!H:H,MATCH(C146,PlayerTable!C:C,0))</f>
        <v>1</v>
      </c>
      <c r="AO146" s="133">
        <f>INDEX(PlayerTable!I:I,MATCH(C146,PlayerTable!C:C,0))</f>
        <v>7</v>
      </c>
      <c r="AP146" s="127">
        <f>IF(INDEX(PlayerTable!J:J,MATCH(C146,PlayerTable!C:C,0))="", 0, INDEX(PlayerTable!J:J,MATCH(C146,PlayerTable!C:C,0)))</f>
        <v>0</v>
      </c>
    </row>
    <row r="147" spans="1:42" ht="15" customHeight="1" x14ac:dyDescent="0.25">
      <c r="A147" s="134" t="str">
        <f t="shared" si="23"/>
        <v/>
      </c>
      <c r="C147" s="44">
        <v>7019</v>
      </c>
      <c r="D147" s="89" t="s">
        <v>70</v>
      </c>
      <c r="E147" s="89" t="s">
        <v>363</v>
      </c>
      <c r="F147" s="70">
        <f t="shared" si="22"/>
        <v>26</v>
      </c>
      <c r="G147" s="112">
        <f t="shared" si="17"/>
        <v>0</v>
      </c>
      <c r="H147" s="112">
        <f t="shared" si="18"/>
        <v>0</v>
      </c>
      <c r="I147" s="112">
        <f t="shared" si="19"/>
        <v>0</v>
      </c>
      <c r="J147" s="129">
        <f t="shared" si="20"/>
        <v>0</v>
      </c>
      <c r="K147" s="112">
        <f t="shared" si="21"/>
        <v>0</v>
      </c>
      <c r="R147" s="120"/>
      <c r="Y147" s="98"/>
      <c r="Z147" s="99"/>
      <c r="AA147" s="99"/>
      <c r="AB147" s="99"/>
      <c r="AC147" s="99"/>
      <c r="AE147" s="133" t="s">
        <v>162</v>
      </c>
      <c r="AF147" s="133">
        <v>26</v>
      </c>
      <c r="AG147" s="133">
        <v>0</v>
      </c>
      <c r="AH147" s="133">
        <v>0</v>
      </c>
      <c r="AI147" s="133">
        <v>0</v>
      </c>
      <c r="AJ147" s="127">
        <v>0</v>
      </c>
      <c r="AK147" s="133"/>
      <c r="AL147" s="133"/>
      <c r="AM147" s="133"/>
      <c r="AN147" s="133"/>
      <c r="AO147" s="133"/>
    </row>
    <row r="148" spans="1:42" ht="15" customHeight="1" x14ac:dyDescent="0.25">
      <c r="A148" s="134" t="str">
        <f t="shared" si="23"/>
        <v/>
      </c>
      <c r="C148" s="44">
        <v>7020</v>
      </c>
      <c r="D148" s="133" t="s">
        <v>144</v>
      </c>
      <c r="E148" s="133" t="s">
        <v>179</v>
      </c>
      <c r="F148" s="70">
        <f t="shared" si="22"/>
        <v>7</v>
      </c>
      <c r="G148" s="112">
        <f t="shared" si="17"/>
        <v>3</v>
      </c>
      <c r="H148" s="112">
        <f t="shared" si="18"/>
        <v>2</v>
      </c>
      <c r="I148" s="112">
        <f t="shared" si="19"/>
        <v>5</v>
      </c>
      <c r="J148" s="129">
        <f t="shared" si="20"/>
        <v>0.7142857142857143</v>
      </c>
      <c r="K148" s="112">
        <f t="shared" si="21"/>
        <v>0</v>
      </c>
      <c r="L148" s="125"/>
      <c r="M148" s="112"/>
      <c r="N148" s="112"/>
      <c r="O148" s="112"/>
      <c r="P148" s="112"/>
      <c r="Q148" s="131"/>
      <c r="R148" s="120"/>
      <c r="Y148" s="98"/>
      <c r="Z148" s="134"/>
      <c r="AA148" s="134"/>
      <c r="AB148" s="134"/>
      <c r="AC148" s="134"/>
      <c r="AE148" s="133"/>
      <c r="AF148" s="133"/>
      <c r="AG148" s="133"/>
      <c r="AH148" s="133"/>
      <c r="AI148" s="133"/>
      <c r="AK148" s="133" t="str">
        <f>INDEX(PlayerTable!B:B,MATCH(C148,PlayerTable!C:C,0))</f>
        <v>Victors</v>
      </c>
      <c r="AL148" s="133">
        <f>COUNT(Goalies!J$39:J$67)</f>
        <v>7</v>
      </c>
      <c r="AM148" s="133">
        <f>INDEX(PlayerTable!G:G,MATCH(C148,PlayerTable!C:C,0))</f>
        <v>3</v>
      </c>
      <c r="AN148" s="133">
        <f>INDEX(PlayerTable!H:H,MATCH(C148,PlayerTable!C:C,0))</f>
        <v>2</v>
      </c>
      <c r="AO148" s="133">
        <f>INDEX(PlayerTable!I:I,MATCH(C148,PlayerTable!C:C,0))</f>
        <v>5</v>
      </c>
      <c r="AP148" s="127">
        <f>IF(INDEX(PlayerTable!J:J,MATCH(C148,PlayerTable!C:C,0))="", 0, INDEX(PlayerTable!J:J,MATCH(C148,PlayerTable!C:C,0)))</f>
        <v>0</v>
      </c>
    </row>
    <row r="149" spans="1:42" ht="15" customHeight="1" x14ac:dyDescent="0.25">
      <c r="A149" s="134" t="str">
        <f t="shared" si="23"/>
        <v/>
      </c>
      <c r="C149" s="44">
        <v>7021</v>
      </c>
      <c r="D149" s="106" t="s">
        <v>416</v>
      </c>
      <c r="E149" s="106" t="s">
        <v>417</v>
      </c>
      <c r="F149" s="70">
        <f t="shared" si="22"/>
        <v>7</v>
      </c>
      <c r="G149" s="112">
        <f t="shared" si="17"/>
        <v>0</v>
      </c>
      <c r="H149" s="112">
        <f t="shared" si="18"/>
        <v>0</v>
      </c>
      <c r="I149" s="112">
        <f t="shared" si="19"/>
        <v>0</v>
      </c>
      <c r="J149" s="129">
        <f t="shared" si="20"/>
        <v>0</v>
      </c>
      <c r="K149" s="112">
        <f t="shared" si="21"/>
        <v>0</v>
      </c>
      <c r="L149" s="125"/>
      <c r="M149" s="112"/>
      <c r="N149" s="112"/>
      <c r="O149" s="112"/>
      <c r="P149" s="112"/>
      <c r="Q149" s="131"/>
      <c r="R149" s="120"/>
      <c r="Y149" s="98"/>
      <c r="Z149" s="107"/>
      <c r="AA149" s="107"/>
      <c r="AB149" s="107"/>
      <c r="AC149" s="107"/>
      <c r="AE149" s="133"/>
      <c r="AF149" s="133"/>
      <c r="AG149" s="133"/>
      <c r="AH149" s="133"/>
      <c r="AI149" s="133"/>
      <c r="AK149" s="133" t="str">
        <f>INDEX(PlayerTable!B:B,MATCH(C149,PlayerTable!C:C,0))</f>
        <v>Victors</v>
      </c>
      <c r="AL149" s="133">
        <f>COUNT(Goalies!J$39:J$67)</f>
        <v>7</v>
      </c>
      <c r="AM149" s="133">
        <f>INDEX(PlayerTable!G:G,MATCH(C149,PlayerTable!C:C,0))</f>
        <v>0</v>
      </c>
      <c r="AN149" s="133">
        <f>INDEX(PlayerTable!H:H,MATCH(C149,PlayerTable!C:C,0))</f>
        <v>0</v>
      </c>
      <c r="AO149" s="133">
        <f>INDEX(PlayerTable!I:I,MATCH(C149,PlayerTable!C:C,0))</f>
        <v>0</v>
      </c>
      <c r="AP149" s="127">
        <f>IF(INDEX(PlayerTable!J:J,MATCH(C149,PlayerTable!C:C,0))="", 0, INDEX(PlayerTable!J:J,MATCH(C149,PlayerTable!C:C,0)))</f>
        <v>0</v>
      </c>
    </row>
    <row r="150" spans="1:42" ht="15" customHeight="1" x14ac:dyDescent="0.25">
      <c r="A150" s="134" t="str">
        <f t="shared" si="23"/>
        <v/>
      </c>
      <c r="C150" s="44">
        <v>8001</v>
      </c>
      <c r="D150" s="133" t="s">
        <v>197</v>
      </c>
      <c r="E150" s="133" t="s">
        <v>198</v>
      </c>
      <c r="F150" s="70">
        <f t="shared" si="22"/>
        <v>122</v>
      </c>
      <c r="G150" s="112">
        <f t="shared" si="17"/>
        <v>4</v>
      </c>
      <c r="H150" s="112">
        <f t="shared" si="18"/>
        <v>13</v>
      </c>
      <c r="I150" s="112">
        <f t="shared" si="19"/>
        <v>17</v>
      </c>
      <c r="J150" s="129">
        <f t="shared" si="20"/>
        <v>0.13934426229508196</v>
      </c>
      <c r="K150" s="112">
        <f t="shared" si="21"/>
        <v>15</v>
      </c>
      <c r="L150" s="111"/>
      <c r="M150" s="112"/>
      <c r="N150" s="112"/>
      <c r="O150" s="112"/>
      <c r="P150" s="112"/>
      <c r="Q150" s="131" t="s">
        <v>344</v>
      </c>
      <c r="R150" s="120">
        <v>33</v>
      </c>
      <c r="S150" s="64" t="s">
        <v>184</v>
      </c>
      <c r="T150" s="32">
        <v>27</v>
      </c>
      <c r="U150" s="32">
        <v>2</v>
      </c>
      <c r="V150" s="32">
        <v>1</v>
      </c>
      <c r="W150" s="32">
        <v>3</v>
      </c>
      <c r="X150" s="65">
        <v>3</v>
      </c>
      <c r="Y150" s="98" t="s">
        <v>184</v>
      </c>
      <c r="Z150" s="134">
        <v>29</v>
      </c>
      <c r="AA150" s="134">
        <v>0</v>
      </c>
      <c r="AB150" s="134">
        <v>9</v>
      </c>
      <c r="AC150" s="134">
        <v>9</v>
      </c>
      <c r="AD150" s="103">
        <v>6</v>
      </c>
      <c r="AE150" s="133" t="s">
        <v>184</v>
      </c>
      <c r="AF150" s="133">
        <v>26</v>
      </c>
      <c r="AG150" s="133">
        <v>2</v>
      </c>
      <c r="AH150" s="133">
        <v>3</v>
      </c>
      <c r="AI150" s="133">
        <v>5</v>
      </c>
      <c r="AJ150" s="127">
        <v>6</v>
      </c>
      <c r="AK150" s="133" t="str">
        <f>INDEX(PlayerTable!B:B,MATCH(C150,PlayerTable!C:C,0))</f>
        <v>Ichi</v>
      </c>
      <c r="AL150" s="133">
        <f>COUNT(Goalies!J$39:J$67)</f>
        <v>7</v>
      </c>
      <c r="AM150" s="133">
        <f>INDEX(PlayerTable!G:G,MATCH(C150,PlayerTable!C:C,0))</f>
        <v>0</v>
      </c>
      <c r="AN150" s="133">
        <f>INDEX(PlayerTable!H:H,MATCH(C150,PlayerTable!C:C,0))</f>
        <v>0</v>
      </c>
      <c r="AO150" s="133">
        <f>INDEX(PlayerTable!I:I,MATCH(C150,PlayerTable!C:C,0))</f>
        <v>0</v>
      </c>
      <c r="AP150" s="127">
        <f>IF(INDEX(PlayerTable!J:J,MATCH(C150,PlayerTable!C:C,0))="", 0, INDEX(PlayerTable!J:J,MATCH(C150,PlayerTable!C:C,0)))</f>
        <v>0</v>
      </c>
    </row>
    <row r="151" spans="1:42" ht="15" customHeight="1" x14ac:dyDescent="0.25">
      <c r="A151" s="134" t="str">
        <f t="shared" si="23"/>
        <v>Yes</v>
      </c>
      <c r="C151" s="44">
        <v>8002</v>
      </c>
      <c r="D151" s="133" t="s">
        <v>202</v>
      </c>
      <c r="E151" s="133" t="s">
        <v>203</v>
      </c>
      <c r="F151" s="70">
        <f t="shared" si="22"/>
        <v>151</v>
      </c>
      <c r="G151" s="112">
        <f t="shared" si="17"/>
        <v>7</v>
      </c>
      <c r="H151" s="112">
        <f t="shared" si="18"/>
        <v>7</v>
      </c>
      <c r="I151" s="112">
        <f t="shared" si="19"/>
        <v>14</v>
      </c>
      <c r="J151" s="129">
        <f t="shared" si="20"/>
        <v>9.2715231788079472E-2</v>
      </c>
      <c r="K151" s="112">
        <f t="shared" si="21"/>
        <v>15</v>
      </c>
      <c r="L151" s="124" t="s">
        <v>184</v>
      </c>
      <c r="M151" s="120">
        <v>29</v>
      </c>
      <c r="N151" s="120">
        <v>3</v>
      </c>
      <c r="O151" s="120">
        <v>2</v>
      </c>
      <c r="P151" s="120">
        <v>5</v>
      </c>
      <c r="Q151" s="132" t="s">
        <v>344</v>
      </c>
      <c r="R151" s="120">
        <v>33</v>
      </c>
      <c r="S151" s="64" t="s">
        <v>184</v>
      </c>
      <c r="T151" s="32">
        <v>27</v>
      </c>
      <c r="U151" s="32">
        <v>0</v>
      </c>
      <c r="V151" s="32">
        <v>2</v>
      </c>
      <c r="W151" s="32">
        <v>2</v>
      </c>
      <c r="X151" s="65">
        <v>0</v>
      </c>
      <c r="Y151" s="98" t="s">
        <v>184</v>
      </c>
      <c r="Z151" s="134">
        <v>29</v>
      </c>
      <c r="AA151" s="134">
        <v>2</v>
      </c>
      <c r="AB151" s="134">
        <v>3</v>
      </c>
      <c r="AC151" s="134">
        <v>5</v>
      </c>
      <c r="AD151" s="103">
        <v>6</v>
      </c>
      <c r="AE151" s="133" t="s">
        <v>184</v>
      </c>
      <c r="AF151" s="133">
        <v>26</v>
      </c>
      <c r="AG151" s="133">
        <v>2</v>
      </c>
      <c r="AH151" s="133">
        <v>0</v>
      </c>
      <c r="AI151" s="133">
        <v>2</v>
      </c>
      <c r="AJ151" s="127">
        <v>9</v>
      </c>
      <c r="AK151" s="133" t="str">
        <f>INDEX(PlayerTable!B:B,MATCH(C151,PlayerTable!C:C,0))</f>
        <v>Ichi</v>
      </c>
      <c r="AL151" s="133">
        <f>COUNT(Goalies!J$39:J$67)</f>
        <v>7</v>
      </c>
      <c r="AM151" s="133">
        <f>INDEX(PlayerTable!G:G,MATCH(C151,PlayerTable!C:C,0))</f>
        <v>0</v>
      </c>
      <c r="AN151" s="133">
        <f>INDEX(PlayerTable!H:H,MATCH(C151,PlayerTable!C:C,0))</f>
        <v>0</v>
      </c>
      <c r="AO151" s="133">
        <f>INDEX(PlayerTable!I:I,MATCH(C151,PlayerTable!C:C,0))</f>
        <v>0</v>
      </c>
      <c r="AP151" s="127">
        <f>IF(INDEX(PlayerTable!J:J,MATCH(C151,PlayerTable!C:C,0))="", 0, INDEX(PlayerTable!J:J,MATCH(C151,PlayerTable!C:C,0)))</f>
        <v>0</v>
      </c>
    </row>
    <row r="152" spans="1:42" ht="15" customHeight="1" x14ac:dyDescent="0.25">
      <c r="A152" s="134" t="str">
        <f t="shared" si="23"/>
        <v/>
      </c>
      <c r="C152" s="44">
        <v>8003</v>
      </c>
      <c r="D152" s="133" t="s">
        <v>53</v>
      </c>
      <c r="E152" s="133" t="s">
        <v>188</v>
      </c>
      <c r="F152" s="70">
        <f t="shared" si="22"/>
        <v>89</v>
      </c>
      <c r="G152" s="112">
        <f t="shared" si="17"/>
        <v>23</v>
      </c>
      <c r="H152" s="112">
        <f t="shared" si="18"/>
        <v>12</v>
      </c>
      <c r="I152" s="112">
        <f t="shared" si="19"/>
        <v>35</v>
      </c>
      <c r="J152" s="129">
        <f t="shared" si="20"/>
        <v>0.39325842696629215</v>
      </c>
      <c r="K152" s="112">
        <f t="shared" si="21"/>
        <v>3</v>
      </c>
      <c r="L152" s="111"/>
      <c r="M152" s="112"/>
      <c r="N152" s="112"/>
      <c r="O152" s="112"/>
      <c r="P152" s="112"/>
      <c r="Q152" s="131"/>
      <c r="R152" s="120"/>
      <c r="S152" s="64" t="s">
        <v>184</v>
      </c>
      <c r="T152" s="32">
        <v>27</v>
      </c>
      <c r="U152" s="32">
        <v>6</v>
      </c>
      <c r="V152" s="32">
        <v>4</v>
      </c>
      <c r="W152" s="32">
        <v>10</v>
      </c>
      <c r="X152" s="65">
        <v>0</v>
      </c>
      <c r="Y152" s="98" t="s">
        <v>184</v>
      </c>
      <c r="Z152" s="134">
        <v>29</v>
      </c>
      <c r="AA152" s="134">
        <v>14</v>
      </c>
      <c r="AB152" s="134">
        <v>4</v>
      </c>
      <c r="AC152" s="134">
        <v>18</v>
      </c>
      <c r="AD152" s="103">
        <v>0</v>
      </c>
      <c r="AE152" s="133" t="s">
        <v>184</v>
      </c>
      <c r="AF152" s="133">
        <v>26</v>
      </c>
      <c r="AG152" s="133">
        <v>2</v>
      </c>
      <c r="AH152" s="133">
        <v>3</v>
      </c>
      <c r="AI152" s="133">
        <v>5</v>
      </c>
      <c r="AJ152" s="127">
        <v>0</v>
      </c>
      <c r="AK152" s="133" t="str">
        <f>INDEX(PlayerTable!B:B,MATCH(C152,PlayerTable!C:C,0))</f>
        <v>Ichi</v>
      </c>
      <c r="AL152" s="133">
        <f>COUNT(Goalies!J$39:J$67)</f>
        <v>7</v>
      </c>
      <c r="AM152" s="133">
        <f>INDEX(PlayerTable!G:G,MATCH(C152,PlayerTable!C:C,0))</f>
        <v>1</v>
      </c>
      <c r="AN152" s="133">
        <f>INDEX(PlayerTable!H:H,MATCH(C152,PlayerTable!C:C,0))</f>
        <v>1</v>
      </c>
      <c r="AO152" s="133">
        <f>INDEX(PlayerTable!I:I,MATCH(C152,PlayerTable!C:C,0))</f>
        <v>2</v>
      </c>
      <c r="AP152" s="127">
        <f>IF(INDEX(PlayerTable!J:J,MATCH(C152,PlayerTable!C:C,0))="", 0, INDEX(PlayerTable!J:J,MATCH(C152,PlayerTable!C:C,0)))</f>
        <v>3</v>
      </c>
    </row>
    <row r="153" spans="1:42" ht="15" customHeight="1" x14ac:dyDescent="0.25">
      <c r="A153" s="134" t="str">
        <f t="shared" si="23"/>
        <v/>
      </c>
      <c r="C153" s="44">
        <v>8004</v>
      </c>
      <c r="D153" s="133" t="s">
        <v>132</v>
      </c>
      <c r="E153" s="133" t="s">
        <v>199</v>
      </c>
      <c r="F153" s="70">
        <f t="shared" si="22"/>
        <v>89</v>
      </c>
      <c r="G153" s="112">
        <f t="shared" si="17"/>
        <v>61</v>
      </c>
      <c r="H153" s="112">
        <f t="shared" si="18"/>
        <v>41</v>
      </c>
      <c r="I153" s="112">
        <f t="shared" si="19"/>
        <v>102</v>
      </c>
      <c r="J153" s="129">
        <f t="shared" si="20"/>
        <v>1.146067415730337</v>
      </c>
      <c r="K153" s="112">
        <f t="shared" si="21"/>
        <v>30</v>
      </c>
      <c r="L153" s="111"/>
      <c r="M153" s="112"/>
      <c r="N153" s="112"/>
      <c r="O153" s="112"/>
      <c r="P153" s="112"/>
      <c r="Q153" s="131"/>
      <c r="R153" s="120"/>
      <c r="S153" s="64" t="s">
        <v>184</v>
      </c>
      <c r="T153" s="32">
        <v>27</v>
      </c>
      <c r="U153" s="32">
        <v>17</v>
      </c>
      <c r="V153" s="32">
        <v>13</v>
      </c>
      <c r="W153" s="32">
        <v>30</v>
      </c>
      <c r="X153" s="65">
        <v>9</v>
      </c>
      <c r="Y153" s="98" t="s">
        <v>184</v>
      </c>
      <c r="Z153" s="134">
        <v>29</v>
      </c>
      <c r="AA153" s="134">
        <v>24</v>
      </c>
      <c r="AB153" s="134">
        <v>18</v>
      </c>
      <c r="AC153" s="134">
        <v>42</v>
      </c>
      <c r="AD153" s="103">
        <v>6</v>
      </c>
      <c r="AE153" s="133" t="s">
        <v>184</v>
      </c>
      <c r="AF153" s="133">
        <v>26</v>
      </c>
      <c r="AG153" s="133">
        <v>18</v>
      </c>
      <c r="AH153" s="133">
        <v>10</v>
      </c>
      <c r="AI153" s="133">
        <v>28</v>
      </c>
      <c r="AJ153" s="127">
        <v>15</v>
      </c>
      <c r="AK153" s="133" t="str">
        <f>INDEX(PlayerTable!B:B,MATCH(C153,PlayerTable!C:C,0))</f>
        <v>Ichi</v>
      </c>
      <c r="AL153" s="133">
        <f>COUNT(Goalies!J$39:J$67)</f>
        <v>7</v>
      </c>
      <c r="AM153" s="133">
        <f>INDEX(PlayerTable!G:G,MATCH(C153,PlayerTable!C:C,0))</f>
        <v>2</v>
      </c>
      <c r="AN153" s="133">
        <f>INDEX(PlayerTable!H:H,MATCH(C153,PlayerTable!C:C,0))</f>
        <v>0</v>
      </c>
      <c r="AO153" s="133">
        <f>INDEX(PlayerTable!I:I,MATCH(C153,PlayerTable!C:C,0))</f>
        <v>2</v>
      </c>
      <c r="AP153" s="127">
        <f>IF(INDEX(PlayerTable!J:J,MATCH(C153,PlayerTable!C:C,0))="", 0, INDEX(PlayerTable!J:J,MATCH(C153,PlayerTable!C:C,0)))</f>
        <v>0</v>
      </c>
    </row>
    <row r="154" spans="1:42" ht="15" customHeight="1" x14ac:dyDescent="0.25">
      <c r="A154" s="134" t="str">
        <f t="shared" si="23"/>
        <v/>
      </c>
      <c r="C154" s="44">
        <v>8005</v>
      </c>
      <c r="D154" s="133" t="s">
        <v>70</v>
      </c>
      <c r="E154" s="133" t="s">
        <v>207</v>
      </c>
      <c r="F154" s="70">
        <f t="shared" si="22"/>
        <v>118</v>
      </c>
      <c r="G154" s="112">
        <f t="shared" si="17"/>
        <v>55</v>
      </c>
      <c r="H154" s="112">
        <f t="shared" si="18"/>
        <v>19</v>
      </c>
      <c r="I154" s="112">
        <f t="shared" si="19"/>
        <v>74</v>
      </c>
      <c r="J154" s="129">
        <f t="shared" si="20"/>
        <v>0.6271186440677966</v>
      </c>
      <c r="K154" s="112">
        <f t="shared" si="21"/>
        <v>57</v>
      </c>
      <c r="L154" s="124" t="s">
        <v>184</v>
      </c>
      <c r="M154" s="120">
        <v>29</v>
      </c>
      <c r="N154" s="120">
        <v>19</v>
      </c>
      <c r="O154" s="120">
        <v>9</v>
      </c>
      <c r="P154" s="120">
        <v>28</v>
      </c>
      <c r="Q154" s="132"/>
      <c r="R154" s="120"/>
      <c r="S154" s="64" t="s">
        <v>269</v>
      </c>
      <c r="T154" s="32">
        <v>27</v>
      </c>
      <c r="U154" s="32">
        <v>7</v>
      </c>
      <c r="V154" s="32">
        <v>0</v>
      </c>
      <c r="W154" s="32">
        <v>7</v>
      </c>
      <c r="X154" s="65">
        <v>3</v>
      </c>
      <c r="Y154" s="98" t="s">
        <v>184</v>
      </c>
      <c r="Z154" s="134">
        <v>29</v>
      </c>
      <c r="AA154" s="134">
        <v>16</v>
      </c>
      <c r="AB154" s="134">
        <v>6</v>
      </c>
      <c r="AC154" s="134">
        <v>22</v>
      </c>
      <c r="AD154" s="103">
        <v>33</v>
      </c>
      <c r="AE154" s="133" t="s">
        <v>184</v>
      </c>
      <c r="AF154" s="133">
        <v>26</v>
      </c>
      <c r="AG154" s="133">
        <v>12</v>
      </c>
      <c r="AH154" s="133">
        <v>3</v>
      </c>
      <c r="AI154" s="133">
        <v>15</v>
      </c>
      <c r="AJ154" s="127">
        <v>21</v>
      </c>
      <c r="AK154" s="133" t="str">
        <f>INDEX(PlayerTable!B:B,MATCH(C154,PlayerTable!C:C,0))</f>
        <v>Ichi</v>
      </c>
      <c r="AL154" s="133">
        <f>COUNT(Goalies!J$39:J$67)</f>
        <v>7</v>
      </c>
      <c r="AM154" s="133">
        <f>INDEX(PlayerTable!G:G,MATCH(C154,PlayerTable!C:C,0))</f>
        <v>1</v>
      </c>
      <c r="AN154" s="133">
        <f>INDEX(PlayerTable!H:H,MATCH(C154,PlayerTable!C:C,0))</f>
        <v>1</v>
      </c>
      <c r="AO154" s="133">
        <f>INDEX(PlayerTable!I:I,MATCH(C154,PlayerTable!C:C,0))</f>
        <v>2</v>
      </c>
      <c r="AP154" s="127">
        <f>IF(INDEX(PlayerTable!J:J,MATCH(C154,PlayerTable!C:C,0))="", 0, INDEX(PlayerTable!J:J,MATCH(C154,PlayerTable!C:C,0)))</f>
        <v>0</v>
      </c>
    </row>
    <row r="155" spans="1:42" ht="15" customHeight="1" x14ac:dyDescent="0.25">
      <c r="A155" s="134" t="str">
        <f t="shared" si="23"/>
        <v>Yes</v>
      </c>
      <c r="B155" s="107" t="s">
        <v>282</v>
      </c>
      <c r="C155" s="44">
        <v>8006</v>
      </c>
      <c r="D155" s="133" t="s">
        <v>70</v>
      </c>
      <c r="E155" s="133" t="s">
        <v>204</v>
      </c>
      <c r="F155" s="70">
        <f t="shared" si="22"/>
        <v>151</v>
      </c>
      <c r="G155" s="112">
        <f t="shared" si="17"/>
        <v>51</v>
      </c>
      <c r="H155" s="112">
        <f t="shared" si="18"/>
        <v>24</v>
      </c>
      <c r="I155" s="112">
        <f t="shared" si="19"/>
        <v>75</v>
      </c>
      <c r="J155" s="129">
        <f t="shared" si="20"/>
        <v>0.49668874172185429</v>
      </c>
      <c r="K155" s="112">
        <f t="shared" si="21"/>
        <v>15</v>
      </c>
      <c r="L155" s="124" t="s">
        <v>184</v>
      </c>
      <c r="M155" s="120">
        <v>29</v>
      </c>
      <c r="N155" s="120">
        <v>8</v>
      </c>
      <c r="O155" s="120">
        <v>4</v>
      </c>
      <c r="P155" s="120">
        <v>12</v>
      </c>
      <c r="Q155" s="132" t="s">
        <v>344</v>
      </c>
      <c r="R155" s="120">
        <v>33</v>
      </c>
      <c r="S155" s="64" t="s">
        <v>184</v>
      </c>
      <c r="T155" s="32">
        <v>27</v>
      </c>
      <c r="U155" s="32">
        <v>10</v>
      </c>
      <c r="V155" s="32">
        <v>3</v>
      </c>
      <c r="W155" s="32">
        <v>13</v>
      </c>
      <c r="X155" s="65">
        <v>3</v>
      </c>
      <c r="Y155" s="98" t="s">
        <v>184</v>
      </c>
      <c r="Z155" s="134">
        <v>29</v>
      </c>
      <c r="AA155" s="134">
        <v>18</v>
      </c>
      <c r="AB155" s="134">
        <v>12</v>
      </c>
      <c r="AC155" s="134">
        <v>30</v>
      </c>
      <c r="AD155" s="103">
        <v>3</v>
      </c>
      <c r="AE155" s="133" t="s">
        <v>184</v>
      </c>
      <c r="AF155" s="133">
        <v>26</v>
      </c>
      <c r="AG155" s="133">
        <v>12</v>
      </c>
      <c r="AH155" s="133">
        <v>5</v>
      </c>
      <c r="AI155" s="133">
        <v>17</v>
      </c>
      <c r="AJ155" s="127">
        <v>6</v>
      </c>
      <c r="AK155" s="133" t="str">
        <f>INDEX(PlayerTable!B:B,MATCH(C155,PlayerTable!C:C,0))</f>
        <v>Ichi</v>
      </c>
      <c r="AL155" s="133">
        <f>COUNT(Goalies!J$39:J$67)</f>
        <v>7</v>
      </c>
      <c r="AM155" s="133">
        <f>INDEX(PlayerTable!G:G,MATCH(C155,PlayerTable!C:C,0))</f>
        <v>3</v>
      </c>
      <c r="AN155" s="133">
        <f>INDEX(PlayerTable!H:H,MATCH(C155,PlayerTable!C:C,0))</f>
        <v>0</v>
      </c>
      <c r="AO155" s="133">
        <f>INDEX(PlayerTable!I:I,MATCH(C155,PlayerTable!C:C,0))</f>
        <v>3</v>
      </c>
      <c r="AP155" s="127">
        <f>IF(INDEX(PlayerTable!J:J,MATCH(C155,PlayerTable!C:C,0))="", 0, INDEX(PlayerTable!J:J,MATCH(C155,PlayerTable!C:C,0)))</f>
        <v>3</v>
      </c>
    </row>
    <row r="156" spans="1:42" ht="15" customHeight="1" x14ac:dyDescent="0.25">
      <c r="A156" s="134" t="str">
        <f t="shared" si="23"/>
        <v/>
      </c>
      <c r="C156" s="44">
        <v>8007</v>
      </c>
      <c r="D156" s="133" t="s">
        <v>208</v>
      </c>
      <c r="E156" s="133" t="s">
        <v>209</v>
      </c>
      <c r="F156" s="70">
        <f t="shared" si="22"/>
        <v>118</v>
      </c>
      <c r="G156" s="112">
        <f t="shared" si="17"/>
        <v>4</v>
      </c>
      <c r="H156" s="112">
        <f t="shared" si="18"/>
        <v>4</v>
      </c>
      <c r="I156" s="112">
        <f t="shared" si="19"/>
        <v>8</v>
      </c>
      <c r="J156" s="129">
        <f t="shared" si="20"/>
        <v>6.7796610169491525E-2</v>
      </c>
      <c r="K156" s="112">
        <f t="shared" si="21"/>
        <v>3</v>
      </c>
      <c r="L156" s="124" t="s">
        <v>184</v>
      </c>
      <c r="M156" s="71">
        <v>29</v>
      </c>
      <c r="N156" s="71">
        <v>3</v>
      </c>
      <c r="O156" s="71">
        <v>4</v>
      </c>
      <c r="P156" s="71">
        <v>7</v>
      </c>
      <c r="Q156" s="96" t="s">
        <v>344</v>
      </c>
      <c r="R156" s="120">
        <v>33</v>
      </c>
      <c r="S156" s="64" t="s">
        <v>184</v>
      </c>
      <c r="T156" s="32">
        <v>27</v>
      </c>
      <c r="U156" s="32">
        <v>0</v>
      </c>
      <c r="V156" s="32">
        <v>0</v>
      </c>
      <c r="W156" s="32">
        <v>0</v>
      </c>
      <c r="X156" s="65">
        <v>0</v>
      </c>
      <c r="Y156" s="98" t="s">
        <v>184</v>
      </c>
      <c r="Z156" s="134">
        <v>29</v>
      </c>
      <c r="AA156" s="134">
        <v>1</v>
      </c>
      <c r="AB156" s="134">
        <v>0</v>
      </c>
      <c r="AC156" s="134">
        <v>1</v>
      </c>
      <c r="AD156" s="103">
        <v>3</v>
      </c>
      <c r="AE156" s="133"/>
      <c r="AF156" s="133"/>
      <c r="AG156" s="133"/>
      <c r="AH156" s="133"/>
      <c r="AI156" s="133"/>
      <c r="AK156" s="133"/>
      <c r="AL156" s="133"/>
      <c r="AM156" s="133"/>
      <c r="AN156" s="133"/>
      <c r="AO156" s="133"/>
    </row>
    <row r="157" spans="1:42" ht="15" customHeight="1" x14ac:dyDescent="0.25">
      <c r="A157" s="134" t="str">
        <f t="shared" si="23"/>
        <v>Yes</v>
      </c>
      <c r="C157" s="44">
        <v>8008</v>
      </c>
      <c r="D157" s="133" t="s">
        <v>24</v>
      </c>
      <c r="E157" s="133" t="s">
        <v>205</v>
      </c>
      <c r="F157" s="70">
        <f t="shared" si="22"/>
        <v>151</v>
      </c>
      <c r="G157" s="112">
        <f t="shared" si="17"/>
        <v>38</v>
      </c>
      <c r="H157" s="112">
        <f t="shared" si="18"/>
        <v>32</v>
      </c>
      <c r="I157" s="112">
        <f t="shared" si="19"/>
        <v>70</v>
      </c>
      <c r="J157" s="129">
        <f t="shared" si="20"/>
        <v>0.46357615894039733</v>
      </c>
      <c r="K157" s="112">
        <f t="shared" si="21"/>
        <v>33</v>
      </c>
      <c r="L157" s="124" t="s">
        <v>184</v>
      </c>
      <c r="M157" s="120">
        <v>29</v>
      </c>
      <c r="N157" s="120">
        <v>5</v>
      </c>
      <c r="O157" s="120">
        <v>6</v>
      </c>
      <c r="P157" s="120">
        <v>11</v>
      </c>
      <c r="Q157" s="132" t="s">
        <v>344</v>
      </c>
      <c r="R157" s="120">
        <v>33</v>
      </c>
      <c r="S157" s="64" t="s">
        <v>184</v>
      </c>
      <c r="T157" s="32">
        <v>27</v>
      </c>
      <c r="U157" s="32">
        <v>11</v>
      </c>
      <c r="V157" s="32">
        <v>7</v>
      </c>
      <c r="W157" s="32">
        <v>18</v>
      </c>
      <c r="X157" s="65">
        <v>6</v>
      </c>
      <c r="Y157" s="98" t="s">
        <v>184</v>
      </c>
      <c r="Z157" s="107">
        <v>29</v>
      </c>
      <c r="AA157" s="107">
        <v>11</v>
      </c>
      <c r="AB157" s="107">
        <v>14</v>
      </c>
      <c r="AC157" s="107">
        <v>25</v>
      </c>
      <c r="AD157" s="103">
        <v>6</v>
      </c>
      <c r="AE157" s="133" t="s">
        <v>184</v>
      </c>
      <c r="AF157" s="133">
        <v>26</v>
      </c>
      <c r="AG157" s="133">
        <v>8</v>
      </c>
      <c r="AH157" s="133">
        <v>3</v>
      </c>
      <c r="AI157" s="133">
        <v>11</v>
      </c>
      <c r="AJ157" s="127">
        <v>15</v>
      </c>
      <c r="AK157" s="133" t="str">
        <f>INDEX(PlayerTable!B:B,MATCH(C157,PlayerTable!C:C,0))</f>
        <v>Ichi</v>
      </c>
      <c r="AL157" s="133">
        <f>COUNT(Goalies!J$39:J$67)</f>
        <v>7</v>
      </c>
      <c r="AM157" s="133">
        <f>INDEX(PlayerTable!G:G,MATCH(C157,PlayerTable!C:C,0))</f>
        <v>3</v>
      </c>
      <c r="AN157" s="133">
        <f>INDEX(PlayerTable!H:H,MATCH(C157,PlayerTable!C:C,0))</f>
        <v>2</v>
      </c>
      <c r="AO157" s="133">
        <f>INDEX(PlayerTable!I:I,MATCH(C157,PlayerTable!C:C,0))</f>
        <v>5</v>
      </c>
      <c r="AP157" s="127">
        <f>IF(INDEX(PlayerTable!J:J,MATCH(C157,PlayerTable!C:C,0))="", 0, INDEX(PlayerTable!J:J,MATCH(C157,PlayerTable!C:C,0)))</f>
        <v>6</v>
      </c>
    </row>
    <row r="158" spans="1:42" ht="15" customHeight="1" x14ac:dyDescent="0.25">
      <c r="A158" s="134" t="str">
        <f t="shared" si="23"/>
        <v>Yes</v>
      </c>
      <c r="C158" s="44">
        <v>8009</v>
      </c>
      <c r="D158" s="133" t="s">
        <v>29</v>
      </c>
      <c r="E158" s="133" t="s">
        <v>206</v>
      </c>
      <c r="F158" s="70">
        <f t="shared" si="22"/>
        <v>151</v>
      </c>
      <c r="G158" s="112">
        <f t="shared" si="17"/>
        <v>9</v>
      </c>
      <c r="H158" s="112">
        <f t="shared" si="18"/>
        <v>3</v>
      </c>
      <c r="I158" s="112">
        <f t="shared" si="19"/>
        <v>12</v>
      </c>
      <c r="J158" s="129">
        <f t="shared" si="20"/>
        <v>7.9470198675496692E-2</v>
      </c>
      <c r="K158" s="112">
        <f t="shared" si="21"/>
        <v>3</v>
      </c>
      <c r="L158" s="124" t="s">
        <v>184</v>
      </c>
      <c r="M158" s="120">
        <v>29</v>
      </c>
      <c r="N158" s="120">
        <v>2</v>
      </c>
      <c r="O158" s="120">
        <v>1</v>
      </c>
      <c r="P158" s="120">
        <v>3</v>
      </c>
      <c r="Q158" s="132" t="s">
        <v>344</v>
      </c>
      <c r="R158" s="120">
        <v>33</v>
      </c>
      <c r="S158" s="64" t="s">
        <v>184</v>
      </c>
      <c r="T158" s="32">
        <v>27</v>
      </c>
      <c r="U158" s="32">
        <v>1</v>
      </c>
      <c r="V158" s="32">
        <v>1</v>
      </c>
      <c r="W158" s="32">
        <v>2</v>
      </c>
      <c r="X158" s="65">
        <v>0</v>
      </c>
      <c r="Y158" s="98" t="s">
        <v>184</v>
      </c>
      <c r="Z158" s="134">
        <v>29</v>
      </c>
      <c r="AA158" s="134">
        <v>5</v>
      </c>
      <c r="AB158" s="134">
        <v>1</v>
      </c>
      <c r="AC158" s="134">
        <v>6</v>
      </c>
      <c r="AD158" s="103">
        <v>3</v>
      </c>
      <c r="AE158" s="133" t="s">
        <v>184</v>
      </c>
      <c r="AF158" s="133">
        <v>26</v>
      </c>
      <c r="AG158" s="133">
        <v>1</v>
      </c>
      <c r="AH158" s="133">
        <v>0</v>
      </c>
      <c r="AI158" s="133">
        <v>1</v>
      </c>
      <c r="AJ158" s="127">
        <v>0</v>
      </c>
      <c r="AK158" s="133" t="str">
        <f>INDEX(PlayerTable!B:B,MATCH(C158,PlayerTable!C:C,0))</f>
        <v>Ichi</v>
      </c>
      <c r="AL158" s="133">
        <f>COUNT(Goalies!J$39:J$67)</f>
        <v>7</v>
      </c>
      <c r="AM158" s="133">
        <f>INDEX(PlayerTable!G:G,MATCH(C158,PlayerTable!C:C,0))</f>
        <v>0</v>
      </c>
      <c r="AN158" s="133">
        <f>INDEX(PlayerTable!H:H,MATCH(C158,PlayerTable!C:C,0))</f>
        <v>0</v>
      </c>
      <c r="AO158" s="133">
        <f>INDEX(PlayerTable!I:I,MATCH(C158,PlayerTable!C:C,0))</f>
        <v>0</v>
      </c>
      <c r="AP158" s="127">
        <f>IF(INDEX(PlayerTable!J:J,MATCH(C158,PlayerTable!C:C,0))="", 0, INDEX(PlayerTable!J:J,MATCH(C158,PlayerTable!C:C,0)))</f>
        <v>0</v>
      </c>
    </row>
    <row r="159" spans="1:42" ht="15" customHeight="1" x14ac:dyDescent="0.25">
      <c r="A159" s="134" t="str">
        <f t="shared" si="23"/>
        <v/>
      </c>
      <c r="C159" s="44">
        <v>8010</v>
      </c>
      <c r="D159" s="133" t="s">
        <v>192</v>
      </c>
      <c r="E159" s="133" t="s">
        <v>193</v>
      </c>
      <c r="F159" s="70">
        <f t="shared" si="22"/>
        <v>122</v>
      </c>
      <c r="G159" s="112">
        <f t="shared" si="17"/>
        <v>12</v>
      </c>
      <c r="H159" s="112">
        <f t="shared" si="18"/>
        <v>30</v>
      </c>
      <c r="I159" s="112">
        <f t="shared" si="19"/>
        <v>42</v>
      </c>
      <c r="J159" s="129">
        <f t="shared" si="20"/>
        <v>0.34426229508196721</v>
      </c>
      <c r="K159" s="112">
        <f t="shared" si="21"/>
        <v>24</v>
      </c>
      <c r="L159" s="22"/>
      <c r="M159" s="112"/>
      <c r="N159" s="112"/>
      <c r="O159" s="112"/>
      <c r="P159" s="112"/>
      <c r="Q159" s="131" t="s">
        <v>344</v>
      </c>
      <c r="R159" s="120">
        <v>33</v>
      </c>
      <c r="S159" s="64" t="s">
        <v>184</v>
      </c>
      <c r="T159" s="32">
        <v>27</v>
      </c>
      <c r="U159" s="32">
        <v>2</v>
      </c>
      <c r="V159" s="32">
        <v>4</v>
      </c>
      <c r="W159" s="32">
        <v>6</v>
      </c>
      <c r="X159" s="65">
        <v>6</v>
      </c>
      <c r="Y159" s="98" t="s">
        <v>184</v>
      </c>
      <c r="Z159" s="134">
        <v>29</v>
      </c>
      <c r="AA159" s="134">
        <v>3</v>
      </c>
      <c r="AB159" s="134">
        <v>15</v>
      </c>
      <c r="AC159" s="134">
        <v>18</v>
      </c>
      <c r="AD159" s="103">
        <v>12</v>
      </c>
      <c r="AE159" s="133" t="s">
        <v>184</v>
      </c>
      <c r="AF159" s="133">
        <v>26</v>
      </c>
      <c r="AG159" s="133">
        <v>5</v>
      </c>
      <c r="AH159" s="133">
        <v>9</v>
      </c>
      <c r="AI159" s="133">
        <v>14</v>
      </c>
      <c r="AJ159" s="127">
        <v>6</v>
      </c>
      <c r="AK159" s="133" t="str">
        <f>INDEX(PlayerTable!B:B,MATCH(C159,PlayerTable!C:C,0))</f>
        <v>Ichi</v>
      </c>
      <c r="AL159" s="133">
        <f>COUNT(Goalies!J$39:J$67)</f>
        <v>7</v>
      </c>
      <c r="AM159" s="133">
        <f>INDEX(PlayerTable!G:G,MATCH(C159,PlayerTable!C:C,0))</f>
        <v>2</v>
      </c>
      <c r="AN159" s="133">
        <f>INDEX(PlayerTable!H:H,MATCH(C159,PlayerTable!C:C,0))</f>
        <v>2</v>
      </c>
      <c r="AO159" s="133">
        <f>INDEX(PlayerTable!I:I,MATCH(C159,PlayerTable!C:C,0))</f>
        <v>4</v>
      </c>
      <c r="AP159" s="127">
        <f>IF(INDEX(PlayerTable!J:J,MATCH(C159,PlayerTable!C:C,0))="", 0, INDEX(PlayerTable!J:J,MATCH(C159,PlayerTable!C:C,0)))</f>
        <v>0</v>
      </c>
    </row>
    <row r="160" spans="1:42" ht="15" customHeight="1" x14ac:dyDescent="0.25">
      <c r="A160" s="134" t="str">
        <f t="shared" si="23"/>
        <v/>
      </c>
      <c r="C160" s="44">
        <v>8011</v>
      </c>
      <c r="D160" s="133" t="s">
        <v>195</v>
      </c>
      <c r="E160" s="133" t="s">
        <v>196</v>
      </c>
      <c r="F160" s="70">
        <f t="shared" si="22"/>
        <v>29</v>
      </c>
      <c r="G160" s="112">
        <f t="shared" si="17"/>
        <v>5</v>
      </c>
      <c r="H160" s="112">
        <f t="shared" si="18"/>
        <v>8</v>
      </c>
      <c r="I160" s="112">
        <f t="shared" si="19"/>
        <v>13</v>
      </c>
      <c r="J160" s="129">
        <f t="shared" si="20"/>
        <v>0.44827586206896552</v>
      </c>
      <c r="K160" s="112">
        <f t="shared" si="21"/>
        <v>12</v>
      </c>
      <c r="L160" s="125"/>
      <c r="M160" s="112"/>
      <c r="N160" s="112"/>
      <c r="O160" s="112"/>
      <c r="P160" s="112"/>
      <c r="Q160" s="131"/>
      <c r="R160" s="120"/>
      <c r="Y160" s="98" t="s">
        <v>184</v>
      </c>
      <c r="Z160" s="134">
        <v>29</v>
      </c>
      <c r="AA160" s="134">
        <v>5</v>
      </c>
      <c r="AB160" s="134">
        <v>8</v>
      </c>
      <c r="AC160" s="134">
        <v>13</v>
      </c>
      <c r="AD160" s="103">
        <v>12</v>
      </c>
      <c r="AE160" s="133"/>
      <c r="AF160" s="133"/>
      <c r="AG160" s="133"/>
      <c r="AH160" s="133"/>
      <c r="AI160" s="133"/>
      <c r="AK160" s="133"/>
      <c r="AL160" s="133"/>
      <c r="AM160" s="133"/>
      <c r="AN160" s="133"/>
      <c r="AO160" s="133"/>
    </row>
    <row r="161" spans="1:42" ht="15" customHeight="1" x14ac:dyDescent="0.25">
      <c r="A161" s="134" t="str">
        <f t="shared" si="23"/>
        <v/>
      </c>
      <c r="C161" s="44">
        <v>8012</v>
      </c>
      <c r="D161" s="133" t="s">
        <v>186</v>
      </c>
      <c r="E161" s="133" t="s">
        <v>187</v>
      </c>
      <c r="F161" s="70">
        <f t="shared" si="22"/>
        <v>95</v>
      </c>
      <c r="G161" s="112">
        <f t="shared" si="17"/>
        <v>7</v>
      </c>
      <c r="H161" s="112">
        <f t="shared" si="18"/>
        <v>10</v>
      </c>
      <c r="I161" s="112">
        <f t="shared" si="19"/>
        <v>17</v>
      </c>
      <c r="J161" s="129">
        <f t="shared" si="20"/>
        <v>0.17894736842105263</v>
      </c>
      <c r="K161" s="112">
        <f t="shared" si="21"/>
        <v>3</v>
      </c>
      <c r="L161" s="125"/>
      <c r="M161" s="112"/>
      <c r="N161" s="112"/>
      <c r="O161" s="112"/>
      <c r="P161" s="112"/>
      <c r="Q161" s="131" t="s">
        <v>344</v>
      </c>
      <c r="R161" s="120">
        <v>33</v>
      </c>
      <c r="Y161" s="98" t="s">
        <v>184</v>
      </c>
      <c r="Z161" s="134">
        <v>29</v>
      </c>
      <c r="AA161" s="134">
        <v>5</v>
      </c>
      <c r="AB161" s="134">
        <v>8</v>
      </c>
      <c r="AC161" s="134">
        <v>13</v>
      </c>
      <c r="AD161" s="103">
        <v>3</v>
      </c>
      <c r="AE161" s="133" t="s">
        <v>184</v>
      </c>
      <c r="AF161" s="133">
        <v>26</v>
      </c>
      <c r="AG161" s="133">
        <v>2</v>
      </c>
      <c r="AH161" s="133">
        <v>2</v>
      </c>
      <c r="AI161" s="133">
        <v>4</v>
      </c>
      <c r="AJ161" s="127">
        <v>0</v>
      </c>
      <c r="AK161" s="133" t="str">
        <f>INDEX(PlayerTable!B:B,MATCH(C161,PlayerTable!C:C,0))</f>
        <v>Ichi</v>
      </c>
      <c r="AL161" s="133">
        <f>COUNT(Goalies!J$39:J$67)</f>
        <v>7</v>
      </c>
      <c r="AM161" s="133">
        <f>INDEX(PlayerTable!G:G,MATCH(C161,PlayerTable!C:C,0))</f>
        <v>0</v>
      </c>
      <c r="AN161" s="133">
        <f>INDEX(PlayerTable!H:H,MATCH(C161,PlayerTable!C:C,0))</f>
        <v>0</v>
      </c>
      <c r="AO161" s="133">
        <f>INDEX(PlayerTable!I:I,MATCH(C161,PlayerTable!C:C,0))</f>
        <v>0</v>
      </c>
      <c r="AP161" s="127">
        <f>IF(INDEX(PlayerTable!J:J,MATCH(C161,PlayerTable!C:C,0))="", 0, INDEX(PlayerTable!J:J,MATCH(C161,PlayerTable!C:C,0)))</f>
        <v>0</v>
      </c>
    </row>
    <row r="162" spans="1:42" ht="15" customHeight="1" x14ac:dyDescent="0.25">
      <c r="A162" s="134" t="str">
        <f t="shared" si="23"/>
        <v/>
      </c>
      <c r="C162" s="44">
        <v>8013</v>
      </c>
      <c r="D162" s="133" t="s">
        <v>200</v>
      </c>
      <c r="E162" s="133" t="s">
        <v>201</v>
      </c>
      <c r="F162" s="70">
        <f t="shared" si="22"/>
        <v>62</v>
      </c>
      <c r="G162" s="112">
        <f t="shared" si="17"/>
        <v>0</v>
      </c>
      <c r="H162" s="112">
        <f t="shared" si="18"/>
        <v>1</v>
      </c>
      <c r="I162" s="112">
        <f t="shared" si="19"/>
        <v>1</v>
      </c>
      <c r="J162" s="129">
        <f t="shared" si="20"/>
        <v>1.6129032258064516E-2</v>
      </c>
      <c r="K162" s="112">
        <f t="shared" si="21"/>
        <v>0</v>
      </c>
      <c r="L162" s="125"/>
      <c r="M162" s="112"/>
      <c r="N162" s="112"/>
      <c r="O162" s="112"/>
      <c r="P162" s="112"/>
      <c r="Q162" s="131"/>
      <c r="R162" s="120"/>
      <c r="Y162" s="98" t="s">
        <v>184</v>
      </c>
      <c r="Z162" s="134">
        <v>29</v>
      </c>
      <c r="AA162" s="134">
        <v>0</v>
      </c>
      <c r="AB162" s="134">
        <v>1</v>
      </c>
      <c r="AC162" s="134">
        <v>1</v>
      </c>
      <c r="AD162" s="103">
        <v>0</v>
      </c>
      <c r="AE162" s="133" t="s">
        <v>184</v>
      </c>
      <c r="AF162" s="133">
        <v>26</v>
      </c>
      <c r="AG162" s="133">
        <v>0</v>
      </c>
      <c r="AH162" s="133">
        <v>0</v>
      </c>
      <c r="AI162" s="133">
        <v>0</v>
      </c>
      <c r="AJ162" s="127">
        <v>0</v>
      </c>
      <c r="AK162" s="133" t="str">
        <f>INDEX(PlayerTable!B:B,MATCH(C162,PlayerTable!C:C,0))</f>
        <v>Ichi</v>
      </c>
      <c r="AL162" s="133">
        <f>COUNT(Goalies!J$39:J$67)</f>
        <v>7</v>
      </c>
      <c r="AM162" s="133">
        <f>INDEX(PlayerTable!G:G,MATCH(C162,PlayerTable!C:C,0))</f>
        <v>0</v>
      </c>
      <c r="AN162" s="133">
        <f>INDEX(PlayerTable!H:H,MATCH(C162,PlayerTable!C:C,0))</f>
        <v>0</v>
      </c>
      <c r="AO162" s="133">
        <f>INDEX(PlayerTable!I:I,MATCH(C162,PlayerTable!C:C,0))</f>
        <v>0</v>
      </c>
      <c r="AP162" s="127">
        <f>IF(INDEX(PlayerTable!J:J,MATCH(C162,PlayerTable!C:C,0))="", 0, INDEX(PlayerTable!J:J,MATCH(C162,PlayerTable!C:C,0)))</f>
        <v>0</v>
      </c>
    </row>
    <row r="163" spans="1:42" ht="15" customHeight="1" x14ac:dyDescent="0.25">
      <c r="A163" s="134" t="str">
        <f t="shared" si="23"/>
        <v/>
      </c>
      <c r="C163" s="44">
        <v>8014</v>
      </c>
      <c r="D163" s="133" t="s">
        <v>189</v>
      </c>
      <c r="E163" s="133" t="s">
        <v>190</v>
      </c>
      <c r="F163" s="70">
        <f t="shared" si="22"/>
        <v>89</v>
      </c>
      <c r="G163" s="112">
        <f t="shared" si="17"/>
        <v>62</v>
      </c>
      <c r="H163" s="112">
        <f t="shared" si="18"/>
        <v>23</v>
      </c>
      <c r="I163" s="112">
        <f t="shared" si="19"/>
        <v>85</v>
      </c>
      <c r="J163" s="129">
        <f t="shared" si="20"/>
        <v>0.9550561797752809</v>
      </c>
      <c r="K163" s="112">
        <f t="shared" si="21"/>
        <v>12</v>
      </c>
      <c r="L163" s="111"/>
      <c r="M163" s="112"/>
      <c r="N163" s="112"/>
      <c r="O163" s="112"/>
      <c r="P163" s="112"/>
      <c r="Q163" s="131"/>
      <c r="R163" s="120"/>
      <c r="S163" s="64" t="s">
        <v>184</v>
      </c>
      <c r="T163" s="32">
        <v>27</v>
      </c>
      <c r="U163" s="32">
        <v>18</v>
      </c>
      <c r="V163" s="32">
        <v>8</v>
      </c>
      <c r="W163" s="32">
        <v>26</v>
      </c>
      <c r="X163" s="65">
        <v>3</v>
      </c>
      <c r="Y163" s="98" t="s">
        <v>184</v>
      </c>
      <c r="Z163" s="134">
        <v>29</v>
      </c>
      <c r="AA163" s="134">
        <v>27</v>
      </c>
      <c r="AB163" s="134">
        <v>7</v>
      </c>
      <c r="AC163" s="134">
        <v>34</v>
      </c>
      <c r="AD163" s="103">
        <v>6</v>
      </c>
      <c r="AE163" s="133" t="s">
        <v>184</v>
      </c>
      <c r="AF163" s="133">
        <v>26</v>
      </c>
      <c r="AG163" s="133">
        <v>17</v>
      </c>
      <c r="AH163" s="133">
        <v>5</v>
      </c>
      <c r="AI163" s="133">
        <v>22</v>
      </c>
      <c r="AJ163" s="127">
        <v>3</v>
      </c>
      <c r="AK163" s="133" t="str">
        <f>INDEX(PlayerTable!B:B,MATCH(C163,PlayerTable!C:C,0))</f>
        <v>Ichi</v>
      </c>
      <c r="AL163" s="133">
        <f>COUNT(Goalies!J$39:J$67)</f>
        <v>7</v>
      </c>
      <c r="AM163" s="133">
        <f>INDEX(PlayerTable!G:G,MATCH(C163,PlayerTable!C:C,0))</f>
        <v>0</v>
      </c>
      <c r="AN163" s="133">
        <f>INDEX(PlayerTable!H:H,MATCH(C163,PlayerTable!C:C,0))</f>
        <v>3</v>
      </c>
      <c r="AO163" s="133">
        <f>INDEX(PlayerTable!I:I,MATCH(C163,PlayerTable!C:C,0))</f>
        <v>3</v>
      </c>
      <c r="AP163" s="127">
        <f>IF(INDEX(PlayerTable!J:J,MATCH(C163,PlayerTable!C:C,0))="", 0, INDEX(PlayerTable!J:J,MATCH(C163,PlayerTable!C:C,0)))</f>
        <v>0</v>
      </c>
    </row>
    <row r="164" spans="1:42" ht="15" customHeight="1" x14ac:dyDescent="0.25">
      <c r="A164" s="134" t="str">
        <f t="shared" si="23"/>
        <v/>
      </c>
      <c r="C164" s="44">
        <v>8015</v>
      </c>
      <c r="D164" s="133" t="s">
        <v>146</v>
      </c>
      <c r="E164" s="133" t="s">
        <v>194</v>
      </c>
      <c r="F164" s="70">
        <f t="shared" si="22"/>
        <v>29</v>
      </c>
      <c r="G164" s="112">
        <f t="shared" si="17"/>
        <v>16</v>
      </c>
      <c r="H164" s="112">
        <f t="shared" si="18"/>
        <v>2</v>
      </c>
      <c r="I164" s="112">
        <f t="shared" si="19"/>
        <v>18</v>
      </c>
      <c r="J164" s="129">
        <f t="shared" si="20"/>
        <v>0.62068965517241381</v>
      </c>
      <c r="K164" s="112">
        <f t="shared" si="21"/>
        <v>38</v>
      </c>
      <c r="L164" s="125"/>
      <c r="M164" s="112"/>
      <c r="N164" s="112"/>
      <c r="O164" s="112"/>
      <c r="P164" s="112"/>
      <c r="Q164" s="131"/>
      <c r="R164" s="120"/>
      <c r="Y164" s="98" t="s">
        <v>184</v>
      </c>
      <c r="Z164" s="134">
        <v>29</v>
      </c>
      <c r="AA164" s="134">
        <v>16</v>
      </c>
      <c r="AB164" s="134">
        <v>2</v>
      </c>
      <c r="AC164" s="134">
        <v>18</v>
      </c>
      <c r="AD164" s="103">
        <v>38</v>
      </c>
      <c r="AE164" s="133"/>
      <c r="AF164" s="133"/>
      <c r="AG164" s="133"/>
      <c r="AH164" s="133"/>
      <c r="AI164" s="133"/>
      <c r="AK164" s="133"/>
      <c r="AL164" s="133"/>
      <c r="AM164" s="133"/>
      <c r="AN164" s="133"/>
      <c r="AO164" s="133"/>
    </row>
    <row r="165" spans="1:42" ht="15" customHeight="1" x14ac:dyDescent="0.25">
      <c r="A165" s="134" t="str">
        <f t="shared" si="23"/>
        <v>Yes</v>
      </c>
      <c r="B165" s="107" t="s">
        <v>285</v>
      </c>
      <c r="C165" s="44">
        <v>8016</v>
      </c>
      <c r="D165" s="133" t="s">
        <v>55</v>
      </c>
      <c r="E165" s="133" t="s">
        <v>185</v>
      </c>
      <c r="F165" s="70">
        <f t="shared" si="22"/>
        <v>151</v>
      </c>
      <c r="G165" s="112">
        <f t="shared" si="17"/>
        <v>17</v>
      </c>
      <c r="H165" s="112">
        <f t="shared" si="18"/>
        <v>36</v>
      </c>
      <c r="I165" s="112">
        <f t="shared" si="19"/>
        <v>53</v>
      </c>
      <c r="J165" s="129">
        <f t="shared" si="20"/>
        <v>0.35099337748344372</v>
      </c>
      <c r="K165" s="112">
        <f t="shared" si="21"/>
        <v>0</v>
      </c>
      <c r="L165" s="124" t="s">
        <v>184</v>
      </c>
      <c r="M165" s="120">
        <v>29</v>
      </c>
      <c r="N165" s="120">
        <v>8</v>
      </c>
      <c r="O165" s="120">
        <v>13</v>
      </c>
      <c r="P165" s="120">
        <v>21</v>
      </c>
      <c r="Q165" s="132" t="s">
        <v>344</v>
      </c>
      <c r="R165" s="120">
        <v>33</v>
      </c>
      <c r="S165" s="64" t="s">
        <v>184</v>
      </c>
      <c r="T165" s="32">
        <v>27</v>
      </c>
      <c r="U165" s="32">
        <v>1</v>
      </c>
      <c r="V165" s="32">
        <v>6</v>
      </c>
      <c r="W165" s="32">
        <v>7</v>
      </c>
      <c r="X165" s="65">
        <v>0</v>
      </c>
      <c r="Y165" s="98" t="s">
        <v>184</v>
      </c>
      <c r="Z165" s="134">
        <v>29</v>
      </c>
      <c r="AA165" s="134">
        <v>5</v>
      </c>
      <c r="AB165" s="134">
        <v>14</v>
      </c>
      <c r="AC165" s="134">
        <v>19</v>
      </c>
      <c r="AD165" s="103">
        <v>0</v>
      </c>
      <c r="AE165" s="133" t="s">
        <v>184</v>
      </c>
      <c r="AF165" s="133">
        <v>26</v>
      </c>
      <c r="AG165" s="133">
        <v>2</v>
      </c>
      <c r="AH165" s="133">
        <v>3</v>
      </c>
      <c r="AI165" s="133">
        <v>5</v>
      </c>
      <c r="AJ165" s="127">
        <v>0</v>
      </c>
      <c r="AK165" s="133" t="str">
        <f>INDEX(PlayerTable!B:B,MATCH(C165,PlayerTable!C:C,0))</f>
        <v>Ichi</v>
      </c>
      <c r="AL165" s="133">
        <f>COUNT(Goalies!J$39:J$67)</f>
        <v>7</v>
      </c>
      <c r="AM165" s="133">
        <f>INDEX(PlayerTable!G:G,MATCH(C165,PlayerTable!C:C,0))</f>
        <v>1</v>
      </c>
      <c r="AN165" s="133">
        <f>INDEX(PlayerTable!H:H,MATCH(C165,PlayerTable!C:C,0))</f>
        <v>0</v>
      </c>
      <c r="AO165" s="133">
        <f>INDEX(PlayerTable!I:I,MATCH(C165,PlayerTable!C:C,0))</f>
        <v>1</v>
      </c>
      <c r="AP165" s="127">
        <f>IF(INDEX(PlayerTable!J:J,MATCH(C165,PlayerTable!C:C,0))="", 0, INDEX(PlayerTable!J:J,MATCH(C165,PlayerTable!C:C,0)))</f>
        <v>0</v>
      </c>
    </row>
    <row r="166" spans="1:42" ht="15" customHeight="1" x14ac:dyDescent="0.25">
      <c r="A166" s="134" t="str">
        <f t="shared" si="23"/>
        <v>Yes</v>
      </c>
      <c r="C166" s="44">
        <v>8017</v>
      </c>
      <c r="D166" s="133" t="s">
        <v>75</v>
      </c>
      <c r="E166" s="133" t="s">
        <v>191</v>
      </c>
      <c r="F166" s="70">
        <f t="shared" si="22"/>
        <v>151</v>
      </c>
      <c r="G166" s="112">
        <f t="shared" si="17"/>
        <v>45</v>
      </c>
      <c r="H166" s="112">
        <f t="shared" si="18"/>
        <v>31</v>
      </c>
      <c r="I166" s="112">
        <f t="shared" si="19"/>
        <v>76</v>
      </c>
      <c r="J166" s="129">
        <f t="shared" si="20"/>
        <v>0.50331125827814571</v>
      </c>
      <c r="K166" s="112">
        <f t="shared" si="21"/>
        <v>24</v>
      </c>
      <c r="L166" s="124" t="s">
        <v>184</v>
      </c>
      <c r="M166" s="71">
        <v>29</v>
      </c>
      <c r="N166" s="71">
        <v>10</v>
      </c>
      <c r="O166" s="71">
        <v>7</v>
      </c>
      <c r="P166" s="71">
        <v>17</v>
      </c>
      <c r="Q166" s="96" t="s">
        <v>344</v>
      </c>
      <c r="R166" s="120">
        <v>33</v>
      </c>
      <c r="S166" s="64" t="s">
        <v>184</v>
      </c>
      <c r="T166" s="32">
        <v>27</v>
      </c>
      <c r="U166" s="32">
        <v>6</v>
      </c>
      <c r="V166" s="32">
        <v>7</v>
      </c>
      <c r="W166" s="32">
        <v>13</v>
      </c>
      <c r="X166" s="65">
        <v>3</v>
      </c>
      <c r="Y166" s="98" t="s">
        <v>184</v>
      </c>
      <c r="Z166" s="134">
        <v>29</v>
      </c>
      <c r="AA166" s="134">
        <v>14</v>
      </c>
      <c r="AB166" s="134">
        <v>8</v>
      </c>
      <c r="AC166" s="134">
        <v>22</v>
      </c>
      <c r="AD166" s="103">
        <v>9</v>
      </c>
      <c r="AE166" s="133" t="s">
        <v>184</v>
      </c>
      <c r="AF166" s="133">
        <v>26</v>
      </c>
      <c r="AG166" s="133">
        <v>13</v>
      </c>
      <c r="AH166" s="133">
        <v>7</v>
      </c>
      <c r="AI166" s="133">
        <v>20</v>
      </c>
      <c r="AJ166" s="127">
        <v>12</v>
      </c>
      <c r="AK166" s="133" t="str">
        <f>INDEX(PlayerTable!B:B,MATCH(C166,PlayerTable!C:C,0))</f>
        <v>Ichi</v>
      </c>
      <c r="AL166" s="133">
        <f>COUNT(Goalies!J$39:J$67)</f>
        <v>7</v>
      </c>
      <c r="AM166" s="133">
        <f>INDEX(PlayerTable!G:G,MATCH(C166,PlayerTable!C:C,0))</f>
        <v>2</v>
      </c>
      <c r="AN166" s="133">
        <f>INDEX(PlayerTable!H:H,MATCH(C166,PlayerTable!C:C,0))</f>
        <v>2</v>
      </c>
      <c r="AO166" s="133">
        <f>INDEX(PlayerTable!I:I,MATCH(C166,PlayerTable!C:C,0))</f>
        <v>4</v>
      </c>
      <c r="AP166" s="127">
        <f>IF(INDEX(PlayerTable!J:J,MATCH(C166,PlayerTable!C:C,0))="", 0, INDEX(PlayerTable!J:J,MATCH(C166,PlayerTable!C:C,0)))</f>
        <v>0</v>
      </c>
    </row>
    <row r="167" spans="1:42" ht="15" customHeight="1" x14ac:dyDescent="0.25">
      <c r="A167" s="134" t="str">
        <f t="shared" si="23"/>
        <v/>
      </c>
      <c r="C167" s="44">
        <v>8018</v>
      </c>
      <c r="D167" s="133" t="s">
        <v>112</v>
      </c>
      <c r="E167" s="133" t="s">
        <v>373</v>
      </c>
      <c r="F167" s="70">
        <f t="shared" si="22"/>
        <v>26</v>
      </c>
      <c r="G167" s="112">
        <f t="shared" si="17"/>
        <v>1</v>
      </c>
      <c r="H167" s="112">
        <f t="shared" si="18"/>
        <v>2</v>
      </c>
      <c r="I167" s="112">
        <f t="shared" si="19"/>
        <v>3</v>
      </c>
      <c r="J167" s="129">
        <f t="shared" si="20"/>
        <v>0.11538461538461539</v>
      </c>
      <c r="K167" s="112">
        <f t="shared" si="21"/>
        <v>0</v>
      </c>
      <c r="L167" s="125"/>
      <c r="M167" s="112"/>
      <c r="N167" s="112"/>
      <c r="O167" s="112"/>
      <c r="P167" s="112"/>
      <c r="Q167" s="131"/>
      <c r="R167" s="120"/>
      <c r="Y167" s="98"/>
      <c r="Z167" s="134"/>
      <c r="AA167" s="134"/>
      <c r="AB167" s="134"/>
      <c r="AC167" s="134"/>
      <c r="AE167" s="133" t="s">
        <v>184</v>
      </c>
      <c r="AF167" s="133">
        <v>26</v>
      </c>
      <c r="AG167" s="133">
        <v>1</v>
      </c>
      <c r="AH167" s="133">
        <v>2</v>
      </c>
      <c r="AI167" s="133">
        <v>3</v>
      </c>
      <c r="AJ167" s="127">
        <v>0</v>
      </c>
      <c r="AK167" s="133"/>
      <c r="AL167" s="133"/>
      <c r="AM167" s="133"/>
      <c r="AN167" s="133"/>
      <c r="AO167" s="133"/>
    </row>
    <row r="168" spans="1:42" ht="15" customHeight="1" x14ac:dyDescent="0.25">
      <c r="A168" s="134" t="str">
        <f t="shared" si="23"/>
        <v/>
      </c>
      <c r="C168" s="44">
        <v>8019</v>
      </c>
      <c r="D168" s="133" t="s">
        <v>51</v>
      </c>
      <c r="E168" s="133" t="s">
        <v>372</v>
      </c>
      <c r="F168" s="70">
        <f t="shared" si="22"/>
        <v>33</v>
      </c>
      <c r="G168" s="112">
        <f t="shared" si="17"/>
        <v>5</v>
      </c>
      <c r="H168" s="112">
        <f t="shared" si="18"/>
        <v>7</v>
      </c>
      <c r="I168" s="112">
        <f t="shared" si="19"/>
        <v>12</v>
      </c>
      <c r="J168" s="129">
        <f t="shared" si="20"/>
        <v>0.36363636363636365</v>
      </c>
      <c r="K168" s="112">
        <f t="shared" si="21"/>
        <v>3</v>
      </c>
      <c r="L168" s="125"/>
      <c r="M168" s="112"/>
      <c r="N168" s="112"/>
      <c r="O168" s="112"/>
      <c r="P168" s="112"/>
      <c r="Q168" s="131"/>
      <c r="R168" s="120"/>
      <c r="Y168" s="98"/>
      <c r="Z168" s="134"/>
      <c r="AA168" s="134"/>
      <c r="AB168" s="134"/>
      <c r="AC168" s="134"/>
      <c r="AE168" s="133" t="s">
        <v>184</v>
      </c>
      <c r="AF168" s="133">
        <v>26</v>
      </c>
      <c r="AG168" s="133">
        <v>5</v>
      </c>
      <c r="AH168" s="133">
        <v>7</v>
      </c>
      <c r="AI168" s="133">
        <v>12</v>
      </c>
      <c r="AJ168" s="127">
        <v>3</v>
      </c>
      <c r="AK168" s="133" t="str">
        <f>INDEX(PlayerTable!B:B,MATCH(C168,PlayerTable!C:C,0))</f>
        <v>Ichi</v>
      </c>
      <c r="AL168" s="133">
        <f>COUNT(Goalies!J$39:J$67)</f>
        <v>7</v>
      </c>
      <c r="AM168" s="133">
        <f>INDEX(PlayerTable!G:G,MATCH(C168,PlayerTable!C:C,0))</f>
        <v>0</v>
      </c>
      <c r="AN168" s="133">
        <f>INDEX(PlayerTable!H:H,MATCH(C168,PlayerTable!C:C,0))</f>
        <v>0</v>
      </c>
      <c r="AO168" s="133">
        <f>INDEX(PlayerTable!I:I,MATCH(C168,PlayerTable!C:C,0))</f>
        <v>0</v>
      </c>
      <c r="AP168" s="127">
        <f>IF(INDEX(PlayerTable!J:J,MATCH(C168,PlayerTable!C:C,0))="", 0, INDEX(PlayerTable!J:J,MATCH(C168,PlayerTable!C:C,0)))</f>
        <v>0</v>
      </c>
    </row>
    <row r="169" spans="1:42" ht="15" customHeight="1" x14ac:dyDescent="0.25">
      <c r="A169" s="134" t="str">
        <f t="shared" si="23"/>
        <v/>
      </c>
      <c r="C169" s="44">
        <v>8020</v>
      </c>
      <c r="D169" s="133" t="s">
        <v>314</v>
      </c>
      <c r="E169" s="133" t="s">
        <v>407</v>
      </c>
      <c r="F169" s="70">
        <f t="shared" si="22"/>
        <v>20</v>
      </c>
      <c r="G169" s="112">
        <f t="shared" si="17"/>
        <v>1</v>
      </c>
      <c r="H169" s="112">
        <f t="shared" si="18"/>
        <v>3</v>
      </c>
      <c r="I169" s="112">
        <f t="shared" si="19"/>
        <v>4</v>
      </c>
      <c r="J169" s="129">
        <f t="shared" si="20"/>
        <v>0.2</v>
      </c>
      <c r="K169" s="112">
        <f t="shared" si="21"/>
        <v>0</v>
      </c>
      <c r="L169" s="125"/>
      <c r="M169" s="112"/>
      <c r="N169" s="112"/>
      <c r="O169" s="112"/>
      <c r="P169" s="112"/>
      <c r="Q169" s="131"/>
      <c r="R169" s="120"/>
      <c r="Y169" s="98"/>
      <c r="Z169" s="134"/>
      <c r="AA169" s="134"/>
      <c r="AB169" s="134"/>
      <c r="AC169" s="134"/>
      <c r="AE169" s="133" t="s">
        <v>184</v>
      </c>
      <c r="AF169" s="133">
        <v>20</v>
      </c>
      <c r="AG169" s="133">
        <v>1</v>
      </c>
      <c r="AH169" s="133">
        <v>3</v>
      </c>
      <c r="AI169" s="133">
        <v>4</v>
      </c>
      <c r="AJ169" s="127">
        <v>0</v>
      </c>
      <c r="AK169" s="133"/>
      <c r="AL169" s="133"/>
      <c r="AM169" s="133"/>
      <c r="AN169" s="133"/>
      <c r="AO169" s="133"/>
    </row>
    <row r="170" spans="1:42" ht="15" customHeight="1" x14ac:dyDescent="0.25">
      <c r="A170" s="134" t="str">
        <f t="shared" ref="A170:A201" si="24">IF(AND(ISTEXT(L170), ISTEXT(Q170), ISTEXT(S170), ISTEXT(Y170), ISTEXT(AE170),ISTEXT(AK170)),"Yes", "")</f>
        <v/>
      </c>
      <c r="C170" s="44">
        <v>8021</v>
      </c>
      <c r="D170" s="133" t="s">
        <v>408</v>
      </c>
      <c r="E170" s="133" t="s">
        <v>409</v>
      </c>
      <c r="F170" s="70">
        <f t="shared" si="22"/>
        <v>33</v>
      </c>
      <c r="G170" s="112">
        <f t="shared" si="17"/>
        <v>11</v>
      </c>
      <c r="H170" s="112">
        <f t="shared" si="18"/>
        <v>4</v>
      </c>
      <c r="I170" s="112">
        <f t="shared" si="19"/>
        <v>15</v>
      </c>
      <c r="J170" s="129">
        <f t="shared" si="20"/>
        <v>0.45454545454545453</v>
      </c>
      <c r="K170" s="112">
        <f t="shared" si="21"/>
        <v>6</v>
      </c>
      <c r="L170" s="125"/>
      <c r="M170" s="112"/>
      <c r="N170" s="112"/>
      <c r="O170" s="112"/>
      <c r="P170" s="112"/>
      <c r="Q170" s="131"/>
      <c r="R170" s="120"/>
      <c r="Y170" s="98"/>
      <c r="Z170" s="107"/>
      <c r="AA170" s="107"/>
      <c r="AB170" s="107"/>
      <c r="AC170" s="107"/>
      <c r="AE170" s="133" t="s">
        <v>184</v>
      </c>
      <c r="AF170" s="133">
        <v>26</v>
      </c>
      <c r="AG170" s="133">
        <v>5</v>
      </c>
      <c r="AH170" s="133">
        <v>3</v>
      </c>
      <c r="AI170" s="133">
        <v>8</v>
      </c>
      <c r="AJ170" s="127">
        <v>3</v>
      </c>
      <c r="AK170" s="133" t="str">
        <f>INDEX(PlayerTable!B:B,MATCH(C170,PlayerTable!C:C,0))</f>
        <v>Ichi</v>
      </c>
      <c r="AL170" s="133">
        <f>COUNT(Goalies!J$39:J$67)</f>
        <v>7</v>
      </c>
      <c r="AM170" s="133">
        <f>INDEX(PlayerTable!G:G,MATCH(C170,PlayerTable!C:C,0))</f>
        <v>6</v>
      </c>
      <c r="AN170" s="133">
        <f>INDEX(PlayerTable!H:H,MATCH(C170,PlayerTable!C:C,0))</f>
        <v>1</v>
      </c>
      <c r="AO170" s="133">
        <f>INDEX(PlayerTable!I:I,MATCH(C170,PlayerTable!C:C,0))</f>
        <v>7</v>
      </c>
      <c r="AP170" s="127">
        <f>IF(INDEX(PlayerTable!J:J,MATCH(C170,PlayerTable!C:C,0))="", 0, INDEX(PlayerTable!J:J,MATCH(C170,PlayerTable!C:C,0)))</f>
        <v>3</v>
      </c>
    </row>
    <row r="171" spans="1:42" ht="15" customHeight="1" x14ac:dyDescent="0.25">
      <c r="A171" s="134" t="str">
        <f t="shared" si="24"/>
        <v/>
      </c>
      <c r="D171" s="119" t="s">
        <v>329</v>
      </c>
      <c r="E171" s="119" t="s">
        <v>330</v>
      </c>
      <c r="F171" s="70">
        <f t="shared" si="22"/>
        <v>62</v>
      </c>
      <c r="G171" s="112">
        <f t="shared" si="17"/>
        <v>12</v>
      </c>
      <c r="H171" s="112">
        <f t="shared" si="18"/>
        <v>3</v>
      </c>
      <c r="I171" s="112">
        <f t="shared" si="19"/>
        <v>15</v>
      </c>
      <c r="J171" s="129">
        <f t="shared" si="20"/>
        <v>0.24193548387096775</v>
      </c>
      <c r="K171" s="112">
        <f t="shared" si="21"/>
        <v>0</v>
      </c>
      <c r="L171" s="124" t="s">
        <v>184</v>
      </c>
      <c r="M171" s="120">
        <v>29</v>
      </c>
      <c r="N171" s="120">
        <v>12</v>
      </c>
      <c r="O171" s="120">
        <v>3</v>
      </c>
      <c r="P171" s="120">
        <v>15</v>
      </c>
      <c r="Q171" s="132" t="s">
        <v>344</v>
      </c>
      <c r="R171" s="120">
        <v>33</v>
      </c>
      <c r="Y171" s="98"/>
      <c r="Z171" s="133"/>
      <c r="AA171" s="133"/>
      <c r="AB171" s="133"/>
      <c r="AC171" s="133"/>
      <c r="AD171" s="127"/>
      <c r="AE171" s="133"/>
      <c r="AF171" s="133"/>
      <c r="AG171" s="133"/>
      <c r="AH171" s="133"/>
      <c r="AI171" s="133"/>
      <c r="AK171" s="133"/>
      <c r="AL171" s="133"/>
      <c r="AM171" s="133"/>
      <c r="AN171" s="133"/>
      <c r="AO171" s="133"/>
    </row>
    <row r="172" spans="1:42" ht="15" customHeight="1" x14ac:dyDescent="0.25">
      <c r="A172" s="134" t="str">
        <f t="shared" si="24"/>
        <v/>
      </c>
      <c r="D172" s="133" t="s">
        <v>352</v>
      </c>
      <c r="E172" s="133" t="s">
        <v>353</v>
      </c>
      <c r="F172" s="70">
        <f t="shared" si="22"/>
        <v>33</v>
      </c>
      <c r="G172" s="112">
        <f t="shared" si="17"/>
        <v>0</v>
      </c>
      <c r="H172" s="112">
        <f t="shared" si="18"/>
        <v>0</v>
      </c>
      <c r="I172" s="112">
        <f t="shared" si="19"/>
        <v>0</v>
      </c>
      <c r="J172" s="129">
        <v>0</v>
      </c>
      <c r="K172" s="112">
        <f t="shared" si="21"/>
        <v>0</v>
      </c>
      <c r="L172" s="125"/>
      <c r="M172" s="112"/>
      <c r="N172" s="112"/>
      <c r="O172" s="112"/>
      <c r="P172" s="112"/>
      <c r="Q172" s="131" t="s">
        <v>342</v>
      </c>
      <c r="R172" s="120">
        <v>33</v>
      </c>
      <c r="Y172" s="98"/>
      <c r="Z172" s="134"/>
      <c r="AA172" s="134"/>
      <c r="AB172" s="134"/>
      <c r="AC172" s="134"/>
      <c r="AE172" s="133"/>
      <c r="AF172" s="133"/>
      <c r="AG172" s="133"/>
      <c r="AH172" s="133"/>
      <c r="AI172" s="133"/>
      <c r="AK172" s="133"/>
      <c r="AL172" s="133"/>
      <c r="AM172" s="133"/>
      <c r="AN172" s="133"/>
      <c r="AO172" s="133"/>
    </row>
    <row r="173" spans="1:42" ht="15" customHeight="1" x14ac:dyDescent="0.25">
      <c r="A173" s="134" t="str">
        <f t="shared" si="24"/>
        <v/>
      </c>
      <c r="D173" s="133" t="s">
        <v>271</v>
      </c>
      <c r="E173" s="133" t="s">
        <v>272</v>
      </c>
      <c r="F173" s="70">
        <f t="shared" si="22"/>
        <v>56</v>
      </c>
      <c r="G173" s="112">
        <f t="shared" si="17"/>
        <v>14</v>
      </c>
      <c r="H173" s="112">
        <f t="shared" si="18"/>
        <v>6</v>
      </c>
      <c r="I173" s="112">
        <f t="shared" si="19"/>
        <v>20</v>
      </c>
      <c r="J173" s="129">
        <f t="shared" si="20"/>
        <v>0.35714285714285715</v>
      </c>
      <c r="K173" s="112">
        <f t="shared" si="21"/>
        <v>13</v>
      </c>
      <c r="L173" s="111" t="s">
        <v>269</v>
      </c>
      <c r="M173" s="120">
        <v>29</v>
      </c>
      <c r="N173" s="120">
        <v>9</v>
      </c>
      <c r="O173" s="120">
        <v>5</v>
      </c>
      <c r="P173" s="120">
        <v>14</v>
      </c>
      <c r="Q173" s="132"/>
      <c r="R173" s="120"/>
      <c r="S173" s="64" t="s">
        <v>269</v>
      </c>
      <c r="T173" s="32">
        <v>27</v>
      </c>
      <c r="U173" s="32">
        <v>5</v>
      </c>
      <c r="V173" s="32">
        <v>1</v>
      </c>
      <c r="W173" s="32">
        <v>6</v>
      </c>
      <c r="X173" s="65">
        <v>13</v>
      </c>
      <c r="Y173" s="98"/>
      <c r="Z173" s="106"/>
      <c r="AA173" s="106"/>
      <c r="AB173" s="106"/>
      <c r="AC173" s="106"/>
      <c r="AD173" s="127"/>
      <c r="AE173" s="133"/>
      <c r="AF173" s="133"/>
      <c r="AG173" s="133"/>
      <c r="AH173" s="133"/>
      <c r="AI173" s="133"/>
      <c r="AK173" s="133"/>
      <c r="AL173" s="133"/>
      <c r="AM173" s="133"/>
      <c r="AN173" s="133"/>
      <c r="AO173" s="133"/>
    </row>
    <row r="174" spans="1:42" ht="15" customHeight="1" x14ac:dyDescent="0.25">
      <c r="A174" s="134" t="str">
        <f t="shared" si="24"/>
        <v/>
      </c>
      <c r="D174" s="119" t="s">
        <v>310</v>
      </c>
      <c r="E174" s="119" t="s">
        <v>307</v>
      </c>
      <c r="F174" s="70">
        <f t="shared" si="22"/>
        <v>24</v>
      </c>
      <c r="G174" s="112">
        <f t="shared" si="17"/>
        <v>0</v>
      </c>
      <c r="H174" s="112">
        <f t="shared" si="18"/>
        <v>0</v>
      </c>
      <c r="I174" s="112">
        <f t="shared" si="19"/>
        <v>0</v>
      </c>
      <c r="J174" s="129">
        <f t="shared" si="20"/>
        <v>0</v>
      </c>
      <c r="K174" s="112">
        <f t="shared" si="21"/>
        <v>0</v>
      </c>
      <c r="L174" s="111" t="s">
        <v>39</v>
      </c>
      <c r="M174" s="71">
        <v>24</v>
      </c>
      <c r="N174" s="71">
        <v>0</v>
      </c>
      <c r="O174" s="71">
        <v>0</v>
      </c>
      <c r="P174" s="71">
        <v>0</v>
      </c>
      <c r="Q174" s="96"/>
      <c r="R174" s="120"/>
      <c r="Y174" s="98"/>
      <c r="Z174" s="133"/>
      <c r="AA174" s="133"/>
      <c r="AB174" s="133"/>
      <c r="AC174" s="133"/>
      <c r="AD174" s="127"/>
      <c r="AE174" s="133"/>
      <c r="AF174" s="133"/>
      <c r="AG174" s="133"/>
      <c r="AH174" s="133"/>
      <c r="AI174" s="133"/>
      <c r="AK174" s="133"/>
      <c r="AL174" s="133"/>
      <c r="AM174" s="133"/>
      <c r="AN174" s="133"/>
      <c r="AO174" s="133"/>
    </row>
    <row r="175" spans="1:42" ht="15" customHeight="1" x14ac:dyDescent="0.25">
      <c r="A175" s="134" t="str">
        <f t="shared" si="24"/>
        <v/>
      </c>
      <c r="D175" s="119" t="s">
        <v>14</v>
      </c>
      <c r="E175" s="119" t="s">
        <v>307</v>
      </c>
      <c r="F175" s="70">
        <f t="shared" si="22"/>
        <v>29</v>
      </c>
      <c r="G175" s="112">
        <f t="shared" si="17"/>
        <v>11</v>
      </c>
      <c r="H175" s="112">
        <f t="shared" si="18"/>
        <v>11</v>
      </c>
      <c r="I175" s="112">
        <f t="shared" si="19"/>
        <v>22</v>
      </c>
      <c r="J175" s="129">
        <f t="shared" si="20"/>
        <v>0.75862068965517238</v>
      </c>
      <c r="K175" s="112">
        <f t="shared" si="21"/>
        <v>0</v>
      </c>
      <c r="L175" s="111" t="s">
        <v>39</v>
      </c>
      <c r="M175" s="120">
        <v>29</v>
      </c>
      <c r="N175" s="120">
        <v>11</v>
      </c>
      <c r="O175" s="120">
        <v>11</v>
      </c>
      <c r="P175" s="120">
        <v>22</v>
      </c>
      <c r="Q175" s="132"/>
      <c r="R175" s="120"/>
      <c r="Y175" s="98"/>
      <c r="Z175" s="106"/>
      <c r="AA175" s="106"/>
      <c r="AB175" s="106"/>
      <c r="AC175" s="106"/>
      <c r="AD175" s="127"/>
      <c r="AE175" s="133"/>
      <c r="AF175" s="133"/>
      <c r="AG175" s="133"/>
      <c r="AH175" s="133"/>
      <c r="AI175" s="133"/>
      <c r="AK175" s="133"/>
      <c r="AL175" s="133"/>
      <c r="AM175" s="133"/>
      <c r="AN175" s="133"/>
      <c r="AO175" s="133"/>
    </row>
    <row r="176" spans="1:42" ht="15" customHeight="1" x14ac:dyDescent="0.25">
      <c r="A176" s="134" t="str">
        <f t="shared" si="24"/>
        <v/>
      </c>
      <c r="D176" s="119" t="s">
        <v>294</v>
      </c>
      <c r="E176" s="119" t="s">
        <v>295</v>
      </c>
      <c r="F176" s="70">
        <f t="shared" si="22"/>
        <v>28</v>
      </c>
      <c r="G176" s="112">
        <f t="shared" si="17"/>
        <v>0</v>
      </c>
      <c r="H176" s="112">
        <f t="shared" si="18"/>
        <v>1</v>
      </c>
      <c r="I176" s="112">
        <f t="shared" si="19"/>
        <v>1</v>
      </c>
      <c r="J176" s="129">
        <f t="shared" si="20"/>
        <v>3.5714285714285712E-2</v>
      </c>
      <c r="K176" s="112">
        <f t="shared" si="21"/>
        <v>0</v>
      </c>
      <c r="L176" s="111" t="s">
        <v>38</v>
      </c>
      <c r="M176" s="120">
        <v>28</v>
      </c>
      <c r="N176" s="120">
        <v>0</v>
      </c>
      <c r="O176" s="120">
        <v>1</v>
      </c>
      <c r="P176" s="120">
        <v>1</v>
      </c>
      <c r="Q176" s="132"/>
      <c r="R176" s="120"/>
      <c r="Y176" s="98"/>
      <c r="Z176" s="106"/>
      <c r="AA176" s="106"/>
      <c r="AB176" s="106"/>
      <c r="AC176" s="106"/>
      <c r="AD176" s="127"/>
      <c r="AE176" s="133"/>
      <c r="AF176" s="133"/>
      <c r="AG176" s="133"/>
      <c r="AH176" s="133"/>
      <c r="AI176" s="133"/>
      <c r="AK176" s="133"/>
      <c r="AL176" s="133"/>
      <c r="AM176" s="133"/>
      <c r="AN176" s="133"/>
      <c r="AO176" s="133"/>
    </row>
    <row r="177" spans="1:41" ht="15" customHeight="1" x14ac:dyDescent="0.25">
      <c r="A177" s="134" t="str">
        <f t="shared" si="24"/>
        <v/>
      </c>
      <c r="C177" s="134"/>
      <c r="D177" s="119" t="s">
        <v>57</v>
      </c>
      <c r="E177" s="119" t="s">
        <v>317</v>
      </c>
      <c r="F177" s="70">
        <f t="shared" si="22"/>
        <v>29</v>
      </c>
      <c r="G177" s="112">
        <f t="shared" si="17"/>
        <v>36</v>
      </c>
      <c r="H177" s="112">
        <f t="shared" si="18"/>
        <v>23</v>
      </c>
      <c r="I177" s="112">
        <f t="shared" si="19"/>
        <v>59</v>
      </c>
      <c r="J177" s="129">
        <f t="shared" si="20"/>
        <v>2.0344827586206895</v>
      </c>
      <c r="K177" s="112">
        <f t="shared" si="21"/>
        <v>0</v>
      </c>
      <c r="L177" s="123" t="s">
        <v>119</v>
      </c>
      <c r="M177" s="120">
        <v>29</v>
      </c>
      <c r="N177" s="120">
        <v>36</v>
      </c>
      <c r="O177" s="120">
        <v>23</v>
      </c>
      <c r="P177" s="120">
        <v>59</v>
      </c>
      <c r="Q177" s="132"/>
      <c r="R177" s="120"/>
      <c r="Y177" s="98"/>
      <c r="Z177" s="106"/>
      <c r="AA177" s="106"/>
      <c r="AB177" s="106"/>
      <c r="AC177" s="106"/>
      <c r="AD177" s="127"/>
      <c r="AE177" s="133"/>
      <c r="AF177" s="133"/>
      <c r="AG177" s="133"/>
      <c r="AH177" s="133"/>
      <c r="AI177" s="133"/>
      <c r="AK177" s="133"/>
      <c r="AL177" s="133"/>
      <c r="AM177" s="133"/>
      <c r="AN177" s="133"/>
      <c r="AO177" s="133"/>
    </row>
    <row r="178" spans="1:41" ht="15" customHeight="1" x14ac:dyDescent="0.25">
      <c r="A178" s="134" t="str">
        <f t="shared" si="24"/>
        <v/>
      </c>
      <c r="D178" s="119" t="s">
        <v>29</v>
      </c>
      <c r="E178" s="119" t="s">
        <v>317</v>
      </c>
      <c r="F178" s="70">
        <f t="shared" si="22"/>
        <v>29</v>
      </c>
      <c r="G178" s="112">
        <f t="shared" si="17"/>
        <v>45</v>
      </c>
      <c r="H178" s="112">
        <f t="shared" si="18"/>
        <v>24</v>
      </c>
      <c r="I178" s="112">
        <f t="shared" si="19"/>
        <v>69</v>
      </c>
      <c r="J178" s="129">
        <f t="shared" si="20"/>
        <v>2.3793103448275863</v>
      </c>
      <c r="K178" s="112">
        <f t="shared" si="21"/>
        <v>0</v>
      </c>
      <c r="L178" s="123" t="s">
        <v>119</v>
      </c>
      <c r="M178" s="120">
        <v>29</v>
      </c>
      <c r="N178" s="120">
        <v>45</v>
      </c>
      <c r="O178" s="120">
        <v>24</v>
      </c>
      <c r="P178" s="120">
        <v>69</v>
      </c>
      <c r="Q178" s="132"/>
      <c r="R178" s="120"/>
      <c r="Y178" s="98"/>
      <c r="Z178" s="133"/>
      <c r="AA178" s="133"/>
      <c r="AB178" s="133"/>
      <c r="AC178" s="133"/>
      <c r="AD178" s="127"/>
      <c r="AE178" s="133"/>
      <c r="AF178" s="133"/>
      <c r="AG178" s="133"/>
      <c r="AH178" s="133"/>
      <c r="AI178" s="133"/>
      <c r="AK178" s="133"/>
      <c r="AL178" s="133"/>
      <c r="AM178" s="133"/>
      <c r="AN178" s="133"/>
      <c r="AO178" s="133"/>
    </row>
    <row r="179" spans="1:41" ht="15" customHeight="1" x14ac:dyDescent="0.25">
      <c r="A179" s="134" t="str">
        <f t="shared" si="24"/>
        <v/>
      </c>
      <c r="D179" s="133" t="s">
        <v>107</v>
      </c>
      <c r="E179" s="133" t="s">
        <v>278</v>
      </c>
      <c r="F179" s="70">
        <f t="shared" si="22"/>
        <v>56</v>
      </c>
      <c r="G179" s="112">
        <f t="shared" si="17"/>
        <v>4</v>
      </c>
      <c r="H179" s="112">
        <f t="shared" si="18"/>
        <v>2</v>
      </c>
      <c r="I179" s="112">
        <f t="shared" si="19"/>
        <v>6</v>
      </c>
      <c r="J179" s="129">
        <f t="shared" si="20"/>
        <v>0.10714285714285714</v>
      </c>
      <c r="K179" s="112">
        <f t="shared" si="21"/>
        <v>0</v>
      </c>
      <c r="L179" s="111" t="s">
        <v>269</v>
      </c>
      <c r="M179" s="120">
        <v>29</v>
      </c>
      <c r="N179" s="120">
        <v>2</v>
      </c>
      <c r="O179" s="120">
        <v>0</v>
      </c>
      <c r="P179" s="120">
        <v>2</v>
      </c>
      <c r="Q179" s="132"/>
      <c r="R179" s="120"/>
      <c r="S179" s="64" t="s">
        <v>276</v>
      </c>
      <c r="T179" s="32">
        <v>27</v>
      </c>
      <c r="U179" s="32">
        <v>2</v>
      </c>
      <c r="V179" s="32">
        <v>2</v>
      </c>
      <c r="W179" s="32">
        <v>4</v>
      </c>
      <c r="X179" s="65">
        <v>0</v>
      </c>
      <c r="Y179" s="98"/>
      <c r="Z179" s="133"/>
      <c r="AA179" s="133"/>
      <c r="AB179" s="133"/>
      <c r="AC179" s="133"/>
      <c r="AD179" s="127"/>
      <c r="AE179" s="133"/>
      <c r="AF179" s="133"/>
      <c r="AG179" s="133"/>
      <c r="AH179" s="133"/>
      <c r="AI179" s="133"/>
      <c r="AK179" s="133"/>
      <c r="AL179" s="133"/>
      <c r="AM179" s="133"/>
      <c r="AN179" s="133"/>
      <c r="AO179" s="133"/>
    </row>
    <row r="180" spans="1:41" ht="15" customHeight="1" x14ac:dyDescent="0.25">
      <c r="A180" s="134" t="str">
        <f t="shared" si="24"/>
        <v/>
      </c>
      <c r="D180" s="133" t="s">
        <v>354</v>
      </c>
      <c r="E180" s="133" t="s">
        <v>355</v>
      </c>
      <c r="F180" s="70">
        <f t="shared" si="22"/>
        <v>33</v>
      </c>
      <c r="G180" s="112">
        <f t="shared" si="17"/>
        <v>0</v>
      </c>
      <c r="H180" s="112">
        <f t="shared" si="18"/>
        <v>0</v>
      </c>
      <c r="I180" s="112">
        <f t="shared" si="19"/>
        <v>0</v>
      </c>
      <c r="J180" s="129">
        <v>0</v>
      </c>
      <c r="K180" s="112">
        <f t="shared" si="21"/>
        <v>0</v>
      </c>
      <c r="L180" s="125"/>
      <c r="M180" s="112"/>
      <c r="N180" s="112"/>
      <c r="O180" s="112"/>
      <c r="P180" s="112"/>
      <c r="Q180" s="131" t="s">
        <v>342</v>
      </c>
      <c r="R180" s="120">
        <v>33</v>
      </c>
      <c r="Y180" s="98"/>
      <c r="Z180" s="134"/>
      <c r="AA180" s="134"/>
      <c r="AB180" s="134"/>
      <c r="AC180" s="134"/>
      <c r="AE180" s="133"/>
      <c r="AF180" s="133"/>
      <c r="AG180" s="133"/>
      <c r="AH180" s="133"/>
      <c r="AI180" s="133"/>
      <c r="AK180" s="133"/>
      <c r="AL180" s="133"/>
      <c r="AM180" s="133"/>
      <c r="AN180" s="133"/>
      <c r="AO180" s="133"/>
    </row>
    <row r="181" spans="1:41" ht="15" customHeight="1" x14ac:dyDescent="0.25">
      <c r="A181" s="134" t="str">
        <f t="shared" si="24"/>
        <v/>
      </c>
      <c r="D181" s="119" t="s">
        <v>43</v>
      </c>
      <c r="E181" s="119" t="s">
        <v>290</v>
      </c>
      <c r="F181" s="70">
        <f t="shared" si="22"/>
        <v>29</v>
      </c>
      <c r="G181" s="112">
        <f t="shared" si="17"/>
        <v>4</v>
      </c>
      <c r="H181" s="112">
        <f t="shared" si="18"/>
        <v>0</v>
      </c>
      <c r="I181" s="112">
        <f t="shared" si="19"/>
        <v>4</v>
      </c>
      <c r="J181" s="129">
        <f t="shared" si="20"/>
        <v>0.13793103448275862</v>
      </c>
      <c r="K181" s="112">
        <f t="shared" si="21"/>
        <v>0</v>
      </c>
      <c r="L181" s="111" t="s">
        <v>38</v>
      </c>
      <c r="M181" s="120">
        <v>29</v>
      </c>
      <c r="N181" s="120">
        <v>4</v>
      </c>
      <c r="O181" s="120">
        <v>0</v>
      </c>
      <c r="P181" s="120">
        <v>4</v>
      </c>
      <c r="Q181" s="132"/>
      <c r="R181" s="120"/>
      <c r="Y181" s="98"/>
      <c r="Z181" s="133"/>
      <c r="AA181" s="133"/>
      <c r="AB181" s="133"/>
      <c r="AC181" s="133"/>
      <c r="AD181" s="127"/>
      <c r="AE181" s="133"/>
      <c r="AF181" s="133"/>
      <c r="AG181" s="133"/>
      <c r="AH181" s="133"/>
      <c r="AI181" s="133"/>
      <c r="AK181" s="133"/>
      <c r="AL181" s="133"/>
      <c r="AM181" s="133"/>
      <c r="AN181" s="133"/>
      <c r="AO181" s="133"/>
    </row>
    <row r="182" spans="1:41" ht="15" customHeight="1" x14ac:dyDescent="0.25">
      <c r="A182" s="134" t="str">
        <f t="shared" si="24"/>
        <v/>
      </c>
      <c r="D182" s="119" t="s">
        <v>323</v>
      </c>
      <c r="E182" s="119" t="s">
        <v>324</v>
      </c>
      <c r="F182" s="70">
        <f t="shared" si="22"/>
        <v>62</v>
      </c>
      <c r="G182" s="112">
        <f t="shared" si="17"/>
        <v>2</v>
      </c>
      <c r="H182" s="112">
        <f t="shared" si="18"/>
        <v>1</v>
      </c>
      <c r="I182" s="112">
        <f t="shared" si="19"/>
        <v>3</v>
      </c>
      <c r="J182" s="129">
        <f t="shared" si="20"/>
        <v>4.8387096774193547E-2</v>
      </c>
      <c r="K182" s="112">
        <f t="shared" si="21"/>
        <v>0</v>
      </c>
      <c r="L182" s="123" t="s">
        <v>119</v>
      </c>
      <c r="M182" s="120">
        <v>29</v>
      </c>
      <c r="N182" s="120">
        <v>2</v>
      </c>
      <c r="O182" s="120">
        <v>1</v>
      </c>
      <c r="P182" s="120">
        <v>3</v>
      </c>
      <c r="Q182" s="132" t="s">
        <v>342</v>
      </c>
      <c r="R182" s="120">
        <v>33</v>
      </c>
      <c r="Y182" s="98"/>
      <c r="Z182" s="133"/>
      <c r="AA182" s="133"/>
      <c r="AB182" s="133"/>
      <c r="AC182" s="133"/>
      <c r="AD182" s="127"/>
      <c r="AE182" s="133"/>
      <c r="AF182" s="133"/>
      <c r="AG182" s="133"/>
      <c r="AH182" s="133"/>
      <c r="AI182" s="133"/>
      <c r="AK182" s="133"/>
      <c r="AL182" s="133"/>
      <c r="AM182" s="133"/>
      <c r="AN182" s="133"/>
      <c r="AO182" s="133"/>
    </row>
    <row r="183" spans="1:41" ht="15" customHeight="1" x14ac:dyDescent="0.25">
      <c r="A183" s="134" t="str">
        <f t="shared" si="24"/>
        <v/>
      </c>
      <c r="D183" s="119" t="s">
        <v>305</v>
      </c>
      <c r="E183" s="119" t="s">
        <v>306</v>
      </c>
      <c r="F183" s="70">
        <f t="shared" si="22"/>
        <v>62</v>
      </c>
      <c r="G183" s="112">
        <f t="shared" si="17"/>
        <v>26</v>
      </c>
      <c r="H183" s="112">
        <f t="shared" si="18"/>
        <v>17</v>
      </c>
      <c r="I183" s="112">
        <f t="shared" si="19"/>
        <v>43</v>
      </c>
      <c r="J183" s="129">
        <f t="shared" si="20"/>
        <v>0.69354838709677424</v>
      </c>
      <c r="K183" s="112">
        <f t="shared" si="21"/>
        <v>0</v>
      </c>
      <c r="L183" s="111" t="s">
        <v>39</v>
      </c>
      <c r="M183" s="120">
        <v>29</v>
      </c>
      <c r="N183" s="120">
        <v>26</v>
      </c>
      <c r="O183" s="120">
        <v>17</v>
      </c>
      <c r="P183" s="120">
        <v>43</v>
      </c>
      <c r="Q183" s="132" t="s">
        <v>39</v>
      </c>
      <c r="R183" s="120">
        <v>33</v>
      </c>
      <c r="Y183" s="98"/>
      <c r="Z183" s="133"/>
      <c r="AA183" s="133"/>
      <c r="AB183" s="133"/>
      <c r="AC183" s="133"/>
      <c r="AD183" s="127"/>
      <c r="AE183" s="133"/>
      <c r="AF183" s="133"/>
      <c r="AG183" s="133"/>
      <c r="AH183" s="133"/>
      <c r="AI183" s="133"/>
      <c r="AK183" s="133"/>
      <c r="AL183" s="133"/>
      <c r="AM183" s="133"/>
      <c r="AN183" s="133"/>
      <c r="AO183" s="133"/>
    </row>
    <row r="184" spans="1:41" ht="15" customHeight="1" x14ac:dyDescent="0.25">
      <c r="A184" s="134" t="str">
        <f t="shared" si="24"/>
        <v/>
      </c>
      <c r="D184" s="119" t="s">
        <v>314</v>
      </c>
      <c r="E184" s="119" t="s">
        <v>315</v>
      </c>
      <c r="F184" s="70">
        <f t="shared" si="22"/>
        <v>62</v>
      </c>
      <c r="G184" s="112">
        <f t="shared" si="17"/>
        <v>1</v>
      </c>
      <c r="H184" s="112">
        <f t="shared" si="18"/>
        <v>1</v>
      </c>
      <c r="I184" s="112">
        <f t="shared" si="19"/>
        <v>2</v>
      </c>
      <c r="J184" s="129">
        <f t="shared" si="20"/>
        <v>3.2258064516129031E-2</v>
      </c>
      <c r="K184" s="112">
        <f t="shared" si="21"/>
        <v>0</v>
      </c>
      <c r="L184" s="111" t="s">
        <v>276</v>
      </c>
      <c r="M184" s="120">
        <v>29</v>
      </c>
      <c r="N184" s="120">
        <v>1</v>
      </c>
      <c r="O184" s="120">
        <v>1</v>
      </c>
      <c r="P184" s="120">
        <v>2</v>
      </c>
      <c r="Q184" s="132" t="s">
        <v>276</v>
      </c>
      <c r="R184" s="120">
        <v>33</v>
      </c>
      <c r="Y184" s="98"/>
      <c r="Z184" s="133"/>
      <c r="AA184" s="133"/>
      <c r="AB184" s="133"/>
      <c r="AC184" s="133"/>
      <c r="AD184" s="127"/>
      <c r="AE184" s="133"/>
      <c r="AF184" s="133"/>
      <c r="AG184" s="133"/>
      <c r="AH184" s="133"/>
      <c r="AI184" s="133"/>
      <c r="AK184" s="133"/>
      <c r="AL184" s="133"/>
      <c r="AM184" s="133"/>
      <c r="AN184" s="133"/>
      <c r="AO184" s="133"/>
    </row>
    <row r="185" spans="1:41" ht="15" customHeight="1" x14ac:dyDescent="0.25">
      <c r="A185" s="134" t="str">
        <f t="shared" si="24"/>
        <v/>
      </c>
      <c r="D185" s="133" t="s">
        <v>51</v>
      </c>
      <c r="E185" s="133" t="s">
        <v>356</v>
      </c>
      <c r="F185" s="70">
        <f t="shared" si="22"/>
        <v>33</v>
      </c>
      <c r="G185" s="112">
        <f t="shared" si="17"/>
        <v>0</v>
      </c>
      <c r="H185" s="112">
        <f t="shared" si="18"/>
        <v>0</v>
      </c>
      <c r="I185" s="112">
        <f t="shared" si="19"/>
        <v>0</v>
      </c>
      <c r="J185" s="129">
        <v>0</v>
      </c>
      <c r="K185" s="112">
        <f t="shared" si="21"/>
        <v>0</v>
      </c>
      <c r="L185" s="125"/>
      <c r="M185" s="112"/>
      <c r="N185" s="112"/>
      <c r="O185" s="112"/>
      <c r="P185" s="112"/>
      <c r="Q185" s="131" t="s">
        <v>342</v>
      </c>
      <c r="R185" s="120">
        <v>33</v>
      </c>
      <c r="Y185" s="8"/>
      <c r="Z185" s="134"/>
      <c r="AA185" s="134"/>
      <c r="AB185" s="134"/>
      <c r="AC185" s="134"/>
      <c r="AE185" s="133"/>
      <c r="AF185" s="133"/>
      <c r="AG185" s="133"/>
      <c r="AH185" s="133"/>
      <c r="AI185" s="133"/>
      <c r="AK185" s="133"/>
      <c r="AL185" s="133"/>
      <c r="AM185" s="133"/>
      <c r="AN185" s="133"/>
      <c r="AO185" s="133"/>
    </row>
    <row r="186" spans="1:41" ht="15" customHeight="1" x14ac:dyDescent="0.25">
      <c r="A186" s="134" t="str">
        <f t="shared" si="24"/>
        <v/>
      </c>
      <c r="D186" s="119" t="s">
        <v>320</v>
      </c>
      <c r="E186" s="119" t="s">
        <v>321</v>
      </c>
      <c r="F186" s="70">
        <f t="shared" si="22"/>
        <v>62</v>
      </c>
      <c r="G186" s="112">
        <f t="shared" si="17"/>
        <v>2</v>
      </c>
      <c r="H186" s="112">
        <f t="shared" si="18"/>
        <v>3</v>
      </c>
      <c r="I186" s="112">
        <f t="shared" si="19"/>
        <v>5</v>
      </c>
      <c r="J186" s="129">
        <f t="shared" si="20"/>
        <v>8.0645161290322578E-2</v>
      </c>
      <c r="K186" s="112">
        <f t="shared" si="21"/>
        <v>0</v>
      </c>
      <c r="L186" s="123" t="s">
        <v>119</v>
      </c>
      <c r="M186" s="120">
        <v>29</v>
      </c>
      <c r="N186" s="120">
        <v>2</v>
      </c>
      <c r="O186" s="120">
        <v>3</v>
      </c>
      <c r="P186" s="120">
        <v>5</v>
      </c>
      <c r="Q186" s="132"/>
      <c r="R186" s="120">
        <v>33</v>
      </c>
      <c r="Z186" s="133"/>
      <c r="AA186" s="133"/>
      <c r="AB186" s="133"/>
      <c r="AC186" s="133"/>
      <c r="AD186" s="127"/>
      <c r="AE186" s="133"/>
      <c r="AF186" s="133"/>
      <c r="AG186" s="133"/>
      <c r="AH186" s="133"/>
      <c r="AI186" s="133"/>
      <c r="AK186" s="133"/>
      <c r="AL186" s="133"/>
      <c r="AM186" s="133"/>
      <c r="AN186" s="133"/>
      <c r="AO186" s="133"/>
    </row>
    <row r="187" spans="1:41" ht="15" customHeight="1" x14ac:dyDescent="0.25">
      <c r="A187" s="134" t="str">
        <f t="shared" si="24"/>
        <v/>
      </c>
      <c r="D187" s="119" t="s">
        <v>32</v>
      </c>
      <c r="E187" s="119" t="s">
        <v>308</v>
      </c>
      <c r="F187" s="70">
        <f t="shared" si="22"/>
        <v>62</v>
      </c>
      <c r="G187" s="112">
        <f t="shared" si="17"/>
        <v>4</v>
      </c>
      <c r="H187" s="112">
        <f t="shared" si="18"/>
        <v>2</v>
      </c>
      <c r="I187" s="112">
        <f t="shared" si="19"/>
        <v>6</v>
      </c>
      <c r="J187" s="129">
        <f t="shared" si="20"/>
        <v>9.6774193548387094E-2</v>
      </c>
      <c r="K187" s="112">
        <f t="shared" si="21"/>
        <v>0</v>
      </c>
      <c r="L187" s="111" t="s">
        <v>39</v>
      </c>
      <c r="M187" s="120">
        <v>29</v>
      </c>
      <c r="N187" s="120">
        <v>4</v>
      </c>
      <c r="O187" s="120">
        <v>2</v>
      </c>
      <c r="P187" s="120">
        <v>6</v>
      </c>
      <c r="Q187" s="132" t="s">
        <v>269</v>
      </c>
      <c r="R187" s="120">
        <v>33</v>
      </c>
      <c r="Z187" s="134"/>
      <c r="AA187" s="134"/>
      <c r="AB187" s="134"/>
      <c r="AC187" s="134"/>
      <c r="AE187" s="133"/>
      <c r="AF187" s="133"/>
      <c r="AG187" s="133"/>
      <c r="AH187" s="133"/>
      <c r="AI187" s="133"/>
      <c r="AK187" s="133"/>
      <c r="AL187" s="133"/>
      <c r="AM187" s="133"/>
      <c r="AN187" s="133"/>
      <c r="AO187" s="133"/>
    </row>
    <row r="188" spans="1:41" ht="15" customHeight="1" x14ac:dyDescent="0.25">
      <c r="A188" s="134" t="str">
        <f t="shared" si="24"/>
        <v/>
      </c>
      <c r="D188" s="119" t="s">
        <v>197</v>
      </c>
      <c r="E188" s="119" t="s">
        <v>304</v>
      </c>
      <c r="F188" s="70">
        <f t="shared" si="22"/>
        <v>24</v>
      </c>
      <c r="G188" s="112">
        <f t="shared" si="17"/>
        <v>0</v>
      </c>
      <c r="H188" s="112">
        <f t="shared" si="18"/>
        <v>0</v>
      </c>
      <c r="I188" s="112">
        <f t="shared" si="19"/>
        <v>0</v>
      </c>
      <c r="J188" s="129">
        <f t="shared" si="20"/>
        <v>0</v>
      </c>
      <c r="K188" s="112">
        <f t="shared" si="21"/>
        <v>0</v>
      </c>
      <c r="L188" s="111" t="s">
        <v>269</v>
      </c>
      <c r="M188" s="120">
        <v>24</v>
      </c>
      <c r="N188" s="120">
        <v>0</v>
      </c>
      <c r="O188" s="120">
        <v>0</v>
      </c>
      <c r="P188" s="120">
        <v>0</v>
      </c>
      <c r="Q188" s="132"/>
      <c r="R188" s="120"/>
      <c r="Z188" s="133"/>
      <c r="AA188" s="133"/>
      <c r="AB188" s="133"/>
      <c r="AC188" s="133"/>
      <c r="AD188" s="127"/>
      <c r="AE188" s="133"/>
      <c r="AF188" s="133"/>
      <c r="AG188" s="133"/>
      <c r="AH188" s="133"/>
      <c r="AI188" s="133"/>
      <c r="AK188" s="133"/>
      <c r="AL188" s="133"/>
      <c r="AM188" s="133"/>
      <c r="AN188" s="133"/>
      <c r="AO188" s="133"/>
    </row>
    <row r="189" spans="1:41" ht="15" customHeight="1" x14ac:dyDescent="0.25">
      <c r="A189" s="134" t="str">
        <f t="shared" si="24"/>
        <v/>
      </c>
      <c r="D189" s="133" t="s">
        <v>41</v>
      </c>
      <c r="E189" s="133" t="s">
        <v>281</v>
      </c>
      <c r="F189" s="70">
        <f t="shared" si="22"/>
        <v>89</v>
      </c>
      <c r="G189" s="112">
        <f t="shared" si="17"/>
        <v>27</v>
      </c>
      <c r="H189" s="112">
        <f t="shared" si="18"/>
        <v>5</v>
      </c>
      <c r="I189" s="112">
        <f t="shared" si="19"/>
        <v>32</v>
      </c>
      <c r="J189" s="129">
        <f t="shared" si="20"/>
        <v>0.3595505617977528</v>
      </c>
      <c r="K189" s="112">
        <f t="shared" si="21"/>
        <v>0</v>
      </c>
      <c r="L189" s="124" t="s">
        <v>184</v>
      </c>
      <c r="M189" s="120">
        <v>29</v>
      </c>
      <c r="N189" s="120">
        <v>18</v>
      </c>
      <c r="O189" s="120">
        <v>5</v>
      </c>
      <c r="P189" s="120">
        <v>23</v>
      </c>
      <c r="Q189" s="132" t="s">
        <v>344</v>
      </c>
      <c r="R189" s="120">
        <v>33</v>
      </c>
      <c r="S189" s="64" t="s">
        <v>184</v>
      </c>
      <c r="T189" s="32">
        <v>27</v>
      </c>
      <c r="U189" s="32">
        <v>9</v>
      </c>
      <c r="V189" s="32">
        <v>0</v>
      </c>
      <c r="W189" s="32">
        <v>9</v>
      </c>
      <c r="X189" s="65">
        <v>0</v>
      </c>
      <c r="Z189" s="133"/>
      <c r="AA189" s="133"/>
      <c r="AB189" s="133"/>
      <c r="AC189" s="133"/>
      <c r="AD189" s="127"/>
      <c r="AE189" s="133"/>
      <c r="AF189" s="133"/>
      <c r="AG189" s="133"/>
      <c r="AH189" s="133"/>
      <c r="AI189" s="133"/>
      <c r="AK189" s="133"/>
      <c r="AL189" s="133"/>
      <c r="AM189" s="133"/>
      <c r="AN189" s="133"/>
      <c r="AO189" s="133"/>
    </row>
    <row r="190" spans="1:41" ht="15" customHeight="1" x14ac:dyDescent="0.25">
      <c r="A190" s="134" t="str">
        <f t="shared" si="24"/>
        <v/>
      </c>
      <c r="D190" s="119" t="s">
        <v>96</v>
      </c>
      <c r="E190" s="119" t="s">
        <v>296</v>
      </c>
      <c r="F190" s="70">
        <f t="shared" si="22"/>
        <v>29</v>
      </c>
      <c r="G190" s="112">
        <f t="shared" si="17"/>
        <v>10</v>
      </c>
      <c r="H190" s="112">
        <f t="shared" si="18"/>
        <v>0</v>
      </c>
      <c r="I190" s="112">
        <f t="shared" si="19"/>
        <v>10</v>
      </c>
      <c r="J190" s="129">
        <f t="shared" si="20"/>
        <v>0.34482758620689657</v>
      </c>
      <c r="K190" s="112">
        <f t="shared" si="21"/>
        <v>0</v>
      </c>
      <c r="L190" s="111" t="s">
        <v>269</v>
      </c>
      <c r="M190" s="120">
        <v>29</v>
      </c>
      <c r="N190" s="120">
        <v>10</v>
      </c>
      <c r="O190" s="120">
        <v>0</v>
      </c>
      <c r="P190" s="120">
        <v>10</v>
      </c>
      <c r="Q190" s="132"/>
      <c r="R190" s="120"/>
      <c r="Z190" s="106"/>
      <c r="AA190" s="106"/>
      <c r="AB190" s="106"/>
      <c r="AC190" s="106"/>
      <c r="AD190" s="127"/>
      <c r="AE190" s="133"/>
      <c r="AF190" s="133"/>
      <c r="AG190" s="133"/>
      <c r="AH190" s="133"/>
      <c r="AI190" s="133"/>
      <c r="AK190" s="133"/>
      <c r="AL190" s="133"/>
      <c r="AM190" s="133"/>
      <c r="AN190" s="133"/>
      <c r="AO190" s="133"/>
    </row>
    <row r="191" spans="1:41" ht="15" customHeight="1" x14ac:dyDescent="0.25">
      <c r="A191" s="134" t="str">
        <f t="shared" si="24"/>
        <v/>
      </c>
      <c r="D191" s="119" t="s">
        <v>55</v>
      </c>
      <c r="E191" s="119" t="s">
        <v>291</v>
      </c>
      <c r="F191" s="70">
        <f t="shared" si="22"/>
        <v>62</v>
      </c>
      <c r="G191" s="112">
        <f t="shared" si="17"/>
        <v>2</v>
      </c>
      <c r="H191" s="112">
        <f t="shared" si="18"/>
        <v>1</v>
      </c>
      <c r="I191" s="112">
        <f t="shared" si="19"/>
        <v>3</v>
      </c>
      <c r="J191" s="129">
        <f t="shared" si="20"/>
        <v>4.8387096774193547E-2</v>
      </c>
      <c r="K191" s="112">
        <f t="shared" si="21"/>
        <v>0</v>
      </c>
      <c r="L191" s="111" t="s">
        <v>38</v>
      </c>
      <c r="M191" s="120">
        <v>29</v>
      </c>
      <c r="N191" s="120">
        <v>2</v>
      </c>
      <c r="O191" s="120">
        <v>1</v>
      </c>
      <c r="P191" s="120">
        <v>3</v>
      </c>
      <c r="Q191" s="132" t="s">
        <v>38</v>
      </c>
      <c r="R191" s="120">
        <v>33</v>
      </c>
      <c r="Z191" s="133"/>
      <c r="AA191" s="133"/>
      <c r="AB191" s="133"/>
      <c r="AC191" s="133"/>
      <c r="AD191" s="127"/>
      <c r="AE191" s="133"/>
      <c r="AF191" s="133"/>
      <c r="AG191" s="133"/>
      <c r="AH191" s="133"/>
      <c r="AI191" s="133"/>
      <c r="AK191" s="133"/>
      <c r="AL191" s="133"/>
      <c r="AM191" s="133"/>
      <c r="AN191" s="133"/>
      <c r="AO191" s="133"/>
    </row>
    <row r="192" spans="1:41" ht="15" customHeight="1" x14ac:dyDescent="0.25">
      <c r="A192" s="134" t="str">
        <f t="shared" si="24"/>
        <v/>
      </c>
      <c r="C192" s="107"/>
      <c r="D192" s="133" t="s">
        <v>358</v>
      </c>
      <c r="E192" s="133" t="s">
        <v>359</v>
      </c>
      <c r="F192" s="70">
        <f t="shared" si="22"/>
        <v>33</v>
      </c>
      <c r="G192" s="112">
        <f t="shared" si="17"/>
        <v>0</v>
      </c>
      <c r="H192" s="112">
        <f t="shared" si="18"/>
        <v>0</v>
      </c>
      <c r="I192" s="112">
        <f t="shared" si="19"/>
        <v>0</v>
      </c>
      <c r="J192" s="129">
        <v>0</v>
      </c>
      <c r="K192" s="112">
        <f t="shared" si="21"/>
        <v>0</v>
      </c>
      <c r="L192" s="125"/>
      <c r="M192" s="112"/>
      <c r="N192" s="112"/>
      <c r="O192" s="112"/>
      <c r="P192" s="112"/>
      <c r="Q192" s="131" t="s">
        <v>276</v>
      </c>
      <c r="R192" s="120">
        <v>33</v>
      </c>
      <c r="Z192" s="134"/>
      <c r="AA192" s="134"/>
      <c r="AB192" s="134"/>
      <c r="AC192" s="134"/>
      <c r="AE192" s="133"/>
      <c r="AF192" s="133"/>
      <c r="AG192" s="133"/>
      <c r="AH192" s="133"/>
      <c r="AI192" s="133"/>
      <c r="AK192" s="133"/>
      <c r="AL192" s="133"/>
      <c r="AM192" s="133"/>
      <c r="AN192" s="133"/>
      <c r="AO192" s="133"/>
    </row>
    <row r="193" spans="1:41" ht="15" customHeight="1" x14ac:dyDescent="0.25">
      <c r="A193" s="134" t="str">
        <f t="shared" si="24"/>
        <v/>
      </c>
      <c r="C193" s="107"/>
      <c r="D193" s="133" t="s">
        <v>24</v>
      </c>
      <c r="E193" s="133" t="s">
        <v>97</v>
      </c>
      <c r="F193" s="70">
        <f t="shared" si="22"/>
        <v>89</v>
      </c>
      <c r="G193" s="112">
        <f t="shared" si="17"/>
        <v>0</v>
      </c>
      <c r="H193" s="112">
        <f t="shared" si="18"/>
        <v>0</v>
      </c>
      <c r="I193" s="112">
        <f t="shared" si="19"/>
        <v>0</v>
      </c>
      <c r="J193" s="129">
        <f t="shared" si="20"/>
        <v>0</v>
      </c>
      <c r="K193" s="112">
        <f t="shared" si="21"/>
        <v>0</v>
      </c>
      <c r="L193" s="111" t="s">
        <v>269</v>
      </c>
      <c r="M193" s="120">
        <v>29</v>
      </c>
      <c r="N193" s="120">
        <v>0</v>
      </c>
      <c r="O193" s="120">
        <v>0</v>
      </c>
      <c r="P193" s="120">
        <v>0</v>
      </c>
      <c r="Q193" s="132" t="s">
        <v>344</v>
      </c>
      <c r="R193" s="120">
        <v>33</v>
      </c>
      <c r="S193" s="64" t="s">
        <v>269</v>
      </c>
      <c r="T193" s="32">
        <v>27</v>
      </c>
      <c r="U193" s="32">
        <v>0</v>
      </c>
      <c r="V193" s="32">
        <v>0</v>
      </c>
      <c r="W193" s="32">
        <v>0</v>
      </c>
      <c r="X193" s="65">
        <v>0</v>
      </c>
      <c r="Z193" s="133"/>
      <c r="AA193" s="133"/>
      <c r="AB193" s="133"/>
      <c r="AC193" s="133"/>
      <c r="AD193" s="127"/>
      <c r="AE193" s="133"/>
      <c r="AF193" s="133"/>
      <c r="AG193" s="133"/>
      <c r="AH193" s="133"/>
      <c r="AI193" s="133"/>
      <c r="AK193" s="133"/>
      <c r="AL193" s="133"/>
      <c r="AM193" s="133"/>
      <c r="AN193" s="133"/>
      <c r="AO193" s="133"/>
    </row>
    <row r="194" spans="1:41" ht="15" customHeight="1" x14ac:dyDescent="0.25">
      <c r="A194" s="134" t="str">
        <f t="shared" si="24"/>
        <v/>
      </c>
      <c r="C194" s="107"/>
      <c r="D194" s="119" t="s">
        <v>57</v>
      </c>
      <c r="E194" s="119" t="s">
        <v>319</v>
      </c>
      <c r="F194" s="70">
        <f t="shared" si="22"/>
        <v>62</v>
      </c>
      <c r="G194" s="112">
        <f t="shared" si="17"/>
        <v>4</v>
      </c>
      <c r="H194" s="112">
        <f t="shared" si="18"/>
        <v>7</v>
      </c>
      <c r="I194" s="112">
        <f t="shared" si="19"/>
        <v>11</v>
      </c>
      <c r="J194" s="129">
        <f t="shared" si="20"/>
        <v>0.17741935483870969</v>
      </c>
      <c r="K194" s="112">
        <f t="shared" si="21"/>
        <v>0</v>
      </c>
      <c r="L194" s="123" t="s">
        <v>119</v>
      </c>
      <c r="M194" s="120">
        <v>29</v>
      </c>
      <c r="N194" s="120">
        <v>4</v>
      </c>
      <c r="O194" s="120">
        <v>7</v>
      </c>
      <c r="P194" s="120">
        <v>11</v>
      </c>
      <c r="Q194" s="132" t="s">
        <v>342</v>
      </c>
      <c r="R194" s="120">
        <v>33</v>
      </c>
      <c r="Z194" s="133"/>
      <c r="AA194" s="133"/>
      <c r="AB194" s="133"/>
      <c r="AC194" s="133"/>
      <c r="AD194" s="127"/>
      <c r="AE194" s="133"/>
      <c r="AF194" s="133"/>
      <c r="AG194" s="133"/>
      <c r="AH194" s="133"/>
      <c r="AI194" s="133"/>
      <c r="AK194" s="133"/>
      <c r="AL194" s="133"/>
      <c r="AM194" s="133"/>
      <c r="AN194" s="133"/>
      <c r="AO194" s="133"/>
    </row>
    <row r="195" spans="1:41" ht="15" customHeight="1" x14ac:dyDescent="0.25">
      <c r="A195" s="134" t="str">
        <f t="shared" si="24"/>
        <v/>
      </c>
      <c r="C195" s="107"/>
      <c r="D195" s="119" t="s">
        <v>297</v>
      </c>
      <c r="E195" s="119" t="s">
        <v>298</v>
      </c>
      <c r="F195" s="70">
        <f t="shared" si="22"/>
        <v>29</v>
      </c>
      <c r="G195" s="112">
        <f t="shared" ref="G195:G223" si="25">SUM(N195+U195+AA195+AG195+AM195)</f>
        <v>3</v>
      </c>
      <c r="H195" s="112">
        <f t="shared" ref="H195:H223" si="26">SUM(O195+V195+AB195+AH195+AN195)</f>
        <v>0</v>
      </c>
      <c r="I195" s="112">
        <f t="shared" ref="I195:I223" si="27">SUM(P195+W195+AC195+AI195+AO195)</f>
        <v>3</v>
      </c>
      <c r="J195" s="129">
        <f t="shared" ref="J195:J223" si="28">I195/F195</f>
        <v>0.10344827586206896</v>
      </c>
      <c r="K195" s="112">
        <f t="shared" ref="K195:K223" si="29">SUM(X195+AD195+AJ195+AP195)</f>
        <v>0</v>
      </c>
      <c r="L195" s="111" t="s">
        <v>269</v>
      </c>
      <c r="M195" s="120">
        <v>29</v>
      </c>
      <c r="N195" s="120">
        <v>3</v>
      </c>
      <c r="O195" s="120">
        <v>0</v>
      </c>
      <c r="P195" s="120">
        <v>3</v>
      </c>
      <c r="Q195" s="132"/>
      <c r="R195" s="120"/>
      <c r="Z195" s="134"/>
      <c r="AA195" s="134"/>
      <c r="AB195" s="134"/>
      <c r="AC195" s="134"/>
      <c r="AE195" s="133"/>
      <c r="AF195" s="133"/>
      <c r="AG195" s="133"/>
      <c r="AH195" s="133"/>
      <c r="AI195" s="133"/>
      <c r="AK195" s="133"/>
      <c r="AL195" s="133"/>
      <c r="AM195" s="133"/>
      <c r="AN195" s="133"/>
      <c r="AO195" s="133"/>
    </row>
    <row r="196" spans="1:41" ht="15" customHeight="1" x14ac:dyDescent="0.25">
      <c r="A196" s="134" t="str">
        <f t="shared" si="24"/>
        <v/>
      </c>
      <c r="C196" s="107"/>
      <c r="D196" s="119" t="s">
        <v>300</v>
      </c>
      <c r="E196" s="119" t="s">
        <v>56</v>
      </c>
      <c r="F196" s="70">
        <f t="shared" ref="F196:F242" si="30">SUM(M196+R196+T196+Z196+AF196+AL196)</f>
        <v>62</v>
      </c>
      <c r="G196" s="112">
        <f t="shared" si="25"/>
        <v>1</v>
      </c>
      <c r="H196" s="112">
        <f t="shared" si="26"/>
        <v>0</v>
      </c>
      <c r="I196" s="112">
        <f t="shared" si="27"/>
        <v>1</v>
      </c>
      <c r="J196" s="129">
        <f t="shared" si="28"/>
        <v>1.6129032258064516E-2</v>
      </c>
      <c r="K196" s="112">
        <f t="shared" si="29"/>
        <v>0</v>
      </c>
      <c r="L196" s="111" t="s">
        <v>269</v>
      </c>
      <c r="M196" s="120">
        <v>29</v>
      </c>
      <c r="N196" s="120">
        <v>1</v>
      </c>
      <c r="O196" s="120">
        <v>0</v>
      </c>
      <c r="P196" s="120">
        <v>1</v>
      </c>
      <c r="Q196" s="132" t="s">
        <v>269</v>
      </c>
      <c r="R196" s="120">
        <v>33</v>
      </c>
      <c r="Z196" s="134"/>
      <c r="AA196" s="134"/>
      <c r="AB196" s="134"/>
      <c r="AC196" s="134"/>
      <c r="AE196" s="133"/>
      <c r="AF196" s="133"/>
      <c r="AG196" s="133"/>
      <c r="AH196" s="133"/>
      <c r="AI196" s="133"/>
      <c r="AK196" s="133"/>
      <c r="AL196" s="133"/>
      <c r="AM196" s="133"/>
      <c r="AN196" s="133"/>
      <c r="AO196" s="133"/>
    </row>
    <row r="197" spans="1:41" ht="15" customHeight="1" x14ac:dyDescent="0.25">
      <c r="A197" s="134" t="str">
        <f t="shared" si="24"/>
        <v/>
      </c>
      <c r="C197" s="107"/>
      <c r="D197" s="119" t="s">
        <v>323</v>
      </c>
      <c r="E197" s="119" t="s">
        <v>334</v>
      </c>
      <c r="F197" s="70">
        <f t="shared" si="30"/>
        <v>29</v>
      </c>
      <c r="G197" s="112">
        <f t="shared" si="25"/>
        <v>1</v>
      </c>
      <c r="H197" s="112">
        <f t="shared" si="26"/>
        <v>0</v>
      </c>
      <c r="I197" s="112">
        <f t="shared" si="27"/>
        <v>1</v>
      </c>
      <c r="J197" s="129">
        <f t="shared" si="28"/>
        <v>3.4482758620689655E-2</v>
      </c>
      <c r="K197" s="112">
        <f t="shared" si="29"/>
        <v>0</v>
      </c>
      <c r="L197" s="124" t="s">
        <v>184</v>
      </c>
      <c r="M197" s="120">
        <v>29</v>
      </c>
      <c r="N197" s="120">
        <v>1</v>
      </c>
      <c r="O197" s="120">
        <v>0</v>
      </c>
      <c r="P197" s="120">
        <v>1</v>
      </c>
      <c r="Q197" s="132"/>
      <c r="R197" s="120"/>
      <c r="Z197" s="133"/>
      <c r="AA197" s="133"/>
      <c r="AB197" s="133"/>
      <c r="AC197" s="133"/>
      <c r="AD197" s="127"/>
      <c r="AE197" s="133"/>
      <c r="AF197" s="133"/>
      <c r="AG197" s="133"/>
      <c r="AH197" s="133"/>
      <c r="AI197" s="133"/>
      <c r="AK197" s="133"/>
      <c r="AL197" s="133"/>
      <c r="AM197" s="133"/>
      <c r="AN197" s="133"/>
      <c r="AO197" s="133"/>
    </row>
    <row r="198" spans="1:41" ht="15" customHeight="1" x14ac:dyDescent="0.25">
      <c r="A198" s="134" t="str">
        <f t="shared" si="24"/>
        <v/>
      </c>
      <c r="C198" s="107"/>
      <c r="D198" s="119" t="s">
        <v>292</v>
      </c>
      <c r="E198" s="119" t="s">
        <v>293</v>
      </c>
      <c r="F198" s="70">
        <f t="shared" si="30"/>
        <v>29</v>
      </c>
      <c r="G198" s="112">
        <f t="shared" si="25"/>
        <v>0</v>
      </c>
      <c r="H198" s="112">
        <f t="shared" si="26"/>
        <v>2</v>
      </c>
      <c r="I198" s="112">
        <f t="shared" si="27"/>
        <v>2</v>
      </c>
      <c r="J198" s="129">
        <f t="shared" si="28"/>
        <v>6.8965517241379309E-2</v>
      </c>
      <c r="K198" s="112">
        <f t="shared" si="29"/>
        <v>0</v>
      </c>
      <c r="L198" s="111" t="s">
        <v>38</v>
      </c>
      <c r="M198" s="120">
        <v>29</v>
      </c>
      <c r="N198" s="120">
        <v>0</v>
      </c>
      <c r="O198" s="120">
        <v>2</v>
      </c>
      <c r="P198" s="120">
        <v>2</v>
      </c>
      <c r="Q198" s="132"/>
      <c r="R198" s="120"/>
      <c r="Z198" s="133"/>
      <c r="AA198" s="133"/>
      <c r="AB198" s="133"/>
      <c r="AC198" s="133"/>
      <c r="AD198" s="127"/>
      <c r="AE198" s="133"/>
      <c r="AF198" s="133"/>
      <c r="AG198" s="133"/>
      <c r="AH198" s="133"/>
      <c r="AI198" s="133"/>
      <c r="AK198" s="133"/>
      <c r="AL198" s="133"/>
      <c r="AM198" s="133"/>
      <c r="AN198" s="133"/>
      <c r="AO198" s="133"/>
    </row>
    <row r="199" spans="1:41" ht="15" customHeight="1" x14ac:dyDescent="0.25">
      <c r="A199" s="134" t="str">
        <f t="shared" si="24"/>
        <v/>
      </c>
      <c r="C199" s="107"/>
      <c r="D199" s="119" t="s">
        <v>146</v>
      </c>
      <c r="E199" s="119" t="s">
        <v>303</v>
      </c>
      <c r="F199" s="70">
        <f t="shared" si="30"/>
        <v>29</v>
      </c>
      <c r="G199" s="112">
        <f t="shared" si="25"/>
        <v>0</v>
      </c>
      <c r="H199" s="112">
        <f t="shared" si="26"/>
        <v>1</v>
      </c>
      <c r="I199" s="112">
        <f t="shared" si="27"/>
        <v>1</v>
      </c>
      <c r="J199" s="129">
        <f t="shared" si="28"/>
        <v>3.4482758620689655E-2</v>
      </c>
      <c r="K199" s="112">
        <f t="shared" si="29"/>
        <v>0</v>
      </c>
      <c r="L199" s="111" t="s">
        <v>269</v>
      </c>
      <c r="M199" s="120">
        <v>29</v>
      </c>
      <c r="N199" s="120">
        <v>0</v>
      </c>
      <c r="O199" s="120">
        <v>1</v>
      </c>
      <c r="P199" s="120">
        <v>1</v>
      </c>
      <c r="Q199" s="132"/>
      <c r="R199" s="120"/>
      <c r="Z199" s="133"/>
      <c r="AA199" s="133"/>
      <c r="AB199" s="133"/>
      <c r="AC199" s="133"/>
      <c r="AD199" s="127"/>
      <c r="AE199" s="133"/>
      <c r="AF199" s="133"/>
      <c r="AG199" s="133"/>
      <c r="AH199" s="133"/>
      <c r="AI199" s="133"/>
      <c r="AK199" s="133"/>
      <c r="AL199" s="133"/>
      <c r="AM199" s="133"/>
      <c r="AN199" s="133"/>
      <c r="AO199" s="133"/>
    </row>
    <row r="200" spans="1:41" ht="15" customHeight="1" x14ac:dyDescent="0.25">
      <c r="A200" s="134" t="str">
        <f t="shared" si="24"/>
        <v/>
      </c>
      <c r="C200" s="107"/>
      <c r="D200" s="119" t="s">
        <v>68</v>
      </c>
      <c r="E200" s="119" t="s">
        <v>318</v>
      </c>
      <c r="F200" s="70">
        <f t="shared" si="30"/>
        <v>62</v>
      </c>
      <c r="G200" s="112">
        <f t="shared" si="25"/>
        <v>8</v>
      </c>
      <c r="H200" s="112">
        <f t="shared" si="26"/>
        <v>4</v>
      </c>
      <c r="I200" s="112">
        <f t="shared" si="27"/>
        <v>12</v>
      </c>
      <c r="J200" s="129">
        <f t="shared" si="28"/>
        <v>0.19354838709677419</v>
      </c>
      <c r="K200" s="112">
        <f t="shared" si="29"/>
        <v>0</v>
      </c>
      <c r="L200" s="123" t="s">
        <v>119</v>
      </c>
      <c r="M200" s="120">
        <v>29</v>
      </c>
      <c r="N200" s="120">
        <v>8</v>
      </c>
      <c r="O200" s="120">
        <v>4</v>
      </c>
      <c r="P200" s="120">
        <v>12</v>
      </c>
      <c r="Q200" s="132" t="s">
        <v>342</v>
      </c>
      <c r="R200" s="120">
        <v>33</v>
      </c>
      <c r="Z200" s="133"/>
      <c r="AA200" s="133"/>
      <c r="AB200" s="133"/>
      <c r="AC200" s="133"/>
      <c r="AD200" s="127"/>
      <c r="AE200" s="133"/>
      <c r="AF200" s="133"/>
      <c r="AG200" s="133"/>
      <c r="AH200" s="133"/>
      <c r="AI200" s="133"/>
      <c r="AK200" s="133"/>
      <c r="AL200" s="133"/>
      <c r="AM200" s="133"/>
      <c r="AN200" s="133"/>
      <c r="AO200" s="133"/>
    </row>
    <row r="201" spans="1:41" ht="15" customHeight="1" x14ac:dyDescent="0.25">
      <c r="A201" s="134" t="str">
        <f t="shared" si="24"/>
        <v/>
      </c>
      <c r="C201" s="107"/>
      <c r="D201" s="119" t="s">
        <v>10</v>
      </c>
      <c r="E201" s="119" t="s">
        <v>313</v>
      </c>
      <c r="F201" s="70">
        <f t="shared" si="30"/>
        <v>29</v>
      </c>
      <c r="G201" s="112">
        <f t="shared" si="25"/>
        <v>2</v>
      </c>
      <c r="H201" s="112">
        <f t="shared" si="26"/>
        <v>2</v>
      </c>
      <c r="I201" s="112">
        <f t="shared" si="27"/>
        <v>4</v>
      </c>
      <c r="J201" s="129">
        <f t="shared" si="28"/>
        <v>0.13793103448275862</v>
      </c>
      <c r="K201" s="112">
        <f t="shared" si="29"/>
        <v>0</v>
      </c>
      <c r="L201" s="111" t="s">
        <v>276</v>
      </c>
      <c r="M201" s="120">
        <v>29</v>
      </c>
      <c r="N201" s="120">
        <v>2</v>
      </c>
      <c r="O201" s="120">
        <v>2</v>
      </c>
      <c r="P201" s="120">
        <v>4</v>
      </c>
      <c r="Q201" s="132"/>
      <c r="R201" s="120"/>
      <c r="Z201" s="133"/>
      <c r="AA201" s="133"/>
      <c r="AB201" s="133"/>
      <c r="AC201" s="133"/>
      <c r="AD201" s="127"/>
      <c r="AE201" s="133"/>
      <c r="AF201" s="133"/>
      <c r="AG201" s="133"/>
      <c r="AH201" s="133"/>
      <c r="AI201" s="133"/>
      <c r="AK201" s="133"/>
      <c r="AL201" s="133"/>
      <c r="AM201" s="133"/>
      <c r="AN201" s="133"/>
      <c r="AO201" s="133"/>
    </row>
    <row r="202" spans="1:41" ht="15" customHeight="1" x14ac:dyDescent="0.25">
      <c r="A202" s="134" t="str">
        <f t="shared" ref="A202:A223" si="31">IF(AND(ISTEXT(L202), ISTEXT(Q202), ISTEXT(S202), ISTEXT(Y202), ISTEXT(AE202),ISTEXT(AK202)),"Yes", "")</f>
        <v/>
      </c>
      <c r="C202" s="107"/>
      <c r="D202" s="119" t="s">
        <v>311</v>
      </c>
      <c r="E202" s="119" t="s">
        <v>312</v>
      </c>
      <c r="F202" s="70">
        <f t="shared" si="30"/>
        <v>62</v>
      </c>
      <c r="G202" s="112">
        <f t="shared" si="25"/>
        <v>17</v>
      </c>
      <c r="H202" s="112">
        <f t="shared" si="26"/>
        <v>3</v>
      </c>
      <c r="I202" s="112">
        <f t="shared" si="27"/>
        <v>20</v>
      </c>
      <c r="J202" s="129">
        <f t="shared" si="28"/>
        <v>0.32258064516129031</v>
      </c>
      <c r="K202" s="112">
        <f t="shared" si="29"/>
        <v>0</v>
      </c>
      <c r="L202" s="111" t="s">
        <v>276</v>
      </c>
      <c r="M202" s="120">
        <v>29</v>
      </c>
      <c r="N202" s="120">
        <v>17</v>
      </c>
      <c r="O202" s="120">
        <v>3</v>
      </c>
      <c r="P202" s="120">
        <v>20</v>
      </c>
      <c r="Q202" s="132" t="s">
        <v>344</v>
      </c>
      <c r="R202" s="120">
        <v>33</v>
      </c>
      <c r="Z202" s="133"/>
      <c r="AA202" s="133"/>
      <c r="AB202" s="133"/>
      <c r="AC202" s="133"/>
      <c r="AD202" s="127"/>
      <c r="AE202" s="133"/>
      <c r="AF202" s="133"/>
      <c r="AG202" s="133"/>
      <c r="AH202" s="133"/>
      <c r="AI202" s="133"/>
      <c r="AK202" s="133"/>
      <c r="AL202" s="133"/>
      <c r="AM202" s="133"/>
      <c r="AN202" s="133"/>
      <c r="AO202" s="133"/>
    </row>
    <row r="203" spans="1:41" ht="15" customHeight="1" x14ac:dyDescent="0.25">
      <c r="A203" s="134" t="str">
        <f t="shared" si="31"/>
        <v/>
      </c>
      <c r="C203" s="107"/>
      <c r="D203" s="119" t="s">
        <v>335</v>
      </c>
      <c r="E203" s="119" t="s">
        <v>336</v>
      </c>
      <c r="F203" s="70">
        <f t="shared" si="30"/>
        <v>29</v>
      </c>
      <c r="G203" s="112">
        <f t="shared" si="25"/>
        <v>0</v>
      </c>
      <c r="H203" s="112">
        <f t="shared" si="26"/>
        <v>0</v>
      </c>
      <c r="I203" s="112">
        <f t="shared" si="27"/>
        <v>0</v>
      </c>
      <c r="J203" s="129">
        <f t="shared" si="28"/>
        <v>0</v>
      </c>
      <c r="K203" s="112">
        <f t="shared" si="29"/>
        <v>0</v>
      </c>
      <c r="L203" s="124" t="s">
        <v>184</v>
      </c>
      <c r="M203" s="120">
        <v>29</v>
      </c>
      <c r="N203" s="120">
        <v>0</v>
      </c>
      <c r="O203" s="120">
        <v>0</v>
      </c>
      <c r="P203" s="120">
        <v>0</v>
      </c>
      <c r="Q203" s="132"/>
      <c r="R203" s="120"/>
      <c r="Z203" s="133"/>
      <c r="AA203" s="133"/>
      <c r="AB203" s="133"/>
      <c r="AC203" s="133"/>
      <c r="AD203" s="127"/>
      <c r="AE203" s="133"/>
      <c r="AF203" s="133"/>
      <c r="AG203" s="133"/>
      <c r="AH203" s="133"/>
      <c r="AI203" s="133"/>
      <c r="AK203" s="133"/>
      <c r="AL203" s="133"/>
      <c r="AM203" s="133"/>
      <c r="AN203" s="133"/>
      <c r="AO203" s="133"/>
    </row>
    <row r="204" spans="1:41" ht="15" customHeight="1" x14ac:dyDescent="0.25">
      <c r="A204" s="134" t="str">
        <f t="shared" si="31"/>
        <v/>
      </c>
      <c r="C204" s="107"/>
      <c r="D204" s="133" t="s">
        <v>72</v>
      </c>
      <c r="E204" s="133" t="s">
        <v>274</v>
      </c>
      <c r="F204" s="70">
        <f t="shared" si="30"/>
        <v>27</v>
      </c>
      <c r="G204" s="112">
        <f t="shared" si="25"/>
        <v>7</v>
      </c>
      <c r="H204" s="112">
        <f t="shared" si="26"/>
        <v>5</v>
      </c>
      <c r="I204" s="112">
        <f t="shared" si="27"/>
        <v>12</v>
      </c>
      <c r="J204" s="129">
        <f t="shared" si="28"/>
        <v>0.44444444444444442</v>
      </c>
      <c r="K204" s="112">
        <f t="shared" si="29"/>
        <v>12</v>
      </c>
      <c r="L204" s="111"/>
      <c r="M204" s="112"/>
      <c r="N204" s="112"/>
      <c r="O204" s="112"/>
      <c r="P204" s="112"/>
      <c r="Q204" s="131"/>
      <c r="R204" s="120"/>
      <c r="S204" s="64" t="s">
        <v>119</v>
      </c>
      <c r="T204" s="32">
        <v>27</v>
      </c>
      <c r="U204" s="32">
        <v>7</v>
      </c>
      <c r="V204" s="32">
        <v>5</v>
      </c>
      <c r="W204" s="32">
        <v>12</v>
      </c>
      <c r="X204" s="65">
        <v>12</v>
      </c>
      <c r="Z204" s="133"/>
      <c r="AA204" s="133"/>
      <c r="AB204" s="133"/>
      <c r="AC204" s="133"/>
      <c r="AD204" s="127"/>
      <c r="AE204" s="133"/>
      <c r="AF204" s="133"/>
      <c r="AG204" s="133"/>
      <c r="AH204" s="133"/>
      <c r="AI204" s="133"/>
      <c r="AK204" s="133"/>
      <c r="AL204" s="133"/>
      <c r="AM204" s="133"/>
      <c r="AN204" s="133"/>
      <c r="AO204" s="133"/>
    </row>
    <row r="205" spans="1:41" ht="15" customHeight="1" x14ac:dyDescent="0.25">
      <c r="A205" s="134" t="str">
        <f t="shared" si="31"/>
        <v/>
      </c>
      <c r="C205" s="107"/>
      <c r="D205" s="133" t="s">
        <v>29</v>
      </c>
      <c r="E205" s="133" t="s">
        <v>274</v>
      </c>
      <c r="F205" s="70">
        <f t="shared" si="30"/>
        <v>27</v>
      </c>
      <c r="G205" s="112">
        <f t="shared" si="25"/>
        <v>0</v>
      </c>
      <c r="H205" s="112">
        <f t="shared" si="26"/>
        <v>0</v>
      </c>
      <c r="I205" s="112">
        <f t="shared" si="27"/>
        <v>0</v>
      </c>
      <c r="J205" s="129">
        <f t="shared" si="28"/>
        <v>0</v>
      </c>
      <c r="K205" s="112">
        <f t="shared" si="29"/>
        <v>6</v>
      </c>
      <c r="L205" s="111"/>
      <c r="M205" s="112"/>
      <c r="N205" s="112"/>
      <c r="O205" s="112"/>
      <c r="P205" s="112"/>
      <c r="Q205" s="131"/>
      <c r="R205" s="120"/>
      <c r="S205" s="64" t="s">
        <v>119</v>
      </c>
      <c r="T205" s="32">
        <v>27</v>
      </c>
      <c r="U205" s="32">
        <v>0</v>
      </c>
      <c r="V205" s="32">
        <v>0</v>
      </c>
      <c r="W205" s="32">
        <v>0</v>
      </c>
      <c r="X205" s="65">
        <v>6</v>
      </c>
      <c r="Z205" s="133"/>
      <c r="AA205" s="133"/>
      <c r="AB205" s="133"/>
      <c r="AC205" s="133"/>
      <c r="AD205" s="127"/>
      <c r="AE205" s="133"/>
      <c r="AF205" s="133"/>
      <c r="AG205" s="133"/>
      <c r="AH205" s="133"/>
      <c r="AI205" s="133"/>
      <c r="AK205" s="133"/>
      <c r="AL205" s="133"/>
      <c r="AM205" s="133"/>
      <c r="AN205" s="133"/>
      <c r="AO205" s="133"/>
    </row>
    <row r="206" spans="1:41" ht="15" customHeight="1" x14ac:dyDescent="0.25">
      <c r="A206" s="134" t="str">
        <f t="shared" si="31"/>
        <v/>
      </c>
      <c r="C206" s="107"/>
      <c r="D206" s="119" t="s">
        <v>59</v>
      </c>
      <c r="E206" s="119" t="s">
        <v>327</v>
      </c>
      <c r="F206" s="70">
        <f t="shared" si="30"/>
        <v>29</v>
      </c>
      <c r="G206" s="112">
        <f t="shared" si="25"/>
        <v>15</v>
      </c>
      <c r="H206" s="112">
        <f t="shared" si="26"/>
        <v>7</v>
      </c>
      <c r="I206" s="112">
        <f t="shared" si="27"/>
        <v>22</v>
      </c>
      <c r="J206" s="129">
        <f t="shared" si="28"/>
        <v>0.75862068965517238</v>
      </c>
      <c r="K206" s="112">
        <f t="shared" si="29"/>
        <v>0</v>
      </c>
      <c r="L206" s="124" t="s">
        <v>184</v>
      </c>
      <c r="M206" s="120">
        <v>29</v>
      </c>
      <c r="N206" s="120">
        <v>15</v>
      </c>
      <c r="O206" s="120">
        <v>7</v>
      </c>
      <c r="P206" s="120">
        <v>22</v>
      </c>
      <c r="Q206" s="132"/>
      <c r="R206" s="120"/>
      <c r="Z206" s="133"/>
      <c r="AA206" s="133"/>
      <c r="AB206" s="133"/>
      <c r="AC206" s="133"/>
      <c r="AD206" s="127"/>
      <c r="AE206" s="133"/>
      <c r="AF206" s="133"/>
      <c r="AG206" s="133"/>
      <c r="AH206" s="133"/>
      <c r="AI206" s="133"/>
      <c r="AK206" s="133"/>
      <c r="AL206" s="133"/>
      <c r="AM206" s="133"/>
      <c r="AN206" s="133"/>
      <c r="AO206" s="133"/>
    </row>
    <row r="207" spans="1:41" ht="15" customHeight="1" x14ac:dyDescent="0.25">
      <c r="A207" s="134" t="str">
        <f t="shared" si="31"/>
        <v/>
      </c>
      <c r="C207" s="107"/>
      <c r="D207" s="106" t="s">
        <v>105</v>
      </c>
      <c r="E207" s="106" t="s">
        <v>270</v>
      </c>
      <c r="F207" s="70">
        <f t="shared" si="30"/>
        <v>27</v>
      </c>
      <c r="G207" s="112">
        <f t="shared" si="25"/>
        <v>8</v>
      </c>
      <c r="H207" s="112">
        <f t="shared" si="26"/>
        <v>2</v>
      </c>
      <c r="I207" s="112">
        <f t="shared" si="27"/>
        <v>10</v>
      </c>
      <c r="J207" s="129">
        <f t="shared" si="28"/>
        <v>0.37037037037037035</v>
      </c>
      <c r="K207" s="112">
        <f t="shared" si="29"/>
        <v>0</v>
      </c>
      <c r="L207" s="111"/>
      <c r="M207" s="112"/>
      <c r="N207" s="112"/>
      <c r="O207" s="112"/>
      <c r="P207" s="112"/>
      <c r="Q207" s="131"/>
      <c r="R207" s="120"/>
      <c r="S207" s="64" t="s">
        <v>269</v>
      </c>
      <c r="T207" s="32">
        <v>27</v>
      </c>
      <c r="U207" s="32">
        <v>8</v>
      </c>
      <c r="V207" s="32">
        <v>2</v>
      </c>
      <c r="W207" s="32">
        <v>10</v>
      </c>
      <c r="X207" s="65">
        <v>0</v>
      </c>
      <c r="Z207" s="133"/>
      <c r="AA207" s="133"/>
      <c r="AB207" s="133"/>
      <c r="AC207" s="133"/>
      <c r="AD207" s="127"/>
      <c r="AE207" s="133"/>
      <c r="AF207" s="133"/>
      <c r="AG207" s="133"/>
      <c r="AH207" s="133"/>
      <c r="AI207" s="133"/>
      <c r="AK207" s="133"/>
      <c r="AL207" s="133"/>
      <c r="AM207" s="133"/>
      <c r="AN207" s="133"/>
      <c r="AO207" s="133"/>
    </row>
    <row r="208" spans="1:41" ht="15" customHeight="1" x14ac:dyDescent="0.25">
      <c r="A208" s="134" t="str">
        <f t="shared" si="31"/>
        <v/>
      </c>
      <c r="C208" s="107"/>
      <c r="D208" s="106" t="s">
        <v>29</v>
      </c>
      <c r="E208" s="106" t="s">
        <v>357</v>
      </c>
      <c r="F208" s="70">
        <f t="shared" si="30"/>
        <v>33</v>
      </c>
      <c r="G208" s="112">
        <f t="shared" si="25"/>
        <v>0</v>
      </c>
      <c r="H208" s="112">
        <f t="shared" si="26"/>
        <v>0</v>
      </c>
      <c r="I208" s="112">
        <f t="shared" si="27"/>
        <v>0</v>
      </c>
      <c r="J208" s="129">
        <v>0</v>
      </c>
      <c r="K208" s="112">
        <f t="shared" si="29"/>
        <v>0</v>
      </c>
      <c r="L208" s="125"/>
      <c r="M208" s="112"/>
      <c r="N208" s="112"/>
      <c r="O208" s="112"/>
      <c r="P208" s="112"/>
      <c r="Q208" s="131" t="s">
        <v>269</v>
      </c>
      <c r="R208" s="120">
        <v>33</v>
      </c>
      <c r="AE208" s="133"/>
      <c r="AF208" s="133"/>
      <c r="AG208" s="133"/>
      <c r="AH208" s="133"/>
      <c r="AI208" s="133"/>
      <c r="AK208" s="133"/>
      <c r="AL208" s="133"/>
      <c r="AM208" s="133"/>
      <c r="AN208" s="133"/>
      <c r="AO208" s="133"/>
    </row>
    <row r="209" spans="1:42" ht="15" customHeight="1" x14ac:dyDescent="0.25">
      <c r="A209" s="134" t="str">
        <f t="shared" si="31"/>
        <v/>
      </c>
      <c r="C209" s="107"/>
      <c r="D209" s="119" t="s">
        <v>322</v>
      </c>
      <c r="E209" s="119" t="s">
        <v>63</v>
      </c>
      <c r="F209" s="70">
        <f t="shared" si="30"/>
        <v>29</v>
      </c>
      <c r="G209" s="112">
        <f t="shared" si="25"/>
        <v>2</v>
      </c>
      <c r="H209" s="112">
        <f t="shared" si="26"/>
        <v>2</v>
      </c>
      <c r="I209" s="112">
        <f t="shared" si="27"/>
        <v>4</v>
      </c>
      <c r="J209" s="129">
        <f t="shared" si="28"/>
        <v>0.13793103448275862</v>
      </c>
      <c r="K209" s="112">
        <f t="shared" si="29"/>
        <v>0</v>
      </c>
      <c r="L209" s="123" t="s">
        <v>119</v>
      </c>
      <c r="M209" s="120">
        <v>29</v>
      </c>
      <c r="N209" s="120">
        <v>2</v>
      </c>
      <c r="O209" s="120">
        <v>2</v>
      </c>
      <c r="P209" s="120">
        <v>4</v>
      </c>
      <c r="Q209" s="132"/>
      <c r="R209" s="120"/>
      <c r="Z209" s="133"/>
      <c r="AA209" s="133"/>
      <c r="AB209" s="133"/>
      <c r="AC209" s="133"/>
      <c r="AD209" s="127"/>
      <c r="AE209" s="133"/>
      <c r="AF209" s="133"/>
      <c r="AG209" s="133"/>
      <c r="AH209" s="133"/>
      <c r="AI209" s="133"/>
      <c r="AK209" s="133"/>
      <c r="AL209" s="133"/>
      <c r="AM209" s="133"/>
      <c r="AN209" s="133"/>
      <c r="AO209" s="133"/>
    </row>
    <row r="210" spans="1:42" ht="15" customHeight="1" x14ac:dyDescent="0.25">
      <c r="A210" s="134" t="str">
        <f t="shared" si="31"/>
        <v/>
      </c>
      <c r="D210" t="s">
        <v>10</v>
      </c>
      <c r="E210" t="s">
        <v>273</v>
      </c>
      <c r="F210" s="70">
        <f t="shared" si="30"/>
        <v>89</v>
      </c>
      <c r="G210" s="112">
        <f t="shared" si="25"/>
        <v>4</v>
      </c>
      <c r="H210" s="112">
        <f t="shared" si="26"/>
        <v>3</v>
      </c>
      <c r="I210" s="112">
        <f t="shared" si="27"/>
        <v>7</v>
      </c>
      <c r="J210" s="129">
        <f t="shared" si="28"/>
        <v>7.8651685393258425E-2</v>
      </c>
      <c r="K210" s="112">
        <f t="shared" si="29"/>
        <v>0</v>
      </c>
      <c r="L210" s="111" t="s">
        <v>39</v>
      </c>
      <c r="M210" s="120">
        <v>29</v>
      </c>
      <c r="N210" s="120">
        <v>3</v>
      </c>
      <c r="O210" s="120">
        <v>3</v>
      </c>
      <c r="P210" s="120">
        <v>6</v>
      </c>
      <c r="Q210" s="132" t="s">
        <v>39</v>
      </c>
      <c r="R210" s="120">
        <v>33</v>
      </c>
      <c r="S210" s="64" t="s">
        <v>39</v>
      </c>
      <c r="T210" s="32">
        <v>27</v>
      </c>
      <c r="U210" s="32">
        <v>1</v>
      </c>
      <c r="V210" s="32">
        <v>0</v>
      </c>
      <c r="W210" s="32">
        <v>1</v>
      </c>
      <c r="X210" s="65">
        <v>0</v>
      </c>
      <c r="Z210" s="133"/>
      <c r="AA210" s="133"/>
      <c r="AB210" s="133"/>
      <c r="AC210" s="133"/>
      <c r="AD210" s="127"/>
      <c r="AE210" s="133"/>
      <c r="AF210" s="133"/>
      <c r="AG210" s="133"/>
      <c r="AH210" s="133"/>
      <c r="AI210" s="133"/>
      <c r="AK210" s="133"/>
      <c r="AL210" s="133"/>
      <c r="AM210" s="133"/>
      <c r="AN210" s="133"/>
      <c r="AO210" s="133"/>
    </row>
    <row r="211" spans="1:42" ht="15" customHeight="1" x14ac:dyDescent="0.25">
      <c r="A211" s="134" t="str">
        <f t="shared" si="31"/>
        <v/>
      </c>
      <c r="C211" s="134"/>
      <c r="D211" s="119" t="s">
        <v>70</v>
      </c>
      <c r="E211" s="119" t="s">
        <v>299</v>
      </c>
      <c r="F211" s="70">
        <f t="shared" si="30"/>
        <v>62</v>
      </c>
      <c r="G211" s="112">
        <f t="shared" si="25"/>
        <v>2</v>
      </c>
      <c r="H211" s="112">
        <f t="shared" si="26"/>
        <v>0</v>
      </c>
      <c r="I211" s="112">
        <f t="shared" si="27"/>
        <v>2</v>
      </c>
      <c r="J211" s="129">
        <f t="shared" si="28"/>
        <v>3.2258064516129031E-2</v>
      </c>
      <c r="K211" s="112">
        <f t="shared" si="29"/>
        <v>0</v>
      </c>
      <c r="L211" s="111" t="s">
        <v>269</v>
      </c>
      <c r="M211" s="120">
        <v>29</v>
      </c>
      <c r="N211" s="120">
        <v>2</v>
      </c>
      <c r="O211" s="120">
        <v>0</v>
      </c>
      <c r="P211" s="120">
        <v>2</v>
      </c>
      <c r="Q211" s="132" t="s">
        <v>269</v>
      </c>
      <c r="R211" s="120">
        <v>33</v>
      </c>
      <c r="Z211" s="133"/>
      <c r="AA211" s="133"/>
      <c r="AB211" s="133"/>
      <c r="AC211" s="133"/>
      <c r="AD211" s="127"/>
      <c r="AE211" s="133"/>
      <c r="AF211" s="133"/>
      <c r="AG211" s="133"/>
      <c r="AH211" s="133"/>
      <c r="AI211" s="133"/>
      <c r="AK211" s="133"/>
      <c r="AL211" s="133"/>
      <c r="AM211" s="133"/>
      <c r="AN211" s="133"/>
      <c r="AO211" s="133"/>
    </row>
    <row r="212" spans="1:42" ht="15" customHeight="1" x14ac:dyDescent="0.25">
      <c r="A212" s="134" t="str">
        <f t="shared" si="31"/>
        <v/>
      </c>
      <c r="C212" s="134"/>
      <c r="D212" s="119" t="s">
        <v>130</v>
      </c>
      <c r="E212" s="119" t="s">
        <v>333</v>
      </c>
      <c r="F212" s="70">
        <f t="shared" si="30"/>
        <v>29</v>
      </c>
      <c r="G212" s="112">
        <f t="shared" si="25"/>
        <v>3</v>
      </c>
      <c r="H212" s="112">
        <f t="shared" si="26"/>
        <v>2</v>
      </c>
      <c r="I212" s="112">
        <f t="shared" si="27"/>
        <v>5</v>
      </c>
      <c r="J212" s="129">
        <f t="shared" si="28"/>
        <v>0.17241379310344829</v>
      </c>
      <c r="K212" s="112">
        <f t="shared" si="29"/>
        <v>0</v>
      </c>
      <c r="L212" s="124" t="s">
        <v>184</v>
      </c>
      <c r="M212" s="120">
        <v>29</v>
      </c>
      <c r="N212" s="120">
        <v>3</v>
      </c>
      <c r="O212" s="120">
        <v>2</v>
      </c>
      <c r="P212" s="120">
        <v>5</v>
      </c>
      <c r="Q212" s="132"/>
      <c r="R212" s="120"/>
      <c r="Z212" s="133"/>
      <c r="AA212" s="133"/>
      <c r="AB212" s="133"/>
      <c r="AC212" s="133"/>
      <c r="AD212" s="127"/>
      <c r="AE212" s="133"/>
      <c r="AF212" s="133"/>
      <c r="AG212" s="133"/>
      <c r="AH212" s="133"/>
      <c r="AI212" s="133"/>
      <c r="AK212" s="133"/>
      <c r="AL212" s="133"/>
      <c r="AM212" s="133"/>
      <c r="AN212" s="133"/>
      <c r="AO212" s="133"/>
    </row>
    <row r="213" spans="1:42" ht="15" customHeight="1" x14ac:dyDescent="0.25">
      <c r="A213" s="134" t="str">
        <f t="shared" si="31"/>
        <v/>
      </c>
      <c r="C213" s="134"/>
      <c r="D213" s="119" t="s">
        <v>301</v>
      </c>
      <c r="E213" s="119" t="s">
        <v>302</v>
      </c>
      <c r="F213" s="70">
        <f t="shared" si="30"/>
        <v>29</v>
      </c>
      <c r="G213" s="112">
        <f t="shared" si="25"/>
        <v>1</v>
      </c>
      <c r="H213" s="112">
        <f t="shared" si="26"/>
        <v>0</v>
      </c>
      <c r="I213" s="112">
        <f t="shared" si="27"/>
        <v>1</v>
      </c>
      <c r="J213" s="129">
        <f t="shared" si="28"/>
        <v>3.4482758620689655E-2</v>
      </c>
      <c r="K213" s="112">
        <f t="shared" si="29"/>
        <v>0</v>
      </c>
      <c r="L213" s="111" t="s">
        <v>269</v>
      </c>
      <c r="M213" s="120">
        <v>29</v>
      </c>
      <c r="N213" s="120">
        <v>1</v>
      </c>
      <c r="O213" s="120">
        <v>0</v>
      </c>
      <c r="P213" s="120">
        <v>1</v>
      </c>
      <c r="Q213" s="132"/>
      <c r="R213" s="120"/>
      <c r="Z213" s="133"/>
      <c r="AA213" s="133"/>
      <c r="AB213" s="133"/>
      <c r="AC213" s="133"/>
      <c r="AD213" s="127"/>
      <c r="AE213" s="133"/>
      <c r="AF213" s="133"/>
      <c r="AG213" s="133"/>
      <c r="AH213" s="133"/>
      <c r="AI213" s="133"/>
      <c r="AK213" s="133"/>
      <c r="AL213" s="133"/>
      <c r="AM213" s="133"/>
      <c r="AN213" s="133"/>
      <c r="AO213" s="133"/>
    </row>
    <row r="214" spans="1:42" ht="15" customHeight="1" x14ac:dyDescent="0.25">
      <c r="A214" s="134" t="str">
        <f t="shared" si="31"/>
        <v/>
      </c>
      <c r="D214" t="s">
        <v>29</v>
      </c>
      <c r="E214" t="s">
        <v>277</v>
      </c>
      <c r="F214" s="70">
        <f t="shared" si="30"/>
        <v>27</v>
      </c>
      <c r="G214" s="112">
        <f t="shared" si="25"/>
        <v>8</v>
      </c>
      <c r="H214" s="112">
        <f t="shared" si="26"/>
        <v>5</v>
      </c>
      <c r="I214" s="112">
        <f t="shared" si="27"/>
        <v>13</v>
      </c>
      <c r="J214" s="129">
        <f t="shared" si="28"/>
        <v>0.48148148148148145</v>
      </c>
      <c r="K214" s="112">
        <f t="shared" si="29"/>
        <v>33</v>
      </c>
      <c r="L214" s="111"/>
      <c r="R214" s="120"/>
      <c r="S214" s="64" t="s">
        <v>276</v>
      </c>
      <c r="T214" s="32">
        <v>27</v>
      </c>
      <c r="U214" s="32">
        <v>8</v>
      </c>
      <c r="V214" s="32">
        <v>5</v>
      </c>
      <c r="W214" s="32">
        <v>13</v>
      </c>
      <c r="X214" s="65">
        <v>33</v>
      </c>
      <c r="Z214" s="133"/>
      <c r="AA214" s="133"/>
      <c r="AB214" s="133"/>
      <c r="AC214" s="133"/>
      <c r="AD214" s="127"/>
      <c r="AE214" s="133"/>
      <c r="AF214" s="133"/>
      <c r="AG214" s="133"/>
      <c r="AH214" s="133"/>
      <c r="AI214" s="133"/>
      <c r="AK214" s="133"/>
      <c r="AL214" s="133"/>
      <c r="AM214" s="133"/>
      <c r="AN214" s="133"/>
      <c r="AO214" s="133"/>
    </row>
    <row r="215" spans="1:42" ht="15" customHeight="1" x14ac:dyDescent="0.25">
      <c r="A215" s="134" t="str">
        <f t="shared" si="31"/>
        <v/>
      </c>
      <c r="D215" s="119" t="s">
        <v>43</v>
      </c>
      <c r="E215" s="119" t="s">
        <v>309</v>
      </c>
      <c r="F215" s="70">
        <f t="shared" si="30"/>
        <v>29</v>
      </c>
      <c r="G215" s="112">
        <f t="shared" si="25"/>
        <v>0</v>
      </c>
      <c r="H215" s="112">
        <f t="shared" si="26"/>
        <v>0</v>
      </c>
      <c r="I215" s="112">
        <f t="shared" si="27"/>
        <v>0</v>
      </c>
      <c r="J215" s="129">
        <f t="shared" si="28"/>
        <v>0</v>
      </c>
      <c r="K215" s="112">
        <f t="shared" si="29"/>
        <v>0</v>
      </c>
      <c r="L215" s="111" t="s">
        <v>39</v>
      </c>
      <c r="M215" s="120">
        <v>29</v>
      </c>
      <c r="N215" s="120">
        <v>0</v>
      </c>
      <c r="O215" s="120">
        <v>0</v>
      </c>
      <c r="P215" s="120">
        <v>0</v>
      </c>
      <c r="Q215" s="132"/>
      <c r="R215" s="120"/>
      <c r="S215" s="116"/>
      <c r="T215" s="112"/>
      <c r="U215" s="112"/>
      <c r="V215" s="112"/>
      <c r="W215" s="112"/>
      <c r="X215" s="103"/>
      <c r="Y215" s="133"/>
      <c r="Z215" s="133"/>
      <c r="AA215" s="133"/>
      <c r="AB215" s="133"/>
      <c r="AC215" s="133"/>
      <c r="AD215" s="127"/>
      <c r="AE215" s="133"/>
      <c r="AF215" s="133"/>
      <c r="AG215" s="133"/>
      <c r="AH215" s="133"/>
      <c r="AI215" s="133"/>
      <c r="AK215" s="133"/>
      <c r="AL215" s="133"/>
      <c r="AM215" s="133"/>
      <c r="AN215" s="133"/>
      <c r="AO215" s="133"/>
    </row>
    <row r="216" spans="1:42" ht="15" customHeight="1" x14ac:dyDescent="0.25">
      <c r="A216" s="134" t="str">
        <f t="shared" si="31"/>
        <v/>
      </c>
      <c r="D216" s="119" t="s">
        <v>70</v>
      </c>
      <c r="E216" s="119" t="s">
        <v>280</v>
      </c>
      <c r="F216" s="70">
        <f t="shared" si="30"/>
        <v>29</v>
      </c>
      <c r="G216" s="112">
        <f t="shared" si="25"/>
        <v>20</v>
      </c>
      <c r="H216" s="112">
        <f t="shared" si="26"/>
        <v>8</v>
      </c>
      <c r="I216" s="112">
        <f t="shared" si="27"/>
        <v>28</v>
      </c>
      <c r="J216" s="129">
        <f t="shared" si="28"/>
        <v>0.96551724137931039</v>
      </c>
      <c r="K216" s="112">
        <f t="shared" si="29"/>
        <v>0</v>
      </c>
      <c r="L216" s="111" t="s">
        <v>276</v>
      </c>
      <c r="M216" s="120">
        <v>29</v>
      </c>
      <c r="N216" s="120">
        <v>20</v>
      </c>
      <c r="O216" s="120">
        <v>8</v>
      </c>
      <c r="P216" s="120">
        <v>28</v>
      </c>
      <c r="Q216" s="132"/>
      <c r="R216" s="120"/>
      <c r="Z216" s="133"/>
      <c r="AA216" s="133"/>
      <c r="AB216" s="133"/>
      <c r="AC216" s="133"/>
      <c r="AD216" s="127"/>
      <c r="AK216" s="133"/>
      <c r="AL216" s="133"/>
      <c r="AM216" s="133"/>
      <c r="AN216" s="133"/>
      <c r="AO216" s="133"/>
    </row>
    <row r="217" spans="1:42" ht="15" customHeight="1" x14ac:dyDescent="0.25">
      <c r="A217" s="134" t="str">
        <f t="shared" si="31"/>
        <v/>
      </c>
      <c r="D217" t="s">
        <v>279</v>
      </c>
      <c r="E217" t="s">
        <v>280</v>
      </c>
      <c r="F217" s="70">
        <f t="shared" si="30"/>
        <v>56</v>
      </c>
      <c r="G217" s="112">
        <f t="shared" si="25"/>
        <v>0</v>
      </c>
      <c r="H217" s="112">
        <f t="shared" si="26"/>
        <v>1</v>
      </c>
      <c r="I217" s="112">
        <f t="shared" si="27"/>
        <v>1</v>
      </c>
      <c r="J217" s="129">
        <f t="shared" si="28"/>
        <v>1.7857142857142856E-2</v>
      </c>
      <c r="K217" s="112">
        <f t="shared" si="29"/>
        <v>3</v>
      </c>
      <c r="L217" s="111" t="s">
        <v>276</v>
      </c>
      <c r="M217" s="120">
        <v>29</v>
      </c>
      <c r="N217" s="120">
        <v>0</v>
      </c>
      <c r="O217" s="120">
        <v>0</v>
      </c>
      <c r="P217" s="120">
        <v>0</v>
      </c>
      <c r="Q217" s="132"/>
      <c r="R217" s="120"/>
      <c r="S217" s="64" t="s">
        <v>276</v>
      </c>
      <c r="T217" s="32">
        <v>27</v>
      </c>
      <c r="U217" s="32">
        <v>0</v>
      </c>
      <c r="V217" s="32">
        <v>1</v>
      </c>
      <c r="W217" s="32">
        <v>1</v>
      </c>
      <c r="X217" s="65">
        <v>3</v>
      </c>
      <c r="Z217" s="133"/>
      <c r="AA217" s="133"/>
      <c r="AB217" s="133"/>
      <c r="AC217" s="133"/>
      <c r="AD217" s="127"/>
      <c r="AK217" s="133"/>
      <c r="AL217" s="133"/>
      <c r="AM217" s="133"/>
      <c r="AN217" s="133"/>
      <c r="AO217" s="133"/>
    </row>
    <row r="218" spans="1:42" ht="15" customHeight="1" x14ac:dyDescent="0.25">
      <c r="A218" s="44" t="str">
        <f t="shared" si="31"/>
        <v/>
      </c>
      <c r="C218" s="134"/>
      <c r="D218" s="119" t="s">
        <v>55</v>
      </c>
      <c r="E218" s="119" t="s">
        <v>316</v>
      </c>
      <c r="F218" s="70">
        <f t="shared" si="30"/>
        <v>29</v>
      </c>
      <c r="G218" s="112">
        <f t="shared" si="25"/>
        <v>1</v>
      </c>
      <c r="H218" s="112">
        <f t="shared" si="26"/>
        <v>1</v>
      </c>
      <c r="I218" s="112">
        <f t="shared" si="27"/>
        <v>2</v>
      </c>
      <c r="J218" s="129">
        <f t="shared" si="28"/>
        <v>6.8965517241379309E-2</v>
      </c>
      <c r="K218" s="112">
        <f t="shared" si="29"/>
        <v>0</v>
      </c>
      <c r="L218" s="111" t="s">
        <v>276</v>
      </c>
      <c r="M218" s="120">
        <v>29</v>
      </c>
      <c r="N218" s="120">
        <v>1</v>
      </c>
      <c r="O218" s="120">
        <v>1</v>
      </c>
      <c r="P218" s="120">
        <v>2</v>
      </c>
      <c r="Q218" s="132"/>
      <c r="R218" s="120"/>
      <c r="Z218" s="133"/>
      <c r="AA218" s="133"/>
      <c r="AB218" s="133"/>
      <c r="AC218" s="133"/>
      <c r="AD218" s="127"/>
      <c r="AK218" s="133"/>
      <c r="AL218" s="133"/>
      <c r="AM218" s="133"/>
      <c r="AN218" s="133"/>
      <c r="AO218" s="133"/>
    </row>
    <row r="219" spans="1:42" ht="15" customHeight="1" x14ac:dyDescent="0.25">
      <c r="A219" s="44" t="str">
        <f t="shared" si="31"/>
        <v/>
      </c>
      <c r="C219" s="134"/>
      <c r="D219" s="119" t="s">
        <v>24</v>
      </c>
      <c r="E219" s="119" t="s">
        <v>328</v>
      </c>
      <c r="F219" s="70">
        <f t="shared" si="30"/>
        <v>29</v>
      </c>
      <c r="G219" s="112">
        <f t="shared" si="25"/>
        <v>14</v>
      </c>
      <c r="H219" s="112">
        <f t="shared" si="26"/>
        <v>6</v>
      </c>
      <c r="I219" s="112">
        <f t="shared" si="27"/>
        <v>20</v>
      </c>
      <c r="J219" s="129">
        <f t="shared" si="28"/>
        <v>0.68965517241379315</v>
      </c>
      <c r="K219" s="112">
        <f t="shared" si="29"/>
        <v>0</v>
      </c>
      <c r="L219" s="124" t="s">
        <v>184</v>
      </c>
      <c r="M219" s="120">
        <v>29</v>
      </c>
      <c r="N219" s="120">
        <v>14</v>
      </c>
      <c r="O219" s="120">
        <v>6</v>
      </c>
      <c r="P219" s="120">
        <v>20</v>
      </c>
      <c r="Q219" s="132"/>
      <c r="R219" s="120"/>
      <c r="Z219" s="133"/>
      <c r="AA219" s="133"/>
      <c r="AB219" s="133"/>
      <c r="AC219" s="133"/>
      <c r="AD219" s="127"/>
      <c r="AK219" s="133"/>
      <c r="AL219" s="133"/>
      <c r="AM219" s="133"/>
      <c r="AN219" s="133"/>
      <c r="AO219" s="133"/>
    </row>
    <row r="220" spans="1:42" ht="15" customHeight="1" x14ac:dyDescent="0.25">
      <c r="A220" s="44" t="str">
        <f t="shared" si="31"/>
        <v/>
      </c>
      <c r="C220" s="134"/>
      <c r="D220" s="133" t="s">
        <v>265</v>
      </c>
      <c r="E220" s="133" t="s">
        <v>266</v>
      </c>
      <c r="F220" s="70">
        <f t="shared" si="30"/>
        <v>27</v>
      </c>
      <c r="G220" s="112">
        <f t="shared" si="25"/>
        <v>0</v>
      </c>
      <c r="H220" s="112">
        <f t="shared" si="26"/>
        <v>1</v>
      </c>
      <c r="I220" s="112">
        <f t="shared" si="27"/>
        <v>1</v>
      </c>
      <c r="J220" s="129">
        <f t="shared" si="28"/>
        <v>3.7037037037037035E-2</v>
      </c>
      <c r="K220" s="112">
        <f t="shared" si="29"/>
        <v>0</v>
      </c>
      <c r="L220" s="111"/>
      <c r="R220" s="120"/>
      <c r="S220" s="64" t="s">
        <v>38</v>
      </c>
      <c r="T220" s="32">
        <v>27</v>
      </c>
      <c r="U220" s="32">
        <v>0</v>
      </c>
      <c r="V220" s="32">
        <v>1</v>
      </c>
      <c r="W220" s="32">
        <v>1</v>
      </c>
      <c r="X220" s="65">
        <v>0</v>
      </c>
      <c r="Z220" s="133"/>
      <c r="AA220" s="133"/>
      <c r="AB220" s="133"/>
      <c r="AC220" s="133"/>
      <c r="AD220" s="127"/>
      <c r="AK220" s="133"/>
      <c r="AL220" s="133"/>
      <c r="AM220" s="133"/>
      <c r="AN220" s="133"/>
      <c r="AO220" s="133"/>
    </row>
    <row r="221" spans="1:42" ht="15" customHeight="1" x14ac:dyDescent="0.25">
      <c r="A221" s="44" t="str">
        <f t="shared" si="31"/>
        <v/>
      </c>
      <c r="C221" s="134"/>
      <c r="D221" s="133" t="s">
        <v>77</v>
      </c>
      <c r="E221" s="133" t="s">
        <v>275</v>
      </c>
      <c r="F221" s="70">
        <f t="shared" si="30"/>
        <v>89</v>
      </c>
      <c r="G221" s="112">
        <f t="shared" si="25"/>
        <v>21</v>
      </c>
      <c r="H221" s="112">
        <f t="shared" si="26"/>
        <v>18</v>
      </c>
      <c r="I221" s="112">
        <f t="shared" si="27"/>
        <v>39</v>
      </c>
      <c r="J221" s="129">
        <f t="shared" si="28"/>
        <v>0.43820224719101125</v>
      </c>
      <c r="K221" s="112">
        <f t="shared" si="29"/>
        <v>12</v>
      </c>
      <c r="L221" s="123" t="s">
        <v>119</v>
      </c>
      <c r="M221" s="120">
        <v>29</v>
      </c>
      <c r="N221" s="120">
        <v>14</v>
      </c>
      <c r="O221" s="120">
        <v>13</v>
      </c>
      <c r="P221" s="120">
        <v>27</v>
      </c>
      <c r="Q221" s="132" t="s">
        <v>342</v>
      </c>
      <c r="R221" s="120">
        <v>33</v>
      </c>
      <c r="S221" s="64" t="s">
        <v>119</v>
      </c>
      <c r="T221" s="32">
        <v>27</v>
      </c>
      <c r="U221" s="32">
        <v>7</v>
      </c>
      <c r="V221" s="32">
        <v>5</v>
      </c>
      <c r="W221" s="32">
        <v>12</v>
      </c>
      <c r="X221" s="65">
        <v>12</v>
      </c>
      <c r="Z221" s="133"/>
      <c r="AA221" s="133"/>
      <c r="AB221" s="133"/>
      <c r="AC221" s="133"/>
      <c r="AD221" s="127"/>
      <c r="AK221" s="133"/>
      <c r="AL221" s="133"/>
      <c r="AM221" s="133"/>
      <c r="AN221" s="133"/>
      <c r="AO221" s="133"/>
    </row>
    <row r="222" spans="1:42" ht="15" customHeight="1" x14ac:dyDescent="0.25">
      <c r="A222" s="44" t="str">
        <f t="shared" si="31"/>
        <v/>
      </c>
      <c r="C222" s="134"/>
      <c r="D222" s="133" t="s">
        <v>55</v>
      </c>
      <c r="E222" s="133" t="s">
        <v>360</v>
      </c>
      <c r="F222" s="70">
        <f t="shared" si="30"/>
        <v>33</v>
      </c>
      <c r="G222" s="112">
        <f t="shared" si="25"/>
        <v>0</v>
      </c>
      <c r="H222" s="112">
        <f t="shared" si="26"/>
        <v>0</v>
      </c>
      <c r="I222" s="112">
        <f t="shared" si="27"/>
        <v>0</v>
      </c>
      <c r="J222" s="129">
        <v>0</v>
      </c>
      <c r="K222" s="112">
        <f t="shared" si="29"/>
        <v>0</v>
      </c>
      <c r="Q222" s="95" t="s">
        <v>344</v>
      </c>
      <c r="R222" s="120">
        <v>33</v>
      </c>
      <c r="AK222" s="133"/>
      <c r="AL222" s="133"/>
      <c r="AM222" s="133"/>
      <c r="AN222" s="133"/>
      <c r="AO222" s="133"/>
    </row>
    <row r="223" spans="1:42" ht="15" customHeight="1" x14ac:dyDescent="0.25">
      <c r="A223" s="44" t="str">
        <f t="shared" si="31"/>
        <v/>
      </c>
      <c r="C223" s="134"/>
      <c r="D223" s="119" t="s">
        <v>331</v>
      </c>
      <c r="E223" s="119" t="s">
        <v>332</v>
      </c>
      <c r="F223" s="70">
        <f t="shared" si="30"/>
        <v>29</v>
      </c>
      <c r="G223" s="112">
        <f t="shared" si="25"/>
        <v>4</v>
      </c>
      <c r="H223" s="112">
        <f t="shared" si="26"/>
        <v>4</v>
      </c>
      <c r="I223" s="112">
        <f t="shared" si="27"/>
        <v>8</v>
      </c>
      <c r="J223" s="129">
        <f t="shared" si="28"/>
        <v>0.27586206896551724</v>
      </c>
      <c r="K223" s="112">
        <f t="shared" si="29"/>
        <v>0</v>
      </c>
      <c r="L223" s="124" t="s">
        <v>184</v>
      </c>
      <c r="M223" s="120">
        <v>29</v>
      </c>
      <c r="N223" s="120">
        <v>4</v>
      </c>
      <c r="O223" s="120">
        <v>4</v>
      </c>
      <c r="P223" s="120">
        <v>8</v>
      </c>
      <c r="Q223" s="132"/>
      <c r="R223" s="119"/>
      <c r="AK223" s="133"/>
      <c r="AL223" s="133"/>
      <c r="AM223" s="133"/>
      <c r="AN223" s="133"/>
      <c r="AO223" s="133"/>
    </row>
    <row r="224" spans="1:42" ht="15" customHeight="1" x14ac:dyDescent="0.25">
      <c r="C224" s="187">
        <v>4021</v>
      </c>
      <c r="D224" s="180" t="s">
        <v>22</v>
      </c>
      <c r="E224" s="180" t="s">
        <v>443</v>
      </c>
      <c r="F224" s="70">
        <f t="shared" si="30"/>
        <v>7</v>
      </c>
      <c r="G224" s="112">
        <f t="shared" ref="G224:G226" si="32">SUM(N224+U224+AA224+AG224+AM224)</f>
        <v>3</v>
      </c>
      <c r="H224" s="112">
        <f t="shared" ref="H224:H226" si="33">SUM(O224+V224+AB224+AH224+AN224)</f>
        <v>1</v>
      </c>
      <c r="I224" s="112">
        <f t="shared" ref="I224:I226" si="34">SUM(P224+W224+AC224+AI224+AO224)</f>
        <v>4</v>
      </c>
      <c r="J224" s="129">
        <f t="shared" ref="J224:J226" si="35">I224/F224</f>
        <v>0.5714285714285714</v>
      </c>
      <c r="K224" s="112">
        <f t="shared" ref="K224:K226" si="36">SUM(X224+AD224+AJ224+AP224)</f>
        <v>3</v>
      </c>
      <c r="AK224" s="133" t="str">
        <f>INDEX(PlayerTable!B:B,MATCH(C224,PlayerTable!C:C,0))</f>
        <v>Flying Moose</v>
      </c>
      <c r="AL224" s="133">
        <f>COUNT(Goalies!J$39:J$67)</f>
        <v>7</v>
      </c>
      <c r="AM224" s="133">
        <f>INDEX(PlayerTable!G:G,MATCH(C224,PlayerTable!C:C,0))</f>
        <v>3</v>
      </c>
      <c r="AN224" s="133">
        <f>INDEX(PlayerTable!H:H,MATCH(C224,PlayerTable!C:C,0))</f>
        <v>1</v>
      </c>
      <c r="AO224" s="133">
        <f>INDEX(PlayerTable!I:I,MATCH(C224,PlayerTable!C:C,0))</f>
        <v>4</v>
      </c>
      <c r="AP224" s="127">
        <f>IF(INDEX(PlayerTable!J:J,MATCH(C224,PlayerTable!C:C,0))="", 0, INDEX(PlayerTable!J:J,MATCH(C224,PlayerTable!C:C,0)))</f>
        <v>3</v>
      </c>
    </row>
    <row r="225" spans="1:42" ht="15" customHeight="1" x14ac:dyDescent="0.25">
      <c r="C225" s="187">
        <v>4022</v>
      </c>
      <c r="D225" s="180" t="s">
        <v>445</v>
      </c>
      <c r="E225" s="180" t="s">
        <v>446</v>
      </c>
      <c r="F225" s="70">
        <f t="shared" si="30"/>
        <v>7</v>
      </c>
      <c r="G225" s="112">
        <f t="shared" si="32"/>
        <v>0</v>
      </c>
      <c r="H225" s="112">
        <f t="shared" si="33"/>
        <v>2</v>
      </c>
      <c r="I225" s="112">
        <f t="shared" si="34"/>
        <v>2</v>
      </c>
      <c r="J225" s="129">
        <f t="shared" si="35"/>
        <v>0.2857142857142857</v>
      </c>
      <c r="K225" s="112">
        <f t="shared" si="36"/>
        <v>13</v>
      </c>
      <c r="AK225" s="133" t="str">
        <f>INDEX(PlayerTable!B:B,MATCH(C225,PlayerTable!C:C,0))</f>
        <v>Flying Moose</v>
      </c>
      <c r="AL225" s="133">
        <f>COUNT(Goalies!J$39:J$67)</f>
        <v>7</v>
      </c>
      <c r="AM225" s="133">
        <f>INDEX(PlayerTable!G:G,MATCH(C225,PlayerTable!C:C,0))</f>
        <v>0</v>
      </c>
      <c r="AN225" s="133">
        <f>INDEX(PlayerTable!H:H,MATCH(C225,PlayerTable!C:C,0))</f>
        <v>2</v>
      </c>
      <c r="AO225" s="133">
        <f>INDEX(PlayerTable!I:I,MATCH(C225,PlayerTable!C:C,0))</f>
        <v>2</v>
      </c>
      <c r="AP225" s="127">
        <f>IF(INDEX(PlayerTable!J:J,MATCH(C225,PlayerTable!C:C,0))="", 0, INDEX(PlayerTable!J:J,MATCH(C225,PlayerTable!C:C,0)))</f>
        <v>13</v>
      </c>
    </row>
    <row r="226" spans="1:42" ht="15" customHeight="1" x14ac:dyDescent="0.25">
      <c r="C226" s="187">
        <v>4023</v>
      </c>
      <c r="D226" s="180" t="s">
        <v>100</v>
      </c>
      <c r="E226" s="180" t="s">
        <v>448</v>
      </c>
      <c r="F226" s="70">
        <f t="shared" si="30"/>
        <v>7</v>
      </c>
      <c r="G226" s="112">
        <f t="shared" si="32"/>
        <v>4</v>
      </c>
      <c r="H226" s="112">
        <f t="shared" si="33"/>
        <v>0</v>
      </c>
      <c r="I226" s="112">
        <f t="shared" si="34"/>
        <v>4</v>
      </c>
      <c r="J226" s="129">
        <f t="shared" si="35"/>
        <v>0.5714285714285714</v>
      </c>
      <c r="K226" s="112">
        <f t="shared" si="36"/>
        <v>0</v>
      </c>
      <c r="AK226" s="133" t="str">
        <f>INDEX(PlayerTable!B:B,MATCH(C226,PlayerTable!C:C,0))</f>
        <v>Flying Moose</v>
      </c>
      <c r="AL226" s="133">
        <f>COUNT(Goalies!J$39:J$67)</f>
        <v>7</v>
      </c>
      <c r="AM226" s="133">
        <f>INDEX(PlayerTable!G:G,MATCH(C226,PlayerTable!C:C,0))</f>
        <v>4</v>
      </c>
      <c r="AN226" s="133">
        <f>INDEX(PlayerTable!H:H,MATCH(C226,PlayerTable!C:C,0))</f>
        <v>0</v>
      </c>
      <c r="AO226" s="133">
        <f>INDEX(PlayerTable!I:I,MATCH(C226,PlayerTable!C:C,0))</f>
        <v>4</v>
      </c>
      <c r="AP226" s="127">
        <f>IF(INDEX(PlayerTable!J:J,MATCH(C226,PlayerTable!C:C,0))="", 0, INDEX(PlayerTable!J:J,MATCH(C226,PlayerTable!C:C,0)))</f>
        <v>0</v>
      </c>
    </row>
    <row r="227" spans="1:42" ht="15" customHeight="1" x14ac:dyDescent="0.25">
      <c r="C227" s="44">
        <v>5026</v>
      </c>
      <c r="D227" s="180" t="s">
        <v>24</v>
      </c>
      <c r="E227" s="180" t="s">
        <v>134</v>
      </c>
      <c r="F227" s="70">
        <f t="shared" si="30"/>
        <v>7</v>
      </c>
      <c r="G227" s="112">
        <f t="shared" ref="G227" si="37">SUM(N227+U227+AA227+AG227+AM227)</f>
        <v>3</v>
      </c>
      <c r="H227" s="112">
        <f t="shared" ref="H227" si="38">SUM(O227+V227+AB227+AH227+AN227)</f>
        <v>1</v>
      </c>
      <c r="I227" s="112">
        <f t="shared" ref="I227" si="39">SUM(P227+W227+AC227+AI227+AO227)</f>
        <v>4</v>
      </c>
      <c r="J227" s="129">
        <f t="shared" ref="J227" si="40">I227/F227</f>
        <v>0.5714285714285714</v>
      </c>
      <c r="K227" s="112">
        <f t="shared" ref="K227" si="41">SUM(X227+AD227+AJ227+AP227)</f>
        <v>3</v>
      </c>
      <c r="AK227" s="133" t="str">
        <f>INDEX(PlayerTable!B:B,MATCH(C227,PlayerTable!C:C,0))</f>
        <v>Red Alert</v>
      </c>
      <c r="AL227" s="133">
        <f>COUNT(Goalies!J$39:J$67)</f>
        <v>7</v>
      </c>
      <c r="AM227" s="133">
        <f>INDEX(PlayerTable!G:G,MATCH(C227,PlayerTable!C:C,0))</f>
        <v>3</v>
      </c>
      <c r="AN227" s="133">
        <f>INDEX(PlayerTable!H:H,MATCH(C227,PlayerTable!C:C,0))</f>
        <v>1</v>
      </c>
      <c r="AO227" s="133">
        <f>INDEX(PlayerTable!I:I,MATCH(C227,PlayerTable!C:C,0))</f>
        <v>4</v>
      </c>
      <c r="AP227" s="127">
        <f>IF(INDEX(PlayerTable!J:J,MATCH(C227,PlayerTable!C:C,0))="", 0, INDEX(PlayerTable!J:J,MATCH(C227,PlayerTable!C:C,0)))</f>
        <v>3</v>
      </c>
    </row>
    <row r="228" spans="1:42" ht="15" customHeight="1" x14ac:dyDescent="0.25">
      <c r="C228" s="187">
        <v>2021</v>
      </c>
      <c r="D228" s="180" t="s">
        <v>74</v>
      </c>
      <c r="E228" s="180" t="s">
        <v>42</v>
      </c>
      <c r="F228" s="70">
        <f t="shared" si="30"/>
        <v>7</v>
      </c>
      <c r="G228" s="112">
        <f t="shared" ref="G228:G230" si="42">SUM(N228+U228+AA228+AG228+AM228)</f>
        <v>2</v>
      </c>
      <c r="H228" s="112">
        <f t="shared" ref="H228:H230" si="43">SUM(O228+V228+AB228+AH228+AN228)</f>
        <v>0</v>
      </c>
      <c r="I228" s="112">
        <f t="shared" ref="I228:I230" si="44">SUM(P228+W228+AC228+AI228+AO228)</f>
        <v>2</v>
      </c>
      <c r="J228" s="129">
        <f t="shared" ref="J228:J230" si="45">I228/F228</f>
        <v>0.2857142857142857</v>
      </c>
      <c r="K228" s="112">
        <f t="shared" ref="K228:K230" si="46">SUM(X228+AD228+AJ228+AP228)</f>
        <v>3</v>
      </c>
      <c r="AK228" s="133" t="str">
        <f>INDEX(PlayerTable!B:B,MATCH(C228,PlayerTable!C:C,0))</f>
        <v>Kryptonite</v>
      </c>
      <c r="AL228" s="133">
        <f>COUNT(Goalies!J$39:J$67)</f>
        <v>7</v>
      </c>
      <c r="AM228" s="133">
        <f>INDEX(PlayerTable!G:G,MATCH(C228,PlayerTable!C:C,0))</f>
        <v>2</v>
      </c>
      <c r="AN228" s="133">
        <f>INDEX(PlayerTable!H:H,MATCH(C228,PlayerTable!C:C,0))</f>
        <v>0</v>
      </c>
      <c r="AO228" s="133">
        <f>INDEX(PlayerTable!I:I,MATCH(C228,PlayerTable!C:C,0))</f>
        <v>2</v>
      </c>
      <c r="AP228" s="127">
        <f>IF(INDEX(PlayerTable!J:J,MATCH(C228,PlayerTable!C:C,0))="", 0, INDEX(PlayerTable!J:J,MATCH(C228,PlayerTable!C:C,0)))</f>
        <v>3</v>
      </c>
    </row>
    <row r="229" spans="1:42" ht="15" customHeight="1" x14ac:dyDescent="0.25">
      <c r="C229" s="187">
        <v>2022</v>
      </c>
      <c r="D229" s="180" t="s">
        <v>461</v>
      </c>
      <c r="E229" s="180" t="s">
        <v>462</v>
      </c>
      <c r="F229" s="70">
        <f t="shared" si="30"/>
        <v>7</v>
      </c>
      <c r="G229" s="112">
        <f t="shared" si="42"/>
        <v>0</v>
      </c>
      <c r="H229" s="112">
        <f>SUM(O229+V229+AB229+AH229+AN229)</f>
        <v>0</v>
      </c>
      <c r="I229" s="112">
        <f t="shared" si="44"/>
        <v>0</v>
      </c>
      <c r="J229" s="129">
        <f t="shared" si="45"/>
        <v>0</v>
      </c>
      <c r="K229" s="112">
        <f t="shared" si="46"/>
        <v>0</v>
      </c>
      <c r="AK229" s="133" t="str">
        <f>INDEX(PlayerTable!B:B,MATCH(C229,PlayerTable!C:C,0))</f>
        <v>Kryptonite</v>
      </c>
      <c r="AL229" s="133">
        <f>COUNT(Goalies!J$39:J$67)</f>
        <v>7</v>
      </c>
      <c r="AM229" s="133">
        <f>INDEX(PlayerTable!G:G,MATCH(C229,PlayerTable!C:C,0))</f>
        <v>0</v>
      </c>
      <c r="AN229" s="133">
        <f>INDEX(PlayerTable!H:H,MATCH(C229,PlayerTable!C:C,0))</f>
        <v>0</v>
      </c>
      <c r="AO229" s="133">
        <f>INDEX(PlayerTable!I:I,MATCH(C229,PlayerTable!C:C,0))</f>
        <v>0</v>
      </c>
      <c r="AP229" s="127">
        <f>IF(INDEX(PlayerTable!J:J,MATCH(C229,PlayerTable!C:C,0))="", 0, INDEX(PlayerTable!J:J,MATCH(C229,PlayerTable!C:C,0)))</f>
        <v>0</v>
      </c>
    </row>
    <row r="230" spans="1:42" ht="15" customHeight="1" x14ac:dyDescent="0.25">
      <c r="C230" s="187">
        <v>2023</v>
      </c>
      <c r="D230" s="180" t="s">
        <v>100</v>
      </c>
      <c r="E230" s="180" t="s">
        <v>463</v>
      </c>
      <c r="F230" s="70">
        <f t="shared" si="30"/>
        <v>7</v>
      </c>
      <c r="G230" s="112">
        <f t="shared" si="42"/>
        <v>1</v>
      </c>
      <c r="H230" s="112">
        <f t="shared" si="43"/>
        <v>0</v>
      </c>
      <c r="I230" s="112">
        <f t="shared" si="44"/>
        <v>1</v>
      </c>
      <c r="J230" s="129">
        <f t="shared" si="45"/>
        <v>0.14285714285714285</v>
      </c>
      <c r="K230" s="112">
        <f t="shared" si="46"/>
        <v>0</v>
      </c>
      <c r="AK230" s="133" t="str">
        <f>INDEX(PlayerTable!B:B,MATCH(C230,PlayerTable!C:C,0))</f>
        <v>Kryptonite</v>
      </c>
      <c r="AL230" s="133">
        <f>COUNT(Goalies!J$39:J$67)</f>
        <v>7</v>
      </c>
      <c r="AM230" s="133">
        <f>INDEX(PlayerTable!G:G,MATCH(C230,PlayerTable!C:C,0))</f>
        <v>1</v>
      </c>
      <c r="AN230" s="133">
        <f>INDEX(PlayerTable!H:H,MATCH(C230,PlayerTable!C:C,0))</f>
        <v>0</v>
      </c>
      <c r="AO230" s="133">
        <f>INDEX(PlayerTable!I:I,MATCH(C230,PlayerTable!C:C,0))</f>
        <v>1</v>
      </c>
      <c r="AP230" s="127">
        <f>IF(INDEX(PlayerTable!J:J,MATCH(C230,PlayerTable!C:C,0))="", 0, INDEX(PlayerTable!J:J,MATCH(C230,PlayerTable!C:C,0)))</f>
        <v>0</v>
      </c>
    </row>
    <row r="231" spans="1:42" ht="15" customHeight="1" x14ac:dyDescent="0.25">
      <c r="C231" s="187">
        <v>6024</v>
      </c>
      <c r="D231" s="180" t="s">
        <v>43</v>
      </c>
      <c r="E231" s="180" t="s">
        <v>464</v>
      </c>
      <c r="F231" s="70">
        <f t="shared" si="30"/>
        <v>7</v>
      </c>
      <c r="G231" s="112">
        <f t="shared" ref="G231:G236" si="47">SUM(N231+U231+AA231+AG231+AM231)</f>
        <v>2</v>
      </c>
      <c r="H231" s="112">
        <f t="shared" ref="H231:H236" si="48">SUM(O231+V231+AB231+AH231+AN231)</f>
        <v>2</v>
      </c>
      <c r="I231" s="112">
        <f t="shared" ref="I231:I236" si="49">SUM(P231+W231+AC231+AI231+AO231)</f>
        <v>4</v>
      </c>
      <c r="J231" s="129">
        <f t="shared" ref="J231:J236" si="50">I231/F231</f>
        <v>0.5714285714285714</v>
      </c>
      <c r="K231" s="112">
        <f t="shared" ref="K231:K236" si="51">SUM(X231+AD231+AJ231+AP231)</f>
        <v>0</v>
      </c>
      <c r="AK231" s="133" t="str">
        <f>INDEX(PlayerTable!B:B,MATCH(C231,PlayerTable!C:C,0))</f>
        <v>Rink Rats</v>
      </c>
      <c r="AL231" s="133">
        <f>COUNT(Goalies!J$39:J$67)</f>
        <v>7</v>
      </c>
      <c r="AM231" s="133">
        <f>INDEX(PlayerTable!G:G,MATCH(C231,PlayerTable!C:C,0))</f>
        <v>2</v>
      </c>
      <c r="AN231" s="133">
        <f>INDEX(PlayerTable!H:H,MATCH(C231,PlayerTable!C:C,0))</f>
        <v>2</v>
      </c>
      <c r="AO231" s="133">
        <f>INDEX(PlayerTable!I:I,MATCH(C231,PlayerTable!C:C,0))</f>
        <v>4</v>
      </c>
      <c r="AP231" s="127">
        <f>IF(INDEX(PlayerTable!J:J,MATCH(C231,PlayerTable!C:C,0))="", 0, INDEX(PlayerTable!J:J,MATCH(C231,PlayerTable!C:C,0)))</f>
        <v>0</v>
      </c>
    </row>
    <row r="232" spans="1:42" ht="15" customHeight="1" x14ac:dyDescent="0.25">
      <c r="C232" s="187">
        <v>6025</v>
      </c>
      <c r="D232" s="180" t="s">
        <v>466</v>
      </c>
      <c r="E232" s="180" t="s">
        <v>467</v>
      </c>
      <c r="F232" s="70">
        <f t="shared" si="30"/>
        <v>7</v>
      </c>
      <c r="G232" s="112">
        <f t="shared" si="47"/>
        <v>3</v>
      </c>
      <c r="H232" s="112">
        <f t="shared" si="48"/>
        <v>0</v>
      </c>
      <c r="I232" s="112">
        <f t="shared" si="49"/>
        <v>3</v>
      </c>
      <c r="J232" s="129">
        <f t="shared" si="50"/>
        <v>0.42857142857142855</v>
      </c>
      <c r="K232" s="112">
        <f t="shared" si="51"/>
        <v>3</v>
      </c>
      <c r="AK232" s="133" t="str">
        <f>INDEX(PlayerTable!B:B,MATCH(C232,PlayerTable!C:C,0))</f>
        <v>Rink Rats</v>
      </c>
      <c r="AL232" s="133">
        <f>COUNT(Goalies!J$39:J$67)</f>
        <v>7</v>
      </c>
      <c r="AM232" s="133">
        <f>INDEX(PlayerTable!G:G,MATCH(C232,PlayerTable!C:C,0))</f>
        <v>3</v>
      </c>
      <c r="AN232" s="133">
        <f>INDEX(PlayerTable!H:H,MATCH(C232,PlayerTable!C:C,0))</f>
        <v>0</v>
      </c>
      <c r="AO232" s="133">
        <f>INDEX(PlayerTable!I:I,MATCH(C232,PlayerTable!C:C,0))</f>
        <v>3</v>
      </c>
      <c r="AP232" s="127">
        <f>IF(INDEX(PlayerTable!J:J,MATCH(C232,PlayerTable!C:C,0))="", 0, INDEX(PlayerTable!J:J,MATCH(C232,PlayerTable!C:C,0)))</f>
        <v>3</v>
      </c>
    </row>
    <row r="233" spans="1:42" ht="15" customHeight="1" x14ac:dyDescent="0.25">
      <c r="C233" s="187">
        <v>6026</v>
      </c>
      <c r="D233" s="180" t="s">
        <v>55</v>
      </c>
      <c r="E233" s="180" t="s">
        <v>468</v>
      </c>
      <c r="F233" s="70">
        <f t="shared" si="30"/>
        <v>7</v>
      </c>
      <c r="G233" s="112">
        <f t="shared" si="47"/>
        <v>0</v>
      </c>
      <c r="H233" s="112">
        <f t="shared" si="48"/>
        <v>0</v>
      </c>
      <c r="I233" s="112">
        <f t="shared" si="49"/>
        <v>0</v>
      </c>
      <c r="J233" s="129">
        <f t="shared" si="50"/>
        <v>0</v>
      </c>
      <c r="K233" s="112">
        <f t="shared" si="51"/>
        <v>0</v>
      </c>
      <c r="AK233" s="133" t="str">
        <f>INDEX(PlayerTable!B:B,MATCH(C233,PlayerTable!C:C,0))</f>
        <v>Rink Rats</v>
      </c>
      <c r="AL233" s="133">
        <f>COUNT(Goalies!J$39:J$67)</f>
        <v>7</v>
      </c>
      <c r="AM233" s="133">
        <f>INDEX(PlayerTable!G:G,MATCH(C233,PlayerTable!C:C,0))</f>
        <v>0</v>
      </c>
      <c r="AN233" s="133">
        <f>INDEX(PlayerTable!H:H,MATCH(C233,PlayerTable!C:C,0))</f>
        <v>0</v>
      </c>
      <c r="AO233" s="133">
        <f>INDEX(PlayerTable!I:I,MATCH(C233,PlayerTable!C:C,0))</f>
        <v>0</v>
      </c>
      <c r="AP233" s="127">
        <f>IF(INDEX(PlayerTable!J:J,MATCH(C233,PlayerTable!C:C,0))="", 0, INDEX(PlayerTable!J:J,MATCH(C233,PlayerTable!C:C,0)))</f>
        <v>0</v>
      </c>
    </row>
    <row r="234" spans="1:42" ht="15" customHeight="1" x14ac:dyDescent="0.25">
      <c r="C234" s="187">
        <v>6027</v>
      </c>
      <c r="D234" s="180" t="s">
        <v>71</v>
      </c>
      <c r="E234" s="180" t="s">
        <v>470</v>
      </c>
      <c r="F234" s="70">
        <f t="shared" si="30"/>
        <v>7</v>
      </c>
      <c r="G234" s="112">
        <f t="shared" si="47"/>
        <v>1</v>
      </c>
      <c r="H234" s="112">
        <f t="shared" si="48"/>
        <v>0</v>
      </c>
      <c r="I234" s="112">
        <f t="shared" si="49"/>
        <v>1</v>
      </c>
      <c r="J234" s="129">
        <f t="shared" si="50"/>
        <v>0.14285714285714285</v>
      </c>
      <c r="K234" s="112">
        <f t="shared" si="51"/>
        <v>3</v>
      </c>
      <c r="AK234" s="133" t="str">
        <f>INDEX(PlayerTable!B:B,MATCH(C234,PlayerTable!C:C,0))</f>
        <v>Rink Rats</v>
      </c>
      <c r="AL234" s="133">
        <f>COUNT(Goalies!J$39:J$67)</f>
        <v>7</v>
      </c>
      <c r="AM234" s="133">
        <f>INDEX(PlayerTable!G:G,MATCH(C234,PlayerTable!C:C,0))</f>
        <v>1</v>
      </c>
      <c r="AN234" s="133">
        <f>INDEX(PlayerTable!H:H,MATCH(C234,PlayerTable!C:C,0))</f>
        <v>0</v>
      </c>
      <c r="AO234" s="133">
        <f>INDEX(PlayerTable!I:I,MATCH(C234,PlayerTable!C:C,0))</f>
        <v>1</v>
      </c>
      <c r="AP234" s="127">
        <f>IF(INDEX(PlayerTable!J:J,MATCH(C234,PlayerTable!C:C,0))="", 0, INDEX(PlayerTable!J:J,MATCH(C234,PlayerTable!C:C,0)))</f>
        <v>3</v>
      </c>
    </row>
    <row r="235" spans="1:42" ht="15" customHeight="1" x14ac:dyDescent="0.25">
      <c r="C235" s="187">
        <v>6028</v>
      </c>
      <c r="D235" s="180" t="s">
        <v>10</v>
      </c>
      <c r="E235" s="180" t="s">
        <v>473</v>
      </c>
      <c r="F235" s="70">
        <f t="shared" si="30"/>
        <v>7</v>
      </c>
      <c r="G235" s="112">
        <f t="shared" si="47"/>
        <v>1</v>
      </c>
      <c r="H235" s="112">
        <f t="shared" si="48"/>
        <v>1</v>
      </c>
      <c r="I235" s="112">
        <f t="shared" si="49"/>
        <v>2</v>
      </c>
      <c r="J235" s="129">
        <f t="shared" si="50"/>
        <v>0.2857142857142857</v>
      </c>
      <c r="K235" s="112">
        <f t="shared" si="51"/>
        <v>3</v>
      </c>
      <c r="AK235" s="133" t="str">
        <f>INDEX(PlayerTable!B:B,MATCH(C235,PlayerTable!C:C,0))</f>
        <v>Rink Rats</v>
      </c>
      <c r="AL235" s="133">
        <f>COUNT(Goalies!J$39:J$67)</f>
        <v>7</v>
      </c>
      <c r="AM235" s="133">
        <f>INDEX(PlayerTable!G:G,MATCH(C235,PlayerTable!C:C,0))</f>
        <v>1</v>
      </c>
      <c r="AN235" s="133">
        <f>INDEX(PlayerTable!H:H,MATCH(C235,PlayerTable!C:C,0))</f>
        <v>1</v>
      </c>
      <c r="AO235" s="133">
        <f>INDEX(PlayerTable!I:I,MATCH(C235,PlayerTable!C:C,0))</f>
        <v>2</v>
      </c>
      <c r="AP235" s="127">
        <f>IF(INDEX(PlayerTable!J:J,MATCH(C235,PlayerTable!C:C,0))="", 0, INDEX(PlayerTable!J:J,MATCH(C235,PlayerTable!C:C,0)))</f>
        <v>3</v>
      </c>
    </row>
    <row r="236" spans="1:42" ht="15" customHeight="1" x14ac:dyDescent="0.25">
      <c r="C236" s="187">
        <v>6029</v>
      </c>
      <c r="D236" s="180" t="s">
        <v>474</v>
      </c>
      <c r="E236" s="180" t="s">
        <v>475</v>
      </c>
      <c r="F236" s="70">
        <f t="shared" si="30"/>
        <v>7</v>
      </c>
      <c r="G236" s="112">
        <f t="shared" si="47"/>
        <v>0</v>
      </c>
      <c r="H236" s="112">
        <f t="shared" si="48"/>
        <v>0</v>
      </c>
      <c r="I236" s="112">
        <f t="shared" si="49"/>
        <v>0</v>
      </c>
      <c r="J236" s="129">
        <f t="shared" si="50"/>
        <v>0</v>
      </c>
      <c r="K236" s="112">
        <f t="shared" si="51"/>
        <v>0</v>
      </c>
      <c r="AK236" s="133" t="str">
        <f>INDEX(PlayerTable!B:B,MATCH(C236,PlayerTable!C:C,0))</f>
        <v>Rink Rats</v>
      </c>
      <c r="AL236" s="133">
        <f>COUNT(Goalies!J$39:J$67)</f>
        <v>7</v>
      </c>
      <c r="AM236" s="133">
        <f>INDEX(PlayerTable!G:G,MATCH(C236,PlayerTable!C:C,0))</f>
        <v>0</v>
      </c>
      <c r="AN236" s="133">
        <f>INDEX(PlayerTable!H:H,MATCH(C236,PlayerTable!C:C,0))</f>
        <v>0</v>
      </c>
      <c r="AO236" s="133">
        <f>INDEX(PlayerTable!I:I,MATCH(C236,PlayerTable!C:C,0))</f>
        <v>0</v>
      </c>
      <c r="AP236" s="127">
        <f>IF(INDEX(PlayerTable!J:J,MATCH(C236,PlayerTable!C:C,0))="", 0, INDEX(PlayerTable!J:J,MATCH(C236,PlayerTable!C:C,0)))</f>
        <v>0</v>
      </c>
    </row>
    <row r="237" spans="1:42" ht="15" customHeight="1" x14ac:dyDescent="0.25">
      <c r="C237" s="187">
        <v>8022</v>
      </c>
      <c r="D237" s="180" t="s">
        <v>112</v>
      </c>
      <c r="E237" s="180" t="s">
        <v>204</v>
      </c>
      <c r="F237" s="70">
        <f t="shared" si="30"/>
        <v>7</v>
      </c>
      <c r="G237" s="112">
        <f t="shared" ref="G237:G239" si="52">SUM(N237+U237+AA237+AG237+AM237)</f>
        <v>2</v>
      </c>
      <c r="H237" s="112">
        <f t="shared" ref="H237:H239" si="53">SUM(O237+V237+AB237+AH237+AN237)</f>
        <v>2</v>
      </c>
      <c r="I237" s="112">
        <f t="shared" ref="I237:I239" si="54">SUM(P237+W237+AC237+AI237+AO237)</f>
        <v>4</v>
      </c>
      <c r="J237" s="129">
        <f t="shared" ref="J237:J239" si="55">I237/F237</f>
        <v>0.5714285714285714</v>
      </c>
      <c r="K237" s="112">
        <f t="shared" ref="K237:K239" si="56">SUM(X237+AD237+AJ237+AP237)</f>
        <v>3</v>
      </c>
      <c r="AK237" s="133" t="str">
        <f>INDEX(PlayerTable!B:B,MATCH(C237,PlayerTable!C:C,0))</f>
        <v>Ichi</v>
      </c>
      <c r="AL237" s="133">
        <f>COUNT(Goalies!J$39:J$67)</f>
        <v>7</v>
      </c>
      <c r="AM237" s="133">
        <f>INDEX(PlayerTable!G:G,MATCH(C237,PlayerTable!C:C,0))</f>
        <v>2</v>
      </c>
      <c r="AN237" s="133">
        <f>INDEX(PlayerTable!H:H,MATCH(C237,PlayerTable!C:C,0))</f>
        <v>2</v>
      </c>
      <c r="AO237" s="133">
        <f>INDEX(PlayerTable!I:I,MATCH(C237,PlayerTable!C:C,0))</f>
        <v>4</v>
      </c>
      <c r="AP237" s="127">
        <f>IF(INDEX(PlayerTable!J:J,MATCH(C237,PlayerTable!C:C,0))="", 0, INDEX(PlayerTable!J:J,MATCH(C237,PlayerTable!C:C,0)))</f>
        <v>3</v>
      </c>
    </row>
    <row r="238" spans="1:42" ht="15" customHeight="1" x14ac:dyDescent="0.25">
      <c r="C238" s="187">
        <v>8023</v>
      </c>
      <c r="D238" s="180" t="s">
        <v>146</v>
      </c>
      <c r="E238" s="180" t="s">
        <v>479</v>
      </c>
      <c r="F238" s="70">
        <f t="shared" si="30"/>
        <v>7</v>
      </c>
      <c r="G238" s="112">
        <f t="shared" si="52"/>
        <v>2</v>
      </c>
      <c r="H238" s="112">
        <f t="shared" si="53"/>
        <v>3</v>
      </c>
      <c r="I238" s="112">
        <f t="shared" si="54"/>
        <v>5</v>
      </c>
      <c r="J238" s="129">
        <f t="shared" si="55"/>
        <v>0.7142857142857143</v>
      </c>
      <c r="K238" s="112">
        <f t="shared" si="56"/>
        <v>3</v>
      </c>
      <c r="AK238" s="133" t="str">
        <f>INDEX(PlayerTable!B:B,MATCH(C238,PlayerTable!C:C,0))</f>
        <v>Ichi</v>
      </c>
      <c r="AL238" s="133">
        <f>COUNT(Goalies!J$39:J$67)</f>
        <v>7</v>
      </c>
      <c r="AM238" s="133">
        <f>INDEX(PlayerTable!G:G,MATCH(C238,PlayerTable!C:C,0))</f>
        <v>2</v>
      </c>
      <c r="AN238" s="133">
        <f>INDEX(PlayerTable!H:H,MATCH(C238,PlayerTable!C:C,0))</f>
        <v>3</v>
      </c>
      <c r="AO238" s="133">
        <f>INDEX(PlayerTable!I:I,MATCH(C238,PlayerTable!C:C,0))</f>
        <v>5</v>
      </c>
      <c r="AP238" s="127">
        <f>IF(INDEX(PlayerTable!J:J,MATCH(C238,PlayerTable!C:C,0))="", 0, INDEX(PlayerTable!J:J,MATCH(C238,PlayerTable!C:C,0)))</f>
        <v>3</v>
      </c>
    </row>
    <row r="239" spans="1:42" s="180" customFormat="1" ht="15" customHeight="1" x14ac:dyDescent="0.25">
      <c r="A239" s="187"/>
      <c r="B239" s="187"/>
      <c r="C239" s="187">
        <v>8024</v>
      </c>
      <c r="D239" s="180" t="s">
        <v>68</v>
      </c>
      <c r="E239" s="180" t="s">
        <v>482</v>
      </c>
      <c r="F239" s="70">
        <f t="shared" si="30"/>
        <v>7</v>
      </c>
      <c r="G239" s="112">
        <f t="shared" si="52"/>
        <v>2</v>
      </c>
      <c r="H239" s="112">
        <f t="shared" si="53"/>
        <v>3</v>
      </c>
      <c r="I239" s="112">
        <f t="shared" si="54"/>
        <v>5</v>
      </c>
      <c r="J239" s="129">
        <f t="shared" si="55"/>
        <v>0.7142857142857143</v>
      </c>
      <c r="K239" s="112">
        <f t="shared" si="56"/>
        <v>6</v>
      </c>
      <c r="L239" s="203"/>
      <c r="M239" s="202"/>
      <c r="N239" s="202"/>
      <c r="O239" s="202"/>
      <c r="P239" s="202"/>
      <c r="Q239" s="97"/>
      <c r="R239" s="202"/>
      <c r="S239" s="204"/>
      <c r="T239" s="202"/>
      <c r="U239" s="202"/>
      <c r="V239" s="202"/>
      <c r="W239" s="202"/>
      <c r="X239" s="205"/>
      <c r="Z239" s="187"/>
      <c r="AA239" s="187"/>
      <c r="AB239" s="187"/>
      <c r="AC239" s="187"/>
      <c r="AD239" s="205"/>
      <c r="AJ239" s="206"/>
      <c r="AK239" s="133" t="str">
        <f>INDEX(PlayerTable!B:B,MATCH(C239,PlayerTable!C:C,0))</f>
        <v>Ichi</v>
      </c>
      <c r="AL239" s="133">
        <f>COUNT(Goalies!J$39:J$67)</f>
        <v>7</v>
      </c>
      <c r="AM239" s="133">
        <f>INDEX(PlayerTable!G:G,MATCH(C239,PlayerTable!C:C,0))</f>
        <v>2</v>
      </c>
      <c r="AN239" s="133">
        <f>INDEX(PlayerTable!H:H,MATCH(C239,PlayerTable!C:C,0))</f>
        <v>3</v>
      </c>
      <c r="AO239" s="133">
        <f>INDEX(PlayerTable!I:I,MATCH(C239,PlayerTable!C:C,0))</f>
        <v>5</v>
      </c>
      <c r="AP239" s="127">
        <f>IF(INDEX(PlayerTable!J:J,MATCH(C239,PlayerTable!C:C,0))="", 0, INDEX(PlayerTable!J:J,MATCH(C239,PlayerTable!C:C,0)))</f>
        <v>6</v>
      </c>
    </row>
    <row r="240" spans="1:42" ht="15" customHeight="1" x14ac:dyDescent="0.25">
      <c r="C240" s="187">
        <v>3022</v>
      </c>
      <c r="D240" s="180" t="s">
        <v>76</v>
      </c>
      <c r="E240" s="180" t="s">
        <v>494</v>
      </c>
      <c r="F240" s="70">
        <f t="shared" si="30"/>
        <v>7</v>
      </c>
      <c r="G240" s="112">
        <f t="shared" ref="G240:G242" si="57">SUM(N240+U240+AA240+AG240+AM240)</f>
        <v>1</v>
      </c>
      <c r="H240" s="112">
        <f t="shared" ref="H240:H242" si="58">SUM(O240+V240+AB240+AH240+AN240)</f>
        <v>1</v>
      </c>
      <c r="I240" s="112">
        <f t="shared" ref="I240:I242" si="59">SUM(P240+W240+AC240+AI240+AO240)</f>
        <v>2</v>
      </c>
      <c r="J240" s="129">
        <f t="shared" ref="J240:J242" si="60">I240/F240</f>
        <v>0.2857142857142857</v>
      </c>
      <c r="K240" s="112">
        <f t="shared" ref="K240:K242" si="61">SUM(X240+AD240+AJ240+AP240)</f>
        <v>0</v>
      </c>
      <c r="AK240" s="133" t="str">
        <f>INDEX(PlayerTable!B:B,MATCH(C240,PlayerTable!C:C,0))</f>
        <v>FoDMKB</v>
      </c>
      <c r="AL240" s="133">
        <f>COUNT(Goalies!J$39:J$67)</f>
        <v>7</v>
      </c>
      <c r="AM240" s="133">
        <f>INDEX(PlayerTable!G:G,MATCH(C240,PlayerTable!C:C,0))</f>
        <v>1</v>
      </c>
      <c r="AN240" s="133">
        <f>INDEX(PlayerTable!H:H,MATCH(C240,PlayerTable!C:C,0))</f>
        <v>1</v>
      </c>
      <c r="AO240" s="133">
        <f>INDEX(PlayerTable!I:I,MATCH(C240,PlayerTable!C:C,0))</f>
        <v>2</v>
      </c>
      <c r="AP240" s="127">
        <f>IF(INDEX(PlayerTable!J:J,MATCH(C240,PlayerTable!C:C,0))="", 0, INDEX(PlayerTable!J:J,MATCH(C240,PlayerTable!C:C,0)))</f>
        <v>0</v>
      </c>
    </row>
    <row r="241" spans="3:42" ht="15" customHeight="1" x14ac:dyDescent="0.25">
      <c r="C241" s="187">
        <v>3023</v>
      </c>
      <c r="D241" s="180" t="s">
        <v>496</v>
      </c>
      <c r="E241" s="180" t="s">
        <v>497</v>
      </c>
      <c r="F241" s="70">
        <f t="shared" si="30"/>
        <v>7</v>
      </c>
      <c r="G241" s="112">
        <f t="shared" si="57"/>
        <v>6</v>
      </c>
      <c r="H241" s="112">
        <f t="shared" si="58"/>
        <v>1</v>
      </c>
      <c r="I241" s="112">
        <f t="shared" si="59"/>
        <v>7</v>
      </c>
      <c r="J241" s="129">
        <f t="shared" si="60"/>
        <v>1</v>
      </c>
      <c r="K241" s="112">
        <f t="shared" si="61"/>
        <v>6</v>
      </c>
      <c r="AK241" s="133" t="str">
        <f>INDEX(PlayerTable!B:B,MATCH(C241,PlayerTable!C:C,0))</f>
        <v>FoDMKB</v>
      </c>
      <c r="AL241" s="133">
        <f>COUNT(Goalies!J$39:J$67)</f>
        <v>7</v>
      </c>
      <c r="AM241" s="133">
        <f>INDEX(PlayerTable!G:G,MATCH(C241,PlayerTable!C:C,0))</f>
        <v>6</v>
      </c>
      <c r="AN241" s="133">
        <f>INDEX(PlayerTable!H:H,MATCH(C241,PlayerTable!C:C,0))</f>
        <v>1</v>
      </c>
      <c r="AO241" s="133">
        <f>INDEX(PlayerTable!I:I,MATCH(C241,PlayerTable!C:C,0))</f>
        <v>7</v>
      </c>
      <c r="AP241" s="127">
        <f>IF(INDEX(PlayerTable!J:J,MATCH(C241,PlayerTable!C:C,0))="", 0, INDEX(PlayerTable!J:J,MATCH(C241,PlayerTable!C:C,0)))</f>
        <v>6</v>
      </c>
    </row>
    <row r="242" spans="3:42" ht="15" customHeight="1" x14ac:dyDescent="0.25">
      <c r="C242" s="187">
        <v>3024</v>
      </c>
      <c r="D242" s="180" t="s">
        <v>43</v>
      </c>
      <c r="E242" s="180" t="s">
        <v>499</v>
      </c>
      <c r="F242" s="70">
        <f t="shared" si="30"/>
        <v>7</v>
      </c>
      <c r="G242" s="112">
        <f t="shared" si="57"/>
        <v>0</v>
      </c>
      <c r="H242" s="112">
        <f t="shared" si="58"/>
        <v>1</v>
      </c>
      <c r="I242" s="112">
        <f t="shared" si="59"/>
        <v>1</v>
      </c>
      <c r="J242" s="129">
        <f t="shared" si="60"/>
        <v>0.14285714285714285</v>
      </c>
      <c r="K242" s="112">
        <f t="shared" si="61"/>
        <v>0</v>
      </c>
      <c r="AK242" s="133" t="str">
        <f>INDEX(PlayerTable!B:B,MATCH(C242,PlayerTable!C:C,0))</f>
        <v>FoDMKB</v>
      </c>
      <c r="AL242" s="133">
        <f>COUNT(Goalies!J$39:J$67)</f>
        <v>7</v>
      </c>
      <c r="AM242" s="133">
        <f>INDEX(PlayerTable!G:G,MATCH(C242,PlayerTable!C:C,0))</f>
        <v>0</v>
      </c>
      <c r="AN242" s="133">
        <f>INDEX(PlayerTable!H:H,MATCH(C242,PlayerTable!C:C,0))</f>
        <v>1</v>
      </c>
      <c r="AO242" s="133">
        <f>INDEX(PlayerTable!I:I,MATCH(C242,PlayerTable!C:C,0))</f>
        <v>1</v>
      </c>
      <c r="AP242" s="127">
        <f>IF(INDEX(PlayerTable!J:J,MATCH(C242,PlayerTable!C:C,0))="", 0, INDEX(PlayerTable!J:J,MATCH(C242,PlayerTable!C:C,0)))</f>
        <v>0</v>
      </c>
    </row>
    <row r="243" spans="3:42" ht="15" customHeight="1" x14ac:dyDescent="0.25">
      <c r="AK243" s="133"/>
      <c r="AL243" s="133"/>
      <c r="AM243" s="133"/>
      <c r="AN243" s="133"/>
      <c r="AO243" s="133"/>
    </row>
  </sheetData>
  <sortState ref="A3:AP223">
    <sortCondition ref="C3:C223"/>
    <sortCondition ref="E3:E223"/>
    <sortCondition ref="D3:D223"/>
  </sortState>
  <mergeCells count="7">
    <mergeCell ref="AK1:AP1"/>
    <mergeCell ref="AE1:AJ1"/>
    <mergeCell ref="S1:X1"/>
    <mergeCell ref="F1:K1"/>
    <mergeCell ref="L1:P1"/>
    <mergeCell ref="Q1:R1"/>
    <mergeCell ref="Y1:AD1"/>
  </mergeCells>
  <conditionalFormatting sqref="AD186:AD1048576">
    <cfRule type="duplicateValues" dxfId="91" priority="84"/>
  </conditionalFormatting>
  <conditionalFormatting sqref="C99:C146">
    <cfRule type="duplicateValues" dxfId="90" priority="83"/>
  </conditionalFormatting>
  <conditionalFormatting sqref="C99:C146">
    <cfRule type="duplicateValues" dxfId="89" priority="82"/>
  </conditionalFormatting>
  <conditionalFormatting sqref="AA1:AD1048576 U1:X1048576">
    <cfRule type="top10" dxfId="88" priority="77" rank="10"/>
    <cfRule type="top10" dxfId="87" priority="79" rank="10"/>
    <cfRule type="top10" dxfId="86" priority="80" rank="10"/>
  </conditionalFormatting>
  <conditionalFormatting sqref="U1:X1048576">
    <cfRule type="top10" dxfId="85" priority="78" percent="1" rank="5"/>
  </conditionalFormatting>
  <conditionalFormatting sqref="AA1:AA1048576">
    <cfRule type="top10" dxfId="84" priority="76" rank="10"/>
  </conditionalFormatting>
  <conditionalFormatting sqref="AB1:AB1048576">
    <cfRule type="top10" dxfId="83" priority="75" rank="10"/>
  </conditionalFormatting>
  <conditionalFormatting sqref="AC1:AC1048576">
    <cfRule type="top10" dxfId="82" priority="74" rank="10"/>
  </conditionalFormatting>
  <conditionalFormatting sqref="AD1:AD1048576">
    <cfRule type="top10" dxfId="81" priority="73" rank="10"/>
  </conditionalFormatting>
  <conditionalFormatting sqref="U1:U1048576">
    <cfRule type="top10" dxfId="80" priority="72" rank="10"/>
  </conditionalFormatting>
  <conditionalFormatting sqref="V1:V1048576">
    <cfRule type="top10" dxfId="79" priority="71" rank="10"/>
  </conditionalFormatting>
  <conditionalFormatting sqref="W1:W1048576">
    <cfRule type="top10" dxfId="78" priority="70" rank="10"/>
  </conditionalFormatting>
  <conditionalFormatting sqref="X1:X1048576">
    <cfRule type="top10" dxfId="77" priority="69" rank="10"/>
  </conditionalFormatting>
  <conditionalFormatting sqref="G1:G1048576">
    <cfRule type="cellIs" dxfId="76" priority="26" operator="between">
      <formula>95</formula>
      <formula>105</formula>
    </cfRule>
    <cfRule type="cellIs" dxfId="75" priority="27" operator="between">
      <formula>70</formula>
      <formula>80</formula>
    </cfRule>
    <cfRule type="cellIs" dxfId="74" priority="28" operator="between">
      <formula>45</formula>
      <formula>55</formula>
    </cfRule>
    <cfRule type="top10" dxfId="73" priority="68" rank="10"/>
  </conditionalFormatting>
  <conditionalFormatting sqref="H1:H1048576">
    <cfRule type="cellIs" dxfId="72" priority="29" operator="between">
      <formula>45</formula>
      <formula>55</formula>
    </cfRule>
    <cfRule type="top10" dxfId="71" priority="67" rank="10"/>
  </conditionalFormatting>
  <conditionalFormatting sqref="I1:J1048576">
    <cfRule type="top10" dxfId="70" priority="66" rank="10"/>
  </conditionalFormatting>
  <conditionalFormatting sqref="N142:N146 N1:N67 N104:N116 N118:N140 N69:N79 N81:N102 N184:N1048576">
    <cfRule type="top10" dxfId="69" priority="64" rank="10"/>
  </conditionalFormatting>
  <conditionalFormatting sqref="O142:O146 O1:O67 O104:O116 O118:O140 O69:O79 O81:O102 O184:O1048576">
    <cfRule type="top10" dxfId="68" priority="63" rank="10"/>
  </conditionalFormatting>
  <conditionalFormatting sqref="G1:L3 N142:Q146 N104:Q116 N118:Q140 L118:L140 L104:L116 L142:L146 L4:L67 L69:L79 Q68 N81:Q102 Q80 L81:L102 N69:Q79 G243:L1048576 L184:L242 G4:K242 N2:Q67 N184:Q1048576">
    <cfRule type="top10" dxfId="67" priority="3151" rank="10"/>
  </conditionalFormatting>
  <conditionalFormatting sqref="L142:L146 K1:L3 N142:Q146 L104:L116 N104:Q116 N118:Q140 L118:L140 L69:L79 Q68 L4:L67 N81:Q102 Q80 L81:L102 N69:Q79 K243:L1048576 L184:L242 K4:K242 N2:Q67 N184:Q1048576">
    <cfRule type="top10" dxfId="66" priority="3168" rank="10"/>
  </conditionalFormatting>
  <conditionalFormatting sqref="P142:Q146 P104:Q116 P118:Q140 Q68 P81:Q102 Q80 P69:Q79 P1:Q67 P184:Q1048576">
    <cfRule type="top10" dxfId="65" priority="3182" rank="10"/>
  </conditionalFormatting>
  <conditionalFormatting sqref="J1:J1048576">
    <cfRule type="top10" dxfId="64" priority="59" rank="5"/>
  </conditionalFormatting>
  <conditionalFormatting sqref="G1:K1048576">
    <cfRule type="top10" dxfId="63" priority="58" rank="10"/>
  </conditionalFormatting>
  <conditionalFormatting sqref="K1:K1048576">
    <cfRule type="top10" dxfId="62" priority="57" rank="10"/>
  </conditionalFormatting>
  <conditionalFormatting sqref="N68">
    <cfRule type="top10" dxfId="61" priority="53" rank="10"/>
  </conditionalFormatting>
  <conditionalFormatting sqref="O68">
    <cfRule type="top10" dxfId="60" priority="52" rank="10"/>
  </conditionalFormatting>
  <conditionalFormatting sqref="L68 N68:P68">
    <cfRule type="top10" dxfId="59" priority="54" rank="10"/>
  </conditionalFormatting>
  <conditionalFormatting sqref="L68">
    <cfRule type="top10" dxfId="58" priority="55" rank="10"/>
  </conditionalFormatting>
  <conditionalFormatting sqref="P68">
    <cfRule type="top10" dxfId="57" priority="56" rank="10"/>
  </conditionalFormatting>
  <conditionalFormatting sqref="AG1:AJ2">
    <cfRule type="top10" dxfId="56" priority="49" rank="10"/>
    <cfRule type="top10" dxfId="55" priority="50" rank="10"/>
    <cfRule type="top10" dxfId="54" priority="51" rank="10"/>
  </conditionalFormatting>
  <conditionalFormatting sqref="AG1:AG2">
    <cfRule type="top10" dxfId="53" priority="48" rank="10"/>
  </conditionalFormatting>
  <conditionalFormatting sqref="AH1:AH2">
    <cfRule type="top10" dxfId="52" priority="47" rank="10"/>
  </conditionalFormatting>
  <conditionalFormatting sqref="AI1:AI2">
    <cfRule type="top10" dxfId="51" priority="46" rank="10"/>
  </conditionalFormatting>
  <conditionalFormatting sqref="AJ1:AJ2">
    <cfRule type="top10" dxfId="50" priority="45" rank="10"/>
  </conditionalFormatting>
  <conditionalFormatting sqref="J3:J242">
    <cfRule type="top10" dxfId="49" priority="4172" rank="10"/>
  </conditionalFormatting>
  <conditionalFormatting sqref="AJ1:AJ1048576">
    <cfRule type="top10" dxfId="48" priority="44" rank="10"/>
  </conditionalFormatting>
  <conditionalFormatting sqref="AI1:AI1048576">
    <cfRule type="top10" dxfId="47" priority="43" rank="10"/>
  </conditionalFormatting>
  <conditionalFormatting sqref="AH1:AH1048576">
    <cfRule type="top10" dxfId="46" priority="42" rank="10"/>
  </conditionalFormatting>
  <conditionalFormatting sqref="AG1:AG1048576">
    <cfRule type="top10" dxfId="45" priority="41" rank="10"/>
  </conditionalFormatting>
  <conditionalFormatting sqref="I1:I1048576">
    <cfRule type="cellIs" dxfId="44" priority="30" operator="between">
      <formula>95</formula>
      <formula>105</formula>
    </cfRule>
    <cfRule type="cellIs" dxfId="43" priority="31" operator="between">
      <formula>45</formula>
      <formula>55</formula>
    </cfRule>
  </conditionalFormatting>
  <conditionalFormatting sqref="AM1:AP2">
    <cfRule type="top10" dxfId="42" priority="23" rank="10"/>
    <cfRule type="top10" dxfId="41" priority="24" rank="10"/>
    <cfRule type="top10" dxfId="40" priority="25" rank="10"/>
  </conditionalFormatting>
  <conditionalFormatting sqref="AM1:AM2">
    <cfRule type="top10" dxfId="39" priority="22" rank="10"/>
  </conditionalFormatting>
  <conditionalFormatting sqref="AN1:AN2">
    <cfRule type="top10" dxfId="38" priority="21" rank="10"/>
  </conditionalFormatting>
  <conditionalFormatting sqref="AO1:AO2">
    <cfRule type="top10" dxfId="37" priority="20" rank="10"/>
  </conditionalFormatting>
  <conditionalFormatting sqref="AP1:AP2">
    <cfRule type="top10" dxfId="36" priority="19" rank="10"/>
  </conditionalFormatting>
  <conditionalFormatting sqref="AP1:AP2">
    <cfRule type="top10" dxfId="35" priority="18" rank="10"/>
  </conditionalFormatting>
  <conditionalFormatting sqref="AO1:AO2">
    <cfRule type="top10" dxfId="34" priority="17" rank="10"/>
  </conditionalFormatting>
  <conditionalFormatting sqref="AN1:AN2">
    <cfRule type="top10" dxfId="33" priority="16" rank="10"/>
  </conditionalFormatting>
  <conditionalFormatting sqref="AM1:AM2">
    <cfRule type="top10" dxfId="32" priority="15" rank="10"/>
  </conditionalFormatting>
  <conditionalFormatting sqref="D218:E218 D219 D220:E242">
    <cfRule type="cellIs" priority="14" operator="notBetween">
      <formula>MIN($C:$C)</formula>
      <formula>MAX($C:$C)</formula>
    </cfRule>
  </conditionalFormatting>
  <conditionalFormatting sqref="C243:C1048576 C1:C223 C227">
    <cfRule type="duplicateValues" dxfId="31" priority="12"/>
  </conditionalFormatting>
  <conditionalFormatting sqref="AM1:AM1048576">
    <cfRule type="top10" dxfId="30" priority="5" rank="10"/>
  </conditionalFormatting>
  <conditionalFormatting sqref="AN1:AN1048576">
    <cfRule type="top10" dxfId="29" priority="4" rank="10"/>
  </conditionalFormatting>
  <conditionalFormatting sqref="AO1:AO1048576">
    <cfRule type="top10" dxfId="28" priority="3" rank="10"/>
  </conditionalFormatting>
  <conditionalFormatting sqref="AP1:AP1048576">
    <cfRule type="top10" dxfId="27" priority="2" rank="10"/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9" tint="-0.249977111117893"/>
  </sheetPr>
  <dimension ref="A1:AL29"/>
  <sheetViews>
    <sheetView workbookViewId="0">
      <selection activeCell="A27" sqref="A27:XFD27"/>
    </sheetView>
  </sheetViews>
  <sheetFormatPr defaultRowHeight="15" x14ac:dyDescent="0.25"/>
  <cols>
    <col min="1" max="1" width="5.28515625" style="44" bestFit="1" customWidth="1"/>
    <col min="2" max="2" width="11.28515625" bestFit="1" customWidth="1"/>
    <col min="3" max="3" width="9.140625" style="47"/>
    <col min="4" max="4" width="11.85546875" style="47" bestFit="1" customWidth="1"/>
    <col min="5" max="5" width="5.5703125" style="82" bestFit="1" customWidth="1"/>
    <col min="6" max="6" width="8.42578125" style="12" bestFit="1" customWidth="1"/>
    <col min="7" max="7" width="7.7109375" bestFit="1" customWidth="1"/>
    <col min="8" max="8" width="4.5703125" style="93" bestFit="1" customWidth="1"/>
    <col min="9" max="9" width="11.28515625" style="64" bestFit="1" customWidth="1"/>
    <col min="10" max="10" width="3.5703125" bestFit="1" customWidth="1"/>
    <col min="11" max="11" width="4" bestFit="1" customWidth="1"/>
    <col min="12" max="12" width="5" style="80" bestFit="1" customWidth="1"/>
    <col min="13" max="13" width="3.42578125" style="80" bestFit="1" customWidth="1"/>
    <col min="14" max="14" width="12" style="64" bestFit="1" customWidth="1"/>
    <col min="15" max="15" width="3.5703125" style="8" bestFit="1" customWidth="1"/>
    <col min="16" max="16" width="4" style="8" bestFit="1" customWidth="1"/>
    <col min="17" max="17" width="5" style="8" bestFit="1" customWidth="1"/>
    <col min="18" max="18" width="3.42578125" style="133" bestFit="1" customWidth="1"/>
    <col min="19" max="19" width="11.28515625" style="64" bestFit="1" customWidth="1"/>
    <col min="20" max="20" width="3.5703125" bestFit="1" customWidth="1"/>
    <col min="21" max="21" width="3.7109375" bestFit="1" customWidth="1"/>
    <col min="22" max="22" width="5" bestFit="1" customWidth="1"/>
    <col min="23" max="23" width="3.42578125" bestFit="1" customWidth="1"/>
    <col min="24" max="24" width="10.42578125" style="64" bestFit="1" customWidth="1"/>
    <col min="25" max="25" width="5.5703125" style="63" bestFit="1" customWidth="1"/>
    <col min="26" max="26" width="5.5703125" style="134" bestFit="1" customWidth="1"/>
    <col min="27" max="27" width="5.5703125" style="110" bestFit="1" customWidth="1"/>
    <col min="28" max="28" width="5.5703125" style="103" bestFit="1" customWidth="1"/>
    <col min="29" max="29" width="10.42578125" bestFit="1" customWidth="1"/>
    <col min="30" max="30" width="5.5703125" style="63" bestFit="1" customWidth="1"/>
    <col min="31" max="31" width="3.7109375" style="134" bestFit="1" customWidth="1"/>
    <col min="32" max="32" width="7.7109375" style="110" bestFit="1" customWidth="1"/>
    <col min="33" max="33" width="3.42578125" style="103" bestFit="1" customWidth="1"/>
    <col min="34" max="34" width="12.7109375" bestFit="1" customWidth="1"/>
    <col min="35" max="36" width="5.5703125" style="134" bestFit="1" customWidth="1"/>
    <col min="37" max="37" width="7.7109375" style="110" bestFit="1" customWidth="1"/>
    <col min="38" max="38" width="5.5703125" style="103" bestFit="1" customWidth="1"/>
  </cols>
  <sheetData>
    <row r="1" spans="1:38" x14ac:dyDescent="0.25">
      <c r="A1" s="216" t="s">
        <v>340</v>
      </c>
      <c r="B1" s="216"/>
      <c r="C1" s="216"/>
      <c r="D1" s="216"/>
      <c r="E1" s="216" t="s">
        <v>288</v>
      </c>
      <c r="F1" s="216"/>
      <c r="G1" s="216"/>
      <c r="H1" s="216"/>
      <c r="I1" s="213" t="s">
        <v>289</v>
      </c>
      <c r="J1" s="214"/>
      <c r="K1" s="214"/>
      <c r="L1" s="214"/>
      <c r="M1" s="215"/>
      <c r="N1" s="213" t="s">
        <v>341</v>
      </c>
      <c r="O1" s="214"/>
      <c r="P1" s="214"/>
      <c r="Q1" s="214"/>
      <c r="R1" s="215"/>
      <c r="S1" s="216" t="s">
        <v>286</v>
      </c>
      <c r="T1" s="216"/>
      <c r="U1" s="216"/>
      <c r="V1" s="216"/>
      <c r="W1" s="216"/>
      <c r="X1" s="216" t="s">
        <v>287</v>
      </c>
      <c r="Y1" s="216"/>
      <c r="Z1" s="216"/>
      <c r="AA1" s="216"/>
      <c r="AB1" s="216"/>
      <c r="AC1" s="216" t="s">
        <v>362</v>
      </c>
      <c r="AD1" s="216"/>
      <c r="AE1" s="216"/>
      <c r="AF1" s="216"/>
      <c r="AG1" s="216"/>
      <c r="AH1" s="216" t="s">
        <v>418</v>
      </c>
      <c r="AI1" s="216"/>
      <c r="AJ1" s="216"/>
      <c r="AK1" s="216"/>
      <c r="AL1" s="216"/>
    </row>
    <row r="2" spans="1:38" ht="15.75" thickBot="1" x14ac:dyDescent="0.3">
      <c r="A2" s="60" t="s">
        <v>337</v>
      </c>
      <c r="B2" s="60" t="s">
        <v>5</v>
      </c>
      <c r="C2" s="75" t="s">
        <v>7</v>
      </c>
      <c r="D2" s="75" t="s">
        <v>8</v>
      </c>
      <c r="E2" s="81" t="s">
        <v>262</v>
      </c>
      <c r="F2" s="27" t="s">
        <v>234</v>
      </c>
      <c r="G2" s="60" t="s">
        <v>236</v>
      </c>
      <c r="H2" s="91" t="s">
        <v>283</v>
      </c>
      <c r="I2" s="69" t="s">
        <v>37</v>
      </c>
      <c r="J2" s="60" t="s">
        <v>262</v>
      </c>
      <c r="K2" s="60" t="s">
        <v>234</v>
      </c>
      <c r="L2" s="79" t="s">
        <v>236</v>
      </c>
      <c r="M2" s="126" t="s">
        <v>283</v>
      </c>
      <c r="N2" s="69" t="s">
        <v>37</v>
      </c>
      <c r="O2" s="60" t="s">
        <v>262</v>
      </c>
      <c r="P2" s="60" t="s">
        <v>234</v>
      </c>
      <c r="Q2" s="79" t="s">
        <v>236</v>
      </c>
      <c r="R2" s="126" t="s">
        <v>283</v>
      </c>
      <c r="S2" s="69" t="s">
        <v>37</v>
      </c>
      <c r="T2" s="60" t="s">
        <v>262</v>
      </c>
      <c r="U2" s="60" t="s">
        <v>234</v>
      </c>
      <c r="V2" s="79" t="s">
        <v>236</v>
      </c>
      <c r="W2" s="79" t="s">
        <v>283</v>
      </c>
      <c r="X2" s="118" t="s">
        <v>37</v>
      </c>
      <c r="Y2" s="128" t="s">
        <v>262</v>
      </c>
      <c r="Z2" s="115" t="s">
        <v>234</v>
      </c>
      <c r="AA2" s="126" t="s">
        <v>236</v>
      </c>
      <c r="AB2" s="130" t="s">
        <v>283</v>
      </c>
      <c r="AC2" s="118" t="s">
        <v>37</v>
      </c>
      <c r="AD2" s="128" t="s">
        <v>262</v>
      </c>
      <c r="AE2" s="115" t="s">
        <v>234</v>
      </c>
      <c r="AF2" s="126" t="s">
        <v>236</v>
      </c>
      <c r="AG2" s="130" t="s">
        <v>283</v>
      </c>
      <c r="AH2" s="118" t="s">
        <v>37</v>
      </c>
      <c r="AI2" s="128" t="s">
        <v>262</v>
      </c>
      <c r="AJ2" s="115" t="s">
        <v>234</v>
      </c>
      <c r="AK2" s="126" t="s">
        <v>236</v>
      </c>
      <c r="AL2" s="130" t="s">
        <v>283</v>
      </c>
    </row>
    <row r="3" spans="1:38" x14ac:dyDescent="0.25">
      <c r="B3" s="44">
        <v>3002</v>
      </c>
      <c r="C3" s="47" t="s">
        <v>68</v>
      </c>
      <c r="D3" s="47" t="s">
        <v>79</v>
      </c>
      <c r="E3" s="82">
        <f>J3+O3+T3+Y3+AD3+AI3</f>
        <v>75</v>
      </c>
      <c r="F3" s="12">
        <f>K3+P3+U3+Z3+AE3+AJ3</f>
        <v>364</v>
      </c>
      <c r="G3" s="18">
        <f>F3/E3</f>
        <v>4.8533333333333335</v>
      </c>
      <c r="H3" s="92">
        <f>M3+R3+W3+AB3+AG3+AL3</f>
        <v>2</v>
      </c>
      <c r="M3" s="136"/>
      <c r="O3" s="134"/>
      <c r="P3" s="134"/>
      <c r="Q3" s="18"/>
      <c r="R3" s="136"/>
      <c r="S3" s="64" t="s">
        <v>269</v>
      </c>
      <c r="T3" s="134">
        <v>20</v>
      </c>
      <c r="U3" s="134">
        <v>118</v>
      </c>
      <c r="V3" s="18">
        <f>U3/T3</f>
        <v>5.9</v>
      </c>
      <c r="W3" s="134">
        <v>1</v>
      </c>
      <c r="X3" s="116" t="s">
        <v>67</v>
      </c>
      <c r="Y3" s="63">
        <v>25</v>
      </c>
      <c r="Z3" s="134">
        <v>121</v>
      </c>
      <c r="AA3" s="110">
        <v>4.84</v>
      </c>
      <c r="AB3" s="103">
        <v>0</v>
      </c>
      <c r="AC3" s="116" t="s">
        <v>67</v>
      </c>
      <c r="AD3" s="63">
        <v>24</v>
      </c>
      <c r="AE3" s="134">
        <v>95</v>
      </c>
      <c r="AF3" s="110">
        <v>3.9583333333333335</v>
      </c>
      <c r="AG3" s="103">
        <v>1</v>
      </c>
      <c r="AH3" t="s">
        <v>67</v>
      </c>
      <c r="AI3" s="134">
        <f>INDEX(Goalies!$I$2:$I$16,MATCH(D3,Goalies!$H$2:$H$16,0))</f>
        <v>6</v>
      </c>
      <c r="AJ3" s="134">
        <f>INDEX(Goalies!$J$2:$J$16,MATCH(D3,Goalies!$H$2:$H$16,0))</f>
        <v>30</v>
      </c>
      <c r="AK3" s="110">
        <f>AJ3/AI3</f>
        <v>5</v>
      </c>
      <c r="AL3" s="103">
        <f>INDEX(Goalies!$L$2:$L$16,MATCH(D3,Goalies!$H$2:$H$16,0))</f>
        <v>0</v>
      </c>
    </row>
    <row r="4" spans="1:38" s="8" customFormat="1" x14ac:dyDescent="0.25">
      <c r="A4" s="44"/>
      <c r="B4" s="44">
        <v>2001</v>
      </c>
      <c r="C4" s="47" t="s">
        <v>43</v>
      </c>
      <c r="D4" s="47" t="s">
        <v>65</v>
      </c>
      <c r="E4" s="82">
        <f t="shared" ref="E4:E24" si="0">J4+O4+T4+Y4+AD4+AI4</f>
        <v>117.64912280701755</v>
      </c>
      <c r="F4" s="136">
        <f t="shared" ref="F4:F24" si="1">K4+P4+U4+Z4+AE4+AJ4</f>
        <v>433</v>
      </c>
      <c r="G4" s="110">
        <f t="shared" ref="G4:G24" si="2">F4/E4</f>
        <v>3.6804354309573517</v>
      </c>
      <c r="H4" s="92">
        <f t="shared" ref="H4:H24" si="3">M4+R4+W4+AB4+AG4+AL4</f>
        <v>3</v>
      </c>
      <c r="I4" s="64"/>
      <c r="L4" s="80"/>
      <c r="M4" s="136"/>
      <c r="N4" s="64" t="s">
        <v>39</v>
      </c>
      <c r="O4" s="44">
        <v>32</v>
      </c>
      <c r="P4" s="44">
        <v>87</v>
      </c>
      <c r="Q4" s="18">
        <f>P4/O4</f>
        <v>2.71875</v>
      </c>
      <c r="R4" s="136">
        <v>1</v>
      </c>
      <c r="S4" s="64" t="s">
        <v>39</v>
      </c>
      <c r="T4" s="44">
        <v>24</v>
      </c>
      <c r="U4" s="44">
        <v>102</v>
      </c>
      <c r="V4" s="18">
        <f>U4/T4</f>
        <v>4.25</v>
      </c>
      <c r="W4" s="44">
        <v>1</v>
      </c>
      <c r="X4" s="116" t="s">
        <v>39</v>
      </c>
      <c r="Y4" s="63">
        <v>29</v>
      </c>
      <c r="Z4" s="134">
        <v>108</v>
      </c>
      <c r="AA4" s="110">
        <v>3.7241379310344827</v>
      </c>
      <c r="AB4" s="103">
        <v>1</v>
      </c>
      <c r="AC4" s="117" t="s">
        <v>39</v>
      </c>
      <c r="AD4" s="63">
        <v>25.649122807017545</v>
      </c>
      <c r="AE4" s="134">
        <v>104</v>
      </c>
      <c r="AF4" s="110">
        <v>4.0547195622435019</v>
      </c>
      <c r="AG4" s="103">
        <v>0</v>
      </c>
      <c r="AH4" s="8" t="s">
        <v>39</v>
      </c>
      <c r="AI4" s="134">
        <f>INDEX(Goalies!$I$2:$I$16,MATCH(D4,Goalies!$H$2:$H$16,0))</f>
        <v>7</v>
      </c>
      <c r="AJ4" s="134">
        <f>INDEX(Goalies!$J$2:$J$16,MATCH(D4,Goalies!$H$2:$H$16,0))</f>
        <v>32</v>
      </c>
      <c r="AK4" s="110">
        <f t="shared" ref="AK4:AK25" si="4">AJ4/AI4</f>
        <v>4.5714285714285712</v>
      </c>
      <c r="AL4" s="103">
        <f>INDEX(Goalies!$L$2:$L$16,MATCH(D4,Goalies!$H$2:$H$16,0))</f>
        <v>0</v>
      </c>
    </row>
    <row r="5" spans="1:38" x14ac:dyDescent="0.25">
      <c r="B5" s="44">
        <v>4016</v>
      </c>
      <c r="C5" s="47" t="s">
        <v>107</v>
      </c>
      <c r="D5" s="47" t="s">
        <v>108</v>
      </c>
      <c r="E5" s="82">
        <f t="shared" si="0"/>
        <v>70</v>
      </c>
      <c r="F5" s="136">
        <f t="shared" si="1"/>
        <v>333</v>
      </c>
      <c r="G5" s="110">
        <f t="shared" si="2"/>
        <v>4.7571428571428571</v>
      </c>
      <c r="H5" s="92">
        <f t="shared" si="3"/>
        <v>1</v>
      </c>
      <c r="M5" s="136"/>
      <c r="O5" s="133"/>
      <c r="P5" s="133"/>
      <c r="Q5" s="18"/>
      <c r="R5" s="136"/>
      <c r="T5" s="133"/>
      <c r="U5" s="133"/>
      <c r="V5" s="18"/>
      <c r="W5" s="133"/>
      <c r="X5" s="116" t="s">
        <v>92</v>
      </c>
      <c r="Y5" s="63">
        <v>29</v>
      </c>
      <c r="Z5" s="134">
        <v>149</v>
      </c>
      <c r="AA5" s="110">
        <v>5.1379310344827589</v>
      </c>
      <c r="AB5" s="103">
        <v>0</v>
      </c>
      <c r="AC5" s="116" t="s">
        <v>92</v>
      </c>
      <c r="AD5" s="63">
        <v>33</v>
      </c>
      <c r="AE5" s="134">
        <v>141</v>
      </c>
      <c r="AF5" s="110">
        <v>4.2727272727272725</v>
      </c>
      <c r="AG5" s="103">
        <v>1</v>
      </c>
      <c r="AH5" s="133" t="s">
        <v>420</v>
      </c>
      <c r="AI5" s="134">
        <f>INDEX(Goalies!$I$2:$I$16,MATCH(D5,Goalies!$H$2:$H$16,0))</f>
        <v>8</v>
      </c>
      <c r="AJ5" s="134">
        <f>INDEX(Goalies!$J$2:$J$16,MATCH(D5,Goalies!$H$2:$H$16,0))</f>
        <v>43</v>
      </c>
      <c r="AK5" s="110">
        <f t="shared" si="4"/>
        <v>5.375</v>
      </c>
      <c r="AL5" s="103">
        <f>INDEX(Goalies!$L$2:$L$16,MATCH(D5,Goalies!$H$2:$H$16,0))</f>
        <v>0</v>
      </c>
    </row>
    <row r="6" spans="1:38" s="8" customFormat="1" x14ac:dyDescent="0.25">
      <c r="A6" s="44"/>
      <c r="B6" s="44">
        <v>8013</v>
      </c>
      <c r="C6" s="47" t="s">
        <v>200</v>
      </c>
      <c r="D6" s="47" t="s">
        <v>201</v>
      </c>
      <c r="E6" s="82">
        <f t="shared" si="0"/>
        <v>122.2982456140351</v>
      </c>
      <c r="F6" s="136">
        <f t="shared" si="1"/>
        <v>556</v>
      </c>
      <c r="G6" s="110">
        <f t="shared" si="2"/>
        <v>4.5462630899440537</v>
      </c>
      <c r="H6" s="92">
        <f t="shared" si="3"/>
        <v>0</v>
      </c>
      <c r="I6" s="64" t="s">
        <v>184</v>
      </c>
      <c r="J6" s="8">
        <v>25</v>
      </c>
      <c r="K6" s="8">
        <v>114</v>
      </c>
      <c r="L6" s="80">
        <f>K6/J6</f>
        <v>4.5599999999999996</v>
      </c>
      <c r="M6" s="136">
        <v>0</v>
      </c>
      <c r="N6" s="64" t="s">
        <v>344</v>
      </c>
      <c r="O6" s="134">
        <v>30</v>
      </c>
      <c r="P6" s="134">
        <v>134</v>
      </c>
      <c r="Q6" s="18">
        <f>P6/O6</f>
        <v>4.4666666666666668</v>
      </c>
      <c r="R6" s="136">
        <v>0</v>
      </c>
      <c r="S6" s="64" t="s">
        <v>184</v>
      </c>
      <c r="T6" s="134">
        <v>21</v>
      </c>
      <c r="U6" s="134">
        <v>97</v>
      </c>
      <c r="V6" s="18">
        <f>U6/T6</f>
        <v>4.6190476190476186</v>
      </c>
      <c r="W6" s="134">
        <v>0</v>
      </c>
      <c r="X6" s="116" t="s">
        <v>184</v>
      </c>
      <c r="Y6" s="63">
        <v>20</v>
      </c>
      <c r="Z6" s="134">
        <v>70</v>
      </c>
      <c r="AA6" s="110">
        <v>3.5</v>
      </c>
      <c r="AB6" s="103">
        <v>0</v>
      </c>
      <c r="AC6" s="116" t="s">
        <v>184</v>
      </c>
      <c r="AD6" s="63">
        <v>20.298245614035089</v>
      </c>
      <c r="AE6" s="134">
        <v>105</v>
      </c>
      <c r="AF6" s="110">
        <v>5.1728608470181499</v>
      </c>
      <c r="AG6" s="103">
        <v>0</v>
      </c>
      <c r="AH6" s="8" t="s">
        <v>419</v>
      </c>
      <c r="AI6" s="134">
        <f>INDEX(Goalies!$I$2:$I$16,MATCH(D6,Goalies!$H$2:$H$16,0))</f>
        <v>6</v>
      </c>
      <c r="AJ6" s="134">
        <f>INDEX(Goalies!$J$2:$J$16,MATCH(D6,Goalies!$H$2:$H$16,0))</f>
        <v>36</v>
      </c>
      <c r="AK6" s="110">
        <f t="shared" si="4"/>
        <v>6</v>
      </c>
      <c r="AL6" s="103">
        <f>INDEX(Goalies!$L$2:$L$16,MATCH(D6,Goalies!$H$2:$H$16,0))</f>
        <v>0</v>
      </c>
    </row>
    <row r="7" spans="1:38" x14ac:dyDescent="0.25">
      <c r="B7" s="44">
        <v>5020</v>
      </c>
      <c r="C7" s="47" t="s">
        <v>364</v>
      </c>
      <c r="D7" s="47" t="s">
        <v>365</v>
      </c>
      <c r="E7" s="82">
        <f t="shared" si="0"/>
        <v>28</v>
      </c>
      <c r="F7" s="136">
        <f t="shared" si="1"/>
        <v>131</v>
      </c>
      <c r="G7" s="110">
        <f t="shared" si="2"/>
        <v>4.6785714285714288</v>
      </c>
      <c r="H7" s="92">
        <f t="shared" si="3"/>
        <v>1</v>
      </c>
      <c r="M7" s="136"/>
      <c r="Q7" s="133"/>
      <c r="R7" s="6"/>
      <c r="V7" s="133"/>
      <c r="X7" s="116"/>
      <c r="AC7" s="117" t="s">
        <v>119</v>
      </c>
      <c r="AD7" s="63">
        <v>23</v>
      </c>
      <c r="AE7" s="134">
        <v>106</v>
      </c>
      <c r="AF7" s="110">
        <v>4.6086956521739131</v>
      </c>
      <c r="AG7" s="103">
        <v>1</v>
      </c>
      <c r="AH7" t="s">
        <v>38</v>
      </c>
      <c r="AI7" s="134">
        <f>INDEX(Goalies!$I$2:$I$16,MATCH(D7,Goalies!$H$2:$H$16,0))</f>
        <v>5</v>
      </c>
      <c r="AJ7" s="134">
        <f>INDEX(Goalies!$J$2:$J$16,MATCH(D7,Goalies!$H$2:$H$16,0))</f>
        <v>25</v>
      </c>
      <c r="AK7" s="110">
        <f t="shared" si="4"/>
        <v>5</v>
      </c>
      <c r="AL7" s="103">
        <f>INDEX(Goalies!$L$2:$L$16,MATCH(D7,Goalies!$H$2:$H$16,0))</f>
        <v>0</v>
      </c>
    </row>
    <row r="8" spans="1:38" x14ac:dyDescent="0.25">
      <c r="B8" s="44">
        <v>6009</v>
      </c>
      <c r="C8" s="47" t="s">
        <v>161</v>
      </c>
      <c r="D8" s="47" t="s">
        <v>63</v>
      </c>
      <c r="E8" s="82">
        <f t="shared" si="0"/>
        <v>57.421052631578945</v>
      </c>
      <c r="F8" s="136">
        <f t="shared" si="1"/>
        <v>294</v>
      </c>
      <c r="G8" s="110">
        <f t="shared" si="2"/>
        <v>5.1200733272227312</v>
      </c>
      <c r="H8" s="92">
        <f t="shared" si="3"/>
        <v>0</v>
      </c>
      <c r="M8" s="136"/>
      <c r="Q8" s="110"/>
      <c r="R8" s="136"/>
      <c r="V8" s="110"/>
      <c r="X8" s="116" t="s">
        <v>140</v>
      </c>
      <c r="Y8" s="63">
        <v>28.771929824561404</v>
      </c>
      <c r="Z8" s="134">
        <v>167</v>
      </c>
      <c r="AA8" s="110">
        <v>5.8042682926829263</v>
      </c>
      <c r="AB8" s="103">
        <v>0</v>
      </c>
      <c r="AC8" s="131" t="s">
        <v>140</v>
      </c>
      <c r="AD8" s="63">
        <v>22.649122807017545</v>
      </c>
      <c r="AE8" s="134">
        <v>107</v>
      </c>
      <c r="AF8" s="110">
        <v>4.7242447714949654</v>
      </c>
      <c r="AG8" s="103">
        <v>0</v>
      </c>
      <c r="AH8" s="133" t="s">
        <v>140</v>
      </c>
      <c r="AI8" s="134">
        <f>INDEX(Goalies!$I$2:$I$16,MATCH(D8,Goalies!$H$2:$H$16,0))</f>
        <v>6</v>
      </c>
      <c r="AJ8" s="134">
        <f>INDEX(Goalies!$J$2:$J$16,MATCH(D8,Goalies!$H$2:$H$16,0))</f>
        <v>20</v>
      </c>
      <c r="AK8" s="110">
        <f t="shared" si="4"/>
        <v>3.3333333333333335</v>
      </c>
      <c r="AL8" s="103">
        <f>INDEX(Goalies!$L$2:$L$16,MATCH(D8,Goalies!$H$2:$H$16,0))</f>
        <v>0</v>
      </c>
    </row>
    <row r="9" spans="1:38" s="8" customFormat="1" x14ac:dyDescent="0.25">
      <c r="A9" s="44"/>
      <c r="B9" s="44">
        <v>7008</v>
      </c>
      <c r="C9" s="47" t="s">
        <v>182</v>
      </c>
      <c r="D9" s="47" t="s">
        <v>237</v>
      </c>
      <c r="E9" s="82">
        <f t="shared" si="0"/>
        <v>41</v>
      </c>
      <c r="F9" s="136">
        <f t="shared" si="1"/>
        <v>121</v>
      </c>
      <c r="G9" s="110">
        <f t="shared" si="2"/>
        <v>2.9512195121951219</v>
      </c>
      <c r="H9" s="92">
        <f t="shared" si="3"/>
        <v>5</v>
      </c>
      <c r="I9" s="64"/>
      <c r="L9" s="80"/>
      <c r="M9" s="136"/>
      <c r="N9" s="64"/>
      <c r="O9" s="44"/>
      <c r="P9" s="44"/>
      <c r="Q9" s="18"/>
      <c r="R9" s="136"/>
      <c r="S9" s="64" t="s">
        <v>276</v>
      </c>
      <c r="T9" s="44">
        <v>21</v>
      </c>
      <c r="U9" s="44">
        <v>73</v>
      </c>
      <c r="V9" s="18">
        <f>U9/T9</f>
        <v>3.4761904761904763</v>
      </c>
      <c r="W9" s="44">
        <v>3</v>
      </c>
      <c r="X9" s="116" t="s">
        <v>162</v>
      </c>
      <c r="Y9" s="63">
        <v>19</v>
      </c>
      <c r="Z9" s="134">
        <v>41</v>
      </c>
      <c r="AA9" s="110">
        <v>2.1578947368421053</v>
      </c>
      <c r="AB9" s="103">
        <v>2</v>
      </c>
      <c r="AC9" s="116" t="s">
        <v>162</v>
      </c>
      <c r="AD9" s="63">
        <v>1</v>
      </c>
      <c r="AE9" s="134">
        <v>7</v>
      </c>
      <c r="AF9" s="110">
        <v>7</v>
      </c>
      <c r="AG9" s="103">
        <v>0</v>
      </c>
      <c r="AI9" s="134"/>
      <c r="AJ9" s="134"/>
      <c r="AK9" s="110"/>
      <c r="AL9" s="103"/>
    </row>
    <row r="10" spans="1:38" x14ac:dyDescent="0.25">
      <c r="B10" s="44">
        <v>7019</v>
      </c>
      <c r="C10" s="47" t="s">
        <v>70</v>
      </c>
      <c r="D10" s="47" t="s">
        <v>363</v>
      </c>
      <c r="E10" s="82">
        <f t="shared" si="0"/>
        <v>4</v>
      </c>
      <c r="F10" s="136">
        <f t="shared" si="1"/>
        <v>6</v>
      </c>
      <c r="G10" s="110">
        <f t="shared" si="2"/>
        <v>1.5</v>
      </c>
      <c r="H10" s="92">
        <f t="shared" si="3"/>
        <v>0</v>
      </c>
      <c r="M10" s="136"/>
      <c r="Q10" s="106"/>
      <c r="R10" s="6"/>
      <c r="V10" s="106"/>
      <c r="X10" s="116"/>
      <c r="AC10" s="117" t="s">
        <v>162</v>
      </c>
      <c r="AD10" s="63">
        <v>4</v>
      </c>
      <c r="AE10" s="134">
        <v>6</v>
      </c>
      <c r="AF10" s="110">
        <v>1.5</v>
      </c>
      <c r="AG10" s="103">
        <v>0</v>
      </c>
    </row>
    <row r="11" spans="1:38" s="8" customFormat="1" x14ac:dyDescent="0.25">
      <c r="A11" s="44"/>
      <c r="B11" s="107">
        <v>1011</v>
      </c>
      <c r="C11" s="47" t="s">
        <v>252</v>
      </c>
      <c r="D11" s="114" t="s">
        <v>239</v>
      </c>
      <c r="E11" s="82">
        <f t="shared" si="0"/>
        <v>30</v>
      </c>
      <c r="F11" s="136">
        <f t="shared" si="1"/>
        <v>120</v>
      </c>
      <c r="G11" s="110">
        <f t="shared" si="2"/>
        <v>4</v>
      </c>
      <c r="H11" s="92">
        <f t="shared" si="3"/>
        <v>1</v>
      </c>
      <c r="I11" s="64"/>
      <c r="L11" s="80"/>
      <c r="M11" s="136"/>
      <c r="N11" s="64"/>
      <c r="O11" s="133"/>
      <c r="P11" s="133"/>
      <c r="Q11" s="18"/>
      <c r="R11" s="136"/>
      <c r="S11" s="64"/>
      <c r="T11" s="133"/>
      <c r="U11" s="133"/>
      <c r="V11" s="18"/>
      <c r="W11" s="133"/>
      <c r="X11" s="116" t="s">
        <v>38</v>
      </c>
      <c r="Y11" s="63">
        <v>21</v>
      </c>
      <c r="Z11" s="134">
        <v>76</v>
      </c>
      <c r="AA11" s="110">
        <v>3.6190476190476191</v>
      </c>
      <c r="AB11" s="103">
        <v>0</v>
      </c>
      <c r="AC11" s="117" t="s">
        <v>38</v>
      </c>
      <c r="AD11" s="63">
        <v>9</v>
      </c>
      <c r="AE11" s="134">
        <v>44</v>
      </c>
      <c r="AF11" s="110">
        <v>4.8888888888888893</v>
      </c>
      <c r="AG11" s="103">
        <v>1</v>
      </c>
      <c r="AH11" s="49" t="s">
        <v>397</v>
      </c>
      <c r="AI11" s="134">
        <f>INDEX(Goalies!$I$2:$I$16,MATCH(D11,Goalies!$H$2:$H$16,0))</f>
        <v>0</v>
      </c>
      <c r="AJ11" s="134">
        <f>INDEX(Goalies!$J$2:$J$16,MATCH(D11,Goalies!$H$2:$H$16,0))</f>
        <v>0</v>
      </c>
      <c r="AK11" s="110" t="e">
        <f t="shared" si="4"/>
        <v>#DIV/0!</v>
      </c>
      <c r="AL11" s="103">
        <f>INDEX(Goalies!$L$2:$L$16,MATCH(D11,Goalies!$H$2:$H$16,0))</f>
        <v>0</v>
      </c>
    </row>
    <row r="12" spans="1:38" x14ac:dyDescent="0.25">
      <c r="B12" s="44">
        <v>5006</v>
      </c>
      <c r="C12" s="47" t="s">
        <v>51</v>
      </c>
      <c r="D12" s="114" t="s">
        <v>81</v>
      </c>
      <c r="E12" s="82">
        <f t="shared" si="0"/>
        <v>125</v>
      </c>
      <c r="F12" s="136">
        <f t="shared" si="1"/>
        <v>537</v>
      </c>
      <c r="G12" s="110">
        <f t="shared" si="2"/>
        <v>4.2960000000000003</v>
      </c>
      <c r="H12" s="92">
        <f t="shared" si="3"/>
        <v>4</v>
      </c>
      <c r="I12" s="64" t="s">
        <v>119</v>
      </c>
      <c r="J12">
        <v>29</v>
      </c>
      <c r="K12">
        <v>120</v>
      </c>
      <c r="L12" s="80">
        <f>K12/J12</f>
        <v>4.1379310344827589</v>
      </c>
      <c r="M12" s="136">
        <v>0</v>
      </c>
      <c r="N12" s="64" t="s">
        <v>342</v>
      </c>
      <c r="O12" s="107">
        <v>32</v>
      </c>
      <c r="P12" s="107">
        <v>156</v>
      </c>
      <c r="Q12" s="18">
        <f>P12/O12</f>
        <v>4.875</v>
      </c>
      <c r="R12" s="136">
        <v>0</v>
      </c>
      <c r="S12" s="64" t="s">
        <v>119</v>
      </c>
      <c r="T12" s="107">
        <v>25</v>
      </c>
      <c r="U12" s="107">
        <v>123</v>
      </c>
      <c r="V12" s="18">
        <f>U12/T12</f>
        <v>4.92</v>
      </c>
      <c r="W12" s="107">
        <v>0</v>
      </c>
      <c r="X12" s="116" t="s">
        <v>119</v>
      </c>
      <c r="Y12" s="63">
        <v>28</v>
      </c>
      <c r="Z12" s="134">
        <v>94</v>
      </c>
      <c r="AA12" s="110">
        <v>3.3571428571428572</v>
      </c>
      <c r="AB12" s="103">
        <v>4</v>
      </c>
      <c r="AC12" s="117" t="s">
        <v>119</v>
      </c>
      <c r="AD12" s="63">
        <v>4</v>
      </c>
      <c r="AE12" s="134">
        <v>20</v>
      </c>
      <c r="AF12" s="110">
        <v>5</v>
      </c>
      <c r="AG12" s="103">
        <v>0</v>
      </c>
      <c r="AH12" t="s">
        <v>119</v>
      </c>
      <c r="AI12" s="134">
        <f>INDEX(Goalies!$I$2:$I$16,MATCH(D12,Goalies!$H$2:$H$16,0))</f>
        <v>7</v>
      </c>
      <c r="AJ12" s="134">
        <f>INDEX(Goalies!$J$2:$J$16,MATCH(D12,Goalies!$H$2:$H$16,0))</f>
        <v>24</v>
      </c>
      <c r="AK12" s="110">
        <f t="shared" si="4"/>
        <v>3.4285714285714284</v>
      </c>
      <c r="AL12" s="103">
        <f>INDEX(Goalies!$L$2:$L$16,MATCH(D12,Goalies!$H$2:$H$16,0))</f>
        <v>0</v>
      </c>
    </row>
    <row r="13" spans="1:38" s="8" customFormat="1" x14ac:dyDescent="0.25">
      <c r="A13" s="44" t="s">
        <v>338</v>
      </c>
      <c r="B13" s="44">
        <v>5014</v>
      </c>
      <c r="C13" s="76" t="s">
        <v>75</v>
      </c>
      <c r="D13" s="78" t="s">
        <v>135</v>
      </c>
      <c r="E13" s="82">
        <f t="shared" si="0"/>
        <v>1</v>
      </c>
      <c r="F13" s="136">
        <f t="shared" si="1"/>
        <v>6</v>
      </c>
      <c r="G13" s="110">
        <f t="shared" si="2"/>
        <v>6</v>
      </c>
      <c r="H13" s="92">
        <f t="shared" si="3"/>
        <v>0</v>
      </c>
      <c r="I13" s="64"/>
      <c r="L13" s="80"/>
      <c r="M13" s="136"/>
      <c r="N13" s="64"/>
      <c r="Q13" s="18"/>
      <c r="R13" s="136"/>
      <c r="S13" s="64"/>
      <c r="V13" s="18"/>
      <c r="X13" s="116" t="s">
        <v>119</v>
      </c>
      <c r="Y13" s="63">
        <v>1</v>
      </c>
      <c r="Z13" s="134">
        <v>6</v>
      </c>
      <c r="AA13" s="110">
        <v>6</v>
      </c>
      <c r="AB13" s="103">
        <v>0</v>
      </c>
      <c r="AC13" s="117"/>
      <c r="AD13" s="63"/>
      <c r="AE13" s="134"/>
      <c r="AF13" s="110"/>
      <c r="AG13" s="103"/>
      <c r="AI13" s="134"/>
      <c r="AJ13" s="134"/>
      <c r="AK13" s="110"/>
      <c r="AL13" s="103"/>
    </row>
    <row r="14" spans="1:38" x14ac:dyDescent="0.25">
      <c r="B14" s="44">
        <v>7006</v>
      </c>
      <c r="C14" s="47" t="s">
        <v>41</v>
      </c>
      <c r="D14" s="47" t="s">
        <v>165</v>
      </c>
      <c r="E14" s="82">
        <f t="shared" si="0"/>
        <v>36</v>
      </c>
      <c r="F14" s="136">
        <f t="shared" si="1"/>
        <v>173</v>
      </c>
      <c r="G14" s="110">
        <f t="shared" si="2"/>
        <v>4.8055555555555554</v>
      </c>
      <c r="H14" s="92">
        <f t="shared" si="3"/>
        <v>1</v>
      </c>
      <c r="I14" s="64" t="s">
        <v>276</v>
      </c>
      <c r="J14">
        <v>25</v>
      </c>
      <c r="K14">
        <v>132</v>
      </c>
      <c r="L14" s="80">
        <f>K14/J14</f>
        <v>5.28</v>
      </c>
      <c r="M14" s="136">
        <v>1</v>
      </c>
      <c r="Q14" s="18"/>
      <c r="R14" s="136"/>
      <c r="V14" s="18"/>
      <c r="X14" s="116" t="s">
        <v>162</v>
      </c>
      <c r="Y14" s="63">
        <v>1</v>
      </c>
      <c r="Z14" s="134">
        <v>4</v>
      </c>
      <c r="AA14" s="110">
        <v>4</v>
      </c>
      <c r="AB14" s="103">
        <v>0</v>
      </c>
      <c r="AC14" s="117" t="s">
        <v>162</v>
      </c>
      <c r="AD14" s="63">
        <v>10</v>
      </c>
      <c r="AE14" s="134">
        <v>37</v>
      </c>
      <c r="AF14" s="110">
        <v>3.7</v>
      </c>
      <c r="AG14" s="103">
        <v>0</v>
      </c>
      <c r="AH14" s="49" t="s">
        <v>397</v>
      </c>
      <c r="AI14" s="134">
        <f>INDEX(Goalies!$I$2:$I$16,MATCH(D14,Goalies!$H$2:$H$16,0))</f>
        <v>0</v>
      </c>
      <c r="AJ14" s="134">
        <f>INDEX(Goalies!$J$2:$J$16,MATCH(D14,Goalies!$H$2:$H$16,0))</f>
        <v>0</v>
      </c>
      <c r="AK14" s="110" t="e">
        <f t="shared" si="4"/>
        <v>#DIV/0!</v>
      </c>
      <c r="AL14" s="103">
        <f>INDEX(Goalies!$L$2:$L$16,MATCH(D14,Goalies!$H$2:$H$16,0))</f>
        <v>0</v>
      </c>
    </row>
    <row r="15" spans="1:38" x14ac:dyDescent="0.25">
      <c r="A15" s="44" t="s">
        <v>338</v>
      </c>
      <c r="B15" s="107">
        <v>8001</v>
      </c>
      <c r="C15" s="114" t="s">
        <v>197</v>
      </c>
      <c r="D15" s="78" t="s">
        <v>198</v>
      </c>
      <c r="E15" s="82">
        <f t="shared" si="0"/>
        <v>13.403508771929825</v>
      </c>
      <c r="F15" s="136">
        <f t="shared" si="1"/>
        <v>67</v>
      </c>
      <c r="G15" s="110">
        <f t="shared" si="2"/>
        <v>4.9986910994764395</v>
      </c>
      <c r="H15" s="92">
        <f t="shared" si="3"/>
        <v>0</v>
      </c>
      <c r="M15" s="136"/>
      <c r="Q15" s="18"/>
      <c r="R15" s="136"/>
      <c r="V15" s="18"/>
      <c r="X15" s="64" t="s">
        <v>184</v>
      </c>
      <c r="Y15" s="63">
        <v>3.7017543859649122</v>
      </c>
      <c r="Z15" s="134">
        <v>23</v>
      </c>
      <c r="AA15" s="110">
        <v>6.2132701421800949</v>
      </c>
      <c r="AB15" s="103">
        <v>0</v>
      </c>
      <c r="AC15" s="163" t="s">
        <v>184</v>
      </c>
      <c r="AD15" s="63">
        <v>9.7017543859649127</v>
      </c>
      <c r="AE15" s="134">
        <v>44</v>
      </c>
      <c r="AF15" s="110">
        <v>4.5352622061482819</v>
      </c>
      <c r="AG15" s="103">
        <v>0</v>
      </c>
      <c r="AH15" s="49" t="s">
        <v>397</v>
      </c>
      <c r="AI15" s="134">
        <f>INDEX(Goalies!$I$2:$I$16,MATCH(D15,Goalies!$H$2:$H$16,0))</f>
        <v>0</v>
      </c>
      <c r="AJ15" s="134">
        <f>INDEX(Goalies!$J$2:$J$16,MATCH(D15,Goalies!$H$2:$H$16,0))</f>
        <v>0</v>
      </c>
      <c r="AK15" s="110" t="e">
        <f t="shared" si="4"/>
        <v>#DIV/0!</v>
      </c>
      <c r="AL15" s="103">
        <f>INDEX(Goalies!$L$2:$L$16,MATCH(D15,Goalies!$H$2:$H$16,0))</f>
        <v>0</v>
      </c>
    </row>
    <row r="16" spans="1:38" s="8" customFormat="1" x14ac:dyDescent="0.25">
      <c r="A16" s="44" t="s">
        <v>338</v>
      </c>
      <c r="B16" s="90"/>
      <c r="C16" s="114" t="s">
        <v>53</v>
      </c>
      <c r="D16" s="77" t="s">
        <v>240</v>
      </c>
      <c r="E16" s="82">
        <f t="shared" si="0"/>
        <v>25.228070175438596</v>
      </c>
      <c r="F16" s="136">
        <f t="shared" si="1"/>
        <v>104</v>
      </c>
      <c r="G16" s="110">
        <f t="shared" si="2"/>
        <v>4.1223922114047289</v>
      </c>
      <c r="H16" s="92">
        <f t="shared" si="3"/>
        <v>2</v>
      </c>
      <c r="I16" s="64"/>
      <c r="L16" s="80"/>
      <c r="M16" s="136"/>
      <c r="N16" s="64"/>
      <c r="Q16" s="18"/>
      <c r="R16" s="136"/>
      <c r="S16" s="64"/>
      <c r="V16" s="18"/>
      <c r="X16" s="207" t="s">
        <v>397</v>
      </c>
      <c r="Y16" s="63">
        <v>14.228070175438596</v>
      </c>
      <c r="Z16" s="134">
        <v>49</v>
      </c>
      <c r="AA16" s="110">
        <v>3.4438964241676944</v>
      </c>
      <c r="AB16" s="103">
        <v>2</v>
      </c>
      <c r="AC16" s="153" t="s">
        <v>397</v>
      </c>
      <c r="AD16" s="63">
        <v>10</v>
      </c>
      <c r="AE16" s="134">
        <v>50</v>
      </c>
      <c r="AF16" s="110">
        <v>5</v>
      </c>
      <c r="AG16" s="103">
        <v>0</v>
      </c>
      <c r="AH16" s="49" t="s">
        <v>397</v>
      </c>
      <c r="AI16" s="134">
        <f>INDEX(Goalies!$I$2:$I$16,MATCH(D16,Goalies!$H$2:$H$16,0))</f>
        <v>1</v>
      </c>
      <c r="AJ16" s="134">
        <f>INDEX(Goalies!$J$2:$J$16,MATCH(D16,Goalies!$H$2:$H$16,0))</f>
        <v>5</v>
      </c>
      <c r="AK16" s="110">
        <f t="shared" si="4"/>
        <v>5</v>
      </c>
      <c r="AL16" s="103">
        <f>INDEX(Goalies!$L$2:$L$16,MATCH(D16,Goalies!$H$2:$H$16,0))</f>
        <v>0</v>
      </c>
    </row>
    <row r="17" spans="1:38" s="8" customFormat="1" x14ac:dyDescent="0.25">
      <c r="A17" s="44"/>
      <c r="C17" s="76" t="s">
        <v>310</v>
      </c>
      <c r="D17" s="47" t="s">
        <v>307</v>
      </c>
      <c r="E17" s="82">
        <f>J17+O17+T17+Y17+AD17+AI17</f>
        <v>24</v>
      </c>
      <c r="F17" s="136">
        <f t="shared" si="1"/>
        <v>57</v>
      </c>
      <c r="G17" s="110">
        <f t="shared" si="2"/>
        <v>2.375</v>
      </c>
      <c r="H17" s="92">
        <f t="shared" si="3"/>
        <v>4</v>
      </c>
      <c r="I17" s="64" t="s">
        <v>39</v>
      </c>
      <c r="J17" s="8">
        <v>24</v>
      </c>
      <c r="K17" s="8">
        <v>57</v>
      </c>
      <c r="L17" s="80">
        <f>K17/J17</f>
        <v>2.375</v>
      </c>
      <c r="M17" s="136">
        <v>4</v>
      </c>
      <c r="N17" s="64"/>
      <c r="Q17" s="18"/>
      <c r="R17" s="136"/>
      <c r="S17" s="64"/>
      <c r="V17" s="18"/>
      <c r="X17" s="64"/>
      <c r="Y17" s="63"/>
      <c r="Z17" s="134"/>
      <c r="AA17" s="110"/>
      <c r="AB17" s="103"/>
      <c r="AC17" s="153"/>
      <c r="AD17" s="63"/>
      <c r="AE17" s="134"/>
      <c r="AF17" s="110"/>
      <c r="AG17" s="103"/>
      <c r="AI17" s="134"/>
      <c r="AJ17" s="134"/>
      <c r="AK17" s="110"/>
      <c r="AL17" s="103"/>
    </row>
    <row r="18" spans="1:38" s="8" customFormat="1" x14ac:dyDescent="0.25">
      <c r="A18" s="44"/>
      <c r="C18" s="76" t="s">
        <v>197</v>
      </c>
      <c r="D18" s="114" t="s">
        <v>346</v>
      </c>
      <c r="E18" s="82">
        <f t="shared" si="0"/>
        <v>57</v>
      </c>
      <c r="F18" s="136">
        <f t="shared" si="1"/>
        <v>374</v>
      </c>
      <c r="G18" s="110">
        <f t="shared" si="2"/>
        <v>6.5614035087719298</v>
      </c>
      <c r="H18" s="92">
        <f t="shared" si="3"/>
        <v>0</v>
      </c>
      <c r="I18" s="64" t="s">
        <v>269</v>
      </c>
      <c r="J18" s="8">
        <v>24</v>
      </c>
      <c r="K18" s="8">
        <v>159</v>
      </c>
      <c r="L18" s="80">
        <f>K18/J18</f>
        <v>6.625</v>
      </c>
      <c r="M18" s="136">
        <v>0</v>
      </c>
      <c r="N18" s="64" t="s">
        <v>269</v>
      </c>
      <c r="O18" s="106">
        <v>33</v>
      </c>
      <c r="P18" s="106">
        <v>215</v>
      </c>
      <c r="Q18" s="18">
        <f>P18/O18</f>
        <v>6.5151515151515156</v>
      </c>
      <c r="R18" s="136">
        <v>0</v>
      </c>
      <c r="S18" s="64"/>
      <c r="T18" s="106"/>
      <c r="U18" s="106"/>
      <c r="V18" s="18"/>
      <c r="W18" s="106"/>
      <c r="X18" s="64"/>
      <c r="Y18" s="63"/>
      <c r="Z18" s="134"/>
      <c r="AA18" s="110"/>
      <c r="AB18" s="103"/>
      <c r="AC18" s="153"/>
      <c r="AD18" s="63"/>
      <c r="AE18" s="134"/>
      <c r="AF18" s="110"/>
      <c r="AG18" s="103"/>
      <c r="AI18" s="134"/>
      <c r="AJ18" s="134"/>
      <c r="AK18" s="110"/>
      <c r="AL18" s="103"/>
    </row>
    <row r="19" spans="1:38" s="8" customFormat="1" x14ac:dyDescent="0.25">
      <c r="A19" s="44"/>
      <c r="C19" s="76" t="s">
        <v>294</v>
      </c>
      <c r="D19" s="114" t="s">
        <v>295</v>
      </c>
      <c r="E19" s="82">
        <f t="shared" si="0"/>
        <v>28</v>
      </c>
      <c r="F19" s="136">
        <f t="shared" si="1"/>
        <v>111</v>
      </c>
      <c r="G19" s="110">
        <f t="shared" si="2"/>
        <v>3.9642857142857144</v>
      </c>
      <c r="H19" s="92">
        <f t="shared" si="3"/>
        <v>0</v>
      </c>
      <c r="I19" s="64" t="s">
        <v>38</v>
      </c>
      <c r="J19" s="8">
        <v>28</v>
      </c>
      <c r="K19" s="8">
        <v>111</v>
      </c>
      <c r="L19" s="80">
        <f>K19/J19</f>
        <v>3.9642857142857144</v>
      </c>
      <c r="M19" s="136">
        <v>0</v>
      </c>
      <c r="N19" s="64"/>
      <c r="Q19" s="18"/>
      <c r="R19" s="136"/>
      <c r="S19" s="64"/>
      <c r="V19" s="110"/>
      <c r="X19" s="64"/>
      <c r="Y19" s="63"/>
      <c r="Z19" s="134"/>
      <c r="AA19" s="110"/>
      <c r="AB19" s="103"/>
      <c r="AC19" s="153"/>
      <c r="AD19" s="63"/>
      <c r="AE19" s="134"/>
      <c r="AF19" s="110"/>
      <c r="AG19" s="103"/>
      <c r="AI19" s="134"/>
      <c r="AJ19" s="134"/>
      <c r="AK19" s="110"/>
      <c r="AL19" s="103"/>
    </row>
    <row r="20" spans="1:38" s="8" customFormat="1" x14ac:dyDescent="0.25">
      <c r="A20" s="44"/>
      <c r="C20" s="106" t="s">
        <v>267</v>
      </c>
      <c r="D20" s="106" t="s">
        <v>268</v>
      </c>
      <c r="E20" s="82">
        <f t="shared" si="0"/>
        <v>22</v>
      </c>
      <c r="F20" s="136">
        <f t="shared" si="1"/>
        <v>62</v>
      </c>
      <c r="G20" s="110">
        <f t="shared" si="2"/>
        <v>2.8181818181818183</v>
      </c>
      <c r="H20" s="92">
        <f t="shared" si="3"/>
        <v>3</v>
      </c>
      <c r="I20" s="64"/>
      <c r="L20" s="80"/>
      <c r="M20" s="80"/>
      <c r="N20" s="64"/>
      <c r="O20" s="107"/>
      <c r="P20" s="107"/>
      <c r="Q20" s="18"/>
      <c r="R20" s="136"/>
      <c r="S20" s="64" t="s">
        <v>38</v>
      </c>
      <c r="T20" s="107">
        <v>22</v>
      </c>
      <c r="U20" s="107">
        <v>62</v>
      </c>
      <c r="V20" s="110">
        <f>U20/T20</f>
        <v>2.8181818181818183</v>
      </c>
      <c r="W20" s="107">
        <v>3</v>
      </c>
      <c r="X20" s="64"/>
      <c r="Y20" s="63"/>
      <c r="Z20" s="134"/>
      <c r="AA20" s="110"/>
      <c r="AB20" s="103"/>
      <c r="AC20" s="153"/>
      <c r="AD20" s="63"/>
      <c r="AE20" s="134"/>
      <c r="AF20" s="110"/>
      <c r="AG20" s="103"/>
      <c r="AI20" s="134"/>
      <c r="AJ20" s="134"/>
      <c r="AK20" s="110"/>
      <c r="AL20" s="103"/>
    </row>
    <row r="21" spans="1:38" x14ac:dyDescent="0.25">
      <c r="C21" s="76" t="s">
        <v>77</v>
      </c>
      <c r="D21" s="76" t="s">
        <v>343</v>
      </c>
      <c r="E21" s="82">
        <f t="shared" si="0"/>
        <v>33</v>
      </c>
      <c r="F21" s="136">
        <f t="shared" si="1"/>
        <v>85</v>
      </c>
      <c r="G21" s="110">
        <f t="shared" si="2"/>
        <v>2.5757575757575757</v>
      </c>
      <c r="H21" s="92">
        <f t="shared" si="3"/>
        <v>3</v>
      </c>
      <c r="N21" s="64" t="s">
        <v>276</v>
      </c>
      <c r="O21" s="8">
        <v>33</v>
      </c>
      <c r="P21" s="8">
        <v>85</v>
      </c>
      <c r="Q21" s="18">
        <f>P21/O21</f>
        <v>2.5757575757575757</v>
      </c>
      <c r="R21" s="136">
        <v>3</v>
      </c>
      <c r="AC21" s="153"/>
    </row>
    <row r="22" spans="1:38" x14ac:dyDescent="0.25">
      <c r="B22" s="106"/>
      <c r="C22" s="76" t="s">
        <v>24</v>
      </c>
      <c r="D22" s="76" t="s">
        <v>25</v>
      </c>
      <c r="E22" s="82">
        <f t="shared" si="0"/>
        <v>17</v>
      </c>
      <c r="F22" s="136">
        <f t="shared" si="1"/>
        <v>62</v>
      </c>
      <c r="G22" s="110">
        <f t="shared" si="2"/>
        <v>3.6470588235294117</v>
      </c>
      <c r="H22" s="92">
        <f t="shared" si="3"/>
        <v>0</v>
      </c>
      <c r="N22" s="64" t="s">
        <v>38</v>
      </c>
      <c r="O22" s="8">
        <v>17</v>
      </c>
      <c r="P22" s="8">
        <v>62</v>
      </c>
      <c r="Q22" s="110">
        <f>P22/O22</f>
        <v>3.6470588235294117</v>
      </c>
      <c r="R22" s="136">
        <v>0</v>
      </c>
      <c r="AC22" s="153"/>
    </row>
    <row r="23" spans="1:38" x14ac:dyDescent="0.25">
      <c r="B23" s="106"/>
      <c r="C23" s="47" t="s">
        <v>174</v>
      </c>
      <c r="D23" s="47" t="s">
        <v>345</v>
      </c>
      <c r="E23" s="82">
        <f t="shared" si="0"/>
        <v>10</v>
      </c>
      <c r="F23" s="136">
        <f t="shared" si="1"/>
        <v>47</v>
      </c>
      <c r="G23" s="110">
        <f t="shared" si="2"/>
        <v>4.7</v>
      </c>
      <c r="H23" s="92">
        <f t="shared" si="3"/>
        <v>0</v>
      </c>
      <c r="N23" s="64" t="s">
        <v>38</v>
      </c>
      <c r="O23" s="8">
        <v>10</v>
      </c>
      <c r="P23" s="8">
        <v>47</v>
      </c>
      <c r="Q23" s="110">
        <f>P23/O23</f>
        <v>4.7</v>
      </c>
      <c r="R23" s="136">
        <v>0</v>
      </c>
      <c r="AC23" s="153"/>
    </row>
    <row r="24" spans="1:38" x14ac:dyDescent="0.25">
      <c r="D24" s="47" t="s">
        <v>415</v>
      </c>
      <c r="E24" s="82">
        <f t="shared" si="0"/>
        <v>1</v>
      </c>
      <c r="F24" s="136">
        <f t="shared" si="1"/>
        <v>5</v>
      </c>
      <c r="G24" s="110">
        <f t="shared" si="2"/>
        <v>5</v>
      </c>
      <c r="H24" s="92">
        <f t="shared" si="3"/>
        <v>0</v>
      </c>
      <c r="AC24" s="153" t="s">
        <v>397</v>
      </c>
      <c r="AD24" s="63">
        <v>1</v>
      </c>
      <c r="AE24" s="134">
        <v>5</v>
      </c>
      <c r="AF24" s="110">
        <v>5</v>
      </c>
      <c r="AG24" s="103">
        <v>0</v>
      </c>
    </row>
    <row r="25" spans="1:38" x14ac:dyDescent="0.25">
      <c r="C25" s="47" t="s">
        <v>416</v>
      </c>
      <c r="D25" s="47" t="s">
        <v>417</v>
      </c>
      <c r="E25" s="82">
        <f t="shared" ref="E25" si="5">J25+O25+T25+Y25+AD25+AI25</f>
        <v>7</v>
      </c>
      <c r="F25" s="136">
        <f t="shared" ref="F25" si="6">K25+P25+U25+Z25+AE25+AJ25</f>
        <v>25</v>
      </c>
      <c r="G25" s="110">
        <f t="shared" ref="G25" si="7">F25/E25</f>
        <v>3.5714285714285716</v>
      </c>
      <c r="H25" s="92">
        <f t="shared" ref="H25" si="8">M25+R25+W25+AB25+AG25+AL25</f>
        <v>0</v>
      </c>
      <c r="AH25" t="s">
        <v>162</v>
      </c>
      <c r="AI25" s="134">
        <f>INDEX(Goalies!$I$2:$I$16,MATCH(D25,Goalies!$H$2:$H$16,0))</f>
        <v>7</v>
      </c>
      <c r="AJ25" s="134">
        <f>INDEX(Goalies!$J$2:$J$16,MATCH(D25,Goalies!$H$2:$H$16,0))</f>
        <v>25</v>
      </c>
      <c r="AK25" s="110">
        <f t="shared" si="4"/>
        <v>3.5714285714285716</v>
      </c>
      <c r="AL25" s="103">
        <f>INDEX(Goalies!$L$2:$L$16,MATCH(D25,Goalies!$H$2:$H$16,0))</f>
        <v>0</v>
      </c>
    </row>
    <row r="26" spans="1:38" x14ac:dyDescent="0.25">
      <c r="C26" s="47" t="s">
        <v>55</v>
      </c>
      <c r="D26" s="47" t="s">
        <v>411</v>
      </c>
      <c r="E26" s="82">
        <f t="shared" ref="E26" si="9">J26+O26+T26+Y26+AD26+AI26</f>
        <v>0</v>
      </c>
      <c r="F26" s="136">
        <f t="shared" ref="F26" si="10">K26+P26+U26+Z26+AE26+AJ26</f>
        <v>0</v>
      </c>
      <c r="G26" s="110" t="e">
        <f t="shared" ref="G26" si="11">F26/E26</f>
        <v>#DIV/0!</v>
      </c>
      <c r="H26" s="92">
        <f t="shared" ref="H26" si="12">M26+R26+W26+AB26+AG26+AL26</f>
        <v>0</v>
      </c>
      <c r="AH26" s="133" t="s">
        <v>162</v>
      </c>
      <c r="AI26" s="134">
        <f>INDEX(Goalies!$I$2:$I$16,MATCH(D26,Goalies!$H$2:$H$16,0))</f>
        <v>0</v>
      </c>
      <c r="AJ26" s="134">
        <f>INDEX(Goalies!$J$2:$J$16,MATCH(D26,Goalies!$H$2:$H$16,0))</f>
        <v>0</v>
      </c>
      <c r="AK26" s="110" t="e">
        <f t="shared" ref="AK26" si="13">AJ26/AI26</f>
        <v>#DIV/0!</v>
      </c>
      <c r="AL26" s="103">
        <f>INDEX(Goalies!$L$2:$L$16,MATCH(D26,Goalies!$H$2:$H$16,0))</f>
        <v>0</v>
      </c>
    </row>
    <row r="27" spans="1:38" x14ac:dyDescent="0.25">
      <c r="C27" s="47" t="s">
        <v>70</v>
      </c>
      <c r="D27" s="47" t="s">
        <v>507</v>
      </c>
      <c r="E27" s="82">
        <f t="shared" ref="E27" si="14">J27+O27+T27+Y27+AD27+AI27</f>
        <v>1</v>
      </c>
      <c r="F27" s="136">
        <f t="shared" ref="F27" si="15">K27+P27+U27+Z27+AE27+AJ27</f>
        <v>5</v>
      </c>
      <c r="G27" s="110">
        <f t="shared" ref="G27" si="16">F27/E27</f>
        <v>5</v>
      </c>
      <c r="H27" s="92">
        <f t="shared" ref="H27" si="17">M27+R27+W27+AB27+AG27+AL27</f>
        <v>0</v>
      </c>
      <c r="AH27" s="49" t="s">
        <v>397</v>
      </c>
      <c r="AI27" s="134">
        <f>INDEX(Goalies!$I$2:$I$16,MATCH(D27,Goalies!$H$2:$H$16,0))</f>
        <v>1</v>
      </c>
      <c r="AJ27" s="134">
        <f>INDEX(Goalies!$J$2:$J$16,MATCH(D27,Goalies!$H$2:$H$16,0))</f>
        <v>5</v>
      </c>
      <c r="AK27" s="110">
        <f t="shared" ref="AK27" si="18">AJ27/AI27</f>
        <v>5</v>
      </c>
      <c r="AL27" s="103">
        <f>INDEX(Goalies!$L$2:$L$16,MATCH(D27,Goalies!$H$2:$H$16,0))</f>
        <v>0</v>
      </c>
    </row>
    <row r="28" spans="1:38" x14ac:dyDescent="0.25">
      <c r="AH28" s="49"/>
    </row>
    <row r="29" spans="1:38" x14ac:dyDescent="0.25">
      <c r="AH29" s="49"/>
    </row>
  </sheetData>
  <sortState ref="A3:AG23">
    <sortCondition ref="AC3:AC23"/>
    <sortCondition ref="B3:B23"/>
  </sortState>
  <mergeCells count="8">
    <mergeCell ref="AH1:AL1"/>
    <mergeCell ref="AC1:AG1"/>
    <mergeCell ref="A1:D1"/>
    <mergeCell ref="E1:H1"/>
    <mergeCell ref="S1:W1"/>
    <mergeCell ref="X1:AB1"/>
    <mergeCell ref="I1:M1"/>
    <mergeCell ref="N1:R1"/>
  </mergeCells>
  <conditionalFormatting sqref="F2">
    <cfRule type="top10" dxfId="26" priority="50" rank="10"/>
  </conditionalFormatting>
  <conditionalFormatting sqref="H2">
    <cfRule type="top10" dxfId="25" priority="42" rank="10"/>
  </conditionalFormatting>
  <conditionalFormatting sqref="H2">
    <cfRule type="top10" dxfId="24" priority="43" rank="10"/>
  </conditionalFormatting>
  <conditionalFormatting sqref="I1:I2">
    <cfRule type="top10" dxfId="23" priority="2670" rank="10"/>
  </conditionalFormatting>
  <conditionalFormatting sqref="F2:G2 I1:I2">
    <cfRule type="top10" dxfId="22" priority="2671" rank="10"/>
  </conditionalFormatting>
  <conditionalFormatting sqref="S1:S2">
    <cfRule type="top10" dxfId="21" priority="30" rank="10"/>
  </conditionalFormatting>
  <conditionalFormatting sqref="V2:W2">
    <cfRule type="top10" dxfId="20" priority="24" rank="10"/>
  </conditionalFormatting>
  <conditionalFormatting sqref="X1:X2">
    <cfRule type="top10" dxfId="19" priority="22" rank="10"/>
  </conditionalFormatting>
  <conditionalFormatting sqref="AA2:AB2">
    <cfRule type="top10" dxfId="18" priority="16" rank="10"/>
  </conditionalFormatting>
  <conditionalFormatting sqref="E2:E1048576">
    <cfRule type="top10" dxfId="17" priority="15" rank="3"/>
  </conditionalFormatting>
  <conditionalFormatting sqref="G2:G1048576">
    <cfRule type="top10" dxfId="16" priority="14" bottom="1" rank="3"/>
  </conditionalFormatting>
  <conditionalFormatting sqref="H2:H1048576">
    <cfRule type="top10" dxfId="15" priority="13" rank="3"/>
  </conditionalFormatting>
  <conditionalFormatting sqref="N1:N2">
    <cfRule type="top10" dxfId="14" priority="12" rank="10"/>
  </conditionalFormatting>
  <conditionalFormatting sqref="P2:R2">
    <cfRule type="top10" dxfId="13" priority="2672" rank="10"/>
  </conditionalFormatting>
  <conditionalFormatting sqref="Q2:R2">
    <cfRule type="top10" dxfId="12" priority="2674" rank="10"/>
  </conditionalFormatting>
  <conditionalFormatting sqref="L2:M2">
    <cfRule type="top10" dxfId="11" priority="2679" rank="10"/>
  </conditionalFormatting>
  <conditionalFormatting sqref="F1:F1048576">
    <cfRule type="top10" dxfId="10" priority="7" rank="3"/>
  </conditionalFormatting>
  <conditionalFormatting sqref="K2:M2">
    <cfRule type="top10" dxfId="9" priority="3744" rank="10"/>
  </conditionalFormatting>
  <conditionalFormatting sqref="G2">
    <cfRule type="top10" dxfId="8" priority="3745" rank="10"/>
  </conditionalFormatting>
  <conditionalFormatting sqref="U2:W2">
    <cfRule type="top10" dxfId="7" priority="3746" rank="10"/>
  </conditionalFormatting>
  <conditionalFormatting sqref="Z2:AB2">
    <cfRule type="top10" dxfId="6" priority="3747" rank="10"/>
  </conditionalFormatting>
  <conditionalFormatting sqref="AC1:AC2">
    <cfRule type="top10" dxfId="5" priority="5" rank="10"/>
  </conditionalFormatting>
  <conditionalFormatting sqref="AF2:AG2">
    <cfRule type="top10" dxfId="4" priority="4" rank="10"/>
  </conditionalFormatting>
  <conditionalFormatting sqref="AE2:AG2">
    <cfRule type="top10" dxfId="3" priority="6" rank="10"/>
  </conditionalFormatting>
  <conditionalFormatting sqref="AH1:AH2">
    <cfRule type="top10" dxfId="2" priority="2" rank="10"/>
  </conditionalFormatting>
  <conditionalFormatting sqref="AK2:AL2">
    <cfRule type="top10" dxfId="1" priority="1" rank="10"/>
  </conditionalFormatting>
  <conditionalFormatting sqref="AJ2:AL2">
    <cfRule type="top10" dxfId="0" priority="3" rank="10"/>
  </conditionalFormatting>
  <pageMargins left="0.7" right="0.7" top="0.75" bottom="0.75" header="0.3" footer="0.3"/>
  <pageSetup orientation="portrait" r:id="rId1"/>
  <ignoredErrors>
    <ignoredError sqref="G3:G2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6" tint="-0.249977111117893"/>
  </sheetPr>
  <dimension ref="A1:L138"/>
  <sheetViews>
    <sheetView tabSelected="1" topLeftCell="A123" workbookViewId="0">
      <selection activeCell="C138" sqref="C138"/>
    </sheetView>
  </sheetViews>
  <sheetFormatPr defaultRowHeight="15" x14ac:dyDescent="0.25"/>
  <cols>
    <col min="1" max="1" width="6.5703125" style="56" bestFit="1" customWidth="1"/>
    <col min="2" max="2" width="12.7109375" style="1" bestFit="1" customWidth="1"/>
    <col min="3" max="3" width="9.140625" style="5"/>
    <col min="4" max="4" width="9.140625" style="169"/>
    <col min="5" max="5" width="9.42578125" bestFit="1" customWidth="1"/>
    <col min="6" max="6" width="12.140625" bestFit="1" customWidth="1"/>
    <col min="7" max="9" width="9.140625" style="5"/>
    <col min="10" max="10" width="9.140625" style="12"/>
    <col min="11" max="11" width="72.140625" customWidth="1"/>
  </cols>
  <sheetData>
    <row r="1" spans="1:11" s="2" customFormat="1" x14ac:dyDescent="0.25">
      <c r="A1" s="56"/>
      <c r="B1" s="2" t="s">
        <v>37</v>
      </c>
      <c r="C1" s="4" t="s">
        <v>5</v>
      </c>
      <c r="D1" s="170" t="s">
        <v>6</v>
      </c>
      <c r="E1" s="2" t="s">
        <v>7</v>
      </c>
      <c r="F1" s="2" t="s">
        <v>8</v>
      </c>
      <c r="G1" s="4" t="s">
        <v>224</v>
      </c>
      <c r="H1" s="4" t="s">
        <v>225</v>
      </c>
      <c r="I1" s="4" t="s">
        <v>226</v>
      </c>
      <c r="J1" s="11" t="s">
        <v>229</v>
      </c>
      <c r="K1" s="2" t="s">
        <v>4</v>
      </c>
    </row>
    <row r="2" spans="1:11" s="180" customFormat="1" ht="15" customHeight="1" x14ac:dyDescent="0.25">
      <c r="A2" s="186" t="s">
        <v>423</v>
      </c>
      <c r="B2" s="180" t="s">
        <v>38</v>
      </c>
      <c r="C2" s="187">
        <v>1001</v>
      </c>
      <c r="D2" s="193">
        <v>27</v>
      </c>
      <c r="E2" s="180" t="s">
        <v>12</v>
      </c>
      <c r="F2" s="180" t="s">
        <v>13</v>
      </c>
      <c r="G2" s="187">
        <f>COUNTIF(GameStats!E:E,PlayerTable!C2)</f>
        <v>4</v>
      </c>
      <c r="H2" s="187">
        <f>COUNTIF(GameStats!F:G, PlayerTable!C2)</f>
        <v>2</v>
      </c>
      <c r="I2" s="187">
        <f>G2+H2</f>
        <v>6</v>
      </c>
      <c r="J2" s="194">
        <f>IF(COUNTIF(Penalty!E:E, PlayerTable!C2)=0, "", SUMIF(Penalty!E:E,PlayerTable!C2,Penalty!F:F))</f>
        <v>3</v>
      </c>
    </row>
    <row r="3" spans="1:11" s="180" customFormat="1" ht="15" customHeight="1" x14ac:dyDescent="0.25">
      <c r="A3" s="186" t="s">
        <v>423</v>
      </c>
      <c r="B3" s="180" t="s">
        <v>38</v>
      </c>
      <c r="C3" s="187">
        <v>1017</v>
      </c>
      <c r="D3" s="188" t="s">
        <v>441</v>
      </c>
      <c r="E3" s="180" t="s">
        <v>146</v>
      </c>
      <c r="F3" s="180" t="s">
        <v>430</v>
      </c>
      <c r="G3" s="187">
        <f>COUNTIF(GameStats!E:E,PlayerTable!C3)</f>
        <v>8</v>
      </c>
      <c r="H3" s="187">
        <f>COUNTIF(GameStats!F:G, PlayerTable!C3)</f>
        <v>0</v>
      </c>
      <c r="I3" s="187">
        <f t="shared" ref="I3:I66" si="0">G3+H3</f>
        <v>8</v>
      </c>
      <c r="J3" s="194" t="str">
        <f>IF(COUNTIF(Penalty!E:E, PlayerTable!C3)=0, "", SUMIF(Penalty!E:E,PlayerTable!C3,Penalty!F:F))</f>
        <v/>
      </c>
    </row>
    <row r="4" spans="1:11" s="180" customFormat="1" ht="15" customHeight="1" x14ac:dyDescent="0.25">
      <c r="A4" s="186" t="s">
        <v>423</v>
      </c>
      <c r="B4" s="180" t="s">
        <v>38</v>
      </c>
      <c r="C4" s="187">
        <v>1003</v>
      </c>
      <c r="D4" s="193">
        <v>41</v>
      </c>
      <c r="E4" s="180" t="s">
        <v>10</v>
      </c>
      <c r="F4" s="180" t="s">
        <v>34</v>
      </c>
      <c r="G4" s="187">
        <f>COUNTIF(GameStats!E:E,PlayerTable!C4)</f>
        <v>3</v>
      </c>
      <c r="H4" s="187">
        <f>COUNTIF(GameStats!F:G, PlayerTable!C4)</f>
        <v>3</v>
      </c>
      <c r="I4" s="187">
        <f t="shared" si="0"/>
        <v>6</v>
      </c>
      <c r="J4" s="194" t="str">
        <f>IF(COUNTIF(Penalty!E:E, PlayerTable!C4)=0, "", SUMIF(Penalty!E:E,PlayerTable!C4,Penalty!F:F))</f>
        <v/>
      </c>
    </row>
    <row r="5" spans="1:11" s="180" customFormat="1" ht="15" customHeight="1" x14ac:dyDescent="0.25">
      <c r="A5" s="186" t="s">
        <v>423</v>
      </c>
      <c r="B5" s="180" t="s">
        <v>38</v>
      </c>
      <c r="C5" s="187">
        <v>1004</v>
      </c>
      <c r="D5" s="193">
        <v>22</v>
      </c>
      <c r="E5" s="180" t="s">
        <v>24</v>
      </c>
      <c r="F5" s="180" t="s">
        <v>25</v>
      </c>
      <c r="G5" s="187">
        <f>COUNTIF(GameStats!E:E,PlayerTable!C5)</f>
        <v>0</v>
      </c>
      <c r="H5" s="187">
        <f>COUNTIF(GameStats!F:G, PlayerTable!C5)</f>
        <v>2</v>
      </c>
      <c r="I5" s="187">
        <f t="shared" si="0"/>
        <v>2</v>
      </c>
      <c r="J5" s="194" t="str">
        <f>IF(COUNTIF(Penalty!E:E, PlayerTable!C5)=0, "", SUMIF(Penalty!E:E,PlayerTable!C5,Penalty!F:F))</f>
        <v/>
      </c>
    </row>
    <row r="6" spans="1:11" s="180" customFormat="1" ht="15" customHeight="1" x14ac:dyDescent="0.25">
      <c r="A6" s="186" t="s">
        <v>423</v>
      </c>
      <c r="B6" s="180" t="s">
        <v>38</v>
      </c>
      <c r="C6" s="187">
        <v>1005</v>
      </c>
      <c r="D6" s="195">
        <v>16</v>
      </c>
      <c r="E6" s="180" t="s">
        <v>26</v>
      </c>
      <c r="F6" s="180" t="s">
        <v>27</v>
      </c>
      <c r="G6" s="187">
        <f>COUNTIF(GameStats!E:E,PlayerTable!C6)</f>
        <v>2</v>
      </c>
      <c r="H6" s="187">
        <f>COUNTIF(GameStats!F:G, PlayerTable!C6)</f>
        <v>0</v>
      </c>
      <c r="I6" s="187">
        <f t="shared" si="0"/>
        <v>2</v>
      </c>
      <c r="J6" s="194" t="str">
        <f>IF(COUNTIF(Penalty!E:E, PlayerTable!C6)=0, "", SUMIF(Penalty!E:E,PlayerTable!C6,Penalty!F:F))</f>
        <v/>
      </c>
    </row>
    <row r="7" spans="1:11" s="180" customFormat="1" ht="15" customHeight="1" x14ac:dyDescent="0.25">
      <c r="A7" s="186" t="s">
        <v>423</v>
      </c>
      <c r="B7" s="180" t="s">
        <v>38</v>
      </c>
      <c r="C7" s="187">
        <v>1006</v>
      </c>
      <c r="D7" s="193">
        <v>12</v>
      </c>
      <c r="E7" s="180" t="s">
        <v>30</v>
      </c>
      <c r="F7" s="180" t="s">
        <v>31</v>
      </c>
      <c r="G7" s="187">
        <f>COUNTIF(GameStats!E:E,PlayerTable!C7)</f>
        <v>2</v>
      </c>
      <c r="H7" s="187">
        <f>COUNTIF(GameStats!F:G, PlayerTable!C7)</f>
        <v>1</v>
      </c>
      <c r="I7" s="187">
        <f t="shared" si="0"/>
        <v>3</v>
      </c>
      <c r="J7" s="194" t="str">
        <f>IF(COUNTIF(Penalty!E:E, PlayerTable!C7)=0, "", SUMIF(Penalty!E:E,PlayerTable!C7,Penalty!F:F))</f>
        <v/>
      </c>
    </row>
    <row r="8" spans="1:11" s="180" customFormat="1" ht="15" customHeight="1" x14ac:dyDescent="0.25">
      <c r="A8" s="186" t="s">
        <v>423</v>
      </c>
      <c r="B8" s="180" t="s">
        <v>38</v>
      </c>
      <c r="C8" s="187">
        <v>1007</v>
      </c>
      <c r="D8" s="193">
        <v>11</v>
      </c>
      <c r="E8" s="180" t="s">
        <v>29</v>
      </c>
      <c r="F8" s="180" t="s">
        <v>11</v>
      </c>
      <c r="G8" s="187">
        <f>COUNTIF(GameStats!E:E,PlayerTable!C8)</f>
        <v>0</v>
      </c>
      <c r="H8" s="187">
        <f>COUNTIF(GameStats!F:G, PlayerTable!C8)</f>
        <v>0</v>
      </c>
      <c r="I8" s="187">
        <f t="shared" si="0"/>
        <v>0</v>
      </c>
      <c r="J8" s="194" t="str">
        <f>IF(COUNTIF(Penalty!E:E, PlayerTable!C8)=0, "", SUMIF(Penalty!E:E,PlayerTable!C8,Penalty!F:F))</f>
        <v/>
      </c>
    </row>
    <row r="9" spans="1:11" s="180" customFormat="1" ht="15" customHeight="1" x14ac:dyDescent="0.25">
      <c r="A9" s="186" t="s">
        <v>423</v>
      </c>
      <c r="B9" s="180" t="s">
        <v>38</v>
      </c>
      <c r="C9" s="187">
        <v>1008</v>
      </c>
      <c r="D9" s="193">
        <v>57</v>
      </c>
      <c r="E9" s="180" t="s">
        <v>10</v>
      </c>
      <c r="F9" s="180" t="s">
        <v>11</v>
      </c>
      <c r="G9" s="187">
        <f>COUNTIF(GameStats!E:E,PlayerTable!C9)</f>
        <v>3</v>
      </c>
      <c r="H9" s="187">
        <f>COUNTIF(GameStats!F:G, PlayerTable!C9)</f>
        <v>3</v>
      </c>
      <c r="I9" s="187">
        <f t="shared" si="0"/>
        <v>6</v>
      </c>
      <c r="J9" s="194" t="str">
        <f>IF(COUNTIF(Penalty!E:E, PlayerTable!C9)=0, "", SUMIF(Penalty!E:E,PlayerTable!C9,Penalty!F:F))</f>
        <v/>
      </c>
    </row>
    <row r="10" spans="1:11" s="180" customFormat="1" ht="15" customHeight="1" x14ac:dyDescent="0.25">
      <c r="A10" s="186" t="s">
        <v>423</v>
      </c>
      <c r="B10" s="180" t="s">
        <v>38</v>
      </c>
      <c r="C10" s="187">
        <v>1009</v>
      </c>
      <c r="D10" s="193">
        <v>44</v>
      </c>
      <c r="E10" s="180" t="s">
        <v>10</v>
      </c>
      <c r="F10" s="180" t="s">
        <v>28</v>
      </c>
      <c r="G10" s="187">
        <f>COUNTIF(GameStats!E:E,PlayerTable!C10)</f>
        <v>0</v>
      </c>
      <c r="H10" s="187">
        <f>COUNTIF(GameStats!F:G, PlayerTable!C10)</f>
        <v>0</v>
      </c>
      <c r="I10" s="187">
        <f t="shared" si="0"/>
        <v>0</v>
      </c>
      <c r="J10" s="194" t="str">
        <f>IF(COUNTIF(Penalty!E:E, PlayerTable!C10)=0, "", SUMIF(Penalty!E:E,PlayerTable!C10,Penalty!F:F))</f>
        <v/>
      </c>
    </row>
    <row r="11" spans="1:11" s="180" customFormat="1" ht="15" customHeight="1" x14ac:dyDescent="0.25">
      <c r="A11" s="186" t="s">
        <v>423</v>
      </c>
      <c r="B11" s="180" t="s">
        <v>38</v>
      </c>
      <c r="C11" s="187">
        <v>5020</v>
      </c>
      <c r="D11" s="193"/>
      <c r="E11" s="180" t="s">
        <v>364</v>
      </c>
      <c r="F11" s="180" t="s">
        <v>365</v>
      </c>
      <c r="G11" s="187">
        <f>COUNTIF(GameStats!E:E,PlayerTable!C11)</f>
        <v>0</v>
      </c>
      <c r="H11" s="187">
        <f>COUNTIF(GameStats!F:G, PlayerTable!C11)</f>
        <v>0</v>
      </c>
      <c r="I11" s="187">
        <f t="shared" si="0"/>
        <v>0</v>
      </c>
      <c r="J11" s="194" t="str">
        <f>IF(COUNTIF(Penalty!E:E, PlayerTable!C11)=0, "", SUMIF(Penalty!E:E,PlayerTable!C11,Penalty!F:F))</f>
        <v/>
      </c>
    </row>
    <row r="12" spans="1:11" s="180" customFormat="1" ht="15" customHeight="1" x14ac:dyDescent="0.25">
      <c r="A12" s="186" t="s">
        <v>423</v>
      </c>
      <c r="B12" s="180" t="s">
        <v>38</v>
      </c>
      <c r="C12" s="187">
        <v>1010</v>
      </c>
      <c r="D12" s="195">
        <v>47</v>
      </c>
      <c r="E12" s="180" t="s">
        <v>16</v>
      </c>
      <c r="F12" s="180" t="s">
        <v>17</v>
      </c>
      <c r="G12" s="187">
        <f>COUNTIF(GameStats!E:E,PlayerTable!C12)</f>
        <v>1</v>
      </c>
      <c r="H12" s="187">
        <f>COUNTIF(GameStats!F:G, PlayerTable!C12)</f>
        <v>1</v>
      </c>
      <c r="I12" s="187">
        <f t="shared" si="0"/>
        <v>2</v>
      </c>
      <c r="J12" s="194">
        <f>IF(COUNTIF(Penalty!E:E, PlayerTable!C12)=0, "", SUMIF(Penalty!E:E,PlayerTable!C12,Penalty!F:F))</f>
        <v>16</v>
      </c>
    </row>
    <row r="13" spans="1:11" s="180" customFormat="1" ht="15" customHeight="1" x14ac:dyDescent="0.25">
      <c r="A13" s="186" t="s">
        <v>423</v>
      </c>
      <c r="B13" s="180" t="s">
        <v>38</v>
      </c>
      <c r="C13" s="187">
        <v>1011</v>
      </c>
      <c r="D13" s="195" t="s">
        <v>491</v>
      </c>
      <c r="E13" s="180" t="s">
        <v>252</v>
      </c>
      <c r="F13" s="180" t="s">
        <v>9</v>
      </c>
      <c r="G13" s="187">
        <f>COUNTIF(GameStats!E:E,PlayerTable!C13)</f>
        <v>0</v>
      </c>
      <c r="H13" s="187">
        <f>COUNTIF(GameStats!F:G, PlayerTable!C13)</f>
        <v>0</v>
      </c>
      <c r="I13" s="187">
        <f t="shared" si="0"/>
        <v>0</v>
      </c>
      <c r="J13" s="194" t="str">
        <f>IF(COUNTIF(Penalty!E:E, PlayerTable!C13)=0, "", SUMIF(Penalty!E:E,PlayerTable!C13,Penalty!F:F))</f>
        <v/>
      </c>
    </row>
    <row r="14" spans="1:11" s="180" customFormat="1" ht="15" customHeight="1" x14ac:dyDescent="0.25">
      <c r="A14" s="186" t="s">
        <v>423</v>
      </c>
      <c r="B14" s="180" t="s">
        <v>38</v>
      </c>
      <c r="C14" s="187">
        <v>5008</v>
      </c>
      <c r="D14" s="195">
        <v>26</v>
      </c>
      <c r="E14" s="180" t="s">
        <v>43</v>
      </c>
      <c r="F14" s="180" t="s">
        <v>9</v>
      </c>
      <c r="G14" s="187">
        <f>COUNTIF(GameStats!E:E,PlayerTable!C14)</f>
        <v>0</v>
      </c>
      <c r="H14" s="187">
        <f>COUNTIF(GameStats!F:G, PlayerTable!C14)</f>
        <v>0</v>
      </c>
      <c r="I14" s="187">
        <f t="shared" si="0"/>
        <v>0</v>
      </c>
      <c r="J14" s="194" t="str">
        <f>IF(COUNTIF(Penalty!E:E, PlayerTable!C14)=0, "", SUMIF(Penalty!E:E,PlayerTable!C14,Penalty!F:F))</f>
        <v/>
      </c>
    </row>
    <row r="15" spans="1:11" s="180" customFormat="1" ht="15" customHeight="1" x14ac:dyDescent="0.25">
      <c r="A15" s="186" t="s">
        <v>423</v>
      </c>
      <c r="B15" s="180" t="s">
        <v>38</v>
      </c>
      <c r="C15" s="187">
        <v>1018</v>
      </c>
      <c r="D15" s="195">
        <v>55</v>
      </c>
      <c r="E15" s="180" t="s">
        <v>116</v>
      </c>
      <c r="F15" s="199" t="s">
        <v>439</v>
      </c>
      <c r="G15" s="187">
        <f>COUNTIF(GameStats!E:E,PlayerTable!C15)</f>
        <v>3</v>
      </c>
      <c r="H15" s="187">
        <f>COUNTIF(GameStats!F:G, PlayerTable!C15)</f>
        <v>0</v>
      </c>
      <c r="I15" s="187">
        <f t="shared" si="0"/>
        <v>3</v>
      </c>
      <c r="J15" s="194" t="str">
        <f>IF(COUNTIF(Penalty!E:E, PlayerTable!C15)=0, "", SUMIF(Penalty!E:E,PlayerTable!C15,Penalty!F:F))</f>
        <v/>
      </c>
    </row>
    <row r="16" spans="1:11" s="180" customFormat="1" ht="15" customHeight="1" x14ac:dyDescent="0.25">
      <c r="A16" s="186" t="s">
        <v>423</v>
      </c>
      <c r="B16" s="180" t="s">
        <v>38</v>
      </c>
      <c r="C16" s="187">
        <v>1012</v>
      </c>
      <c r="D16" s="193">
        <v>2</v>
      </c>
      <c r="E16" s="180" t="s">
        <v>32</v>
      </c>
      <c r="F16" s="180" t="s">
        <v>33</v>
      </c>
      <c r="G16" s="187">
        <f>COUNTIF(GameStats!E:E,PlayerTable!C16)</f>
        <v>0</v>
      </c>
      <c r="H16" s="187">
        <f>COUNTIF(GameStats!F:G, PlayerTable!C16)</f>
        <v>0</v>
      </c>
      <c r="I16" s="187">
        <f t="shared" si="0"/>
        <v>0</v>
      </c>
      <c r="J16" s="194" t="str">
        <f>IF(COUNTIF(Penalty!E:E, PlayerTable!C16)=0, "", SUMIF(Penalty!E:E,PlayerTable!C16,Penalty!F:F))</f>
        <v/>
      </c>
    </row>
    <row r="17" spans="1:12" s="180" customFormat="1" ht="15" customHeight="1" x14ac:dyDescent="0.25">
      <c r="A17" s="186" t="s">
        <v>423</v>
      </c>
      <c r="B17" s="180" t="s">
        <v>38</v>
      </c>
      <c r="C17" s="187">
        <v>1013</v>
      </c>
      <c r="D17" s="193">
        <v>91</v>
      </c>
      <c r="E17" s="180" t="s">
        <v>18</v>
      </c>
      <c r="F17" s="180" t="s">
        <v>19</v>
      </c>
      <c r="G17" s="187">
        <f>COUNTIF(GameStats!E:E,PlayerTable!C17)</f>
        <v>7</v>
      </c>
      <c r="H17" s="187">
        <f>COUNTIF(GameStats!F:G, PlayerTable!C17)</f>
        <v>2</v>
      </c>
      <c r="I17" s="187">
        <f t="shared" si="0"/>
        <v>9</v>
      </c>
      <c r="J17" s="194" t="str">
        <f>IF(COUNTIF(Penalty!E:E, PlayerTable!C17)=0, "", SUMIF(Penalty!E:E,PlayerTable!C17,Penalty!F:F))</f>
        <v/>
      </c>
    </row>
    <row r="18" spans="1:12" ht="15" customHeight="1" x14ac:dyDescent="0.25">
      <c r="A18" s="186" t="s">
        <v>423</v>
      </c>
      <c r="B18" s="180" t="s">
        <v>38</v>
      </c>
      <c r="C18" s="187">
        <v>1014</v>
      </c>
      <c r="D18" s="193">
        <v>20</v>
      </c>
      <c r="E18" s="180" t="s">
        <v>22</v>
      </c>
      <c r="F18" s="180" t="s">
        <v>23</v>
      </c>
      <c r="G18" s="187">
        <f>COUNTIF(GameStats!E:E,PlayerTable!C18)</f>
        <v>3</v>
      </c>
      <c r="H18" s="187">
        <f>COUNTIF(GameStats!F:G, PlayerTable!C18)</f>
        <v>1</v>
      </c>
      <c r="I18" s="187">
        <f t="shared" si="0"/>
        <v>4</v>
      </c>
      <c r="J18" s="194" t="str">
        <f>IF(COUNTIF(Penalty!E:E, PlayerTable!C18)=0, "", SUMIF(Penalty!E:E,PlayerTable!C18,Penalty!F:F))</f>
        <v/>
      </c>
      <c r="K18" s="180"/>
      <c r="L18" s="180"/>
    </row>
    <row r="19" spans="1:12" ht="15" customHeight="1" x14ac:dyDescent="0.25">
      <c r="A19" s="186" t="s">
        <v>423</v>
      </c>
      <c r="B19" s="180" t="s">
        <v>38</v>
      </c>
      <c r="C19" s="187">
        <v>1015</v>
      </c>
      <c r="D19" s="195" t="s">
        <v>429</v>
      </c>
      <c r="E19" s="180" t="s">
        <v>32</v>
      </c>
      <c r="F19" s="180" t="s">
        <v>35</v>
      </c>
      <c r="G19" s="187">
        <f>COUNTIF(GameStats!E:E,PlayerTable!C19)</f>
        <v>0</v>
      </c>
      <c r="H19" s="187">
        <f>COUNTIF(GameStats!F:G, PlayerTable!C19)</f>
        <v>0</v>
      </c>
      <c r="I19" s="187">
        <f t="shared" si="0"/>
        <v>0</v>
      </c>
      <c r="J19" s="194" t="str">
        <f>IF(COUNTIF(Penalty!E:E, PlayerTable!C19)=0, "", SUMIF(Penalty!E:E,PlayerTable!C19,Penalty!F:F))</f>
        <v/>
      </c>
      <c r="K19" s="180"/>
      <c r="L19" s="180"/>
    </row>
    <row r="20" spans="1:12" ht="15" customHeight="1" x14ac:dyDescent="0.25">
      <c r="A20" s="186" t="s">
        <v>423</v>
      </c>
      <c r="B20" s="180" t="s">
        <v>38</v>
      </c>
      <c r="C20" s="187">
        <v>1016</v>
      </c>
      <c r="D20" s="193">
        <v>20</v>
      </c>
      <c r="E20" s="180" t="s">
        <v>14</v>
      </c>
      <c r="F20" s="180" t="s">
        <v>15</v>
      </c>
      <c r="G20" s="187">
        <f>COUNTIF(GameStats!E:E,PlayerTable!C20)</f>
        <v>1</v>
      </c>
      <c r="H20" s="187">
        <f>COUNTIF(GameStats!F:G, PlayerTable!C20)</f>
        <v>0</v>
      </c>
      <c r="I20" s="187">
        <f t="shared" si="0"/>
        <v>1</v>
      </c>
      <c r="J20" s="194" t="str">
        <f>IF(COUNTIF(Penalty!E:E, PlayerTable!C20)=0, "", SUMIF(Penalty!E:E,PlayerTable!C20,Penalty!F:F))</f>
        <v/>
      </c>
      <c r="K20" s="180"/>
      <c r="L20" s="180"/>
    </row>
    <row r="21" spans="1:12" s="180" customFormat="1" x14ac:dyDescent="0.25">
      <c r="A21" s="186" t="s">
        <v>423</v>
      </c>
      <c r="B21" s="180" t="s">
        <v>420</v>
      </c>
      <c r="C21" s="187">
        <v>4021</v>
      </c>
      <c r="D21" s="188" t="s">
        <v>444</v>
      </c>
      <c r="E21" s="180" t="s">
        <v>22</v>
      </c>
      <c r="F21" s="180" t="s">
        <v>443</v>
      </c>
      <c r="G21" s="187">
        <f>COUNTIF(GameStats!E:E,PlayerTable!C21)</f>
        <v>3</v>
      </c>
      <c r="H21" s="187">
        <f>COUNTIF(GameStats!F:G, PlayerTable!C21)</f>
        <v>1</v>
      </c>
      <c r="I21" s="187">
        <f t="shared" si="0"/>
        <v>4</v>
      </c>
      <c r="J21" s="194">
        <f>IF(COUNTIF(Penalty!E:E, PlayerTable!C21)=0, "", SUMIF(Penalty!E:E,PlayerTable!C21,Penalty!F:F))</f>
        <v>3</v>
      </c>
    </row>
    <row r="22" spans="1:12" s="180" customFormat="1" x14ac:dyDescent="0.25">
      <c r="A22" s="186" t="s">
        <v>423</v>
      </c>
      <c r="B22" s="180" t="s">
        <v>420</v>
      </c>
      <c r="C22" s="187">
        <v>4001</v>
      </c>
      <c r="D22" s="193">
        <v>33</v>
      </c>
      <c r="E22" s="180" t="s">
        <v>109</v>
      </c>
      <c r="F22" s="180" t="s">
        <v>110</v>
      </c>
      <c r="G22" s="187">
        <f>COUNTIF(GameStats!E:E,PlayerTable!C22)</f>
        <v>2</v>
      </c>
      <c r="H22" s="187">
        <f>COUNTIF(GameStats!F:G, PlayerTable!C22)</f>
        <v>0</v>
      </c>
      <c r="I22" s="187">
        <f t="shared" si="0"/>
        <v>2</v>
      </c>
      <c r="J22" s="194">
        <f>IF(COUNTIF(Penalty!E:E, PlayerTable!C22)=0, "", SUMIF(Penalty!E:E,PlayerTable!C22,Penalty!F:F))</f>
        <v>3</v>
      </c>
    </row>
    <row r="23" spans="1:12" s="180" customFormat="1" x14ac:dyDescent="0.25">
      <c r="A23" s="186" t="s">
        <v>423</v>
      </c>
      <c r="B23" s="180" t="s">
        <v>420</v>
      </c>
      <c r="C23" s="187">
        <v>4002</v>
      </c>
      <c r="D23" s="193">
        <v>21</v>
      </c>
      <c r="E23" s="180" t="s">
        <v>105</v>
      </c>
      <c r="F23" s="180" t="s">
        <v>106</v>
      </c>
      <c r="G23" s="187">
        <f>COUNTIF(GameStats!E:E,PlayerTable!C23)</f>
        <v>1</v>
      </c>
      <c r="H23" s="187">
        <f>COUNTIF(GameStats!F:G, PlayerTable!C23)</f>
        <v>0</v>
      </c>
      <c r="I23" s="187">
        <f t="shared" si="0"/>
        <v>1</v>
      </c>
      <c r="J23" s="194" t="str">
        <f>IF(COUNTIF(Penalty!E:E, PlayerTable!C23)=0, "", SUMIF(Penalty!E:E,PlayerTable!C23,Penalty!F:F))</f>
        <v/>
      </c>
    </row>
    <row r="24" spans="1:12" s="180" customFormat="1" x14ac:dyDescent="0.25">
      <c r="A24" s="186" t="s">
        <v>423</v>
      </c>
      <c r="B24" s="180" t="s">
        <v>420</v>
      </c>
      <c r="C24" s="187">
        <v>4003</v>
      </c>
      <c r="D24" s="193">
        <v>51</v>
      </c>
      <c r="E24" s="180" t="s">
        <v>112</v>
      </c>
      <c r="F24" s="180" t="s">
        <v>113</v>
      </c>
      <c r="G24" s="187">
        <f>COUNTIF(GameStats!E:E,PlayerTable!C24)</f>
        <v>0</v>
      </c>
      <c r="H24" s="187">
        <f>COUNTIF(GameStats!F:G, PlayerTable!C24)</f>
        <v>1</v>
      </c>
      <c r="I24" s="187">
        <f t="shared" si="0"/>
        <v>1</v>
      </c>
      <c r="J24" s="194" t="str">
        <f>IF(COUNTIF(Penalty!E:E, PlayerTable!C24)=0, "", SUMIF(Penalty!E:E,PlayerTable!C24,Penalty!F:F))</f>
        <v/>
      </c>
    </row>
    <row r="25" spans="1:12" s="180" customFormat="1" x14ac:dyDescent="0.25">
      <c r="A25" s="186" t="s">
        <v>423</v>
      </c>
      <c r="B25" s="180" t="s">
        <v>420</v>
      </c>
      <c r="C25" s="187">
        <v>4023</v>
      </c>
      <c r="D25" s="188" t="s">
        <v>488</v>
      </c>
      <c r="E25" s="180" t="s">
        <v>100</v>
      </c>
      <c r="F25" s="180" t="s">
        <v>448</v>
      </c>
      <c r="G25" s="187">
        <f>COUNTIF(GameStats!E:E,PlayerTable!C25)</f>
        <v>4</v>
      </c>
      <c r="H25" s="187">
        <f>COUNTIF(GameStats!F:G, PlayerTable!C25)</f>
        <v>0</v>
      </c>
      <c r="I25" s="187">
        <f t="shared" si="0"/>
        <v>4</v>
      </c>
      <c r="J25" s="194" t="str">
        <f>IF(COUNTIF(Penalty!E:E, PlayerTable!C25)=0, "", SUMIF(Penalty!E:E,PlayerTable!C25,Penalty!F:F))</f>
        <v/>
      </c>
    </row>
    <row r="26" spans="1:12" s="180" customFormat="1" x14ac:dyDescent="0.25">
      <c r="A26" s="186" t="s">
        <v>423</v>
      </c>
      <c r="B26" s="180" t="s">
        <v>420</v>
      </c>
      <c r="C26" s="187">
        <v>4004</v>
      </c>
      <c r="D26" s="193">
        <v>17</v>
      </c>
      <c r="E26" s="180" t="s">
        <v>116</v>
      </c>
      <c r="F26" s="180" t="s">
        <v>117</v>
      </c>
      <c r="G26" s="187">
        <f>COUNTIF(GameStats!E:E,PlayerTable!C26)</f>
        <v>1</v>
      </c>
      <c r="H26" s="187">
        <f>COUNTIF(GameStats!F:G, PlayerTable!C26)</f>
        <v>0</v>
      </c>
      <c r="I26" s="187">
        <f t="shared" si="0"/>
        <v>1</v>
      </c>
      <c r="J26" s="194" t="str">
        <f>IF(COUNTIF(Penalty!E:E, PlayerTable!C26)=0, "", SUMIF(Penalty!E:E,PlayerTable!C26,Penalty!F:F))</f>
        <v/>
      </c>
    </row>
    <row r="27" spans="1:12" s="180" customFormat="1" x14ac:dyDescent="0.25">
      <c r="A27" s="186" t="s">
        <v>423</v>
      </c>
      <c r="B27" s="180" t="s">
        <v>420</v>
      </c>
      <c r="C27" s="187">
        <v>4022</v>
      </c>
      <c r="D27" s="188" t="s">
        <v>490</v>
      </c>
      <c r="E27" s="180" t="s">
        <v>445</v>
      </c>
      <c r="F27" s="180" t="s">
        <v>446</v>
      </c>
      <c r="G27" s="187">
        <f>COUNTIF(GameStats!E:E,PlayerTable!C27)</f>
        <v>0</v>
      </c>
      <c r="H27" s="187">
        <f>COUNTIF(GameStats!F:G, PlayerTable!C27)</f>
        <v>2</v>
      </c>
      <c r="I27" s="187">
        <f t="shared" si="0"/>
        <v>2</v>
      </c>
      <c r="J27" s="194">
        <f>IF(COUNTIF(Penalty!E:E, PlayerTable!C27)=0, "", SUMIF(Penalty!E:E,PlayerTable!C27,Penalty!F:F))</f>
        <v>13</v>
      </c>
    </row>
    <row r="28" spans="1:12" s="180" customFormat="1" x14ac:dyDescent="0.25">
      <c r="A28" s="186" t="s">
        <v>423</v>
      </c>
      <c r="B28" s="180" t="s">
        <v>420</v>
      </c>
      <c r="C28" s="187">
        <v>4009</v>
      </c>
      <c r="D28" s="193" t="s">
        <v>489</v>
      </c>
      <c r="E28" s="180" t="s">
        <v>57</v>
      </c>
      <c r="F28" s="180" t="s">
        <v>111</v>
      </c>
      <c r="G28" s="187">
        <f>COUNTIF(GameStats!E:E,PlayerTable!C28)</f>
        <v>0</v>
      </c>
      <c r="H28" s="187">
        <f>COUNTIF(GameStats!F:G, PlayerTable!C28)</f>
        <v>1</v>
      </c>
      <c r="I28" s="187">
        <f t="shared" si="0"/>
        <v>1</v>
      </c>
      <c r="J28" s="194" t="str">
        <f>IF(COUNTIF(Penalty!E:E, PlayerTable!C28)=0, "", SUMIF(Penalty!E:E,PlayerTable!C28,Penalty!F:F))</f>
        <v/>
      </c>
    </row>
    <row r="29" spans="1:12" s="180" customFormat="1" x14ac:dyDescent="0.25">
      <c r="A29" s="186" t="s">
        <v>423</v>
      </c>
      <c r="B29" s="180" t="s">
        <v>420</v>
      </c>
      <c r="C29" s="187">
        <v>4010</v>
      </c>
      <c r="D29" s="193">
        <v>8</v>
      </c>
      <c r="E29" s="180" t="s">
        <v>98</v>
      </c>
      <c r="F29" s="180" t="s">
        <v>99</v>
      </c>
      <c r="G29" s="187">
        <f>COUNTIF(GameStats!E:E,PlayerTable!C29)</f>
        <v>1</v>
      </c>
      <c r="H29" s="187">
        <f>COUNTIF(GameStats!F:G, PlayerTable!C29)</f>
        <v>0</v>
      </c>
      <c r="I29" s="187">
        <f t="shared" si="0"/>
        <v>1</v>
      </c>
      <c r="J29" s="194" t="str">
        <f>IF(COUNTIF(Penalty!E:E, PlayerTable!C29)=0, "", SUMIF(Penalty!E:E,PlayerTable!C29,Penalty!F:F))</f>
        <v/>
      </c>
    </row>
    <row r="30" spans="1:12" s="180" customFormat="1" x14ac:dyDescent="0.25">
      <c r="A30" s="186" t="s">
        <v>423</v>
      </c>
      <c r="B30" s="180" t="s">
        <v>420</v>
      </c>
      <c r="C30" s="187">
        <v>4018</v>
      </c>
      <c r="D30" s="193">
        <v>4</v>
      </c>
      <c r="E30" s="180" t="s">
        <v>377</v>
      </c>
      <c r="F30" s="180" t="s">
        <v>378</v>
      </c>
      <c r="G30" s="187">
        <f>COUNTIF(GameStats!E:E,PlayerTable!C30)</f>
        <v>5</v>
      </c>
      <c r="H30" s="187">
        <f>COUNTIF(GameStats!F:G, PlayerTable!C30)</f>
        <v>1</v>
      </c>
      <c r="I30" s="187">
        <f t="shared" si="0"/>
        <v>6</v>
      </c>
      <c r="J30" s="194" t="str">
        <f>IF(COUNTIF(Penalty!E:E, PlayerTable!C30)=0, "", SUMIF(Penalty!E:E,PlayerTable!C30,Penalty!F:F))</f>
        <v/>
      </c>
    </row>
    <row r="31" spans="1:12" s="180" customFormat="1" x14ac:dyDescent="0.25">
      <c r="A31" s="186" t="s">
        <v>423</v>
      </c>
      <c r="B31" s="180" t="s">
        <v>420</v>
      </c>
      <c r="C31" s="187">
        <v>4011</v>
      </c>
      <c r="D31" s="193">
        <v>13</v>
      </c>
      <c r="E31" s="180" t="s">
        <v>100</v>
      </c>
      <c r="F31" s="180" t="s">
        <v>104</v>
      </c>
      <c r="G31" s="187">
        <f>COUNTIF(GameStats!E:E,PlayerTable!C31)</f>
        <v>1</v>
      </c>
      <c r="H31" s="187">
        <f>COUNTIF(GameStats!F:G, PlayerTable!C31)</f>
        <v>0</v>
      </c>
      <c r="I31" s="187">
        <f t="shared" si="0"/>
        <v>1</v>
      </c>
      <c r="J31" s="194" t="str">
        <f>IF(COUNTIF(Penalty!E:E, PlayerTable!C31)=0, "", SUMIF(Penalty!E:E,PlayerTable!C31,Penalty!F:F))</f>
        <v/>
      </c>
    </row>
    <row r="32" spans="1:12" s="180" customFormat="1" x14ac:dyDescent="0.25">
      <c r="A32" s="186" t="s">
        <v>423</v>
      </c>
      <c r="B32" s="180" t="s">
        <v>420</v>
      </c>
      <c r="C32" s="187">
        <v>4020</v>
      </c>
      <c r="D32" s="201">
        <v>16</v>
      </c>
      <c r="E32" s="180" t="s">
        <v>41</v>
      </c>
      <c r="F32" s="180" t="s">
        <v>403</v>
      </c>
      <c r="G32" s="187">
        <f>COUNTIF(GameStats!E:E,PlayerTable!C32)</f>
        <v>0</v>
      </c>
      <c r="H32" s="187">
        <f>COUNTIF(GameStats!F:G, PlayerTable!C32)</f>
        <v>1</v>
      </c>
      <c r="I32" s="187">
        <f t="shared" si="0"/>
        <v>1</v>
      </c>
      <c r="J32" s="194" t="str">
        <f>IF(COUNTIF(Penalty!E:E, PlayerTable!C32)=0, "", SUMIF(Penalty!E:E,PlayerTable!C32,Penalty!F:F))</f>
        <v/>
      </c>
    </row>
    <row r="33" spans="1:11" s="180" customFormat="1" x14ac:dyDescent="0.25">
      <c r="A33" s="186" t="s">
        <v>423</v>
      </c>
      <c r="B33" s="180" t="s">
        <v>420</v>
      </c>
      <c r="C33" s="187">
        <v>4013</v>
      </c>
      <c r="D33" s="193">
        <v>86</v>
      </c>
      <c r="E33" s="180" t="s">
        <v>118</v>
      </c>
      <c r="F33" s="180" t="s">
        <v>95</v>
      </c>
      <c r="G33" s="187">
        <f>COUNTIF(GameStats!E:E,PlayerTable!C33)</f>
        <v>2</v>
      </c>
      <c r="H33" s="187">
        <f>COUNTIF(GameStats!F:G, PlayerTable!C33)</f>
        <v>1</v>
      </c>
      <c r="I33" s="187">
        <f t="shared" si="0"/>
        <v>3</v>
      </c>
      <c r="J33" s="194">
        <f>IF(COUNTIF(Penalty!E:E, PlayerTable!C33)=0, "", SUMIF(Penalty!E:E,PlayerTable!C33,Penalty!F:F))</f>
        <v>3</v>
      </c>
    </row>
    <row r="34" spans="1:11" x14ac:dyDescent="0.25">
      <c r="A34" s="186" t="s">
        <v>423</v>
      </c>
      <c r="B34" s="180" t="s">
        <v>420</v>
      </c>
      <c r="C34" s="187">
        <v>4014</v>
      </c>
      <c r="D34" s="193">
        <v>3</v>
      </c>
      <c r="E34" s="180" t="s">
        <v>374</v>
      </c>
      <c r="F34" s="180" t="s">
        <v>95</v>
      </c>
      <c r="G34" s="187">
        <f>COUNTIF(GameStats!E:E,PlayerTable!C34)</f>
        <v>2</v>
      </c>
      <c r="H34" s="187">
        <f>COUNTIF(GameStats!F:G, PlayerTable!C34)</f>
        <v>2</v>
      </c>
      <c r="I34" s="187">
        <f t="shared" si="0"/>
        <v>4</v>
      </c>
      <c r="J34" s="194">
        <f>IF(COUNTIF(Penalty!E:E, PlayerTable!C34)=0, "", SUMIF(Penalty!E:E,PlayerTable!C34,Penalty!F:F))</f>
        <v>3</v>
      </c>
      <c r="K34" s="180"/>
    </row>
    <row r="35" spans="1:11" x14ac:dyDescent="0.25">
      <c r="A35" s="186" t="s">
        <v>423</v>
      </c>
      <c r="B35" s="180" t="s">
        <v>420</v>
      </c>
      <c r="C35" s="187">
        <v>4015</v>
      </c>
      <c r="D35" s="193">
        <v>14</v>
      </c>
      <c r="E35" s="180" t="s">
        <v>100</v>
      </c>
      <c r="F35" s="180" t="s">
        <v>95</v>
      </c>
      <c r="G35" s="187">
        <f>COUNTIF(GameStats!E:E,PlayerTable!C35)</f>
        <v>0</v>
      </c>
      <c r="H35" s="187">
        <f>COUNTIF(GameStats!F:G, PlayerTable!C35)</f>
        <v>0</v>
      </c>
      <c r="I35" s="187">
        <f t="shared" si="0"/>
        <v>0</v>
      </c>
      <c r="J35" s="194" t="str">
        <f>IF(COUNTIF(Penalty!E:E, PlayerTable!C35)=0, "", SUMIF(Penalty!E:E,PlayerTable!C35,Penalty!F:F))</f>
        <v/>
      </c>
      <c r="K35" s="180"/>
    </row>
    <row r="36" spans="1:11" x14ac:dyDescent="0.25">
      <c r="A36" s="186" t="s">
        <v>423</v>
      </c>
      <c r="B36" s="180" t="s">
        <v>420</v>
      </c>
      <c r="C36" s="187">
        <v>4016</v>
      </c>
      <c r="D36" s="193">
        <v>32</v>
      </c>
      <c r="E36" s="180" t="s">
        <v>107</v>
      </c>
      <c r="F36" s="180" t="s">
        <v>108</v>
      </c>
      <c r="G36" s="187">
        <f>COUNTIF(GameStats!E:E,PlayerTable!C36)</f>
        <v>0</v>
      </c>
      <c r="H36" s="187">
        <f>COUNTIF(GameStats!F:G, PlayerTable!C36)</f>
        <v>0</v>
      </c>
      <c r="I36" s="187">
        <f t="shared" si="0"/>
        <v>0</v>
      </c>
      <c r="J36" s="194" t="str">
        <f>IF(COUNTIF(Penalty!E:E, PlayerTable!C36)=0, "", SUMIF(Penalty!E:E,PlayerTable!C36,Penalty!F:F))</f>
        <v/>
      </c>
      <c r="K36" s="180"/>
    </row>
    <row r="37" spans="1:11" s="180" customFormat="1" ht="15" customHeight="1" x14ac:dyDescent="0.25">
      <c r="A37" s="186" t="s">
        <v>423</v>
      </c>
      <c r="B37" s="180" t="s">
        <v>67</v>
      </c>
      <c r="C37" s="187">
        <v>3018</v>
      </c>
      <c r="D37" s="193">
        <v>22</v>
      </c>
      <c r="E37" s="180" t="s">
        <v>197</v>
      </c>
      <c r="F37" s="180" t="s">
        <v>366</v>
      </c>
      <c r="G37" s="187">
        <f>COUNTIF(GameStats!E:E,PlayerTable!C37)</f>
        <v>0</v>
      </c>
      <c r="H37" s="187">
        <f>COUNTIF(GameStats!F:G, PlayerTable!C37)</f>
        <v>1</v>
      </c>
      <c r="I37" s="187">
        <f t="shared" si="0"/>
        <v>1</v>
      </c>
      <c r="J37" s="194">
        <f>IF(COUNTIF(Penalty!E:E, PlayerTable!C37)=0, "", SUMIF(Penalty!E:E,PlayerTable!C37,Penalty!F:F))</f>
        <v>9</v>
      </c>
    </row>
    <row r="38" spans="1:11" s="180" customFormat="1" ht="15" customHeight="1" x14ac:dyDescent="0.25">
      <c r="A38" s="186" t="s">
        <v>423</v>
      </c>
      <c r="B38" s="180" t="s">
        <v>67</v>
      </c>
      <c r="C38" s="187">
        <v>3002</v>
      </c>
      <c r="D38" s="193">
        <v>1</v>
      </c>
      <c r="E38" s="180" t="s">
        <v>68</v>
      </c>
      <c r="F38" s="180" t="s">
        <v>79</v>
      </c>
      <c r="G38" s="187">
        <f>COUNTIF(GameStats!E:E,PlayerTable!C38)</f>
        <v>0</v>
      </c>
      <c r="H38" s="187">
        <f>COUNTIF(GameStats!F:G, PlayerTable!C38)</f>
        <v>0</v>
      </c>
      <c r="I38" s="187">
        <f t="shared" si="0"/>
        <v>0</v>
      </c>
      <c r="J38" s="194" t="str">
        <f>IF(COUNTIF(Penalty!E:E, PlayerTable!C38)=0, "", SUMIF(Penalty!E:E,PlayerTable!C38,Penalty!F:F))</f>
        <v/>
      </c>
    </row>
    <row r="39" spans="1:11" s="180" customFormat="1" ht="15" customHeight="1" x14ac:dyDescent="0.25">
      <c r="A39" s="186" t="s">
        <v>423</v>
      </c>
      <c r="B39" s="180" t="s">
        <v>67</v>
      </c>
      <c r="C39" s="187">
        <v>3003</v>
      </c>
      <c r="D39" s="193">
        <v>64</v>
      </c>
      <c r="E39" s="180" t="s">
        <v>69</v>
      </c>
      <c r="F39" s="180" t="s">
        <v>80</v>
      </c>
      <c r="G39" s="187">
        <f>COUNTIF(GameStats!E:E,PlayerTable!C39)</f>
        <v>0</v>
      </c>
      <c r="H39" s="187">
        <f>COUNTIF(GameStats!F:G, PlayerTable!C39)</f>
        <v>0</v>
      </c>
      <c r="I39" s="187">
        <f t="shared" si="0"/>
        <v>0</v>
      </c>
      <c r="J39" s="194" t="str">
        <f>IF(COUNTIF(Penalty!E:E, PlayerTable!C39)=0, "", SUMIF(Penalty!E:E,PlayerTable!C39,Penalty!F:F))</f>
        <v/>
      </c>
    </row>
    <row r="40" spans="1:11" s="180" customFormat="1" ht="15" customHeight="1" x14ac:dyDescent="0.25">
      <c r="A40" s="186" t="s">
        <v>423</v>
      </c>
      <c r="B40" s="180" t="s">
        <v>67</v>
      </c>
      <c r="C40" s="187">
        <v>3004</v>
      </c>
      <c r="D40" s="193">
        <v>24</v>
      </c>
      <c r="E40" s="180" t="s">
        <v>22</v>
      </c>
      <c r="F40" s="180" t="s">
        <v>81</v>
      </c>
      <c r="G40" s="187">
        <f>COUNTIF(GameStats!E:E,PlayerTable!C40)</f>
        <v>3</v>
      </c>
      <c r="H40" s="187">
        <f>COUNTIF(GameStats!F:G, PlayerTable!C40)</f>
        <v>0</v>
      </c>
      <c r="I40" s="187">
        <f t="shared" si="0"/>
        <v>3</v>
      </c>
      <c r="J40" s="194">
        <f>IF(COUNTIF(Penalty!E:E, PlayerTable!C40)=0, "", SUMIF(Penalty!E:E,PlayerTable!C40,Penalty!F:F))</f>
        <v>6</v>
      </c>
    </row>
    <row r="41" spans="1:11" s="180" customFormat="1" ht="15" customHeight="1" x14ac:dyDescent="0.25">
      <c r="A41" s="186" t="s">
        <v>423</v>
      </c>
      <c r="B41" s="180" t="s">
        <v>67</v>
      </c>
      <c r="C41" s="187">
        <v>3005</v>
      </c>
      <c r="D41" s="193">
        <v>15</v>
      </c>
      <c r="E41" s="180" t="s">
        <v>70</v>
      </c>
      <c r="F41" s="180" t="s">
        <v>82</v>
      </c>
      <c r="G41" s="187">
        <f>COUNTIF(GameStats!E:E,PlayerTable!C41)</f>
        <v>0</v>
      </c>
      <c r="H41" s="187">
        <f>COUNTIF(GameStats!F:G, PlayerTable!C41)</f>
        <v>0</v>
      </c>
      <c r="I41" s="187">
        <f t="shared" si="0"/>
        <v>0</v>
      </c>
      <c r="J41" s="194" t="str">
        <f>IF(COUNTIF(Penalty!E:E, PlayerTable!C41)=0, "", SUMIF(Penalty!E:E,PlayerTable!C41,Penalty!F:F))</f>
        <v/>
      </c>
    </row>
    <row r="42" spans="1:11" s="180" customFormat="1" ht="15" customHeight="1" x14ac:dyDescent="0.25">
      <c r="A42" s="186" t="s">
        <v>423</v>
      </c>
      <c r="B42" s="180" t="s">
        <v>67</v>
      </c>
      <c r="C42" s="187">
        <v>3006</v>
      </c>
      <c r="D42" s="193">
        <v>43</v>
      </c>
      <c r="E42" s="180" t="s">
        <v>53</v>
      </c>
      <c r="F42" s="180" t="s">
        <v>82</v>
      </c>
      <c r="G42" s="187">
        <f>COUNTIF(GameStats!E:E,PlayerTable!C42)</f>
        <v>0</v>
      </c>
      <c r="H42" s="187">
        <f>COUNTIF(GameStats!F:G, PlayerTable!C42)</f>
        <v>1</v>
      </c>
      <c r="I42" s="187">
        <f t="shared" si="0"/>
        <v>1</v>
      </c>
      <c r="J42" s="194" t="str">
        <f>IF(COUNTIF(Penalty!E:E, PlayerTable!C42)=0, "", SUMIF(Penalty!E:E,PlayerTable!C42,Penalty!F:F))</f>
        <v/>
      </c>
    </row>
    <row r="43" spans="1:11" s="180" customFormat="1" ht="15" customHeight="1" x14ac:dyDescent="0.25">
      <c r="A43" s="186" t="s">
        <v>423</v>
      </c>
      <c r="B43" s="180" t="s">
        <v>67</v>
      </c>
      <c r="C43" s="187">
        <v>3009</v>
      </c>
      <c r="D43" s="193">
        <v>8</v>
      </c>
      <c r="E43" s="180" t="s">
        <v>72</v>
      </c>
      <c r="F43" s="180" t="s">
        <v>85</v>
      </c>
      <c r="G43" s="187">
        <f>COUNTIF(GameStats!E:E,PlayerTable!C43)</f>
        <v>0</v>
      </c>
      <c r="H43" s="187">
        <f>COUNTIF(GameStats!F:G, PlayerTable!C43)</f>
        <v>1</v>
      </c>
      <c r="I43" s="187">
        <f t="shared" si="0"/>
        <v>1</v>
      </c>
      <c r="J43" s="194" t="str">
        <f>IF(COUNTIF(Penalty!E:E, PlayerTable!C43)=0, "", SUMIF(Penalty!E:E,PlayerTable!C43,Penalty!F:F))</f>
        <v/>
      </c>
    </row>
    <row r="44" spans="1:11" s="180" customFormat="1" ht="15" customHeight="1" x14ac:dyDescent="0.25">
      <c r="A44" s="186" t="s">
        <v>423</v>
      </c>
      <c r="B44" s="180" t="s">
        <v>67</v>
      </c>
      <c r="C44" s="187">
        <v>3010</v>
      </c>
      <c r="D44" s="193">
        <v>30</v>
      </c>
      <c r="E44" s="180" t="s">
        <v>70</v>
      </c>
      <c r="F44" s="180" t="s">
        <v>86</v>
      </c>
      <c r="G44" s="187">
        <f>COUNTIF(GameStats!E:E,PlayerTable!C44)</f>
        <v>0</v>
      </c>
      <c r="H44" s="187">
        <f>COUNTIF(GameStats!F:G, PlayerTable!C44)</f>
        <v>0</v>
      </c>
      <c r="I44" s="187">
        <f t="shared" si="0"/>
        <v>0</v>
      </c>
      <c r="J44" s="194">
        <f>IF(COUNTIF(Penalty!E:E, PlayerTable!C44)=0, "", SUMIF(Penalty!E:E,PlayerTable!C44,Penalty!F:F))</f>
        <v>3</v>
      </c>
    </row>
    <row r="45" spans="1:11" s="180" customFormat="1" ht="15" customHeight="1" x14ac:dyDescent="0.25">
      <c r="A45" s="186" t="s">
        <v>423</v>
      </c>
      <c r="B45" s="180" t="s">
        <v>67</v>
      </c>
      <c r="C45" s="187">
        <v>3011</v>
      </c>
      <c r="D45" s="193">
        <v>69</v>
      </c>
      <c r="E45" s="180" t="s">
        <v>73</v>
      </c>
      <c r="F45" s="180" t="s">
        <v>86</v>
      </c>
      <c r="G45" s="187">
        <f>COUNTIF(GameStats!E:E,PlayerTable!C45)</f>
        <v>5</v>
      </c>
      <c r="H45" s="187">
        <f>COUNTIF(GameStats!F:G, PlayerTable!C45)</f>
        <v>2</v>
      </c>
      <c r="I45" s="187">
        <f t="shared" si="0"/>
        <v>7</v>
      </c>
      <c r="J45" s="194">
        <f>IF(COUNTIF(Penalty!E:E, PlayerTable!C45)=0, "", SUMIF(Penalty!E:E,PlayerTable!C45,Penalty!F:F))</f>
        <v>6</v>
      </c>
    </row>
    <row r="46" spans="1:11" s="180" customFormat="1" ht="15" customHeight="1" x14ac:dyDescent="0.25">
      <c r="A46" s="186" t="s">
        <v>423</v>
      </c>
      <c r="B46" s="180" t="s">
        <v>67</v>
      </c>
      <c r="C46" s="187">
        <v>3014</v>
      </c>
      <c r="D46" s="193">
        <v>5</v>
      </c>
      <c r="E46" s="180" t="s">
        <v>75</v>
      </c>
      <c r="F46" s="180" t="s">
        <v>89</v>
      </c>
      <c r="G46" s="187">
        <f>COUNTIF(GameStats!E:E,PlayerTable!C46)</f>
        <v>2</v>
      </c>
      <c r="H46" s="187">
        <f>COUNTIF(GameStats!F:G, PlayerTable!C46)</f>
        <v>3</v>
      </c>
      <c r="I46" s="187">
        <f t="shared" si="0"/>
        <v>5</v>
      </c>
      <c r="J46" s="194">
        <f>IF(COUNTIF(Penalty!E:E, PlayerTable!C46)=0, "", SUMIF(Penalty!E:E,PlayerTable!C46,Penalty!F:F))</f>
        <v>3</v>
      </c>
    </row>
    <row r="47" spans="1:11" s="180" customFormat="1" ht="15" customHeight="1" x14ac:dyDescent="0.25">
      <c r="A47" s="186" t="s">
        <v>423</v>
      </c>
      <c r="B47" s="180" t="s">
        <v>67</v>
      </c>
      <c r="C47" s="187">
        <v>3020</v>
      </c>
      <c r="D47" s="193">
        <v>23</v>
      </c>
      <c r="E47" s="180" t="s">
        <v>369</v>
      </c>
      <c r="F47" s="180" t="s">
        <v>370</v>
      </c>
      <c r="G47" s="187">
        <f>COUNTIF(GameStats!E:E,PlayerTable!C47)</f>
        <v>5</v>
      </c>
      <c r="H47" s="187">
        <f>COUNTIF(GameStats!F:G, PlayerTable!C47)</f>
        <v>2</v>
      </c>
      <c r="I47" s="187">
        <f t="shared" si="0"/>
        <v>7</v>
      </c>
      <c r="J47" s="194">
        <f>IF(COUNTIF(Penalty!E:E, PlayerTable!C47)=0, "", SUMIF(Penalty!E:E,PlayerTable!C47,Penalty!F:F))</f>
        <v>6</v>
      </c>
    </row>
    <row r="48" spans="1:11" s="180" customFormat="1" ht="15" customHeight="1" x14ac:dyDescent="0.25">
      <c r="A48" s="186" t="s">
        <v>423</v>
      </c>
      <c r="B48" s="180" t="s">
        <v>419</v>
      </c>
      <c r="C48" s="187">
        <v>8001</v>
      </c>
      <c r="D48" s="193">
        <v>44</v>
      </c>
      <c r="E48" s="180" t="s">
        <v>197</v>
      </c>
      <c r="F48" s="180" t="s">
        <v>198</v>
      </c>
      <c r="G48" s="187">
        <f>COUNTIF(GameStats!E:E,PlayerTable!C48)</f>
        <v>0</v>
      </c>
      <c r="H48" s="187">
        <f>COUNTIF(GameStats!F:G, PlayerTable!C48)</f>
        <v>0</v>
      </c>
      <c r="I48" s="187">
        <f t="shared" si="0"/>
        <v>0</v>
      </c>
      <c r="J48" s="194" t="str">
        <f>IF(COUNTIF(Penalty!E:E, PlayerTable!C48)=0, "", SUMIF(Penalty!E:E,PlayerTable!C48,Penalty!F:F))</f>
        <v/>
      </c>
    </row>
    <row r="49" spans="1:12" s="180" customFormat="1" ht="15" customHeight="1" x14ac:dyDescent="0.25">
      <c r="A49" s="186" t="s">
        <v>423</v>
      </c>
      <c r="B49" s="180" t="s">
        <v>419</v>
      </c>
      <c r="C49" s="187">
        <v>8021</v>
      </c>
      <c r="D49" s="193">
        <v>91</v>
      </c>
      <c r="E49" s="180" t="s">
        <v>408</v>
      </c>
      <c r="F49" s="180" t="s">
        <v>409</v>
      </c>
      <c r="G49" s="187">
        <f>COUNTIF(GameStats!E:E,PlayerTable!C49)</f>
        <v>6</v>
      </c>
      <c r="H49" s="187">
        <f>COUNTIF(GameStats!F:G, PlayerTable!C49)</f>
        <v>1</v>
      </c>
      <c r="I49" s="187">
        <f t="shared" si="0"/>
        <v>7</v>
      </c>
      <c r="J49" s="194">
        <f>IF(COUNTIF(Penalty!E:E, PlayerTable!C49)=0, "", SUMIF(Penalty!E:E,PlayerTable!C49,Penalty!F:F))</f>
        <v>3</v>
      </c>
    </row>
    <row r="50" spans="1:12" s="180" customFormat="1" ht="15" customHeight="1" x14ac:dyDescent="0.25">
      <c r="A50" s="186" t="s">
        <v>423</v>
      </c>
      <c r="B50" s="180" t="s">
        <v>419</v>
      </c>
      <c r="C50" s="187">
        <v>8002</v>
      </c>
      <c r="D50" s="193">
        <v>4</v>
      </c>
      <c r="E50" s="180" t="s">
        <v>202</v>
      </c>
      <c r="F50" s="180" t="s">
        <v>203</v>
      </c>
      <c r="G50" s="187">
        <f>COUNTIF(GameStats!E:E,PlayerTable!C50)</f>
        <v>0</v>
      </c>
      <c r="H50" s="187">
        <f>COUNTIF(GameStats!F:G, PlayerTable!C50)</f>
        <v>0</v>
      </c>
      <c r="I50" s="187">
        <f t="shared" si="0"/>
        <v>0</v>
      </c>
      <c r="J50" s="194" t="str">
        <f>IF(COUNTIF(Penalty!E:E, PlayerTable!C50)=0, "", SUMIF(Penalty!E:E,PlayerTable!C50,Penalty!F:F))</f>
        <v/>
      </c>
    </row>
    <row r="51" spans="1:12" s="180" customFormat="1" ht="15" customHeight="1" x14ac:dyDescent="0.25">
      <c r="A51" s="186" t="s">
        <v>423</v>
      </c>
      <c r="B51" s="180" t="s">
        <v>419</v>
      </c>
      <c r="C51" s="187">
        <v>8003</v>
      </c>
      <c r="D51" s="193">
        <v>7</v>
      </c>
      <c r="E51" s="180" t="s">
        <v>53</v>
      </c>
      <c r="F51" s="180" t="s">
        <v>188</v>
      </c>
      <c r="G51" s="187">
        <f>COUNTIF(GameStats!E:E,PlayerTable!C51)</f>
        <v>1</v>
      </c>
      <c r="H51" s="187">
        <f>COUNTIF(GameStats!F:G, PlayerTable!C51)</f>
        <v>1</v>
      </c>
      <c r="I51" s="187">
        <f t="shared" si="0"/>
        <v>2</v>
      </c>
      <c r="J51" s="194">
        <f>IF(COUNTIF(Penalty!E:E, PlayerTable!C51)=0, "", SUMIF(Penalty!E:E,PlayerTable!C51,Penalty!F:F))</f>
        <v>3</v>
      </c>
    </row>
    <row r="52" spans="1:12" s="180" customFormat="1" ht="15" customHeight="1" x14ac:dyDescent="0.25">
      <c r="A52" s="186" t="s">
        <v>423</v>
      </c>
      <c r="B52" s="180" t="s">
        <v>419</v>
      </c>
      <c r="C52" s="187">
        <v>8004</v>
      </c>
      <c r="D52" s="193">
        <v>15</v>
      </c>
      <c r="E52" s="180" t="s">
        <v>132</v>
      </c>
      <c r="F52" s="180" t="s">
        <v>199</v>
      </c>
      <c r="G52" s="187">
        <f>COUNTIF(GameStats!E:E,PlayerTable!C52)</f>
        <v>2</v>
      </c>
      <c r="H52" s="187">
        <f>COUNTIF(GameStats!F:G, PlayerTable!C52)</f>
        <v>0</v>
      </c>
      <c r="I52" s="187">
        <f t="shared" si="0"/>
        <v>2</v>
      </c>
      <c r="J52" s="194" t="str">
        <f>IF(COUNTIF(Penalty!E:E, PlayerTable!C52)=0, "", SUMIF(Penalty!E:E,PlayerTable!C52,Penalty!F:F))</f>
        <v/>
      </c>
    </row>
    <row r="53" spans="1:12" s="180" customFormat="1" ht="15" customHeight="1" x14ac:dyDescent="0.25">
      <c r="A53" s="186" t="s">
        <v>423</v>
      </c>
      <c r="B53" s="180" t="s">
        <v>419</v>
      </c>
      <c r="C53" s="187">
        <v>8005</v>
      </c>
      <c r="D53" s="193">
        <v>24</v>
      </c>
      <c r="E53" s="180" t="s">
        <v>70</v>
      </c>
      <c r="F53" s="180" t="s">
        <v>207</v>
      </c>
      <c r="G53" s="187">
        <f>COUNTIF(GameStats!E:E,PlayerTable!C53)</f>
        <v>1</v>
      </c>
      <c r="H53" s="187">
        <f>COUNTIF(GameStats!F:G, PlayerTable!C53)</f>
        <v>1</v>
      </c>
      <c r="I53" s="187">
        <f t="shared" si="0"/>
        <v>2</v>
      </c>
      <c r="J53" s="194" t="str">
        <f>IF(COUNTIF(Penalty!E:E, PlayerTable!C53)=0, "", SUMIF(Penalty!E:E,PlayerTable!C53,Penalty!F:F))</f>
        <v/>
      </c>
    </row>
    <row r="54" spans="1:12" s="180" customFormat="1" ht="15" customHeight="1" x14ac:dyDescent="0.25">
      <c r="A54" s="186" t="s">
        <v>423</v>
      </c>
      <c r="B54" s="180" t="s">
        <v>419</v>
      </c>
      <c r="C54" s="187">
        <v>8022</v>
      </c>
      <c r="D54" s="188" t="s">
        <v>421</v>
      </c>
      <c r="E54" s="180" t="s">
        <v>112</v>
      </c>
      <c r="F54" s="180" t="s">
        <v>204</v>
      </c>
      <c r="G54" s="187">
        <f>COUNTIF(GameStats!E:E,PlayerTable!C54)</f>
        <v>2</v>
      </c>
      <c r="H54" s="187">
        <f>COUNTIF(GameStats!F:G, PlayerTable!C54)</f>
        <v>2</v>
      </c>
      <c r="I54" s="187">
        <f t="shared" si="0"/>
        <v>4</v>
      </c>
      <c r="J54" s="194">
        <f>IF(COUNTIF(Penalty!E:E, PlayerTable!C54)=0, "", SUMIF(Penalty!E:E,PlayerTable!C54,Penalty!F:F))</f>
        <v>3</v>
      </c>
    </row>
    <row r="55" spans="1:12" s="180" customFormat="1" ht="15" customHeight="1" x14ac:dyDescent="0.25">
      <c r="A55" s="186" t="s">
        <v>423</v>
      </c>
      <c r="B55" s="180" t="s">
        <v>419</v>
      </c>
      <c r="C55" s="187">
        <v>8006</v>
      </c>
      <c r="D55" s="188" t="s">
        <v>476</v>
      </c>
      <c r="E55" s="180" t="s">
        <v>70</v>
      </c>
      <c r="F55" s="180" t="s">
        <v>204</v>
      </c>
      <c r="G55" s="187">
        <f>COUNTIF(GameStats!E:E,PlayerTable!C55)</f>
        <v>3</v>
      </c>
      <c r="H55" s="187">
        <f>COUNTIF(GameStats!F:G, PlayerTable!C55)</f>
        <v>0</v>
      </c>
      <c r="I55" s="187">
        <f t="shared" si="0"/>
        <v>3</v>
      </c>
      <c r="J55" s="194">
        <f>IF(COUNTIF(Penalty!E:E, PlayerTable!C55)=0, "", SUMIF(Penalty!E:E,PlayerTable!C55,Penalty!F:F))</f>
        <v>3</v>
      </c>
      <c r="K55" s="180" t="s">
        <v>477</v>
      </c>
    </row>
    <row r="56" spans="1:12" s="180" customFormat="1" ht="15" customHeight="1" x14ac:dyDescent="0.25">
      <c r="A56" s="186" t="s">
        <v>423</v>
      </c>
      <c r="B56" s="180" t="s">
        <v>419</v>
      </c>
      <c r="C56" s="187">
        <v>8008</v>
      </c>
      <c r="D56" s="193">
        <v>5</v>
      </c>
      <c r="E56" s="180" t="s">
        <v>24</v>
      </c>
      <c r="F56" s="180" t="s">
        <v>205</v>
      </c>
      <c r="G56" s="187">
        <f>COUNTIF(GameStats!E:E,PlayerTable!C56)</f>
        <v>3</v>
      </c>
      <c r="H56" s="187">
        <f>COUNTIF(GameStats!F:G, PlayerTable!C56)</f>
        <v>2</v>
      </c>
      <c r="I56" s="187">
        <f t="shared" si="0"/>
        <v>5</v>
      </c>
      <c r="J56" s="194">
        <f>IF(COUNTIF(Penalty!E:E, PlayerTable!C56)=0, "", SUMIF(Penalty!E:E,PlayerTable!C56,Penalty!F:F))</f>
        <v>6</v>
      </c>
    </row>
    <row r="57" spans="1:12" s="180" customFormat="1" ht="15" customHeight="1" x14ac:dyDescent="0.25">
      <c r="A57" s="186" t="s">
        <v>423</v>
      </c>
      <c r="B57" s="180" t="s">
        <v>419</v>
      </c>
      <c r="C57" s="187">
        <v>8019</v>
      </c>
      <c r="D57" s="193">
        <v>77</v>
      </c>
      <c r="E57" s="180" t="s">
        <v>51</v>
      </c>
      <c r="F57" s="180" t="s">
        <v>372</v>
      </c>
      <c r="G57" s="187">
        <f>COUNTIF(GameStats!E:E,PlayerTable!C57)</f>
        <v>0</v>
      </c>
      <c r="H57" s="187">
        <f>COUNTIF(GameStats!F:G, PlayerTable!C57)</f>
        <v>0</v>
      </c>
      <c r="I57" s="187">
        <f t="shared" si="0"/>
        <v>0</v>
      </c>
      <c r="J57" s="194" t="str">
        <f>IF(COUNTIF(Penalty!E:E, PlayerTable!C57)=0, "", SUMIF(Penalty!E:E,PlayerTable!C57,Penalty!F:F))</f>
        <v/>
      </c>
      <c r="K57" s="180" t="s">
        <v>478</v>
      </c>
    </row>
    <row r="58" spans="1:12" s="180" customFormat="1" ht="15" customHeight="1" x14ac:dyDescent="0.25">
      <c r="A58" s="186" t="s">
        <v>423</v>
      </c>
      <c r="B58" s="180" t="s">
        <v>419</v>
      </c>
      <c r="C58" s="187">
        <v>8009</v>
      </c>
      <c r="D58" s="193">
        <v>14</v>
      </c>
      <c r="E58" s="180" t="s">
        <v>29</v>
      </c>
      <c r="F58" s="180" t="s">
        <v>206</v>
      </c>
      <c r="G58" s="187">
        <f>COUNTIF(GameStats!E:E,PlayerTable!C58)</f>
        <v>0</v>
      </c>
      <c r="H58" s="187">
        <f>COUNTIF(GameStats!F:G, PlayerTable!C58)</f>
        <v>0</v>
      </c>
      <c r="I58" s="187">
        <f t="shared" si="0"/>
        <v>0</v>
      </c>
      <c r="J58" s="194" t="str">
        <f>IF(COUNTIF(Penalty!E:E, PlayerTable!C58)=0, "", SUMIF(Penalty!E:E,PlayerTable!C58,Penalty!F:F))</f>
        <v/>
      </c>
    </row>
    <row r="59" spans="1:12" s="180" customFormat="1" ht="15" customHeight="1" x14ac:dyDescent="0.25">
      <c r="A59" s="186" t="s">
        <v>423</v>
      </c>
      <c r="B59" s="180" t="s">
        <v>419</v>
      </c>
      <c r="C59" s="187">
        <v>8010</v>
      </c>
      <c r="D59" s="193">
        <v>13</v>
      </c>
      <c r="E59" s="180" t="s">
        <v>192</v>
      </c>
      <c r="F59" s="180" t="s">
        <v>193</v>
      </c>
      <c r="G59" s="187">
        <f>COUNTIF(GameStats!E:E,PlayerTable!C59)</f>
        <v>2</v>
      </c>
      <c r="H59" s="187">
        <f>COUNTIF(GameStats!F:G, PlayerTable!C59)</f>
        <v>2</v>
      </c>
      <c r="I59" s="187">
        <f t="shared" si="0"/>
        <v>4</v>
      </c>
      <c r="J59" s="194" t="str">
        <f>IF(COUNTIF(Penalty!E:E, PlayerTable!C59)=0, "", SUMIF(Penalty!E:E,PlayerTable!C59,Penalty!F:F))</f>
        <v/>
      </c>
    </row>
    <row r="60" spans="1:12" s="180" customFormat="1" ht="15" customHeight="1" x14ac:dyDescent="0.25">
      <c r="A60" s="186" t="s">
        <v>423</v>
      </c>
      <c r="B60" s="180" t="s">
        <v>419</v>
      </c>
      <c r="C60" s="187">
        <v>8012</v>
      </c>
      <c r="D60" s="193">
        <v>37</v>
      </c>
      <c r="E60" s="180" t="s">
        <v>186</v>
      </c>
      <c r="F60" s="180" t="s">
        <v>187</v>
      </c>
      <c r="G60" s="187">
        <f>COUNTIF(GameStats!E:E,PlayerTable!C60)</f>
        <v>0</v>
      </c>
      <c r="H60" s="187">
        <f>COUNTIF(GameStats!F:G, PlayerTable!C60)</f>
        <v>0</v>
      </c>
      <c r="I60" s="187">
        <f t="shared" si="0"/>
        <v>0</v>
      </c>
      <c r="J60" s="194" t="str">
        <f>IF(COUNTIF(Penalty!E:E, PlayerTable!C60)=0, "", SUMIF(Penalty!E:E,PlayerTable!C60,Penalty!F:F))</f>
        <v/>
      </c>
    </row>
    <row r="61" spans="1:12" s="180" customFormat="1" ht="15" customHeight="1" x14ac:dyDescent="0.25">
      <c r="A61" s="186" t="s">
        <v>423</v>
      </c>
      <c r="B61" s="180" t="s">
        <v>419</v>
      </c>
      <c r="C61" s="187">
        <v>8013</v>
      </c>
      <c r="D61" s="201">
        <v>20</v>
      </c>
      <c r="E61" s="180" t="s">
        <v>200</v>
      </c>
      <c r="F61" s="180" t="s">
        <v>201</v>
      </c>
      <c r="G61" s="187">
        <f>COUNTIF(GameStats!E:E,PlayerTable!C61)</f>
        <v>0</v>
      </c>
      <c r="H61" s="187">
        <f>COUNTIF(GameStats!F:G, PlayerTable!C61)</f>
        <v>0</v>
      </c>
      <c r="I61" s="187">
        <f t="shared" si="0"/>
        <v>0</v>
      </c>
      <c r="J61" s="194" t="str">
        <f>IF(COUNTIF(Penalty!E:E, PlayerTable!C61)=0, "", SUMIF(Penalty!E:E,PlayerTable!C61,Penalty!F:F))</f>
        <v/>
      </c>
    </row>
    <row r="62" spans="1:12" s="180" customFormat="1" ht="15" customHeight="1" x14ac:dyDescent="0.25">
      <c r="A62" s="186" t="s">
        <v>423</v>
      </c>
      <c r="B62" s="180" t="s">
        <v>419</v>
      </c>
      <c r="C62" s="187">
        <v>8014</v>
      </c>
      <c r="D62" s="193">
        <v>8</v>
      </c>
      <c r="E62" s="180" t="s">
        <v>189</v>
      </c>
      <c r="F62" s="180" t="s">
        <v>190</v>
      </c>
      <c r="G62" s="187">
        <f>COUNTIF(GameStats!E:E,PlayerTable!C62)</f>
        <v>0</v>
      </c>
      <c r="H62" s="187">
        <f>COUNTIF(GameStats!F:G, PlayerTable!C62)</f>
        <v>3</v>
      </c>
      <c r="I62" s="187">
        <f t="shared" si="0"/>
        <v>3</v>
      </c>
      <c r="J62" s="194" t="str">
        <f>IF(COUNTIF(Penalty!E:E, PlayerTable!C62)=0, "", SUMIF(Penalty!E:E,PlayerTable!C62,Penalty!F:F))</f>
        <v/>
      </c>
    </row>
    <row r="63" spans="1:12" ht="15" customHeight="1" x14ac:dyDescent="0.25">
      <c r="A63" s="186" t="s">
        <v>423</v>
      </c>
      <c r="B63" s="180" t="s">
        <v>419</v>
      </c>
      <c r="C63" s="187">
        <v>8023</v>
      </c>
      <c r="D63" s="188" t="s">
        <v>480</v>
      </c>
      <c r="E63" s="180" t="s">
        <v>146</v>
      </c>
      <c r="F63" s="180" t="s">
        <v>479</v>
      </c>
      <c r="G63" s="187">
        <f>COUNTIF(GameStats!E:E,PlayerTable!C63)</f>
        <v>2</v>
      </c>
      <c r="H63" s="187">
        <f>COUNTIF(GameStats!F:G, PlayerTable!C63)</f>
        <v>3</v>
      </c>
      <c r="I63" s="187">
        <f t="shared" si="0"/>
        <v>5</v>
      </c>
      <c r="J63" s="194">
        <f>IF(COUNTIF(Penalty!E:E, PlayerTable!C63)=0, "", SUMIF(Penalty!E:E,PlayerTable!C63,Penalty!F:F))</f>
        <v>3</v>
      </c>
      <c r="K63" s="180"/>
      <c r="L63" s="180"/>
    </row>
    <row r="64" spans="1:12" s="106" customFormat="1" ht="15" customHeight="1" x14ac:dyDescent="0.25">
      <c r="A64" s="186" t="s">
        <v>423</v>
      </c>
      <c r="B64" s="180" t="s">
        <v>419</v>
      </c>
      <c r="C64" s="187">
        <v>8024</v>
      </c>
      <c r="D64" s="188" t="s">
        <v>484</v>
      </c>
      <c r="E64" s="180" t="s">
        <v>68</v>
      </c>
      <c r="F64" s="180" t="s">
        <v>482</v>
      </c>
      <c r="G64" s="187">
        <f>COUNTIF(GameStats!E:E,PlayerTable!C64)</f>
        <v>2</v>
      </c>
      <c r="H64" s="187">
        <f>COUNTIF(GameStats!F:G, PlayerTable!C64)</f>
        <v>3</v>
      </c>
      <c r="I64" s="187">
        <f t="shared" si="0"/>
        <v>5</v>
      </c>
      <c r="J64" s="194">
        <f>IF(COUNTIF(Penalty!E:E, PlayerTable!C64)=0, "", SUMIF(Penalty!E:E,PlayerTable!C64,Penalty!F:F))</f>
        <v>6</v>
      </c>
    </row>
    <row r="65" spans="1:12" s="106" customFormat="1" ht="15" customHeight="1" x14ac:dyDescent="0.25">
      <c r="A65" s="186" t="s">
        <v>423</v>
      </c>
      <c r="B65" s="180" t="s">
        <v>419</v>
      </c>
      <c r="C65" s="134">
        <v>8016</v>
      </c>
      <c r="D65" s="188" t="s">
        <v>481</v>
      </c>
      <c r="E65" s="180" t="s">
        <v>55</v>
      </c>
      <c r="F65" s="180" t="s">
        <v>185</v>
      </c>
      <c r="G65" s="187">
        <f>COUNTIF(GameStats!E:E,PlayerTable!C65)</f>
        <v>1</v>
      </c>
      <c r="H65" s="187">
        <f>COUNTIF(GameStats!F:G, PlayerTable!C65)</f>
        <v>0</v>
      </c>
      <c r="I65" s="187">
        <f t="shared" si="0"/>
        <v>1</v>
      </c>
      <c r="J65" s="194" t="str">
        <f>IF(COUNTIF(Penalty!E:E, PlayerTable!C65)=0, "", SUMIF(Penalty!E:E,PlayerTable!C65,Penalty!F:F))</f>
        <v/>
      </c>
      <c r="K65" s="180"/>
      <c r="L65" s="180"/>
    </row>
    <row r="66" spans="1:12" s="180" customFormat="1" ht="15" customHeight="1" x14ac:dyDescent="0.25">
      <c r="A66" s="186" t="s">
        <v>423</v>
      </c>
      <c r="B66" s="180" t="s">
        <v>419</v>
      </c>
      <c r="C66" s="187">
        <v>8017</v>
      </c>
      <c r="D66" s="193">
        <v>9</v>
      </c>
      <c r="E66" s="180" t="s">
        <v>75</v>
      </c>
      <c r="F66" s="180" t="s">
        <v>191</v>
      </c>
      <c r="G66" s="187">
        <f>COUNTIF(GameStats!E:E,PlayerTable!C66)</f>
        <v>2</v>
      </c>
      <c r="H66" s="187">
        <f>COUNTIF(GameStats!F:G, PlayerTable!C66)</f>
        <v>2</v>
      </c>
      <c r="I66" s="187">
        <f t="shared" si="0"/>
        <v>4</v>
      </c>
      <c r="J66" s="194" t="str">
        <f>IF(COUNTIF(Penalty!E:E, PlayerTable!C66)=0, "", SUMIF(Penalty!E:E,PlayerTable!C66,Penalty!F:F))</f>
        <v/>
      </c>
    </row>
    <row r="67" spans="1:12" s="180" customFormat="1" ht="15" customHeight="1" x14ac:dyDescent="0.25">
      <c r="A67" s="186" t="s">
        <v>423</v>
      </c>
      <c r="B67" s="180" t="s">
        <v>39</v>
      </c>
      <c r="C67" s="187">
        <v>2001</v>
      </c>
      <c r="D67" s="188">
        <v>34</v>
      </c>
      <c r="E67" s="180" t="s">
        <v>43</v>
      </c>
      <c r="F67" s="180" t="s">
        <v>65</v>
      </c>
      <c r="G67" s="187">
        <f>COUNTIF(GameStats!E:E,PlayerTable!C67)</f>
        <v>0</v>
      </c>
      <c r="H67" s="187">
        <f>COUNTIF(GameStats!F:G, PlayerTable!C67)</f>
        <v>0</v>
      </c>
      <c r="I67" s="187">
        <f t="shared" ref="I67:I130" si="1">G67+H67</f>
        <v>0</v>
      </c>
      <c r="J67" s="194" t="str">
        <f>IF(COUNTIF(Penalty!E:E, PlayerTable!C67)=0, "", SUMIF(Penalty!E:E,PlayerTable!C67,Penalty!F:F))</f>
        <v/>
      </c>
      <c r="K67" s="133"/>
      <c r="L67" s="133"/>
    </row>
    <row r="68" spans="1:12" ht="15" customHeight="1" x14ac:dyDescent="0.25">
      <c r="A68" s="186" t="s">
        <v>423</v>
      </c>
      <c r="B68" s="180" t="s">
        <v>39</v>
      </c>
      <c r="C68" s="187">
        <v>2020</v>
      </c>
      <c r="D68" s="188">
        <v>57</v>
      </c>
      <c r="E68" s="180" t="s">
        <v>55</v>
      </c>
      <c r="F68" s="180" t="s">
        <v>411</v>
      </c>
      <c r="G68" s="187">
        <f>COUNTIF(GameStats!E:E,PlayerTable!C68)</f>
        <v>0</v>
      </c>
      <c r="H68" s="187">
        <f>COUNTIF(GameStats!F:G, PlayerTable!C68)</f>
        <v>0</v>
      </c>
      <c r="I68" s="187">
        <f t="shared" si="1"/>
        <v>0</v>
      </c>
      <c r="J68" s="194" t="str">
        <f>IF(COUNTIF(Penalty!E:E, PlayerTable!C68)=0, "", SUMIF(Penalty!E:E,PlayerTable!C68,Penalty!F:F))</f>
        <v/>
      </c>
    </row>
    <row r="69" spans="1:12" s="180" customFormat="1" ht="15" customHeight="1" x14ac:dyDescent="0.25">
      <c r="A69" s="186" t="s">
        <v>423</v>
      </c>
      <c r="B69" s="180" t="s">
        <v>39</v>
      </c>
      <c r="C69" s="187">
        <v>2018</v>
      </c>
      <c r="D69" s="188" t="s">
        <v>412</v>
      </c>
      <c r="E69" s="180" t="s">
        <v>10</v>
      </c>
      <c r="F69" s="180" t="s">
        <v>250</v>
      </c>
      <c r="G69" s="187">
        <f>COUNTIF(GameStats!E:E,PlayerTable!C69)</f>
        <v>3</v>
      </c>
      <c r="H69" s="187">
        <f>COUNTIF(GameStats!F:G, PlayerTable!C69)</f>
        <v>2</v>
      </c>
      <c r="I69" s="187">
        <f t="shared" si="1"/>
        <v>5</v>
      </c>
      <c r="J69" s="194">
        <f>IF(COUNTIF(Penalty!E:E, PlayerTable!C69)=0, "", SUMIF(Penalty!E:E,PlayerTable!C69,Penalty!F:F))</f>
        <v>3</v>
      </c>
      <c r="K69" s="133" t="s">
        <v>454</v>
      </c>
      <c r="L69" s="133"/>
    </row>
    <row r="70" spans="1:12" ht="15" customHeight="1" x14ac:dyDescent="0.25">
      <c r="A70" s="186" t="s">
        <v>423</v>
      </c>
      <c r="B70" s="180" t="s">
        <v>39</v>
      </c>
      <c r="C70" s="187">
        <v>2006</v>
      </c>
      <c r="D70" s="188" t="s">
        <v>455</v>
      </c>
      <c r="E70" s="180" t="s">
        <v>22</v>
      </c>
      <c r="F70" s="180" t="s">
        <v>40</v>
      </c>
      <c r="G70" s="187">
        <f>COUNTIF(GameStats!E:E,PlayerTable!C70)</f>
        <v>0</v>
      </c>
      <c r="H70" s="187">
        <f>COUNTIF(GameStats!F:G, PlayerTable!C70)</f>
        <v>0</v>
      </c>
      <c r="I70" s="187">
        <f t="shared" si="1"/>
        <v>0</v>
      </c>
      <c r="J70" s="194" t="str">
        <f>IF(COUNTIF(Penalty!E:E, PlayerTable!C70)=0, "", SUMIF(Penalty!E:E,PlayerTable!C70,Penalty!F:F))</f>
        <v/>
      </c>
    </row>
    <row r="71" spans="1:12" ht="15" customHeight="1" x14ac:dyDescent="0.25">
      <c r="A71" s="186" t="s">
        <v>423</v>
      </c>
      <c r="B71" s="180" t="s">
        <v>39</v>
      </c>
      <c r="C71" s="187">
        <v>2007</v>
      </c>
      <c r="D71" s="188">
        <v>79</v>
      </c>
      <c r="E71" s="180" t="s">
        <v>53</v>
      </c>
      <c r="F71" s="180" t="s">
        <v>54</v>
      </c>
      <c r="G71" s="187">
        <f>COUNTIF(GameStats!E:E,PlayerTable!C71)</f>
        <v>1</v>
      </c>
      <c r="H71" s="187">
        <f>COUNTIF(GameStats!F:G, PlayerTable!C71)</f>
        <v>0</v>
      </c>
      <c r="I71" s="187">
        <f t="shared" si="1"/>
        <v>1</v>
      </c>
      <c r="J71" s="194">
        <f>IF(COUNTIF(Penalty!E:E, PlayerTable!C71)=0, "", SUMIF(Penalty!E:E,PlayerTable!C71,Penalty!F:F))</f>
        <v>6</v>
      </c>
    </row>
    <row r="72" spans="1:12" ht="15" customHeight="1" x14ac:dyDescent="0.25">
      <c r="A72" s="186" t="s">
        <v>423</v>
      </c>
      <c r="B72" s="180" t="s">
        <v>39</v>
      </c>
      <c r="C72" s="187">
        <v>2008</v>
      </c>
      <c r="D72" s="188">
        <v>86</v>
      </c>
      <c r="E72" s="180" t="s">
        <v>55</v>
      </c>
      <c r="F72" s="180" t="s">
        <v>56</v>
      </c>
      <c r="G72" s="187">
        <f>COUNTIF(GameStats!E:E,PlayerTable!C72)</f>
        <v>0</v>
      </c>
      <c r="H72" s="187">
        <f>COUNTIF(GameStats!F:G, PlayerTable!C72)</f>
        <v>0</v>
      </c>
      <c r="I72" s="187">
        <f t="shared" si="1"/>
        <v>0</v>
      </c>
      <c r="J72" s="194">
        <f>IF(COUNTIF(Penalty!E:E, PlayerTable!C72)=0, "", SUMIF(Penalty!E:E,PlayerTable!C72,Penalty!F:F))</f>
        <v>3</v>
      </c>
    </row>
    <row r="73" spans="1:12" ht="15" customHeight="1" x14ac:dyDescent="0.25">
      <c r="A73" s="186" t="s">
        <v>423</v>
      </c>
      <c r="B73" s="180" t="s">
        <v>39</v>
      </c>
      <c r="C73" s="187">
        <v>2009</v>
      </c>
      <c r="D73" s="188">
        <v>55</v>
      </c>
      <c r="E73" s="180" t="s">
        <v>12</v>
      </c>
      <c r="F73" s="180" t="s">
        <v>49</v>
      </c>
      <c r="G73" s="187">
        <f>COUNTIF(GameStats!E:E,PlayerTable!C73)</f>
        <v>1</v>
      </c>
      <c r="H73" s="187">
        <f>COUNTIF(GameStats!F:G, PlayerTable!C73)</f>
        <v>1</v>
      </c>
      <c r="I73" s="187">
        <f t="shared" si="1"/>
        <v>2</v>
      </c>
      <c r="J73" s="194">
        <f>IF(COUNTIF(Penalty!E:E, PlayerTable!C73)=0, "", SUMIF(Penalty!E:E,PlayerTable!C73,Penalty!F:F))</f>
        <v>3</v>
      </c>
    </row>
    <row r="74" spans="1:12" ht="15" customHeight="1" x14ac:dyDescent="0.25">
      <c r="A74" s="186" t="s">
        <v>423</v>
      </c>
      <c r="B74" s="180" t="s">
        <v>39</v>
      </c>
      <c r="C74" s="187">
        <v>2018</v>
      </c>
      <c r="D74" s="188">
        <v>27</v>
      </c>
      <c r="E74" s="180" t="s">
        <v>43</v>
      </c>
      <c r="F74" s="180" t="s">
        <v>44</v>
      </c>
      <c r="G74" s="187">
        <f>COUNTIF(GameStats!E:E,PlayerTable!C74)</f>
        <v>3</v>
      </c>
      <c r="H74" s="187">
        <f>COUNTIF(GameStats!F:G, PlayerTable!C74)</f>
        <v>2</v>
      </c>
      <c r="I74" s="187">
        <f t="shared" si="1"/>
        <v>5</v>
      </c>
      <c r="J74" s="194">
        <f>IF(COUNTIF(Penalty!E:E, PlayerTable!C74)=0, "", SUMIF(Penalty!E:E,PlayerTable!C74,Penalty!F:F))</f>
        <v>3</v>
      </c>
    </row>
    <row r="75" spans="1:12" s="106" customFormat="1" ht="15" customHeight="1" x14ac:dyDescent="0.25">
      <c r="A75" s="186" t="s">
        <v>423</v>
      </c>
      <c r="B75" s="180" t="s">
        <v>39</v>
      </c>
      <c r="C75" s="187">
        <v>2019</v>
      </c>
      <c r="D75" s="188" t="s">
        <v>456</v>
      </c>
      <c r="E75" s="180" t="s">
        <v>100</v>
      </c>
      <c r="F75" s="180" t="s">
        <v>215</v>
      </c>
      <c r="G75" s="187">
        <f>COUNTIF(GameStats!E:E,PlayerTable!C75)</f>
        <v>6</v>
      </c>
      <c r="H75" s="187">
        <f>COUNTIF(GameStats!F:G, PlayerTable!C75)</f>
        <v>3</v>
      </c>
      <c r="I75" s="187">
        <f t="shared" si="1"/>
        <v>9</v>
      </c>
      <c r="J75" s="194" t="str">
        <f>IF(COUNTIF(Penalty!E:E, PlayerTable!C75)=0, "", SUMIF(Penalty!E:E,PlayerTable!C75,Penalty!F:F))</f>
        <v/>
      </c>
      <c r="K75" s="133" t="s">
        <v>457</v>
      </c>
      <c r="L75" s="133"/>
    </row>
    <row r="76" spans="1:12" s="106" customFormat="1" ht="15" customHeight="1" x14ac:dyDescent="0.25">
      <c r="A76" s="186" t="s">
        <v>423</v>
      </c>
      <c r="B76" s="180" t="s">
        <v>39</v>
      </c>
      <c r="C76" s="187">
        <v>2017</v>
      </c>
      <c r="D76" s="188" t="s">
        <v>414</v>
      </c>
      <c r="E76" s="180" t="s">
        <v>59</v>
      </c>
      <c r="F76" s="180" t="s">
        <v>215</v>
      </c>
      <c r="G76" s="187">
        <f>COUNTIF(GameStats!E:E,PlayerTable!C76)</f>
        <v>2</v>
      </c>
      <c r="H76" s="187">
        <f>COUNTIF(GameStats!F:G, PlayerTable!C76)</f>
        <v>2</v>
      </c>
      <c r="I76" s="187">
        <f t="shared" si="1"/>
        <v>4</v>
      </c>
      <c r="J76" s="194" t="str">
        <f>IF(COUNTIF(Penalty!E:E, PlayerTable!C76)=0, "", SUMIF(Penalty!E:E,PlayerTable!C76,Penalty!F:F))</f>
        <v/>
      </c>
      <c r="K76" s="106" t="s">
        <v>458</v>
      </c>
    </row>
    <row r="77" spans="1:12" s="180" customFormat="1" ht="15" customHeight="1" x14ac:dyDescent="0.25">
      <c r="A77" s="186" t="s">
        <v>423</v>
      </c>
      <c r="B77" s="180" t="s">
        <v>39</v>
      </c>
      <c r="C77" s="187">
        <v>2012</v>
      </c>
      <c r="D77" s="188">
        <v>9</v>
      </c>
      <c r="E77" s="180" t="s">
        <v>41</v>
      </c>
      <c r="F77" s="180" t="s">
        <v>42</v>
      </c>
      <c r="G77" s="187">
        <f>COUNTIF(GameStats!E:E,PlayerTable!C77)</f>
        <v>1</v>
      </c>
      <c r="H77" s="187">
        <f>COUNTIF(GameStats!F:G, PlayerTable!C77)</f>
        <v>1</v>
      </c>
      <c r="I77" s="187">
        <f t="shared" si="1"/>
        <v>2</v>
      </c>
      <c r="J77" s="194" t="str">
        <f>IF(COUNTIF(Penalty!E:E, PlayerTable!C77)=0, "", SUMIF(Penalty!E:E,PlayerTable!C77,Penalty!F:F))</f>
        <v/>
      </c>
      <c r="K77" s="133"/>
      <c r="L77" s="133"/>
    </row>
    <row r="78" spans="1:12" s="180" customFormat="1" ht="15" customHeight="1" x14ac:dyDescent="0.25">
      <c r="A78" s="186" t="s">
        <v>423</v>
      </c>
      <c r="B78" s="180" t="s">
        <v>39</v>
      </c>
      <c r="C78" s="187">
        <v>2021</v>
      </c>
      <c r="D78" s="188" t="s">
        <v>484</v>
      </c>
      <c r="E78" s="180" t="s">
        <v>74</v>
      </c>
      <c r="F78" s="180" t="s">
        <v>42</v>
      </c>
      <c r="G78" s="187">
        <f>COUNTIF(GameStats!E:E,PlayerTable!C78)</f>
        <v>2</v>
      </c>
      <c r="H78" s="187">
        <f>COUNTIF(GameStats!F:G, PlayerTable!C78)</f>
        <v>0</v>
      </c>
      <c r="I78" s="187">
        <f t="shared" si="1"/>
        <v>2</v>
      </c>
      <c r="J78" s="194">
        <f>IF(COUNTIF(Penalty!E:E, PlayerTable!C78)=0, "", SUMIF(Penalty!E:E,PlayerTable!C78,Penalty!F:F))</f>
        <v>3</v>
      </c>
      <c r="K78" s="133"/>
      <c r="L78" s="133"/>
    </row>
    <row r="79" spans="1:12" s="180" customFormat="1" ht="15" customHeight="1" x14ac:dyDescent="0.25">
      <c r="A79" s="190"/>
      <c r="B79" s="179" t="s">
        <v>39</v>
      </c>
      <c r="C79" s="191">
        <v>2022</v>
      </c>
      <c r="D79" s="192"/>
      <c r="E79" s="179" t="s">
        <v>461</v>
      </c>
      <c r="F79" s="179" t="s">
        <v>462</v>
      </c>
      <c r="G79" s="187">
        <f>COUNTIF(GameStats!E:E,PlayerTable!C79)</f>
        <v>0</v>
      </c>
      <c r="H79" s="187">
        <f>COUNTIF(GameStats!F:G, PlayerTable!C79)</f>
        <v>0</v>
      </c>
      <c r="I79" s="187">
        <f t="shared" si="1"/>
        <v>0</v>
      </c>
      <c r="J79" s="194" t="str">
        <f>IF(COUNTIF(Penalty!E:E, PlayerTable!C79)=0, "", SUMIF(Penalty!E:E,PlayerTable!C79,Penalty!F:F))</f>
        <v/>
      </c>
      <c r="K79" s="133"/>
      <c r="L79" s="133"/>
    </row>
    <row r="80" spans="1:12" s="180" customFormat="1" ht="15" customHeight="1" x14ac:dyDescent="0.25">
      <c r="A80" s="190"/>
      <c r="B80" s="179" t="s">
        <v>39</v>
      </c>
      <c r="C80" s="191">
        <v>2023</v>
      </c>
      <c r="D80" s="192"/>
      <c r="E80" s="179" t="s">
        <v>100</v>
      </c>
      <c r="F80" s="179" t="s">
        <v>463</v>
      </c>
      <c r="G80" s="187">
        <f>COUNTIF(GameStats!E:E,PlayerTable!C80)</f>
        <v>1</v>
      </c>
      <c r="H80" s="187">
        <f>COUNTIF(GameStats!F:G, PlayerTable!C80)</f>
        <v>0</v>
      </c>
      <c r="I80" s="187">
        <f t="shared" si="1"/>
        <v>1</v>
      </c>
      <c r="J80" s="194" t="str">
        <f>IF(COUNTIF(Penalty!E:E, PlayerTable!C80)=0, "", SUMIF(Penalty!E:E,PlayerTable!C80,Penalty!F:F))</f>
        <v/>
      </c>
      <c r="K80" s="133"/>
      <c r="L80" s="133"/>
    </row>
    <row r="81" spans="1:12" s="180" customFormat="1" ht="15" customHeight="1" x14ac:dyDescent="0.25">
      <c r="A81" s="186" t="s">
        <v>423</v>
      </c>
      <c r="B81" s="180" t="s">
        <v>39</v>
      </c>
      <c r="C81" s="187">
        <v>2013</v>
      </c>
      <c r="D81" s="188">
        <v>22</v>
      </c>
      <c r="E81" s="180" t="s">
        <v>32</v>
      </c>
      <c r="F81" s="180" t="s">
        <v>50</v>
      </c>
      <c r="G81" s="187">
        <f>COUNTIF(GameStats!E:E,PlayerTable!C81)</f>
        <v>1</v>
      </c>
      <c r="H81" s="187">
        <f>COUNTIF(GameStats!F:G, PlayerTable!C81)</f>
        <v>0</v>
      </c>
      <c r="I81" s="187">
        <f t="shared" si="1"/>
        <v>1</v>
      </c>
      <c r="J81" s="194" t="str">
        <f>IF(COUNTIF(Penalty!E:E, PlayerTable!C81)=0, "", SUMIF(Penalty!E:E,PlayerTable!C81,Penalty!F:F))</f>
        <v/>
      </c>
      <c r="K81" s="133"/>
      <c r="L81" s="133"/>
    </row>
    <row r="82" spans="1:12" s="180" customFormat="1" ht="15" customHeight="1" x14ac:dyDescent="0.25">
      <c r="A82" s="186" t="s">
        <v>423</v>
      </c>
      <c r="B82" s="180" t="s">
        <v>39</v>
      </c>
      <c r="C82" s="187">
        <v>2015</v>
      </c>
      <c r="D82" s="188" t="s">
        <v>460</v>
      </c>
      <c r="E82" s="180" t="s">
        <v>45</v>
      </c>
      <c r="F82" s="180" t="s">
        <v>46</v>
      </c>
      <c r="G82" s="187">
        <f>COUNTIF(GameStats!E:E,PlayerTable!C82)</f>
        <v>0</v>
      </c>
      <c r="H82" s="187">
        <f>COUNTIF(GameStats!F:G, PlayerTable!C82)</f>
        <v>0</v>
      </c>
      <c r="I82" s="187">
        <f t="shared" si="1"/>
        <v>0</v>
      </c>
      <c r="J82" s="194" t="str">
        <f>IF(COUNTIF(Penalty!E:E, PlayerTable!C82)=0, "", SUMIF(Penalty!E:E,PlayerTable!C82,Penalty!F:F))</f>
        <v/>
      </c>
      <c r="K82" s="133" t="s">
        <v>459</v>
      </c>
    </row>
    <row r="83" spans="1:12" s="180" customFormat="1" ht="15" customHeight="1" x14ac:dyDescent="0.25">
      <c r="A83" s="186" t="s">
        <v>423</v>
      </c>
      <c r="B83" s="180" t="s">
        <v>39</v>
      </c>
      <c r="C83" s="187">
        <v>2016</v>
      </c>
      <c r="D83" s="188">
        <v>44</v>
      </c>
      <c r="E83" s="180" t="s">
        <v>51</v>
      </c>
      <c r="F83" s="180" t="s">
        <v>52</v>
      </c>
      <c r="G83" s="187">
        <f>COUNTIF(GameStats!E:E,PlayerTable!C83)</f>
        <v>2</v>
      </c>
      <c r="H83" s="187">
        <f>COUNTIF(GameStats!F:G, PlayerTable!C83)</f>
        <v>1</v>
      </c>
      <c r="I83" s="187">
        <f t="shared" si="1"/>
        <v>3</v>
      </c>
      <c r="J83" s="194">
        <f>IF(COUNTIF(Penalty!E:E, PlayerTable!C83)=0, "", SUMIF(Penalty!E:E,PlayerTable!C83,Penalty!F:F))</f>
        <v>3</v>
      </c>
      <c r="K83" s="133"/>
      <c r="L83" s="133"/>
    </row>
    <row r="84" spans="1:12" s="180" customFormat="1" ht="15" customHeight="1" x14ac:dyDescent="0.25">
      <c r="A84" s="186" t="s">
        <v>423</v>
      </c>
      <c r="B84" s="180" t="s">
        <v>119</v>
      </c>
      <c r="C84" s="187">
        <v>5001</v>
      </c>
      <c r="D84" s="193">
        <v>25</v>
      </c>
      <c r="E84" s="180" t="s">
        <v>24</v>
      </c>
      <c r="F84" s="180" t="s">
        <v>120</v>
      </c>
      <c r="G84" s="187">
        <f>COUNTIF(GameStats!E:E,PlayerTable!C84)</f>
        <v>2</v>
      </c>
      <c r="H84" s="187">
        <f>COUNTIF(GameStats!F:G, PlayerTable!C84)</f>
        <v>2</v>
      </c>
      <c r="I84" s="187">
        <f t="shared" si="1"/>
        <v>4</v>
      </c>
      <c r="J84" s="194">
        <f>IF(COUNTIF(Penalty!E:E, PlayerTable!C84)=0, "", SUMIF(Penalty!E:E,PlayerTable!C84,Penalty!F:F))</f>
        <v>6</v>
      </c>
    </row>
    <row r="85" spans="1:12" s="180" customFormat="1" ht="15" customHeight="1" x14ac:dyDescent="0.25">
      <c r="A85" s="186" t="s">
        <v>423</v>
      </c>
      <c r="B85" s="180" t="s">
        <v>119</v>
      </c>
      <c r="C85" s="187">
        <v>5002</v>
      </c>
      <c r="D85" s="193">
        <v>99</v>
      </c>
      <c r="E85" s="180" t="s">
        <v>121</v>
      </c>
      <c r="F85" s="180" t="s">
        <v>122</v>
      </c>
      <c r="G85" s="187">
        <f>COUNTIF(GameStats!E:E,PlayerTable!C85)</f>
        <v>2</v>
      </c>
      <c r="H85" s="187">
        <f>COUNTIF(GameStats!F:G, PlayerTable!C85)</f>
        <v>0</v>
      </c>
      <c r="I85" s="187">
        <f t="shared" si="1"/>
        <v>2</v>
      </c>
      <c r="J85" s="194">
        <f>IF(COUNTIF(Penalty!E:E, PlayerTable!C85)=0, "", SUMIF(Penalty!E:E,PlayerTable!C85,Penalty!F:F))</f>
        <v>3</v>
      </c>
    </row>
    <row r="86" spans="1:12" s="180" customFormat="1" ht="15" customHeight="1" x14ac:dyDescent="0.25">
      <c r="A86" s="186" t="s">
        <v>423</v>
      </c>
      <c r="B86" s="180" t="s">
        <v>119</v>
      </c>
      <c r="C86" s="187">
        <v>5024</v>
      </c>
      <c r="D86" s="188" t="s">
        <v>453</v>
      </c>
      <c r="E86" s="180" t="s">
        <v>24</v>
      </c>
      <c r="F86" s="180" t="s">
        <v>151</v>
      </c>
      <c r="G86" s="187">
        <f>COUNTIF(GameStats!E:E,PlayerTable!C86)</f>
        <v>1</v>
      </c>
      <c r="H86" s="187">
        <f>COUNTIF(GameStats!F:G, PlayerTable!C86)</f>
        <v>0</v>
      </c>
      <c r="I86" s="187">
        <f t="shared" si="1"/>
        <v>1</v>
      </c>
      <c r="J86" s="194" t="str">
        <f>IF(COUNTIF(Penalty!E:E, PlayerTable!C86)=0, "", SUMIF(Penalty!E:E,PlayerTable!C86,Penalty!F:F))</f>
        <v/>
      </c>
    </row>
    <row r="87" spans="1:12" s="180" customFormat="1" ht="15" customHeight="1" x14ac:dyDescent="0.25">
      <c r="A87" s="186" t="s">
        <v>423</v>
      </c>
      <c r="B87" s="180" t="s">
        <v>119</v>
      </c>
      <c r="C87" s="187">
        <v>5003</v>
      </c>
      <c r="D87" s="193">
        <v>69</v>
      </c>
      <c r="E87" s="180" t="s">
        <v>12</v>
      </c>
      <c r="F87" s="180" t="s">
        <v>123</v>
      </c>
      <c r="G87" s="187">
        <f>COUNTIF(GameStats!E:E,PlayerTable!C87)</f>
        <v>3</v>
      </c>
      <c r="H87" s="187">
        <f>COUNTIF(GameStats!F:G, PlayerTable!C87)</f>
        <v>0</v>
      </c>
      <c r="I87" s="187">
        <f t="shared" si="1"/>
        <v>3</v>
      </c>
      <c r="J87" s="194" t="str">
        <f>IF(COUNTIF(Penalty!E:E, PlayerTable!C87)=0, "", SUMIF(Penalty!E:E,PlayerTable!C87,Penalty!F:F))</f>
        <v/>
      </c>
    </row>
    <row r="88" spans="1:12" s="180" customFormat="1" ht="15" customHeight="1" x14ac:dyDescent="0.25">
      <c r="A88" s="186" t="s">
        <v>423</v>
      </c>
      <c r="B88" s="180" t="s">
        <v>119</v>
      </c>
      <c r="C88" s="187">
        <v>5004</v>
      </c>
      <c r="D88" s="193">
        <v>88</v>
      </c>
      <c r="E88" s="180" t="s">
        <v>71</v>
      </c>
      <c r="F88" s="180" t="s">
        <v>124</v>
      </c>
      <c r="G88" s="187">
        <f>COUNTIF(GameStats!E:E,PlayerTable!C88)</f>
        <v>1</v>
      </c>
      <c r="H88" s="187">
        <f>COUNTIF(GameStats!F:G, PlayerTable!C88)</f>
        <v>2</v>
      </c>
      <c r="I88" s="187">
        <f t="shared" si="1"/>
        <v>3</v>
      </c>
      <c r="J88" s="194" t="str">
        <f>IF(COUNTIF(Penalty!E:E, PlayerTable!C88)=0, "", SUMIF(Penalty!E:E,PlayerTable!C88,Penalty!F:F))</f>
        <v/>
      </c>
    </row>
    <row r="89" spans="1:12" s="180" customFormat="1" ht="15" customHeight="1" x14ac:dyDescent="0.25">
      <c r="A89" s="186" t="s">
        <v>423</v>
      </c>
      <c r="B89" s="180" t="s">
        <v>119</v>
      </c>
      <c r="C89" s="187">
        <v>5022</v>
      </c>
      <c r="D89" s="188" t="s">
        <v>449</v>
      </c>
      <c r="E89" s="180" t="s">
        <v>434</v>
      </c>
      <c r="F89" s="180" t="s">
        <v>435</v>
      </c>
      <c r="G89" s="187">
        <f>COUNTIF(GameStats!E:E,PlayerTable!C89)</f>
        <v>1</v>
      </c>
      <c r="H89" s="187">
        <f>COUNTIF(GameStats!F:G, PlayerTable!C89)</f>
        <v>5</v>
      </c>
      <c r="I89" s="187">
        <f t="shared" si="1"/>
        <v>6</v>
      </c>
      <c r="J89" s="194">
        <f>IF(COUNTIF(Penalty!E:E, PlayerTable!C89)=0, "", SUMIF(Penalty!E:E,PlayerTable!C89,Penalty!F:F))</f>
        <v>3</v>
      </c>
    </row>
    <row r="90" spans="1:12" s="180" customFormat="1" ht="15" customHeight="1" x14ac:dyDescent="0.25">
      <c r="A90" s="186" t="s">
        <v>423</v>
      </c>
      <c r="B90" s="180" t="s">
        <v>119</v>
      </c>
      <c r="C90" s="187">
        <v>5005</v>
      </c>
      <c r="D90" s="193">
        <v>1</v>
      </c>
      <c r="E90" s="180" t="s">
        <v>125</v>
      </c>
      <c r="F90" s="180" t="s">
        <v>126</v>
      </c>
      <c r="G90" s="187">
        <f>COUNTIF(GameStats!E:E,PlayerTable!C90)</f>
        <v>4</v>
      </c>
      <c r="H90" s="187">
        <f>COUNTIF(GameStats!F:G, PlayerTable!C90)</f>
        <v>4</v>
      </c>
      <c r="I90" s="187">
        <f t="shared" si="1"/>
        <v>8</v>
      </c>
      <c r="J90" s="194" t="str">
        <f>IF(COUNTIF(Penalty!E:E, PlayerTable!C90)=0, "", SUMIF(Penalty!E:E,PlayerTable!C90,Penalty!F:F))</f>
        <v/>
      </c>
    </row>
    <row r="91" spans="1:12" s="180" customFormat="1" ht="15" customHeight="1" x14ac:dyDescent="0.25">
      <c r="A91" s="186" t="s">
        <v>423</v>
      </c>
      <c r="B91" s="180" t="s">
        <v>119</v>
      </c>
      <c r="C91" s="187">
        <v>5006</v>
      </c>
      <c r="D91" s="193">
        <v>42</v>
      </c>
      <c r="E91" s="180" t="s">
        <v>51</v>
      </c>
      <c r="F91" s="180" t="s">
        <v>81</v>
      </c>
      <c r="G91" s="187">
        <f>COUNTIF(GameStats!E:E,PlayerTable!C91)</f>
        <v>0</v>
      </c>
      <c r="H91" s="187">
        <f>COUNTIF(GameStats!F:G, PlayerTable!C91)</f>
        <v>0</v>
      </c>
      <c r="I91" s="187">
        <f t="shared" si="1"/>
        <v>0</v>
      </c>
      <c r="J91" s="194" t="str">
        <f>IF(COUNTIF(Penalty!E:E, PlayerTable!C91)=0, "", SUMIF(Penalty!E:E,PlayerTable!C91,Penalty!F:F))</f>
        <v/>
      </c>
    </row>
    <row r="92" spans="1:12" s="180" customFormat="1" ht="15" customHeight="1" x14ac:dyDescent="0.25">
      <c r="A92" s="186" t="s">
        <v>423</v>
      </c>
      <c r="B92" s="180" t="s">
        <v>119</v>
      </c>
      <c r="C92" s="187">
        <v>5009</v>
      </c>
      <c r="D92" s="193">
        <v>9</v>
      </c>
      <c r="E92" s="180" t="s">
        <v>128</v>
      </c>
      <c r="F92" s="180" t="s">
        <v>129</v>
      </c>
      <c r="G92" s="187">
        <f>COUNTIF(GameStats!E:E,PlayerTable!C92)</f>
        <v>3</v>
      </c>
      <c r="H92" s="187">
        <f>COUNTIF(GameStats!F:G, PlayerTable!C92)</f>
        <v>0</v>
      </c>
      <c r="I92" s="187">
        <f t="shared" si="1"/>
        <v>3</v>
      </c>
      <c r="J92" s="194" t="str">
        <f>IF(COUNTIF(Penalty!E:E, PlayerTable!C92)=0, "", SUMIF(Penalty!E:E,PlayerTable!C92,Penalty!F:F))</f>
        <v/>
      </c>
    </row>
    <row r="93" spans="1:12" ht="15" customHeight="1" x14ac:dyDescent="0.25">
      <c r="A93" s="186" t="s">
        <v>423</v>
      </c>
      <c r="B93" s="180" t="s">
        <v>119</v>
      </c>
      <c r="C93" s="187">
        <v>5025</v>
      </c>
      <c r="D93" s="188" t="s">
        <v>451</v>
      </c>
      <c r="E93" s="180" t="s">
        <v>151</v>
      </c>
      <c r="F93" s="180" t="s">
        <v>438</v>
      </c>
      <c r="G93" s="187">
        <f>COUNTIF(GameStats!E:E,PlayerTable!C93)</f>
        <v>0</v>
      </c>
      <c r="H93" s="187">
        <f>COUNTIF(GameStats!F:G, PlayerTable!C93)</f>
        <v>0</v>
      </c>
      <c r="I93" s="187">
        <f t="shared" si="1"/>
        <v>0</v>
      </c>
      <c r="J93" s="194" t="str">
        <f>IF(COUNTIF(Penalty!E:E, PlayerTable!C93)=0, "", SUMIF(Penalty!E:E,PlayerTable!C93,Penalty!F:F))</f>
        <v/>
      </c>
      <c r="K93" s="180"/>
      <c r="L93" s="180"/>
    </row>
    <row r="94" spans="1:12" ht="15" customHeight="1" x14ac:dyDescent="0.25">
      <c r="A94" s="186" t="s">
        <v>423</v>
      </c>
      <c r="B94" s="180" t="s">
        <v>119</v>
      </c>
      <c r="C94" s="187">
        <v>5011</v>
      </c>
      <c r="D94" s="193">
        <v>7</v>
      </c>
      <c r="E94" s="180" t="s">
        <v>29</v>
      </c>
      <c r="F94" s="180" t="s">
        <v>131</v>
      </c>
      <c r="G94" s="187">
        <f>COUNTIF(GameStats!E:E,PlayerTable!C94)</f>
        <v>0</v>
      </c>
      <c r="H94" s="187">
        <f>COUNTIF(GameStats!F:G, PlayerTable!C94)</f>
        <v>1</v>
      </c>
      <c r="I94" s="187">
        <f t="shared" si="1"/>
        <v>1</v>
      </c>
      <c r="J94" s="194" t="str">
        <f>IF(COUNTIF(Penalty!E:E, PlayerTable!C94)=0, "", SUMIF(Penalty!E:E,PlayerTable!C94,Penalty!F:F))</f>
        <v/>
      </c>
      <c r="K94" s="180"/>
      <c r="L94" s="180"/>
    </row>
    <row r="95" spans="1:12" ht="15" customHeight="1" x14ac:dyDescent="0.25">
      <c r="A95" s="186" t="s">
        <v>423</v>
      </c>
      <c r="B95" s="180" t="s">
        <v>119</v>
      </c>
      <c r="C95" s="187">
        <v>5021</v>
      </c>
      <c r="D95" s="193">
        <v>3</v>
      </c>
      <c r="E95" s="180" t="s">
        <v>22</v>
      </c>
      <c r="F95" s="180" t="s">
        <v>371</v>
      </c>
      <c r="G95" s="187">
        <f>COUNTIF(GameStats!E:E,PlayerTable!C95)</f>
        <v>3</v>
      </c>
      <c r="H95" s="187">
        <f>COUNTIF(GameStats!F:G, PlayerTable!C95)</f>
        <v>1</v>
      </c>
      <c r="I95" s="187">
        <f t="shared" si="1"/>
        <v>4</v>
      </c>
      <c r="J95" s="194" t="str">
        <f>IF(COUNTIF(Penalty!E:E, PlayerTable!C95)=0, "", SUMIF(Penalty!E:E,PlayerTable!C95,Penalty!F:F))</f>
        <v/>
      </c>
      <c r="K95" s="180"/>
      <c r="L95" s="180"/>
    </row>
    <row r="96" spans="1:12" ht="15" customHeight="1" x14ac:dyDescent="0.25">
      <c r="A96" s="186" t="s">
        <v>423</v>
      </c>
      <c r="B96" s="180" t="s">
        <v>119</v>
      </c>
      <c r="C96" s="187">
        <v>5023</v>
      </c>
      <c r="D96" s="188" t="s">
        <v>452</v>
      </c>
      <c r="E96" s="180" t="s">
        <v>436</v>
      </c>
      <c r="F96" s="180" t="s">
        <v>437</v>
      </c>
      <c r="G96" s="187">
        <f>COUNTIF(GameStats!E:E,PlayerTable!C96)</f>
        <v>2</v>
      </c>
      <c r="H96" s="187">
        <f>COUNTIF(GameStats!F:G, PlayerTable!C96)</f>
        <v>1</v>
      </c>
      <c r="I96" s="187">
        <f t="shared" si="1"/>
        <v>3</v>
      </c>
      <c r="J96" s="194" t="str">
        <f>IF(COUNTIF(Penalty!E:E, PlayerTable!C96)=0, "", SUMIF(Penalty!E:E,PlayerTable!C96,Penalty!F:F))</f>
        <v/>
      </c>
      <c r="K96" s="180"/>
      <c r="L96" s="180"/>
    </row>
    <row r="97" spans="1:12" s="180" customFormat="1" ht="15" customHeight="1" x14ac:dyDescent="0.25">
      <c r="A97" s="186" t="s">
        <v>423</v>
      </c>
      <c r="B97" s="180" t="s">
        <v>119</v>
      </c>
      <c r="C97" s="187">
        <v>5012</v>
      </c>
      <c r="D97" s="193" t="s">
        <v>450</v>
      </c>
      <c r="E97" s="180" t="s">
        <v>132</v>
      </c>
      <c r="F97" s="180" t="s">
        <v>133</v>
      </c>
      <c r="G97" s="187">
        <f>COUNTIF(GameStats!E:E,PlayerTable!C97)</f>
        <v>7</v>
      </c>
      <c r="H97" s="187">
        <f>COUNTIF(GameStats!F:G, PlayerTable!C97)</f>
        <v>6</v>
      </c>
      <c r="I97" s="187">
        <f t="shared" si="1"/>
        <v>13</v>
      </c>
      <c r="J97" s="194" t="str">
        <f>IF(COUNTIF(Penalty!E:E, PlayerTable!C97)=0, "", SUMIF(Penalty!E:E,PlayerTable!C97,Penalty!F:F))</f>
        <v/>
      </c>
    </row>
    <row r="98" spans="1:12" s="180" customFormat="1" ht="15" customHeight="1" x14ac:dyDescent="0.25">
      <c r="A98" s="186" t="s">
        <v>423</v>
      </c>
      <c r="B98" s="180" t="s">
        <v>119</v>
      </c>
      <c r="C98" s="187">
        <v>5026</v>
      </c>
      <c r="D98" s="193">
        <v>2</v>
      </c>
      <c r="E98" s="180" t="s">
        <v>24</v>
      </c>
      <c r="F98" s="180" t="s">
        <v>134</v>
      </c>
      <c r="G98" s="187">
        <f>COUNTIF(GameStats!E:E,PlayerTable!C98)</f>
        <v>3</v>
      </c>
      <c r="H98" s="187">
        <f>COUNTIF(GameStats!F:G, PlayerTable!C98)</f>
        <v>1</v>
      </c>
      <c r="I98" s="187">
        <f t="shared" si="1"/>
        <v>4</v>
      </c>
      <c r="J98" s="194">
        <f>IF(COUNTIF(Penalty!E:E, PlayerTable!C98)=0, "", SUMIF(Penalty!E:E,PlayerTable!C98,Penalty!F:F))</f>
        <v>3</v>
      </c>
      <c r="K98" s="133"/>
    </row>
    <row r="99" spans="1:12" s="180" customFormat="1" ht="15" customHeight="1" x14ac:dyDescent="0.25">
      <c r="A99" s="186" t="s">
        <v>423</v>
      </c>
      <c r="B99" s="180" t="s">
        <v>119</v>
      </c>
      <c r="C99" s="187">
        <v>5013</v>
      </c>
      <c r="D99" s="193">
        <v>8</v>
      </c>
      <c r="E99" s="180" t="s">
        <v>62</v>
      </c>
      <c r="F99" s="180" t="s">
        <v>134</v>
      </c>
      <c r="G99" s="187">
        <f>COUNTIF(GameStats!E:E,PlayerTable!C99)</f>
        <v>1</v>
      </c>
      <c r="H99" s="187">
        <f>COUNTIF(GameStats!F:G, PlayerTable!C99)</f>
        <v>1</v>
      </c>
      <c r="I99" s="187">
        <f t="shared" si="1"/>
        <v>2</v>
      </c>
      <c r="J99" s="194" t="str">
        <f>IF(COUNTIF(Penalty!E:E, PlayerTable!C99)=0, "", SUMIF(Penalty!E:E,PlayerTable!C99,Penalty!F:F))</f>
        <v/>
      </c>
    </row>
    <row r="100" spans="1:12" s="180" customFormat="1" ht="15" customHeight="1" x14ac:dyDescent="0.25">
      <c r="A100" s="186" t="s">
        <v>423</v>
      </c>
      <c r="B100" s="180" t="s">
        <v>119</v>
      </c>
      <c r="C100" s="187">
        <v>5017</v>
      </c>
      <c r="D100" s="193">
        <v>44</v>
      </c>
      <c r="E100" s="180" t="s">
        <v>70</v>
      </c>
      <c r="F100" s="180" t="s">
        <v>139</v>
      </c>
      <c r="G100" s="187">
        <f>COUNTIF(GameStats!E:E,PlayerTable!C100)</f>
        <v>6</v>
      </c>
      <c r="H100" s="187">
        <f>COUNTIF(GameStats!F:G, PlayerTable!C100)</f>
        <v>2</v>
      </c>
      <c r="I100" s="187">
        <f t="shared" si="1"/>
        <v>8</v>
      </c>
      <c r="J100" s="194" t="str">
        <f>IF(COUNTIF(Penalty!E:E, PlayerTable!C100)=0, "", SUMIF(Penalty!E:E,PlayerTable!C100,Penalty!F:F))</f>
        <v/>
      </c>
      <c r="L100" s="133"/>
    </row>
    <row r="101" spans="1:12" s="180" customFormat="1" ht="15" customHeight="1" x14ac:dyDescent="0.25">
      <c r="A101" s="186" t="s">
        <v>423</v>
      </c>
      <c r="B101" s="180" t="s">
        <v>140</v>
      </c>
      <c r="C101" s="187">
        <v>6001</v>
      </c>
      <c r="D101" s="193">
        <v>13</v>
      </c>
      <c r="E101" s="180" t="s">
        <v>47</v>
      </c>
      <c r="F101" s="180" t="s">
        <v>155</v>
      </c>
      <c r="G101" s="187">
        <f>COUNTIF(GameStats!E:E,PlayerTable!C101)</f>
        <v>4</v>
      </c>
      <c r="H101" s="187">
        <f>COUNTIF(GameStats!F:G, PlayerTable!C101)</f>
        <v>3</v>
      </c>
      <c r="I101" s="187">
        <f t="shared" si="1"/>
        <v>7</v>
      </c>
      <c r="J101" s="194" t="str">
        <f>IF(COUNTIF(Penalty!E:E, PlayerTable!C101)=0, "", SUMIF(Penalty!E:E,PlayerTable!C101,Penalty!F:F))</f>
        <v/>
      </c>
    </row>
    <row r="102" spans="1:12" s="180" customFormat="1" ht="15" customHeight="1" x14ac:dyDescent="0.25">
      <c r="A102" s="186" t="s">
        <v>423</v>
      </c>
      <c r="B102" s="180" t="s">
        <v>140</v>
      </c>
      <c r="C102" s="187">
        <v>6017</v>
      </c>
      <c r="D102" s="195">
        <v>10</v>
      </c>
      <c r="E102" s="180" t="s">
        <v>77</v>
      </c>
      <c r="F102" s="180" t="s">
        <v>380</v>
      </c>
      <c r="G102" s="187">
        <f>COUNTIF(GameStats!E:E,PlayerTable!C102)</f>
        <v>6</v>
      </c>
      <c r="H102" s="187">
        <f>COUNTIF(GameStats!F:G, PlayerTable!C102)</f>
        <v>2</v>
      </c>
      <c r="I102" s="187">
        <f t="shared" si="1"/>
        <v>8</v>
      </c>
      <c r="J102" s="194">
        <f>IF(COUNTIF(Penalty!E:E, PlayerTable!C102)=0, "", SUMIF(Penalty!E:E,PlayerTable!C102,Penalty!F:F))</f>
        <v>3</v>
      </c>
    </row>
    <row r="103" spans="1:12" s="180" customFormat="1" ht="15" customHeight="1" x14ac:dyDescent="0.25">
      <c r="A103" s="186" t="s">
        <v>423</v>
      </c>
      <c r="B103" s="180" t="s">
        <v>140</v>
      </c>
      <c r="C103" s="187">
        <v>6029</v>
      </c>
      <c r="D103" s="188" t="s">
        <v>425</v>
      </c>
      <c r="E103" s="180" t="s">
        <v>474</v>
      </c>
      <c r="F103" s="180" t="s">
        <v>475</v>
      </c>
      <c r="G103" s="187">
        <f>COUNTIF(GameStats!E:E,PlayerTable!C103)</f>
        <v>0</v>
      </c>
      <c r="H103" s="187">
        <f>COUNTIF(GameStats!F:G, PlayerTable!C103)</f>
        <v>0</v>
      </c>
      <c r="I103" s="187">
        <f t="shared" si="1"/>
        <v>0</v>
      </c>
      <c r="J103" s="194" t="str">
        <f>IF(COUNTIF(Penalty!E:E, PlayerTable!C103)=0, "", SUMIF(Penalty!E:E,PlayerTable!C103,Penalty!F:F))</f>
        <v/>
      </c>
    </row>
    <row r="104" spans="1:12" s="180" customFormat="1" ht="15" customHeight="1" x14ac:dyDescent="0.25">
      <c r="A104" s="186" t="s">
        <v>423</v>
      </c>
      <c r="B104" s="180" t="s">
        <v>140</v>
      </c>
      <c r="C104" s="187">
        <v>6004</v>
      </c>
      <c r="D104" s="193">
        <v>6</v>
      </c>
      <c r="E104" s="180" t="s">
        <v>144</v>
      </c>
      <c r="F104" s="180" t="s">
        <v>145</v>
      </c>
      <c r="G104" s="187">
        <f>COUNTIF(GameStats!E:E,PlayerTable!C104)</f>
        <v>1</v>
      </c>
      <c r="H104" s="187">
        <f>COUNTIF(GameStats!F:G, PlayerTable!C104)</f>
        <v>2</v>
      </c>
      <c r="I104" s="187">
        <f t="shared" si="1"/>
        <v>3</v>
      </c>
      <c r="J104" s="194">
        <f>IF(COUNTIF(Penalty!E:E, PlayerTable!C104)=0, "", SUMIF(Penalty!E:E,PlayerTable!C104,Penalty!F:F))</f>
        <v>3</v>
      </c>
    </row>
    <row r="105" spans="1:12" s="180" customFormat="1" ht="15" customHeight="1" x14ac:dyDescent="0.25">
      <c r="A105" s="186" t="s">
        <v>423</v>
      </c>
      <c r="B105" s="180" t="s">
        <v>140</v>
      </c>
      <c r="C105" s="187">
        <v>6025</v>
      </c>
      <c r="D105" s="188" t="s">
        <v>447</v>
      </c>
      <c r="E105" s="180" t="s">
        <v>466</v>
      </c>
      <c r="F105" s="180" t="s">
        <v>467</v>
      </c>
      <c r="G105" s="187">
        <f>COUNTIF(GameStats!E:E,PlayerTable!C105)</f>
        <v>3</v>
      </c>
      <c r="H105" s="187">
        <f>COUNTIF(GameStats!F:G, PlayerTable!C105)</f>
        <v>0</v>
      </c>
      <c r="I105" s="187">
        <f t="shared" si="1"/>
        <v>3</v>
      </c>
      <c r="J105" s="194">
        <f>IF(COUNTIF(Penalty!E:E, PlayerTable!C105)=0, "", SUMIF(Penalty!E:E,PlayerTable!C105,Penalty!F:F))</f>
        <v>3</v>
      </c>
    </row>
    <row r="106" spans="1:12" s="180" customFormat="1" ht="15" customHeight="1" x14ac:dyDescent="0.25">
      <c r="A106" s="186" t="s">
        <v>423</v>
      </c>
      <c r="B106" s="180" t="s">
        <v>140</v>
      </c>
      <c r="C106" s="187">
        <v>6006</v>
      </c>
      <c r="D106" s="193">
        <v>4</v>
      </c>
      <c r="E106" s="180" t="s">
        <v>146</v>
      </c>
      <c r="F106" s="180" t="s">
        <v>141</v>
      </c>
      <c r="G106" s="187">
        <f>COUNTIF(GameStats!E:E,PlayerTable!C106)</f>
        <v>1</v>
      </c>
      <c r="H106" s="187">
        <f>COUNTIF(GameStats!F:G, PlayerTable!C106)</f>
        <v>1</v>
      </c>
      <c r="I106" s="187">
        <f t="shared" si="1"/>
        <v>2</v>
      </c>
      <c r="J106" s="194" t="str">
        <f>IF(COUNTIF(Penalty!E:E, PlayerTable!C106)=0, "", SUMIF(Penalty!E:E,PlayerTable!C106,Penalty!F:F))</f>
        <v/>
      </c>
    </row>
    <row r="107" spans="1:12" ht="15" customHeight="1" x14ac:dyDescent="0.25">
      <c r="A107" s="186" t="s">
        <v>423</v>
      </c>
      <c r="B107" s="180" t="s">
        <v>140</v>
      </c>
      <c r="C107" s="187">
        <v>6007</v>
      </c>
      <c r="D107" s="193">
        <v>9</v>
      </c>
      <c r="E107" s="180" t="s">
        <v>112</v>
      </c>
      <c r="F107" s="180" t="s">
        <v>147</v>
      </c>
      <c r="G107" s="187">
        <f>COUNTIF(GameStats!E:E,PlayerTable!C107)</f>
        <v>2</v>
      </c>
      <c r="H107" s="187">
        <f>COUNTIF(GameStats!F:G, PlayerTable!C107)</f>
        <v>1</v>
      </c>
      <c r="I107" s="187">
        <f t="shared" si="1"/>
        <v>3</v>
      </c>
      <c r="J107" s="194" t="str">
        <f>IF(COUNTIF(Penalty!E:E, PlayerTable!C107)=0, "", SUMIF(Penalty!E:E,PlayerTable!C107,Penalty!F:F))</f>
        <v/>
      </c>
      <c r="K107" s="180"/>
      <c r="L107" s="180"/>
    </row>
    <row r="108" spans="1:12" s="180" customFormat="1" ht="15" customHeight="1" x14ac:dyDescent="0.25">
      <c r="A108" s="186" t="s">
        <v>423</v>
      </c>
      <c r="B108" s="180" t="s">
        <v>140</v>
      </c>
      <c r="C108" s="187">
        <v>6028</v>
      </c>
      <c r="D108" s="188" t="s">
        <v>472</v>
      </c>
      <c r="E108" s="180" t="s">
        <v>10</v>
      </c>
      <c r="F108" s="180" t="s">
        <v>473</v>
      </c>
      <c r="G108" s="187">
        <f>COUNTIF(GameStats!E:E,PlayerTable!C108)</f>
        <v>1</v>
      </c>
      <c r="H108" s="187">
        <f>COUNTIF(GameStats!F:G, PlayerTable!C108)</f>
        <v>1</v>
      </c>
      <c r="I108" s="187">
        <f t="shared" si="1"/>
        <v>2</v>
      </c>
      <c r="J108" s="194">
        <f>IF(COUNTIF(Penalty!E:E, PlayerTable!C108)=0, "", SUMIF(Penalty!E:E,PlayerTable!C108,Penalty!F:F))</f>
        <v>3</v>
      </c>
    </row>
    <row r="109" spans="1:12" s="180" customFormat="1" ht="15" customHeight="1" x14ac:dyDescent="0.25">
      <c r="A109" s="186" t="s">
        <v>423</v>
      </c>
      <c r="B109" s="180" t="s">
        <v>140</v>
      </c>
      <c r="C109" s="187">
        <v>6008</v>
      </c>
      <c r="D109" s="193">
        <v>2</v>
      </c>
      <c r="E109" s="180" t="s">
        <v>116</v>
      </c>
      <c r="F109" s="180" t="s">
        <v>158</v>
      </c>
      <c r="G109" s="187">
        <f>COUNTIF(GameStats!E:E,PlayerTable!C109)</f>
        <v>1</v>
      </c>
      <c r="H109" s="187">
        <f>COUNTIF(GameStats!F:G, PlayerTable!C109)</f>
        <v>0</v>
      </c>
      <c r="I109" s="187">
        <f t="shared" si="1"/>
        <v>1</v>
      </c>
      <c r="J109" s="194" t="str">
        <f>IF(COUNTIF(Penalty!E:E, PlayerTable!C109)=0, "", SUMIF(Penalty!E:E,PlayerTable!C109,Penalty!F:F))</f>
        <v/>
      </c>
    </row>
    <row r="110" spans="1:12" ht="15" customHeight="1" x14ac:dyDescent="0.25">
      <c r="A110" s="186" t="s">
        <v>423</v>
      </c>
      <c r="B110" s="180" t="s">
        <v>140</v>
      </c>
      <c r="C110" s="187">
        <v>6009</v>
      </c>
      <c r="D110" s="193"/>
      <c r="E110" s="180" t="s">
        <v>161</v>
      </c>
      <c r="F110" s="180" t="s">
        <v>63</v>
      </c>
      <c r="G110" s="187">
        <f>COUNTIF(GameStats!E:E,PlayerTable!C110)</f>
        <v>0</v>
      </c>
      <c r="H110" s="187">
        <f>COUNTIF(GameStats!F:G, PlayerTable!C110)</f>
        <v>0</v>
      </c>
      <c r="I110" s="187">
        <f t="shared" si="1"/>
        <v>0</v>
      </c>
      <c r="J110" s="194" t="str">
        <f>IF(COUNTIF(Penalty!E:E, PlayerTable!C110)=0, "", SUMIF(Penalty!E:E,PlayerTable!C110,Penalty!F:F))</f>
        <v/>
      </c>
      <c r="K110" s="180"/>
      <c r="L110" s="180"/>
    </row>
    <row r="111" spans="1:12" s="180" customFormat="1" ht="15" customHeight="1" x14ac:dyDescent="0.25">
      <c r="A111" s="186" t="s">
        <v>423</v>
      </c>
      <c r="B111" s="180" t="s">
        <v>140</v>
      </c>
      <c r="C111" s="187">
        <v>6023</v>
      </c>
      <c r="D111" s="193">
        <v>11</v>
      </c>
      <c r="E111" s="180" t="s">
        <v>168</v>
      </c>
      <c r="F111" s="180" t="s">
        <v>407</v>
      </c>
      <c r="G111" s="187">
        <f>COUNTIF(GameStats!E:E,PlayerTable!C111)</f>
        <v>2</v>
      </c>
      <c r="H111" s="187">
        <f>COUNTIF(GameStats!F:G, PlayerTable!C111)</f>
        <v>1</v>
      </c>
      <c r="I111" s="187">
        <f t="shared" si="1"/>
        <v>3</v>
      </c>
      <c r="J111" s="194">
        <f>IF(COUNTIF(Penalty!E:E, PlayerTable!C111)=0, "", SUMIF(Penalty!E:E,PlayerTable!C111,Penalty!F:F))</f>
        <v>3</v>
      </c>
      <c r="K111" s="180" t="s">
        <v>483</v>
      </c>
    </row>
    <row r="112" spans="1:12" s="180" customFormat="1" ht="15" customHeight="1" x14ac:dyDescent="0.25">
      <c r="A112" s="186" t="s">
        <v>423</v>
      </c>
      <c r="B112" s="180" t="s">
        <v>140</v>
      </c>
      <c r="C112" s="187">
        <v>6027</v>
      </c>
      <c r="D112" s="188" t="s">
        <v>471</v>
      </c>
      <c r="E112" s="180" t="s">
        <v>71</v>
      </c>
      <c r="F112" s="180" t="s">
        <v>470</v>
      </c>
      <c r="G112" s="187">
        <f>COUNTIF(GameStats!E:E,PlayerTable!C112)</f>
        <v>1</v>
      </c>
      <c r="H112" s="187">
        <f>COUNTIF(GameStats!F:G, PlayerTable!C112)</f>
        <v>0</v>
      </c>
      <c r="I112" s="187">
        <f t="shared" si="1"/>
        <v>1</v>
      </c>
      <c r="J112" s="194">
        <f>IF(COUNTIF(Penalty!E:E, PlayerTable!C112)=0, "", SUMIF(Penalty!E:E,PlayerTable!C112,Penalty!F:F))</f>
        <v>3</v>
      </c>
    </row>
    <row r="113" spans="1:12" ht="15" customHeight="1" x14ac:dyDescent="0.25">
      <c r="A113" s="186" t="s">
        <v>423</v>
      </c>
      <c r="B113" s="180" t="s">
        <v>140</v>
      </c>
      <c r="C113" s="187">
        <v>6024</v>
      </c>
      <c r="D113" s="188" t="s">
        <v>465</v>
      </c>
      <c r="E113" s="180" t="s">
        <v>43</v>
      </c>
      <c r="F113" s="180" t="s">
        <v>464</v>
      </c>
      <c r="G113" s="187">
        <f>COUNTIF(GameStats!E:E,PlayerTable!C113)</f>
        <v>2</v>
      </c>
      <c r="H113" s="187">
        <f>COUNTIF(GameStats!F:G, PlayerTable!C113)</f>
        <v>2</v>
      </c>
      <c r="I113" s="187">
        <f t="shared" si="1"/>
        <v>4</v>
      </c>
      <c r="J113" s="194" t="str">
        <f>IF(COUNTIF(Penalty!E:E, PlayerTable!C113)=0, "", SUMIF(Penalty!E:E,PlayerTable!C113,Penalty!F:F))</f>
        <v/>
      </c>
      <c r="K113" s="180"/>
      <c r="L113" s="180"/>
    </row>
    <row r="114" spans="1:12" ht="15" customHeight="1" x14ac:dyDescent="0.25">
      <c r="A114" s="186" t="s">
        <v>423</v>
      </c>
      <c r="B114" s="180" t="s">
        <v>140</v>
      </c>
      <c r="C114" s="187">
        <v>6026</v>
      </c>
      <c r="D114" s="188" t="s">
        <v>469</v>
      </c>
      <c r="E114" s="180" t="s">
        <v>55</v>
      </c>
      <c r="F114" s="180" t="s">
        <v>468</v>
      </c>
      <c r="G114" s="187">
        <f>COUNTIF(GameStats!E:E,PlayerTable!C114)</f>
        <v>0</v>
      </c>
      <c r="H114" s="187">
        <f>COUNTIF(GameStats!F:G, PlayerTable!C114)</f>
        <v>0</v>
      </c>
      <c r="I114" s="187">
        <f t="shared" si="1"/>
        <v>0</v>
      </c>
      <c r="J114" s="194" t="str">
        <f>IF(COUNTIF(Penalty!E:E, PlayerTable!C114)=0, "", SUMIF(Penalty!E:E,PlayerTable!C114,Penalty!F:F))</f>
        <v/>
      </c>
      <c r="K114" s="180"/>
      <c r="L114" s="180"/>
    </row>
    <row r="115" spans="1:12" ht="15" customHeight="1" x14ac:dyDescent="0.25">
      <c r="A115" s="186" t="s">
        <v>423</v>
      </c>
      <c r="B115" s="180" t="s">
        <v>140</v>
      </c>
      <c r="C115" s="187">
        <v>6021</v>
      </c>
      <c r="D115" s="195">
        <v>21</v>
      </c>
      <c r="E115" s="180" t="s">
        <v>100</v>
      </c>
      <c r="F115" s="180" t="s">
        <v>383</v>
      </c>
      <c r="G115" s="187">
        <f>COUNTIF(GameStats!E:E,PlayerTable!C115)</f>
        <v>6</v>
      </c>
      <c r="H115" s="187">
        <f>COUNTIF(GameStats!F:G, PlayerTable!C115)</f>
        <v>2</v>
      </c>
      <c r="I115" s="187">
        <f t="shared" si="1"/>
        <v>8</v>
      </c>
      <c r="J115" s="194" t="str">
        <f>IF(COUNTIF(Penalty!E:E, PlayerTable!C115)=0, "", SUMIF(Penalty!E:E,PlayerTable!C115,Penalty!F:F))</f>
        <v/>
      </c>
      <c r="K115" s="180"/>
      <c r="L115" s="180"/>
    </row>
    <row r="116" spans="1:12" ht="15" customHeight="1" x14ac:dyDescent="0.25">
      <c r="A116" s="186" t="s">
        <v>423</v>
      </c>
      <c r="B116" s="180" t="s">
        <v>140</v>
      </c>
      <c r="C116" s="187">
        <v>6016</v>
      </c>
      <c r="D116" s="193">
        <v>20</v>
      </c>
      <c r="E116" s="180" t="s">
        <v>74</v>
      </c>
      <c r="F116" s="180" t="s">
        <v>149</v>
      </c>
      <c r="G116" s="187">
        <f>COUNTIF(GameStats!E:E,PlayerTable!C116)</f>
        <v>0</v>
      </c>
      <c r="H116" s="187">
        <f>COUNTIF(GameStats!F:G, PlayerTable!C116)</f>
        <v>0</v>
      </c>
      <c r="I116" s="187">
        <f t="shared" si="1"/>
        <v>0</v>
      </c>
      <c r="J116" s="194" t="str">
        <f>IF(COUNTIF(Penalty!E:E, PlayerTable!C116)=0, "", SUMIF(Penalty!E:E,PlayerTable!C116,Penalty!F:F))</f>
        <v/>
      </c>
      <c r="K116" s="180"/>
      <c r="L116" s="180"/>
    </row>
    <row r="117" spans="1:12" s="180" customFormat="1" ht="15" customHeight="1" x14ac:dyDescent="0.25">
      <c r="A117" s="186" t="s">
        <v>423</v>
      </c>
      <c r="B117" s="180" t="s">
        <v>162</v>
      </c>
      <c r="C117" s="187">
        <v>7002</v>
      </c>
      <c r="D117" s="188" t="s">
        <v>424</v>
      </c>
      <c r="E117" s="180" t="s">
        <v>62</v>
      </c>
      <c r="F117" s="180" t="s">
        <v>181</v>
      </c>
      <c r="G117" s="187">
        <f>COUNTIF(GameStats!E:E,PlayerTable!C117)</f>
        <v>0</v>
      </c>
      <c r="H117" s="187">
        <f>COUNTIF(GameStats!F:G, PlayerTable!C117)</f>
        <v>0</v>
      </c>
      <c r="I117" s="187">
        <f t="shared" si="1"/>
        <v>0</v>
      </c>
      <c r="J117" s="194" t="str">
        <f>IF(COUNTIF(Penalty!E:E, PlayerTable!C117)=0, "", SUMIF(Penalty!E:E,PlayerTable!C117,Penalty!F:F))</f>
        <v/>
      </c>
      <c r="K117" s="133"/>
      <c r="L117" s="133"/>
    </row>
    <row r="118" spans="1:12" s="180" customFormat="1" ht="15" customHeight="1" x14ac:dyDescent="0.25">
      <c r="A118" s="186" t="s">
        <v>423</v>
      </c>
      <c r="B118" s="180" t="s">
        <v>162</v>
      </c>
      <c r="C118" s="187">
        <v>7003</v>
      </c>
      <c r="D118" s="188">
        <v>2</v>
      </c>
      <c r="E118" s="180" t="s">
        <v>177</v>
      </c>
      <c r="F118" s="180" t="s">
        <v>178</v>
      </c>
      <c r="G118" s="187">
        <f>COUNTIF(GameStats!E:E,PlayerTable!C118)</f>
        <v>0</v>
      </c>
      <c r="H118" s="187">
        <f>COUNTIF(GameStats!F:G, PlayerTable!C118)</f>
        <v>0</v>
      </c>
      <c r="I118" s="187">
        <f t="shared" si="1"/>
        <v>0</v>
      </c>
      <c r="J118" s="194" t="str">
        <f>IF(COUNTIF(Penalty!E:E, PlayerTable!C118)=0, "", SUMIF(Penalty!E:E,PlayerTable!C118,Penalty!F:F))</f>
        <v/>
      </c>
      <c r="K118" s="133"/>
      <c r="L118" s="133"/>
    </row>
    <row r="119" spans="1:12" s="180" customFormat="1" ht="15" customHeight="1" x14ac:dyDescent="0.25">
      <c r="A119" s="186" t="s">
        <v>423</v>
      </c>
      <c r="B119" s="180" t="s">
        <v>162</v>
      </c>
      <c r="C119" s="187">
        <v>7004</v>
      </c>
      <c r="D119" s="188" t="s">
        <v>465</v>
      </c>
      <c r="E119" s="180" t="s">
        <v>62</v>
      </c>
      <c r="F119" s="180" t="s">
        <v>179</v>
      </c>
      <c r="G119" s="187">
        <f>COUNTIF(GameStats!E:E,PlayerTable!C119)</f>
        <v>0</v>
      </c>
      <c r="H119" s="187">
        <f>COUNTIF(GameStats!F:G, PlayerTable!C119)</f>
        <v>1</v>
      </c>
      <c r="I119" s="187">
        <f t="shared" si="1"/>
        <v>1</v>
      </c>
      <c r="J119" s="194">
        <f>IF(COUNTIF(Penalty!E:E, PlayerTable!C119)=0, "", SUMIF(Penalty!E:E,PlayerTable!C119,Penalty!F:F))</f>
        <v>3</v>
      </c>
      <c r="K119" s="133"/>
      <c r="L119" s="133"/>
    </row>
    <row r="120" spans="1:12" ht="15" customHeight="1" x14ac:dyDescent="0.25">
      <c r="A120" s="186" t="s">
        <v>423</v>
      </c>
      <c r="B120" s="180" t="s">
        <v>162</v>
      </c>
      <c r="C120" s="187">
        <v>7020</v>
      </c>
      <c r="D120" s="188" t="s">
        <v>421</v>
      </c>
      <c r="E120" s="180" t="s">
        <v>144</v>
      </c>
      <c r="F120" s="180" t="s">
        <v>179</v>
      </c>
      <c r="G120" s="187">
        <f>COUNTIF(GameStats!E:E,PlayerTable!C120)</f>
        <v>3</v>
      </c>
      <c r="H120" s="187">
        <f>COUNTIF(GameStats!F:G, PlayerTable!C120)</f>
        <v>2</v>
      </c>
      <c r="I120" s="187">
        <f t="shared" si="1"/>
        <v>5</v>
      </c>
      <c r="J120" s="194" t="str">
        <f>IF(COUNTIF(Penalty!E:E, PlayerTable!C120)=0, "", SUMIF(Penalty!E:E,PlayerTable!C120,Penalty!F:F))</f>
        <v/>
      </c>
      <c r="K120" s="180"/>
      <c r="L120" s="133"/>
    </row>
    <row r="121" spans="1:12" ht="15" customHeight="1" x14ac:dyDescent="0.25">
      <c r="A121" s="186" t="s">
        <v>423</v>
      </c>
      <c r="B121" s="180" t="s">
        <v>162</v>
      </c>
      <c r="C121" s="187">
        <v>7005</v>
      </c>
      <c r="D121" s="188">
        <v>6</v>
      </c>
      <c r="E121" s="180" t="s">
        <v>171</v>
      </c>
      <c r="F121" s="180" t="s">
        <v>172</v>
      </c>
      <c r="G121" s="187">
        <f>COUNTIF(GameStats!E:E,PlayerTable!C121)</f>
        <v>5</v>
      </c>
      <c r="H121" s="187">
        <f>COUNTIF(GameStats!F:G, PlayerTable!C121)</f>
        <v>3</v>
      </c>
      <c r="I121" s="187">
        <f t="shared" si="1"/>
        <v>8</v>
      </c>
      <c r="J121" s="194" t="str">
        <f>IF(COUNTIF(Penalty!E:E, PlayerTable!C121)=0, "", SUMIF(Penalty!E:E,PlayerTable!C121,Penalty!F:F))</f>
        <v/>
      </c>
      <c r="L121" s="133"/>
    </row>
    <row r="122" spans="1:12" ht="15" customHeight="1" x14ac:dyDescent="0.25">
      <c r="A122" s="186" t="s">
        <v>423</v>
      </c>
      <c r="B122" s="180" t="s">
        <v>162</v>
      </c>
      <c r="C122" s="187">
        <v>7006</v>
      </c>
      <c r="D122" s="189">
        <v>19</v>
      </c>
      <c r="E122" s="180" t="s">
        <v>41</v>
      </c>
      <c r="F122" s="180" t="s">
        <v>165</v>
      </c>
      <c r="G122" s="187">
        <f>COUNTIF(GameStats!E:E,PlayerTable!C122)</f>
        <v>3</v>
      </c>
      <c r="H122" s="187">
        <f>COUNTIF(GameStats!F:G, PlayerTable!C122)</f>
        <v>0</v>
      </c>
      <c r="I122" s="187">
        <f t="shared" si="1"/>
        <v>3</v>
      </c>
      <c r="J122" s="194" t="str">
        <f>IF(COUNTIF(Penalty!E:E, PlayerTable!C122)=0, "", SUMIF(Penalty!E:E,PlayerTable!C122,Penalty!F:F))</f>
        <v/>
      </c>
      <c r="L122" s="133"/>
    </row>
    <row r="123" spans="1:12" ht="15" customHeight="1" x14ac:dyDescent="0.25">
      <c r="A123" s="186" t="s">
        <v>423</v>
      </c>
      <c r="B123" s="180" t="s">
        <v>162</v>
      </c>
      <c r="C123" s="187">
        <v>7009</v>
      </c>
      <c r="D123" s="188">
        <v>18</v>
      </c>
      <c r="E123" s="180" t="s">
        <v>168</v>
      </c>
      <c r="F123" s="180" t="s">
        <v>169</v>
      </c>
      <c r="G123" s="187">
        <f>COUNTIF(GameStats!E:E,PlayerTable!C123)</f>
        <v>7</v>
      </c>
      <c r="H123" s="187">
        <f>COUNTIF(GameStats!F:G, PlayerTable!C123)</f>
        <v>5</v>
      </c>
      <c r="I123" s="187">
        <f t="shared" si="1"/>
        <v>12</v>
      </c>
      <c r="J123" s="194" t="str">
        <f>IF(COUNTIF(Penalty!E:E, PlayerTable!C123)=0, "", SUMIF(Penalty!E:E,PlayerTable!C123,Penalty!F:F))</f>
        <v/>
      </c>
      <c r="K123" s="133"/>
    </row>
    <row r="124" spans="1:12" s="180" customFormat="1" ht="15" customHeight="1" x14ac:dyDescent="0.25">
      <c r="A124" s="186" t="s">
        <v>423</v>
      </c>
      <c r="B124" s="180" t="s">
        <v>162</v>
      </c>
      <c r="C124" s="187">
        <v>7010</v>
      </c>
      <c r="D124" s="188">
        <v>7</v>
      </c>
      <c r="E124" s="180" t="s">
        <v>32</v>
      </c>
      <c r="F124" s="180" t="s">
        <v>166</v>
      </c>
      <c r="G124" s="187">
        <f>COUNTIF(GameStats!E:E,PlayerTable!C124)</f>
        <v>1</v>
      </c>
      <c r="H124" s="187">
        <f>COUNTIF(GameStats!F:G, PlayerTable!C124)</f>
        <v>0</v>
      </c>
      <c r="I124" s="187">
        <f t="shared" si="1"/>
        <v>1</v>
      </c>
      <c r="J124" s="194">
        <f>IF(COUNTIF(Penalty!E:E, PlayerTable!C124)=0, "", SUMIF(Penalty!E:E,PlayerTable!C124,Penalty!F:F))</f>
        <v>6</v>
      </c>
      <c r="K124" s="133"/>
      <c r="L124" s="133"/>
    </row>
    <row r="125" spans="1:12" s="180" customFormat="1" ht="15" customHeight="1" x14ac:dyDescent="0.25">
      <c r="A125" s="186" t="s">
        <v>423</v>
      </c>
      <c r="B125" s="180" t="s">
        <v>162</v>
      </c>
      <c r="C125" s="187">
        <v>7011</v>
      </c>
      <c r="D125" s="188" t="s">
        <v>426</v>
      </c>
      <c r="E125" s="180" t="s">
        <v>167</v>
      </c>
      <c r="F125" s="180" t="s">
        <v>164</v>
      </c>
      <c r="G125" s="187">
        <f>COUNTIF(GameStats!E:E,PlayerTable!C125)</f>
        <v>0</v>
      </c>
      <c r="H125" s="187">
        <f>COUNTIF(GameStats!F:G, PlayerTable!C125)</f>
        <v>1</v>
      </c>
      <c r="I125" s="187">
        <f t="shared" si="1"/>
        <v>1</v>
      </c>
      <c r="J125" s="194" t="str">
        <f>IF(COUNTIF(Penalty!E:E, PlayerTable!C125)=0, "", SUMIF(Penalty!E:E,PlayerTable!C125,Penalty!F:F))</f>
        <v/>
      </c>
      <c r="K125" s="133"/>
      <c r="L125" s="133"/>
    </row>
    <row r="126" spans="1:12" s="180" customFormat="1" ht="15" customHeight="1" x14ac:dyDescent="0.25">
      <c r="A126" s="186" t="s">
        <v>423</v>
      </c>
      <c r="B126" s="180" t="s">
        <v>162</v>
      </c>
      <c r="C126" s="187">
        <v>7012</v>
      </c>
      <c r="D126" s="188">
        <v>23</v>
      </c>
      <c r="E126" s="180" t="s">
        <v>163</v>
      </c>
      <c r="F126" s="180" t="s">
        <v>164</v>
      </c>
      <c r="G126" s="187">
        <f>COUNTIF(GameStats!E:E,PlayerTable!C126)</f>
        <v>7</v>
      </c>
      <c r="H126" s="187">
        <f>COUNTIF(GameStats!F:G, PlayerTable!C126)</f>
        <v>7</v>
      </c>
      <c r="I126" s="187">
        <f t="shared" si="1"/>
        <v>14</v>
      </c>
      <c r="J126" s="194" t="str">
        <f>IF(COUNTIF(Penalty!E:E, PlayerTable!C126)=0, "", SUMIF(Penalty!E:E,PlayerTable!C126,Penalty!F:F))</f>
        <v/>
      </c>
      <c r="K126" s="133"/>
      <c r="L126" s="133"/>
    </row>
    <row r="127" spans="1:12" s="180" customFormat="1" ht="15" customHeight="1" x14ac:dyDescent="0.25">
      <c r="A127" s="186" t="s">
        <v>423</v>
      </c>
      <c r="B127" s="180" t="s">
        <v>162</v>
      </c>
      <c r="C127" s="187">
        <v>7013</v>
      </c>
      <c r="D127" s="188">
        <v>25</v>
      </c>
      <c r="E127" s="180" t="s">
        <v>100</v>
      </c>
      <c r="F127" s="180" t="s">
        <v>164</v>
      </c>
      <c r="G127" s="187">
        <f>COUNTIF(GameStats!E:E,PlayerTable!C127)</f>
        <v>1</v>
      </c>
      <c r="H127" s="187">
        <f>COUNTIF(GameStats!F:G, PlayerTable!C127)</f>
        <v>0</v>
      </c>
      <c r="I127" s="187">
        <f t="shared" si="1"/>
        <v>1</v>
      </c>
      <c r="J127" s="194" t="str">
        <f>IF(COUNTIF(Penalty!E:E, PlayerTable!C127)=0, "", SUMIF(Penalty!E:E,PlayerTable!C127,Penalty!F:F))</f>
        <v/>
      </c>
      <c r="K127" s="133"/>
      <c r="L127" s="133"/>
    </row>
    <row r="128" spans="1:12" s="180" customFormat="1" ht="15" customHeight="1" x14ac:dyDescent="0.25">
      <c r="A128" s="186" t="s">
        <v>423</v>
      </c>
      <c r="B128" s="180" t="s">
        <v>162</v>
      </c>
      <c r="C128" s="187">
        <v>7014</v>
      </c>
      <c r="D128" s="188">
        <v>5</v>
      </c>
      <c r="E128" s="180" t="s">
        <v>62</v>
      </c>
      <c r="F128" s="180" t="s">
        <v>180</v>
      </c>
      <c r="G128" s="187">
        <f>COUNTIF(GameStats!E:E,PlayerTable!C128)</f>
        <v>0</v>
      </c>
      <c r="H128" s="187">
        <f>COUNTIF(GameStats!F:G, PlayerTable!C128)</f>
        <v>0</v>
      </c>
      <c r="I128" s="187">
        <f t="shared" si="1"/>
        <v>0</v>
      </c>
      <c r="J128" s="194">
        <f>IF(COUNTIF(Penalty!E:E, PlayerTable!C128)=0, "", SUMIF(Penalty!E:E,PlayerTable!C128,Penalty!F:F))</f>
        <v>3</v>
      </c>
      <c r="K128" s="133"/>
      <c r="L128" s="133"/>
    </row>
    <row r="129" spans="1:11" s="180" customFormat="1" ht="15" customHeight="1" x14ac:dyDescent="0.25">
      <c r="A129" s="186" t="s">
        <v>423</v>
      </c>
      <c r="B129" s="180" t="s">
        <v>162</v>
      </c>
      <c r="C129" s="187">
        <v>7017</v>
      </c>
      <c r="D129" s="188" t="s">
        <v>427</v>
      </c>
      <c r="E129" s="180" t="s">
        <v>12</v>
      </c>
      <c r="F129" s="180" t="s">
        <v>349</v>
      </c>
      <c r="G129" s="187">
        <f>COUNTIF(GameStats!E:E,PlayerTable!C129)</f>
        <v>2</v>
      </c>
      <c r="H129" s="187">
        <f>COUNTIF(GameStats!F:G, PlayerTable!C129)</f>
        <v>3</v>
      </c>
      <c r="I129" s="187">
        <f t="shared" si="1"/>
        <v>5</v>
      </c>
      <c r="J129" s="194" t="str">
        <f>IF(COUNTIF(Penalty!E:E, PlayerTable!C129)=0, "", SUMIF(Penalty!E:E,PlayerTable!C129,Penalty!F:F))</f>
        <v/>
      </c>
      <c r="K129" s="133"/>
    </row>
    <row r="130" spans="1:11" s="180" customFormat="1" ht="15" customHeight="1" x14ac:dyDescent="0.25">
      <c r="A130" s="186" t="s">
        <v>423</v>
      </c>
      <c r="B130" s="180" t="s">
        <v>162</v>
      </c>
      <c r="C130" s="187">
        <v>7018</v>
      </c>
      <c r="D130" s="188" t="s">
        <v>428</v>
      </c>
      <c r="E130" s="180" t="s">
        <v>171</v>
      </c>
      <c r="F130" s="180" t="s">
        <v>176</v>
      </c>
      <c r="G130" s="187">
        <f>COUNTIF(GameStats!E:E,PlayerTable!C130)</f>
        <v>6</v>
      </c>
      <c r="H130" s="187">
        <f>COUNTIF(GameStats!F:G, PlayerTable!C130)</f>
        <v>1</v>
      </c>
      <c r="I130" s="187">
        <f t="shared" si="1"/>
        <v>7</v>
      </c>
      <c r="J130" s="194" t="str">
        <f>IF(COUNTIF(Penalty!E:E, PlayerTable!C130)=0, "", SUMIF(Penalty!E:E,PlayerTable!C130,Penalty!F:F))</f>
        <v/>
      </c>
      <c r="K130" s="133"/>
    </row>
    <row r="131" spans="1:11" s="180" customFormat="1" ht="15" customHeight="1" x14ac:dyDescent="0.25">
      <c r="A131" s="186" t="s">
        <v>423</v>
      </c>
      <c r="B131" s="180" t="s">
        <v>162</v>
      </c>
      <c r="C131" s="187">
        <v>7015</v>
      </c>
      <c r="D131" s="188">
        <v>9</v>
      </c>
      <c r="E131" s="180" t="s">
        <v>26</v>
      </c>
      <c r="F131" s="180" t="s">
        <v>176</v>
      </c>
      <c r="G131" s="187">
        <f>COUNTIF(GameStats!E:E,PlayerTable!C131)</f>
        <v>1</v>
      </c>
      <c r="H131" s="187">
        <f>COUNTIF(GameStats!F:G, PlayerTable!C131)</f>
        <v>1</v>
      </c>
      <c r="I131" s="187">
        <f t="shared" ref="I131:I137" si="2">G131+H131</f>
        <v>2</v>
      </c>
      <c r="J131" s="194" t="str">
        <f>IF(COUNTIF(Penalty!E:E, PlayerTable!C131)=0, "", SUMIF(Penalty!E:E,PlayerTable!C131,Penalty!F:F))</f>
        <v/>
      </c>
      <c r="K131" s="133"/>
    </row>
    <row r="132" spans="1:11" s="180" customFormat="1" ht="15" customHeight="1" x14ac:dyDescent="0.25">
      <c r="A132" s="186" t="s">
        <v>423</v>
      </c>
      <c r="B132" s="180" t="s">
        <v>162</v>
      </c>
      <c r="C132" s="187">
        <v>7016</v>
      </c>
      <c r="D132" s="188">
        <v>1</v>
      </c>
      <c r="E132" s="180" t="s">
        <v>174</v>
      </c>
      <c r="F132" s="180" t="s">
        <v>175</v>
      </c>
      <c r="G132" s="187">
        <f>COUNTIF(GameStats!E:E,PlayerTable!C132)</f>
        <v>2</v>
      </c>
      <c r="H132" s="187">
        <f>COUNTIF(GameStats!F:G, PlayerTable!C132)</f>
        <v>2</v>
      </c>
      <c r="I132" s="187">
        <f t="shared" si="2"/>
        <v>4</v>
      </c>
      <c r="J132" s="194" t="str">
        <f>IF(COUNTIF(Penalty!E:E, PlayerTable!C132)=0, "", SUMIF(Penalty!E:E,PlayerTable!C132,Penalty!F:F))</f>
        <v/>
      </c>
      <c r="K132" s="133"/>
    </row>
    <row r="133" spans="1:11" ht="15" customHeight="1" x14ac:dyDescent="0.25">
      <c r="A133" s="186" t="s">
        <v>423</v>
      </c>
      <c r="B133" s="180" t="s">
        <v>162</v>
      </c>
      <c r="C133" s="187">
        <v>7021</v>
      </c>
      <c r="D133" s="188" t="s">
        <v>422</v>
      </c>
      <c r="E133" s="180" t="s">
        <v>416</v>
      </c>
      <c r="F133" s="180" t="s">
        <v>417</v>
      </c>
      <c r="G133" s="187">
        <f>COUNTIF(GameStats!E:E,PlayerTable!C133)</f>
        <v>0</v>
      </c>
      <c r="H133" s="187">
        <f>COUNTIF(GameStats!F:G, PlayerTable!C133)</f>
        <v>0</v>
      </c>
      <c r="I133" s="187">
        <f t="shared" si="2"/>
        <v>0</v>
      </c>
      <c r="J133" s="194" t="str">
        <f>IF(COUNTIF(Penalty!E:E, PlayerTable!C133)=0, "", SUMIF(Penalty!E:E,PlayerTable!C133,Penalty!F:F))</f>
        <v/>
      </c>
      <c r="K133" s="180"/>
    </row>
    <row r="134" spans="1:11" s="180" customFormat="1" ht="15" customHeight="1" x14ac:dyDescent="0.25">
      <c r="A134" s="186" t="s">
        <v>423</v>
      </c>
      <c r="B134" s="180" t="s">
        <v>67</v>
      </c>
      <c r="C134" s="187">
        <v>3022</v>
      </c>
      <c r="D134" s="188" t="s">
        <v>495</v>
      </c>
      <c r="E134" s="180" t="s">
        <v>76</v>
      </c>
      <c r="F134" s="180" t="s">
        <v>494</v>
      </c>
      <c r="G134" s="187">
        <f>COUNTIF(GameStats!E:E,PlayerTable!C134)</f>
        <v>1</v>
      </c>
      <c r="H134" s="187">
        <f>COUNTIF(GameStats!F:G, PlayerTable!C134)</f>
        <v>1</v>
      </c>
      <c r="I134" s="187">
        <f t="shared" si="2"/>
        <v>2</v>
      </c>
      <c r="J134" s="194" t="str">
        <f>IF(COUNTIF(Penalty!E:E, PlayerTable!C134)=0, "", SUMIF(Penalty!E:E,PlayerTable!C134,Penalty!F:F))</f>
        <v/>
      </c>
    </row>
    <row r="135" spans="1:11" s="180" customFormat="1" ht="15" customHeight="1" x14ac:dyDescent="0.25">
      <c r="A135" s="186" t="s">
        <v>423</v>
      </c>
      <c r="B135" s="180" t="s">
        <v>67</v>
      </c>
      <c r="C135" s="187">
        <v>3023</v>
      </c>
      <c r="D135" s="188" t="s">
        <v>498</v>
      </c>
      <c r="E135" s="180" t="s">
        <v>496</v>
      </c>
      <c r="F135" s="180" t="s">
        <v>497</v>
      </c>
      <c r="G135" s="187">
        <f>COUNTIF(GameStats!E:E,PlayerTable!C135)</f>
        <v>6</v>
      </c>
      <c r="H135" s="187">
        <f>COUNTIF(GameStats!F:G, PlayerTable!C135)</f>
        <v>1</v>
      </c>
      <c r="I135" s="187">
        <f t="shared" si="2"/>
        <v>7</v>
      </c>
      <c r="J135" s="194">
        <f>IF(COUNTIF(Penalty!E:E, PlayerTable!C135)=0, "", SUMIF(Penalty!E:E,PlayerTable!C135,Penalty!F:F))</f>
        <v>6</v>
      </c>
    </row>
    <row r="136" spans="1:11" s="180" customFormat="1" ht="15" customHeight="1" x14ac:dyDescent="0.25">
      <c r="A136" s="186" t="s">
        <v>423</v>
      </c>
      <c r="B136" s="180" t="s">
        <v>67</v>
      </c>
      <c r="C136" s="187">
        <v>3024</v>
      </c>
      <c r="D136" s="188" t="s">
        <v>500</v>
      </c>
      <c r="E136" s="180" t="s">
        <v>43</v>
      </c>
      <c r="F136" s="180" t="s">
        <v>499</v>
      </c>
      <c r="G136" s="187">
        <f>COUNTIF(GameStats!E:E,PlayerTable!C136)</f>
        <v>0</v>
      </c>
      <c r="H136" s="187">
        <f>COUNTIF(GameStats!F:G, PlayerTable!C136)</f>
        <v>1</v>
      </c>
      <c r="I136" s="187">
        <f t="shared" si="2"/>
        <v>1</v>
      </c>
      <c r="J136" s="194" t="str">
        <f>IF(COUNTIF(Penalty!E:E, PlayerTable!C136)=0, "", SUMIF(Penalty!E:E,PlayerTable!C136,Penalty!F:F))</f>
        <v/>
      </c>
    </row>
    <row r="137" spans="1:11" s="180" customFormat="1" ht="15" customHeight="1" x14ac:dyDescent="0.25">
      <c r="A137" s="186" t="s">
        <v>423</v>
      </c>
      <c r="B137" s="180" t="s">
        <v>67</v>
      </c>
      <c r="C137" s="134">
        <v>3021</v>
      </c>
      <c r="D137" s="188" t="s">
        <v>447</v>
      </c>
      <c r="E137" s="180" t="s">
        <v>20</v>
      </c>
      <c r="F137" s="180" t="s">
        <v>325</v>
      </c>
      <c r="G137" s="187">
        <f>COUNTIF(GameStats!E:E,PlayerTable!C137)</f>
        <v>0</v>
      </c>
      <c r="H137" s="187">
        <f>COUNTIF(GameStats!F:G, PlayerTable!C137)</f>
        <v>1</v>
      </c>
      <c r="I137" s="187">
        <f t="shared" si="2"/>
        <v>1</v>
      </c>
      <c r="J137" s="194" t="str">
        <f>IF(COUNTIF(Penalty!E:E, PlayerTable!C137)=0, "", SUMIF(Penalty!E:E,PlayerTable!C137,Penalty!F:F))</f>
        <v/>
      </c>
    </row>
    <row r="138" spans="1:11" x14ac:dyDescent="0.25">
      <c r="B138" s="180" t="s">
        <v>140</v>
      </c>
      <c r="E138" s="180" t="s">
        <v>70</v>
      </c>
      <c r="F138" s="180" t="s">
        <v>507</v>
      </c>
    </row>
  </sheetData>
  <autoFilter ref="A1:K137">
    <sortState ref="A2:K140">
      <sortCondition ref="B2:B140"/>
      <sortCondition ref="F2:F140"/>
      <sortCondition ref="E2:E140"/>
    </sortState>
  </autoFilter>
  <sortState ref="A2:L141">
    <sortCondition ref="B2:B141"/>
    <sortCondition ref="F2:F141"/>
    <sortCondition ref="E2:E141"/>
  </sortState>
  <conditionalFormatting sqref="E139:G1048576 E110:F111 E112 E1:G1 E2:F107 E113:F137 G138">
    <cfRule type="cellIs" priority="4" operator="notBetween">
      <formula>MIN($C:$C)</formula>
      <formula>MAX($C:$C)</formula>
    </cfRule>
  </conditionalFormatting>
  <conditionalFormatting sqref="C132">
    <cfRule type="duplicateValues" dxfId="508" priority="3"/>
  </conditionalFormatting>
  <conditionalFormatting sqref="C137">
    <cfRule type="duplicateValues" dxfId="507" priority="2"/>
  </conditionalFormatting>
  <conditionalFormatting sqref="E138:F138">
    <cfRule type="cellIs" priority="1" operator="notBetween">
      <formula>MIN(#REF!)</formula>
      <formula>MAX(#REF!)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H137"/>
  <sheetViews>
    <sheetView workbookViewId="0">
      <selection activeCell="H2" sqref="H2:H137"/>
    </sheetView>
  </sheetViews>
  <sheetFormatPr defaultRowHeight="15" x14ac:dyDescent="0.25"/>
  <cols>
    <col min="1" max="1" width="54.7109375" style="133" bestFit="1" customWidth="1"/>
    <col min="2" max="2" width="9.42578125" style="133" bestFit="1" customWidth="1"/>
    <col min="3" max="3" width="9.42578125" style="133" customWidth="1"/>
    <col min="4" max="4" width="12.140625" style="133" bestFit="1" customWidth="1"/>
    <col min="8" max="8" width="68.5703125" bestFit="1" customWidth="1"/>
  </cols>
  <sheetData>
    <row r="1" spans="1:8" x14ac:dyDescent="0.25">
      <c r="B1" s="90" t="s">
        <v>7</v>
      </c>
      <c r="C1" s="90"/>
      <c r="D1" s="90" t="s">
        <v>8</v>
      </c>
    </row>
    <row r="2" spans="1:8" x14ac:dyDescent="0.25">
      <c r="A2" s="133" t="s">
        <v>508</v>
      </c>
      <c r="B2" s="180" t="s">
        <v>12</v>
      </c>
      <c r="C2" s="180" t="s">
        <v>509</v>
      </c>
      <c r="D2" s="180" t="s">
        <v>13</v>
      </c>
      <c r="E2" t="s">
        <v>510</v>
      </c>
      <c r="H2" t="str">
        <f>CONCATENATE(A2,B2,C2,D2,E2)</f>
        <v>INSERT INTO `DMAHockey`.`person` ( `first`, `last`) VALUES ('Paul', 'Adams');</v>
      </c>
    </row>
    <row r="3" spans="1:8" x14ac:dyDescent="0.25">
      <c r="A3" s="133" t="s">
        <v>508</v>
      </c>
      <c r="B3" s="180" t="s">
        <v>43</v>
      </c>
      <c r="C3" s="180" t="s">
        <v>509</v>
      </c>
      <c r="D3" s="180" t="s">
        <v>65</v>
      </c>
      <c r="E3" s="133" t="s">
        <v>510</v>
      </c>
      <c r="H3" s="133" t="str">
        <f t="shared" ref="H3:H66" si="0">CONCATENATE(A3,B3,C3,D3,E3)</f>
        <v>INSERT INTO `DMAHockey`.`person` ( `first`, `last`) VALUES ('Scott', 'Anderson');</v>
      </c>
    </row>
    <row r="4" spans="1:8" x14ac:dyDescent="0.25">
      <c r="A4" s="133" t="s">
        <v>508</v>
      </c>
      <c r="B4" s="180" t="s">
        <v>146</v>
      </c>
      <c r="C4" s="180" t="s">
        <v>509</v>
      </c>
      <c r="D4" s="180" t="s">
        <v>430</v>
      </c>
      <c r="E4" s="133" t="s">
        <v>510</v>
      </c>
      <c r="H4" s="133" t="str">
        <f t="shared" si="0"/>
        <v>INSERT INTO `DMAHockey`.`person` ( `first`, `last`) VALUES ('Jeff', 'Baker');</v>
      </c>
    </row>
    <row r="5" spans="1:8" x14ac:dyDescent="0.25">
      <c r="A5" s="133" t="s">
        <v>508</v>
      </c>
      <c r="B5" s="180" t="s">
        <v>24</v>
      </c>
      <c r="C5" s="180" t="s">
        <v>509</v>
      </c>
      <c r="D5" s="180" t="s">
        <v>120</v>
      </c>
      <c r="E5" s="133" t="s">
        <v>510</v>
      </c>
      <c r="H5" s="133" t="str">
        <f t="shared" si="0"/>
        <v>INSERT INTO `DMAHockey`.`person` ( `first`, `last`) VALUES ('Dan', 'Becker');</v>
      </c>
    </row>
    <row r="6" spans="1:8" x14ac:dyDescent="0.25">
      <c r="A6" s="133" t="s">
        <v>508</v>
      </c>
      <c r="B6" s="180" t="s">
        <v>47</v>
      </c>
      <c r="C6" s="180" t="s">
        <v>509</v>
      </c>
      <c r="D6" s="180" t="s">
        <v>155</v>
      </c>
      <c r="E6" s="133" t="s">
        <v>510</v>
      </c>
      <c r="H6" s="133" t="str">
        <f t="shared" si="0"/>
        <v>INSERT INTO `DMAHockey`.`person` ( `first`, `last`) VALUES ('Brad', 'Bedwell');</v>
      </c>
    </row>
    <row r="7" spans="1:8" x14ac:dyDescent="0.25">
      <c r="A7" s="133" t="s">
        <v>508</v>
      </c>
      <c r="B7" s="180" t="s">
        <v>10</v>
      </c>
      <c r="C7" s="180" t="s">
        <v>509</v>
      </c>
      <c r="D7" s="180" t="s">
        <v>34</v>
      </c>
      <c r="E7" s="133" t="s">
        <v>510</v>
      </c>
      <c r="H7" s="133" t="str">
        <f t="shared" si="0"/>
        <v>INSERT INTO `DMAHockey`.`person` ( `first`, `last`) VALUES ('Mike', 'Beede');</v>
      </c>
    </row>
    <row r="8" spans="1:8" x14ac:dyDescent="0.25">
      <c r="A8" s="133" t="s">
        <v>508</v>
      </c>
      <c r="B8" s="180" t="s">
        <v>121</v>
      </c>
      <c r="C8" s="180" t="s">
        <v>509</v>
      </c>
      <c r="D8" s="180" t="s">
        <v>122</v>
      </c>
      <c r="E8" s="133" t="s">
        <v>510</v>
      </c>
      <c r="H8" s="133" t="str">
        <f t="shared" si="0"/>
        <v>INSERT INTO `DMAHockey`.`person` ( `first`, `last`) VALUES ('Dusty', 'Beenen');</v>
      </c>
    </row>
    <row r="9" spans="1:8" x14ac:dyDescent="0.25">
      <c r="A9" s="133" t="s">
        <v>508</v>
      </c>
      <c r="B9" s="180" t="s">
        <v>197</v>
      </c>
      <c r="C9" s="180" t="s">
        <v>509</v>
      </c>
      <c r="D9" s="180" t="s">
        <v>198</v>
      </c>
      <c r="E9" s="133" t="s">
        <v>510</v>
      </c>
      <c r="H9" s="133" t="str">
        <f t="shared" si="0"/>
        <v>INSERT INTO `DMAHockey`.`person` ( `first`, `last`) VALUES ('Todd', 'Bentzen');</v>
      </c>
    </row>
    <row r="10" spans="1:8" x14ac:dyDescent="0.25">
      <c r="A10" s="133" t="s">
        <v>508</v>
      </c>
      <c r="B10" s="180" t="s">
        <v>77</v>
      </c>
      <c r="C10" s="180" t="s">
        <v>509</v>
      </c>
      <c r="D10" s="180" t="s">
        <v>380</v>
      </c>
      <c r="E10" s="133" t="s">
        <v>510</v>
      </c>
      <c r="H10" s="133" t="str">
        <f t="shared" si="0"/>
        <v>INSERT INTO `DMAHockey`.`person` ( `first`, `last`) VALUES ('Justin', 'Billings');</v>
      </c>
    </row>
    <row r="11" spans="1:8" x14ac:dyDescent="0.25">
      <c r="A11" s="133" t="s">
        <v>508</v>
      </c>
      <c r="B11" s="180" t="s">
        <v>24</v>
      </c>
      <c r="C11" s="180" t="s">
        <v>509</v>
      </c>
      <c r="D11" s="180" t="s">
        <v>25</v>
      </c>
      <c r="E11" s="133" t="s">
        <v>510</v>
      </c>
      <c r="H11" s="133" t="str">
        <f t="shared" si="0"/>
        <v>INSERT INTO `DMAHockey`.`person` ( `first`, `last`) VALUES ('Dan', 'Bishop');</v>
      </c>
    </row>
    <row r="12" spans="1:8" x14ac:dyDescent="0.25">
      <c r="A12" s="133" t="s">
        <v>508</v>
      </c>
      <c r="B12" s="180" t="s">
        <v>24</v>
      </c>
      <c r="C12" s="180" t="s">
        <v>509</v>
      </c>
      <c r="D12" s="180" t="s">
        <v>151</v>
      </c>
      <c r="E12" s="133" t="s">
        <v>510</v>
      </c>
      <c r="H12" s="133" t="str">
        <f t="shared" si="0"/>
        <v>INSERT INTO `DMAHockey`.`person` ( `first`, `last`) VALUES ('Dan', 'Blake');</v>
      </c>
    </row>
    <row r="13" spans="1:8" x14ac:dyDescent="0.25">
      <c r="A13" s="133" t="s">
        <v>508</v>
      </c>
      <c r="B13" s="180" t="s">
        <v>474</v>
      </c>
      <c r="C13" s="180" t="s">
        <v>509</v>
      </c>
      <c r="D13" s="180" t="s">
        <v>475</v>
      </c>
      <c r="E13" s="133" t="s">
        <v>510</v>
      </c>
      <c r="H13" s="133" t="str">
        <f t="shared" si="0"/>
        <v>INSERT INTO `DMAHockey`.`person` ( `first`, `last`) VALUES ('Erich', 'Boettcher');</v>
      </c>
    </row>
    <row r="14" spans="1:8" x14ac:dyDescent="0.25">
      <c r="A14" s="133" t="s">
        <v>508</v>
      </c>
      <c r="B14" s="180" t="s">
        <v>408</v>
      </c>
      <c r="C14" s="180" t="s">
        <v>509</v>
      </c>
      <c r="D14" s="180" t="s">
        <v>409</v>
      </c>
      <c r="E14" s="133" t="s">
        <v>510</v>
      </c>
      <c r="H14" s="133" t="str">
        <f t="shared" si="0"/>
        <v>INSERT INTO `DMAHockey`.`person` ( `first`, `last`) VALUES ('Jack', 'Bowers');</v>
      </c>
    </row>
    <row r="15" spans="1:8" x14ac:dyDescent="0.25">
      <c r="A15" s="133" t="s">
        <v>508</v>
      </c>
      <c r="B15" s="180" t="s">
        <v>26</v>
      </c>
      <c r="C15" s="180" t="s">
        <v>509</v>
      </c>
      <c r="D15" s="180" t="s">
        <v>27</v>
      </c>
      <c r="E15" s="133" t="s">
        <v>510</v>
      </c>
      <c r="H15" s="133" t="str">
        <f t="shared" si="0"/>
        <v>INSERT INTO `DMAHockey`.`person` ( `first`, `last`) VALUES ('Nathan', 'Brand');</v>
      </c>
    </row>
    <row r="16" spans="1:8" x14ac:dyDescent="0.25">
      <c r="A16" s="133" t="s">
        <v>508</v>
      </c>
      <c r="B16" s="180" t="s">
        <v>197</v>
      </c>
      <c r="C16" s="180" t="s">
        <v>509</v>
      </c>
      <c r="D16" s="180" t="s">
        <v>366</v>
      </c>
      <c r="E16" s="133" t="s">
        <v>510</v>
      </c>
      <c r="H16" s="133" t="str">
        <f t="shared" si="0"/>
        <v>INSERT INTO `DMAHockey`.`person` ( `first`, `last`) VALUES ('Todd', 'Brekke');</v>
      </c>
    </row>
    <row r="17" spans="1:8" x14ac:dyDescent="0.25">
      <c r="A17" s="133" t="s">
        <v>508</v>
      </c>
      <c r="B17" s="180" t="s">
        <v>144</v>
      </c>
      <c r="C17" s="180" t="s">
        <v>509</v>
      </c>
      <c r="D17" s="180" t="s">
        <v>145</v>
      </c>
      <c r="E17" s="133" t="s">
        <v>510</v>
      </c>
      <c r="H17" s="133" t="str">
        <f t="shared" si="0"/>
        <v>INSERT INTO `DMAHockey`.`person` ( `first`, `last`) VALUES ('Sean', 'Bremer');</v>
      </c>
    </row>
    <row r="18" spans="1:8" x14ac:dyDescent="0.25">
      <c r="A18" s="133" t="s">
        <v>508</v>
      </c>
      <c r="B18" s="180" t="s">
        <v>466</v>
      </c>
      <c r="C18" s="180" t="s">
        <v>509</v>
      </c>
      <c r="D18" s="180" t="s">
        <v>467</v>
      </c>
      <c r="E18" s="133" t="s">
        <v>510</v>
      </c>
      <c r="H18" s="133" t="str">
        <f t="shared" si="0"/>
        <v>INSERT INTO `DMAHockey`.`person` ( `first`, `last`) VALUES ('Evan', 'Brooks');</v>
      </c>
    </row>
    <row r="19" spans="1:8" x14ac:dyDescent="0.25">
      <c r="A19" s="133" t="s">
        <v>508</v>
      </c>
      <c r="B19" s="180" t="s">
        <v>202</v>
      </c>
      <c r="C19" s="180" t="s">
        <v>509</v>
      </c>
      <c r="D19" s="180" t="s">
        <v>203</v>
      </c>
      <c r="E19" s="133" t="s">
        <v>510</v>
      </c>
      <c r="H19" s="133" t="str">
        <f t="shared" si="0"/>
        <v>INSERT INTO `DMAHockey`.`person` ( `first`, `last`) VALUES ('Monty', 'Brown');</v>
      </c>
    </row>
    <row r="20" spans="1:8" x14ac:dyDescent="0.25">
      <c r="A20" s="133" t="s">
        <v>508</v>
      </c>
      <c r="B20" s="180" t="s">
        <v>22</v>
      </c>
      <c r="C20" s="180" t="s">
        <v>509</v>
      </c>
      <c r="D20" s="180" t="s">
        <v>443</v>
      </c>
      <c r="E20" s="133" t="s">
        <v>510</v>
      </c>
      <c r="H20" s="133" t="str">
        <f t="shared" si="0"/>
        <v>INSERT INTO `DMAHockey`.`person` ( `first`, `last`) VALUES ('Chris', 'Busbey');</v>
      </c>
    </row>
    <row r="21" spans="1:8" x14ac:dyDescent="0.25">
      <c r="A21" s="133" t="s">
        <v>508</v>
      </c>
      <c r="B21" s="180" t="s">
        <v>62</v>
      </c>
      <c r="C21" s="180" t="s">
        <v>509</v>
      </c>
      <c r="D21" s="180" t="s">
        <v>181</v>
      </c>
      <c r="E21" s="133" t="s">
        <v>510</v>
      </c>
      <c r="H21" s="133" t="str">
        <f t="shared" si="0"/>
        <v>INSERT INTO `DMAHockey`.`person` ( `first`, `last`) VALUES ('Dave', 'Chongo');</v>
      </c>
    </row>
    <row r="22" spans="1:8" x14ac:dyDescent="0.25">
      <c r="A22" s="133" t="s">
        <v>508</v>
      </c>
      <c r="B22" s="180" t="s">
        <v>109</v>
      </c>
      <c r="C22" s="180" t="s">
        <v>509</v>
      </c>
      <c r="D22" s="180" t="s">
        <v>110</v>
      </c>
      <c r="E22" s="133" t="s">
        <v>510</v>
      </c>
      <c r="H22" s="133" t="str">
        <f t="shared" si="0"/>
        <v>INSERT INTO `DMAHockey`.`person` ( `first`, `last`) VALUES ('Bret', 'Christian');</v>
      </c>
    </row>
    <row r="23" spans="1:8" x14ac:dyDescent="0.25">
      <c r="A23" s="133" t="s">
        <v>508</v>
      </c>
      <c r="B23" s="114" t="s">
        <v>70</v>
      </c>
      <c r="C23" s="180" t="s">
        <v>509</v>
      </c>
      <c r="D23" s="114" t="s">
        <v>507</v>
      </c>
      <c r="E23" s="133" t="s">
        <v>510</v>
      </c>
      <c r="H23" s="133" t="str">
        <f t="shared" si="0"/>
        <v>INSERT INTO `DMAHockey`.`person` ( `first`, `last`) VALUES ('Nick', 'Christiansen');</v>
      </c>
    </row>
    <row r="24" spans="1:8" x14ac:dyDescent="0.25">
      <c r="A24" s="133" t="s">
        <v>508</v>
      </c>
      <c r="B24" s="180" t="s">
        <v>105</v>
      </c>
      <c r="C24" s="180" t="s">
        <v>509</v>
      </c>
      <c r="D24" s="180" t="s">
        <v>106</v>
      </c>
      <c r="E24" s="133" t="s">
        <v>510</v>
      </c>
      <c r="H24" s="133" t="str">
        <f t="shared" si="0"/>
        <v>INSERT INTO `DMAHockey`.`person` ( `first`, `last`) VALUES ('James', 'Chung');</v>
      </c>
    </row>
    <row r="25" spans="1:8" x14ac:dyDescent="0.25">
      <c r="A25" s="133" t="s">
        <v>508</v>
      </c>
      <c r="B25" s="180" t="s">
        <v>30</v>
      </c>
      <c r="C25" s="180" t="s">
        <v>509</v>
      </c>
      <c r="D25" s="180" t="s">
        <v>31</v>
      </c>
      <c r="E25" s="133" t="s">
        <v>510</v>
      </c>
      <c r="H25" s="133" t="str">
        <f t="shared" si="0"/>
        <v>INSERT INTO `DMAHockey`.`person` ( `first`, `last`) VALUES ('Aaron', 'Clutts');</v>
      </c>
    </row>
    <row r="26" spans="1:8" x14ac:dyDescent="0.25">
      <c r="A26" s="133" t="s">
        <v>508</v>
      </c>
      <c r="B26" s="180" t="s">
        <v>112</v>
      </c>
      <c r="C26" s="180" t="s">
        <v>509</v>
      </c>
      <c r="D26" s="180" t="s">
        <v>113</v>
      </c>
      <c r="E26" s="133" t="s">
        <v>510</v>
      </c>
      <c r="H26" s="133" t="str">
        <f t="shared" si="0"/>
        <v>INSERT INTO `DMAHockey`.`person` ( `first`, `last`) VALUES ('John', 'Coffie');</v>
      </c>
    </row>
    <row r="27" spans="1:8" x14ac:dyDescent="0.25">
      <c r="A27" s="133" t="s">
        <v>508</v>
      </c>
      <c r="B27" s="180" t="s">
        <v>53</v>
      </c>
      <c r="C27" s="180" t="s">
        <v>509</v>
      </c>
      <c r="D27" s="180" t="s">
        <v>188</v>
      </c>
      <c r="E27" s="133" t="s">
        <v>510</v>
      </c>
      <c r="H27" s="133" t="str">
        <f t="shared" si="0"/>
        <v>INSERT INTO `DMAHockey`.`person` ( `first`, `last`) VALUES ('Rich', 'Cohan');</v>
      </c>
    </row>
    <row r="28" spans="1:8" x14ac:dyDescent="0.25">
      <c r="A28" s="133" t="s">
        <v>508</v>
      </c>
      <c r="B28" s="180" t="s">
        <v>12</v>
      </c>
      <c r="C28" s="180" t="s">
        <v>509</v>
      </c>
      <c r="D28" s="180" t="s">
        <v>123</v>
      </c>
      <c r="E28" s="133" t="s">
        <v>510</v>
      </c>
      <c r="H28" s="133" t="str">
        <f t="shared" si="0"/>
        <v>INSERT INTO `DMAHockey`.`person` ( `first`, `last`) VALUES ('Paul', 'Curran');</v>
      </c>
    </row>
    <row r="29" spans="1:8" x14ac:dyDescent="0.25">
      <c r="A29" s="133" t="s">
        <v>508</v>
      </c>
      <c r="B29" s="180" t="s">
        <v>132</v>
      </c>
      <c r="C29" s="180" t="s">
        <v>509</v>
      </c>
      <c r="D29" s="180" t="s">
        <v>199</v>
      </c>
      <c r="E29" s="133" t="s">
        <v>510</v>
      </c>
      <c r="H29" s="133" t="str">
        <f t="shared" si="0"/>
        <v>INSERT INTO `DMAHockey`.`person` ( `first`, `last`) VALUES ('Brett', 'Damos');</v>
      </c>
    </row>
    <row r="30" spans="1:8" x14ac:dyDescent="0.25">
      <c r="A30" s="133" t="s">
        <v>508</v>
      </c>
      <c r="B30" s="180" t="s">
        <v>70</v>
      </c>
      <c r="C30" s="180" t="s">
        <v>509</v>
      </c>
      <c r="D30" s="180" t="s">
        <v>207</v>
      </c>
      <c r="E30" s="133" t="s">
        <v>510</v>
      </c>
      <c r="H30" s="133" t="str">
        <f t="shared" si="0"/>
        <v>INSERT INTO `DMAHockey`.`person` ( `first`, `last`) VALUES ('Nick', 'Dawson');</v>
      </c>
    </row>
    <row r="31" spans="1:8" x14ac:dyDescent="0.25">
      <c r="A31" s="133" t="s">
        <v>508</v>
      </c>
      <c r="B31" s="180" t="s">
        <v>146</v>
      </c>
      <c r="C31" s="180" t="s">
        <v>509</v>
      </c>
      <c r="D31" s="180" t="s">
        <v>141</v>
      </c>
      <c r="E31" s="133" t="s">
        <v>510</v>
      </c>
      <c r="H31" s="133" t="str">
        <f t="shared" si="0"/>
        <v>INSERT INTO `DMAHockey`.`person` ( `first`, `last`) VALUES ('Jeff', 'Dayton');</v>
      </c>
    </row>
    <row r="32" spans="1:8" x14ac:dyDescent="0.25">
      <c r="A32" s="133" t="s">
        <v>508</v>
      </c>
      <c r="B32" s="180" t="s">
        <v>177</v>
      </c>
      <c r="C32" s="180" t="s">
        <v>509</v>
      </c>
      <c r="D32" s="180" t="s">
        <v>178</v>
      </c>
      <c r="E32" s="133" t="s">
        <v>510</v>
      </c>
      <c r="H32" s="133" t="str">
        <f t="shared" si="0"/>
        <v>INSERT INTO `DMAHockey`.`person` ( `first`, `last`) VALUES ('Nataliya', 'Dudechenko');</v>
      </c>
    </row>
    <row r="33" spans="1:8" x14ac:dyDescent="0.25">
      <c r="A33" s="133" t="s">
        <v>508</v>
      </c>
      <c r="B33" s="180" t="s">
        <v>29</v>
      </c>
      <c r="C33" s="180" t="s">
        <v>509</v>
      </c>
      <c r="D33" s="180" t="s">
        <v>11</v>
      </c>
      <c r="E33" s="133" t="s">
        <v>510</v>
      </c>
      <c r="H33" s="133" t="str">
        <f t="shared" si="0"/>
        <v>INSERT INTO `DMAHockey`.`person` ( `first`, `last`) VALUES ('Mark', 'Dylo');</v>
      </c>
    </row>
    <row r="34" spans="1:8" x14ac:dyDescent="0.25">
      <c r="A34" s="133" t="s">
        <v>508</v>
      </c>
      <c r="B34" s="180" t="s">
        <v>10</v>
      </c>
      <c r="C34" s="180" t="s">
        <v>509</v>
      </c>
      <c r="D34" s="180" t="s">
        <v>11</v>
      </c>
      <c r="E34" s="133" t="s">
        <v>510</v>
      </c>
      <c r="H34" s="133" t="str">
        <f t="shared" si="0"/>
        <v>INSERT INTO `DMAHockey`.`person` ( `first`, `last`) VALUES ('Mike', 'Dylo');</v>
      </c>
    </row>
    <row r="35" spans="1:8" x14ac:dyDescent="0.25">
      <c r="A35" s="133" t="s">
        <v>508</v>
      </c>
      <c r="B35" s="180" t="s">
        <v>100</v>
      </c>
      <c r="C35" s="180" t="s">
        <v>509</v>
      </c>
      <c r="D35" s="180" t="s">
        <v>448</v>
      </c>
      <c r="E35" s="133" t="s">
        <v>510</v>
      </c>
      <c r="H35" s="133" t="str">
        <f t="shared" si="0"/>
        <v>INSERT INTO `DMAHockey`.`person` ( `first`, `last`) VALUES ('Ryan', 'Ehrhardt');</v>
      </c>
    </row>
    <row r="36" spans="1:8" x14ac:dyDescent="0.25">
      <c r="A36" s="133" t="s">
        <v>508</v>
      </c>
      <c r="B36" s="180" t="s">
        <v>112</v>
      </c>
      <c r="C36" s="180" t="s">
        <v>509</v>
      </c>
      <c r="D36" s="180" t="s">
        <v>147</v>
      </c>
      <c r="E36" s="133" t="s">
        <v>510</v>
      </c>
      <c r="H36" s="133" t="str">
        <f t="shared" si="0"/>
        <v>INSERT INTO `DMAHockey`.`person` ( `first`, `last`) VALUES ('John', 'Evans');</v>
      </c>
    </row>
    <row r="37" spans="1:8" x14ac:dyDescent="0.25">
      <c r="A37" s="133" t="s">
        <v>508</v>
      </c>
      <c r="B37" s="180" t="s">
        <v>10</v>
      </c>
      <c r="C37" s="180" t="s">
        <v>509</v>
      </c>
      <c r="D37" s="180" t="s">
        <v>28</v>
      </c>
      <c r="E37" s="133" t="s">
        <v>510</v>
      </c>
      <c r="H37" s="133" t="str">
        <f t="shared" si="0"/>
        <v>INSERT INTO `DMAHockey`.`person` ( `first`, `last`) VALUES ('Mike', 'Fascian');</v>
      </c>
    </row>
    <row r="38" spans="1:8" x14ac:dyDescent="0.25">
      <c r="A38" s="133" t="s">
        <v>508</v>
      </c>
      <c r="B38" s="180" t="s">
        <v>71</v>
      </c>
      <c r="C38" s="180" t="s">
        <v>509</v>
      </c>
      <c r="D38" s="180" t="s">
        <v>124</v>
      </c>
      <c r="E38" s="133" t="s">
        <v>510</v>
      </c>
      <c r="H38" s="133" t="str">
        <f t="shared" si="0"/>
        <v>INSERT INTO `DMAHockey`.`person` ( `first`, `last`) VALUES ('Josh', 'Feathers');</v>
      </c>
    </row>
    <row r="39" spans="1:8" x14ac:dyDescent="0.25">
      <c r="A39" s="133" t="s">
        <v>508</v>
      </c>
      <c r="B39" s="180" t="s">
        <v>434</v>
      </c>
      <c r="C39" s="180" t="s">
        <v>509</v>
      </c>
      <c r="D39" s="180" t="s">
        <v>435</v>
      </c>
      <c r="E39" s="133" t="s">
        <v>510</v>
      </c>
      <c r="H39" s="133" t="str">
        <f t="shared" si="0"/>
        <v>INSERT INTO `DMAHockey`.`person` ( `first`, `last`) VALUES ('Madeline', 'Fitzgerald');</v>
      </c>
    </row>
    <row r="40" spans="1:8" x14ac:dyDescent="0.25">
      <c r="A40" s="133" t="s">
        <v>508</v>
      </c>
      <c r="B40" s="180" t="s">
        <v>10</v>
      </c>
      <c r="C40" s="180" t="s">
        <v>509</v>
      </c>
      <c r="D40" s="180" t="s">
        <v>473</v>
      </c>
      <c r="E40" s="133" t="s">
        <v>510</v>
      </c>
      <c r="H40" s="133" t="str">
        <f t="shared" si="0"/>
        <v>INSERT INTO `DMAHockey`.`person` ( `first`, `last`) VALUES ('Mike', 'Fox');</v>
      </c>
    </row>
    <row r="41" spans="1:8" x14ac:dyDescent="0.25">
      <c r="A41" s="133" t="s">
        <v>508</v>
      </c>
      <c r="B41" s="180" t="s">
        <v>116</v>
      </c>
      <c r="C41" s="180" t="s">
        <v>509</v>
      </c>
      <c r="D41" s="180" t="s">
        <v>117</v>
      </c>
      <c r="E41" s="133" t="s">
        <v>510</v>
      </c>
      <c r="H41" s="133" t="str">
        <f t="shared" si="0"/>
        <v>INSERT INTO `DMAHockey`.`person` ( `first`, `last`) VALUES ('Cody', 'Fredericks');</v>
      </c>
    </row>
    <row r="42" spans="1:8" x14ac:dyDescent="0.25">
      <c r="A42" s="133" t="s">
        <v>508</v>
      </c>
      <c r="B42" s="180" t="s">
        <v>62</v>
      </c>
      <c r="C42" s="180" t="s">
        <v>509</v>
      </c>
      <c r="D42" s="180" t="s">
        <v>179</v>
      </c>
      <c r="E42" s="133" t="s">
        <v>510</v>
      </c>
      <c r="H42" s="133" t="str">
        <f t="shared" si="0"/>
        <v>INSERT INTO `DMAHockey`.`person` ( `first`, `last`) VALUES ('Dave', 'Gannon');</v>
      </c>
    </row>
    <row r="43" spans="1:8" x14ac:dyDescent="0.25">
      <c r="A43" s="133" t="s">
        <v>508</v>
      </c>
      <c r="B43" s="180" t="s">
        <v>144</v>
      </c>
      <c r="C43" s="180" t="s">
        <v>509</v>
      </c>
      <c r="D43" s="180" t="s">
        <v>179</v>
      </c>
      <c r="E43" s="133" t="s">
        <v>510</v>
      </c>
      <c r="H43" s="133" t="str">
        <f t="shared" si="0"/>
        <v>INSERT INTO `DMAHockey`.`person` ( `first`, `last`) VALUES ('Sean', 'Gannon');</v>
      </c>
    </row>
    <row r="44" spans="1:8" x14ac:dyDescent="0.25">
      <c r="A44" s="133" t="s">
        <v>508</v>
      </c>
      <c r="B44" s="180" t="s">
        <v>116</v>
      </c>
      <c r="C44" s="180" t="s">
        <v>509</v>
      </c>
      <c r="D44" s="180" t="s">
        <v>158</v>
      </c>
      <c r="E44" s="133" t="s">
        <v>510</v>
      </c>
      <c r="H44" s="133" t="str">
        <f t="shared" si="0"/>
        <v>INSERT INTO `DMAHockey`.`person` ( `first`, `last`) VALUES ('Cody', 'Gavin');</v>
      </c>
    </row>
    <row r="45" spans="1:8" x14ac:dyDescent="0.25">
      <c r="A45" s="133" t="s">
        <v>508</v>
      </c>
      <c r="B45" s="180" t="s">
        <v>112</v>
      </c>
      <c r="C45" s="180" t="s">
        <v>509</v>
      </c>
      <c r="D45" s="180" t="s">
        <v>204</v>
      </c>
      <c r="E45" s="133" t="s">
        <v>510</v>
      </c>
      <c r="H45" s="133" t="str">
        <f t="shared" si="0"/>
        <v>INSERT INTO `DMAHockey`.`person` ( `first`, `last`) VALUES ('John', 'Giunta');</v>
      </c>
    </row>
    <row r="46" spans="1:8" x14ac:dyDescent="0.25">
      <c r="A46" s="133" t="s">
        <v>508</v>
      </c>
      <c r="B46" s="180" t="s">
        <v>70</v>
      </c>
      <c r="C46" s="180" t="s">
        <v>509</v>
      </c>
      <c r="D46" s="180" t="s">
        <v>204</v>
      </c>
      <c r="E46" s="133" t="s">
        <v>510</v>
      </c>
      <c r="H46" s="133" t="str">
        <f t="shared" si="0"/>
        <v>INSERT INTO `DMAHockey`.`person` ( `first`, `last`) VALUES ('Nick', 'Giunta');</v>
      </c>
    </row>
    <row r="47" spans="1:8" x14ac:dyDescent="0.25">
      <c r="A47" s="133" t="s">
        <v>508</v>
      </c>
      <c r="B47" s="180" t="s">
        <v>68</v>
      </c>
      <c r="C47" s="180" t="s">
        <v>509</v>
      </c>
      <c r="D47" s="180" t="s">
        <v>79</v>
      </c>
      <c r="E47" s="133" t="s">
        <v>510</v>
      </c>
      <c r="H47" s="133" t="str">
        <f t="shared" si="0"/>
        <v>INSERT INTO `DMAHockey`.`person` ( `first`, `last`) VALUES ('Jim', 'Goeke');</v>
      </c>
    </row>
    <row r="48" spans="1:8" x14ac:dyDescent="0.25">
      <c r="A48" s="133" t="s">
        <v>508</v>
      </c>
      <c r="B48" s="180" t="s">
        <v>69</v>
      </c>
      <c r="C48" s="180" t="s">
        <v>509</v>
      </c>
      <c r="D48" s="180" t="s">
        <v>80</v>
      </c>
      <c r="E48" s="133" t="s">
        <v>510</v>
      </c>
      <c r="H48" s="133" t="str">
        <f t="shared" si="0"/>
        <v>INSERT INTO `DMAHockey`.`person` ( `first`, `last`) VALUES ('Bill', 'Goodman');</v>
      </c>
    </row>
    <row r="49" spans="1:8" x14ac:dyDescent="0.25">
      <c r="A49" s="133" t="s">
        <v>508</v>
      </c>
      <c r="B49" s="180" t="s">
        <v>171</v>
      </c>
      <c r="C49" s="180" t="s">
        <v>509</v>
      </c>
      <c r="D49" s="180" t="s">
        <v>172</v>
      </c>
      <c r="E49" s="133" t="s">
        <v>510</v>
      </c>
      <c r="H49" s="133" t="str">
        <f t="shared" si="0"/>
        <v>INSERT INTO `DMAHockey`.`person` ( `first`, `last`) VALUES ('Dustin', 'Gordon');</v>
      </c>
    </row>
    <row r="50" spans="1:8" x14ac:dyDescent="0.25">
      <c r="A50" s="133" t="s">
        <v>508</v>
      </c>
      <c r="B50" s="180" t="s">
        <v>125</v>
      </c>
      <c r="C50" s="180" t="s">
        <v>509</v>
      </c>
      <c r="D50" s="180" t="s">
        <v>126</v>
      </c>
      <c r="E50" s="133" t="s">
        <v>510</v>
      </c>
      <c r="H50" s="133" t="str">
        <f t="shared" si="0"/>
        <v>INSERT INTO `DMAHockey`.`person` ( `first`, `last`) VALUES ('Shaun', 'Greene');</v>
      </c>
    </row>
    <row r="51" spans="1:8" x14ac:dyDescent="0.25">
      <c r="A51" s="133" t="s">
        <v>508</v>
      </c>
      <c r="B51" s="180" t="s">
        <v>22</v>
      </c>
      <c r="C51" s="180" t="s">
        <v>509</v>
      </c>
      <c r="D51" s="180" t="s">
        <v>81</v>
      </c>
      <c r="E51" s="133" t="s">
        <v>510</v>
      </c>
      <c r="H51" s="133" t="str">
        <f t="shared" si="0"/>
        <v>INSERT INTO `DMAHockey`.`person` ( `first`, `last`) VALUES ('Chris', 'Hansen');</v>
      </c>
    </row>
    <row r="52" spans="1:8" x14ac:dyDescent="0.25">
      <c r="A52" s="133" t="s">
        <v>508</v>
      </c>
      <c r="B52" s="180" t="s">
        <v>364</v>
      </c>
      <c r="C52" s="180" t="s">
        <v>509</v>
      </c>
      <c r="D52" s="180" t="s">
        <v>365</v>
      </c>
      <c r="E52" s="133" t="s">
        <v>510</v>
      </c>
      <c r="H52" s="133" t="str">
        <f t="shared" si="0"/>
        <v>INSERT INTO `DMAHockey`.`person` ( `first`, `last`) VALUES ('Clarke', 'Hawbaker');</v>
      </c>
    </row>
    <row r="53" spans="1:8" x14ac:dyDescent="0.25">
      <c r="A53" s="133" t="s">
        <v>508</v>
      </c>
      <c r="B53" s="180" t="s">
        <v>55</v>
      </c>
      <c r="C53" s="180" t="s">
        <v>509</v>
      </c>
      <c r="D53" s="180" t="s">
        <v>411</v>
      </c>
      <c r="E53" s="133" t="s">
        <v>510</v>
      </c>
      <c r="H53" s="133" t="str">
        <f t="shared" si="0"/>
        <v>INSERT INTO `DMAHockey`.`person` ( `first`, `last`) VALUES ('Matt', 'Hayden');</v>
      </c>
    </row>
    <row r="54" spans="1:8" x14ac:dyDescent="0.25">
      <c r="A54" s="133" t="s">
        <v>508</v>
      </c>
      <c r="B54" s="180" t="s">
        <v>20</v>
      </c>
      <c r="C54" s="180" t="s">
        <v>509</v>
      </c>
      <c r="D54" s="180" t="s">
        <v>325</v>
      </c>
      <c r="E54" s="133" t="s">
        <v>510</v>
      </c>
      <c r="H54" s="133" t="str">
        <f t="shared" si="0"/>
        <v>INSERT INTO `DMAHockey`.`person` ( `first`, `last`) VALUES ('Joe', 'Henson');</v>
      </c>
    </row>
    <row r="55" spans="1:8" x14ac:dyDescent="0.25">
      <c r="A55" s="133" t="s">
        <v>508</v>
      </c>
      <c r="B55" s="180" t="s">
        <v>10</v>
      </c>
      <c r="C55" s="180" t="s">
        <v>509</v>
      </c>
      <c r="D55" s="180" t="s">
        <v>250</v>
      </c>
      <c r="E55" s="133" t="s">
        <v>510</v>
      </c>
      <c r="H55" s="133" t="str">
        <f t="shared" si="0"/>
        <v>INSERT INTO `DMAHockey`.`person` ( `first`, `last`) VALUES ('Mike', 'Herman');</v>
      </c>
    </row>
    <row r="56" spans="1:8" x14ac:dyDescent="0.25">
      <c r="A56" s="133" t="s">
        <v>508</v>
      </c>
      <c r="B56" s="180" t="s">
        <v>22</v>
      </c>
      <c r="C56" s="180" t="s">
        <v>509</v>
      </c>
      <c r="D56" s="180" t="s">
        <v>40</v>
      </c>
      <c r="E56" s="133" t="s">
        <v>510</v>
      </c>
      <c r="H56" s="133" t="str">
        <f t="shared" si="0"/>
        <v>INSERT INTO `DMAHockey`.`person` ( `first`, `last`) VALUES ('Chris', 'Hill');</v>
      </c>
    </row>
    <row r="57" spans="1:8" x14ac:dyDescent="0.25">
      <c r="A57" s="133" t="s">
        <v>508</v>
      </c>
      <c r="B57" s="180" t="s">
        <v>16</v>
      </c>
      <c r="C57" s="180" t="s">
        <v>509</v>
      </c>
      <c r="D57" s="180" t="s">
        <v>17</v>
      </c>
      <c r="E57" s="133" t="s">
        <v>510</v>
      </c>
      <c r="H57" s="133" t="str">
        <f t="shared" si="0"/>
        <v>INSERT INTO `DMAHockey`.`person` ( `first`, `last`) VALUES ('Pat', 'Houlihan');</v>
      </c>
    </row>
    <row r="58" spans="1:8" x14ac:dyDescent="0.25">
      <c r="A58" s="133" t="s">
        <v>508</v>
      </c>
      <c r="B58" s="180" t="s">
        <v>70</v>
      </c>
      <c r="C58" s="180" t="s">
        <v>509</v>
      </c>
      <c r="D58" s="180" t="s">
        <v>82</v>
      </c>
      <c r="E58" s="133" t="s">
        <v>510</v>
      </c>
      <c r="H58" s="133" t="str">
        <f t="shared" si="0"/>
        <v>INSERT INTO `DMAHockey`.`person` ( `first`, `last`) VALUES ('Nick', 'Hrabak');</v>
      </c>
    </row>
    <row r="59" spans="1:8" x14ac:dyDescent="0.25">
      <c r="A59" s="133" t="s">
        <v>508</v>
      </c>
      <c r="B59" s="180" t="s">
        <v>53</v>
      </c>
      <c r="C59" s="180" t="s">
        <v>509</v>
      </c>
      <c r="D59" s="180" t="s">
        <v>82</v>
      </c>
      <c r="E59" s="133" t="s">
        <v>510</v>
      </c>
      <c r="H59" s="133" t="str">
        <f t="shared" si="0"/>
        <v>INSERT INTO `DMAHockey`.`person` ( `first`, `last`) VALUES ('Rich', 'Hrabak');</v>
      </c>
    </row>
    <row r="60" spans="1:8" x14ac:dyDescent="0.25">
      <c r="A60" s="133" t="s">
        <v>508</v>
      </c>
      <c r="B60" s="180" t="s">
        <v>41</v>
      </c>
      <c r="C60" s="180" t="s">
        <v>509</v>
      </c>
      <c r="D60" s="180" t="s">
        <v>165</v>
      </c>
      <c r="E60" s="133" t="s">
        <v>510</v>
      </c>
      <c r="H60" s="133" t="str">
        <f t="shared" si="0"/>
        <v>INSERT INTO `DMAHockey`.`person` ( `first`, `last`) VALUES ('Ben', 'Hudson');</v>
      </c>
    </row>
    <row r="61" spans="1:8" x14ac:dyDescent="0.25">
      <c r="A61" s="133" t="s">
        <v>508</v>
      </c>
      <c r="B61" s="180" t="s">
        <v>53</v>
      </c>
      <c r="C61" s="180" t="s">
        <v>509</v>
      </c>
      <c r="D61" s="180" t="s">
        <v>54</v>
      </c>
      <c r="E61" s="133" t="s">
        <v>510</v>
      </c>
      <c r="H61" s="133" t="str">
        <f t="shared" si="0"/>
        <v>INSERT INTO `DMAHockey`.`person` ( `first`, `last`) VALUES ('Rich', 'Hyuck');</v>
      </c>
    </row>
    <row r="62" spans="1:8" x14ac:dyDescent="0.25">
      <c r="A62" s="133" t="s">
        <v>508</v>
      </c>
      <c r="B62" s="180" t="s">
        <v>252</v>
      </c>
      <c r="C62" s="180" t="s">
        <v>509</v>
      </c>
      <c r="D62" s="180" t="s">
        <v>9</v>
      </c>
      <c r="E62" s="133" t="s">
        <v>510</v>
      </c>
      <c r="H62" s="133" t="str">
        <f t="shared" si="0"/>
        <v>INSERT INTO `DMAHockey`.`person` ( `first`, `last`) VALUES ('Eric', 'Jacobson');</v>
      </c>
    </row>
    <row r="63" spans="1:8" x14ac:dyDescent="0.25">
      <c r="A63" s="133" t="s">
        <v>508</v>
      </c>
      <c r="B63" s="180" t="s">
        <v>43</v>
      </c>
      <c r="C63" s="180" t="s">
        <v>509</v>
      </c>
      <c r="D63" s="180" t="s">
        <v>9</v>
      </c>
      <c r="E63" s="133" t="s">
        <v>510</v>
      </c>
      <c r="H63" s="133" t="str">
        <f t="shared" si="0"/>
        <v>INSERT INTO `DMAHockey`.`person` ( `first`, `last`) VALUES ('Scott', 'Jacobson');</v>
      </c>
    </row>
    <row r="64" spans="1:8" x14ac:dyDescent="0.25">
      <c r="A64" s="133" t="s">
        <v>508</v>
      </c>
      <c r="B64" s="180" t="s">
        <v>55</v>
      </c>
      <c r="C64" s="180" t="s">
        <v>509</v>
      </c>
      <c r="D64" s="180" t="s">
        <v>56</v>
      </c>
      <c r="E64" s="133" t="s">
        <v>510</v>
      </c>
      <c r="H64" s="133" t="str">
        <f t="shared" si="0"/>
        <v>INSERT INTO `DMAHockey`.`person` ( `first`, `last`) VALUES ('Matt', 'Johnson');</v>
      </c>
    </row>
    <row r="65" spans="1:8" x14ac:dyDescent="0.25">
      <c r="A65" s="133" t="s">
        <v>508</v>
      </c>
      <c r="B65" s="180" t="s">
        <v>116</v>
      </c>
      <c r="C65" s="180" t="s">
        <v>509</v>
      </c>
      <c r="D65" s="199" t="s">
        <v>439</v>
      </c>
      <c r="E65" s="133" t="s">
        <v>510</v>
      </c>
      <c r="H65" s="133" t="str">
        <f t="shared" si="0"/>
        <v>INSERT INTO `DMAHockey`.`person` ( `first`, `last`) VALUES ('Cody', 'Kammyer');</v>
      </c>
    </row>
    <row r="66" spans="1:8" x14ac:dyDescent="0.25">
      <c r="A66" s="133" t="s">
        <v>508</v>
      </c>
      <c r="B66" s="180" t="s">
        <v>32</v>
      </c>
      <c r="C66" s="180" t="s">
        <v>509</v>
      </c>
      <c r="D66" s="180" t="s">
        <v>33</v>
      </c>
      <c r="E66" s="133" t="s">
        <v>510</v>
      </c>
      <c r="H66" s="133" t="str">
        <f t="shared" si="0"/>
        <v>INSERT INTO `DMAHockey`.`person` ( `first`, `last`) VALUES ('Adam', 'Keller');</v>
      </c>
    </row>
    <row r="67" spans="1:8" x14ac:dyDescent="0.25">
      <c r="A67" s="133" t="s">
        <v>508</v>
      </c>
      <c r="B67" s="180" t="s">
        <v>128</v>
      </c>
      <c r="C67" s="180" t="s">
        <v>509</v>
      </c>
      <c r="D67" s="180" t="s">
        <v>129</v>
      </c>
      <c r="E67" s="133" t="s">
        <v>510</v>
      </c>
      <c r="H67" s="133" t="str">
        <f t="shared" ref="H67:H130" si="1">CONCATENATE(A67,B67,C67,D67,E67)</f>
        <v>INSERT INTO `DMAHockey`.`person` ( `first`, `last`) VALUES ('Tom', 'Kirvin');</v>
      </c>
    </row>
    <row r="68" spans="1:8" x14ac:dyDescent="0.25">
      <c r="A68" s="133" t="s">
        <v>508</v>
      </c>
      <c r="B68" s="180" t="s">
        <v>12</v>
      </c>
      <c r="C68" s="180" t="s">
        <v>509</v>
      </c>
      <c r="D68" s="180" t="s">
        <v>49</v>
      </c>
      <c r="E68" s="133" t="s">
        <v>510</v>
      </c>
      <c r="H68" s="133" t="str">
        <f t="shared" si="1"/>
        <v>INSERT INTO `DMAHockey`.`person` ( `first`, `last`) VALUES ('Paul', 'Knight');</v>
      </c>
    </row>
    <row r="69" spans="1:8" x14ac:dyDescent="0.25">
      <c r="A69" s="133" t="s">
        <v>508</v>
      </c>
      <c r="B69" s="180" t="s">
        <v>18</v>
      </c>
      <c r="C69" s="180" t="s">
        <v>509</v>
      </c>
      <c r="D69" s="180" t="s">
        <v>19</v>
      </c>
      <c r="E69" s="133" t="s">
        <v>510</v>
      </c>
      <c r="H69" s="133" t="str">
        <f t="shared" si="1"/>
        <v>INSERT INTO `DMAHockey`.`person` ( `first`, `last`) VALUES ('Jeremy', 'Knipper');</v>
      </c>
    </row>
    <row r="70" spans="1:8" x14ac:dyDescent="0.25">
      <c r="A70" s="133" t="s">
        <v>508</v>
      </c>
      <c r="B70" s="180" t="s">
        <v>168</v>
      </c>
      <c r="C70" s="180" t="s">
        <v>509</v>
      </c>
      <c r="D70" s="180" t="s">
        <v>169</v>
      </c>
      <c r="E70" s="133" t="s">
        <v>510</v>
      </c>
      <c r="H70" s="133" t="str">
        <f t="shared" si="1"/>
        <v>INSERT INTO `DMAHockey`.`person` ( `first`, `last`) VALUES ('Will', 'Koch');</v>
      </c>
    </row>
    <row r="71" spans="1:8" x14ac:dyDescent="0.25">
      <c r="A71" s="133" t="s">
        <v>508</v>
      </c>
      <c r="B71" s="180" t="s">
        <v>24</v>
      </c>
      <c r="C71" s="180" t="s">
        <v>509</v>
      </c>
      <c r="D71" s="180" t="s">
        <v>205</v>
      </c>
      <c r="E71" s="133" t="s">
        <v>510</v>
      </c>
      <c r="H71" s="133" t="str">
        <f t="shared" si="1"/>
        <v>INSERT INTO `DMAHockey`.`person` ( `first`, `last`) VALUES ('Dan', 'Koenig');</v>
      </c>
    </row>
    <row r="72" spans="1:8" x14ac:dyDescent="0.25">
      <c r="A72" s="133" t="s">
        <v>508</v>
      </c>
      <c r="B72" s="180" t="s">
        <v>32</v>
      </c>
      <c r="C72" s="180" t="s">
        <v>509</v>
      </c>
      <c r="D72" s="180" t="s">
        <v>166</v>
      </c>
      <c r="E72" s="133" t="s">
        <v>510</v>
      </c>
      <c r="H72" s="133" t="str">
        <f t="shared" si="1"/>
        <v>INSERT INTO `DMAHockey`.`person` ( `first`, `last`) VALUES ('Adam', 'Krultz');</v>
      </c>
    </row>
    <row r="73" spans="1:8" x14ac:dyDescent="0.25">
      <c r="A73" s="133" t="s">
        <v>508</v>
      </c>
      <c r="B73" s="180" t="s">
        <v>43</v>
      </c>
      <c r="C73" s="180" t="s">
        <v>509</v>
      </c>
      <c r="D73" s="180" t="s">
        <v>44</v>
      </c>
      <c r="E73" s="133" t="s">
        <v>510</v>
      </c>
      <c r="H73" s="133" t="str">
        <f t="shared" si="1"/>
        <v>INSERT INTO `DMAHockey`.`person` ( `first`, `last`) VALUES ('Scott', 'Kundell');</v>
      </c>
    </row>
    <row r="74" spans="1:8" x14ac:dyDescent="0.25">
      <c r="A74" s="133" t="s">
        <v>508</v>
      </c>
      <c r="B74" s="180" t="s">
        <v>100</v>
      </c>
      <c r="C74" s="180" t="s">
        <v>509</v>
      </c>
      <c r="D74" s="180" t="s">
        <v>215</v>
      </c>
      <c r="E74" s="133" t="s">
        <v>510</v>
      </c>
      <c r="H74" s="133" t="str">
        <f t="shared" si="1"/>
        <v>INSERT INTO `DMAHockey`.`person` ( `first`, `last`) VALUES ('Ryan', 'Kurgan');</v>
      </c>
    </row>
    <row r="75" spans="1:8" x14ac:dyDescent="0.25">
      <c r="A75" s="133" t="s">
        <v>508</v>
      </c>
      <c r="B75" s="180" t="s">
        <v>59</v>
      </c>
      <c r="C75" s="180" t="s">
        <v>509</v>
      </c>
      <c r="D75" s="180" t="s">
        <v>215</v>
      </c>
      <c r="E75" s="133" t="s">
        <v>510</v>
      </c>
      <c r="H75" s="133" t="str">
        <f t="shared" si="1"/>
        <v>INSERT INTO `DMAHockey`.`person` ( `first`, `last`) VALUES ('Tim', 'Kurgan');</v>
      </c>
    </row>
    <row r="76" spans="1:8" x14ac:dyDescent="0.25">
      <c r="A76" s="133" t="s">
        <v>508</v>
      </c>
      <c r="B76" s="180" t="s">
        <v>22</v>
      </c>
      <c r="C76" s="180" t="s">
        <v>509</v>
      </c>
      <c r="D76" s="180" t="s">
        <v>23</v>
      </c>
      <c r="E76" s="133" t="s">
        <v>510</v>
      </c>
      <c r="H76" s="133" t="str">
        <f t="shared" si="1"/>
        <v>INSERT INTO `DMAHockey`.`person` ( `first`, `last`) VALUES ('Chris', 'LeFleur');</v>
      </c>
    </row>
    <row r="77" spans="1:8" x14ac:dyDescent="0.25">
      <c r="A77" s="133" t="s">
        <v>508</v>
      </c>
      <c r="B77" s="180" t="s">
        <v>167</v>
      </c>
      <c r="C77" s="180" t="s">
        <v>509</v>
      </c>
      <c r="D77" s="180" t="s">
        <v>164</v>
      </c>
      <c r="E77" s="133" t="s">
        <v>510</v>
      </c>
      <c r="H77" s="133" t="str">
        <f t="shared" si="1"/>
        <v>INSERT INTO `DMAHockey`.`person` ( `first`, `last`) VALUES ('Larry', 'LePera');</v>
      </c>
    </row>
    <row r="78" spans="1:8" x14ac:dyDescent="0.25">
      <c r="A78" s="133" t="s">
        <v>508</v>
      </c>
      <c r="B78" s="180" t="s">
        <v>163</v>
      </c>
      <c r="C78" s="180" t="s">
        <v>509</v>
      </c>
      <c r="D78" s="180" t="s">
        <v>164</v>
      </c>
      <c r="E78" s="133" t="s">
        <v>510</v>
      </c>
      <c r="H78" s="133" t="str">
        <f t="shared" si="1"/>
        <v>INSERT INTO `DMAHockey`.`person` ( `first`, `last`) VALUES ('Marc', 'LePera');</v>
      </c>
    </row>
    <row r="79" spans="1:8" x14ac:dyDescent="0.25">
      <c r="A79" s="133" t="s">
        <v>508</v>
      </c>
      <c r="B79" s="180" t="s">
        <v>100</v>
      </c>
      <c r="C79" s="180" t="s">
        <v>509</v>
      </c>
      <c r="D79" s="180" t="s">
        <v>164</v>
      </c>
      <c r="E79" s="133" t="s">
        <v>510</v>
      </c>
      <c r="H79" s="133" t="str">
        <f t="shared" si="1"/>
        <v>INSERT INTO `DMAHockey`.`person` ( `first`, `last`) VALUES ('Ryan', 'LePera');</v>
      </c>
    </row>
    <row r="80" spans="1:8" x14ac:dyDescent="0.25">
      <c r="A80" s="133" t="s">
        <v>508</v>
      </c>
      <c r="B80" s="180" t="s">
        <v>51</v>
      </c>
      <c r="C80" s="180" t="s">
        <v>509</v>
      </c>
      <c r="D80" s="180" t="s">
        <v>372</v>
      </c>
      <c r="E80" s="133" t="s">
        <v>510</v>
      </c>
      <c r="H80" s="133" t="str">
        <f t="shared" si="1"/>
        <v>INSERT INTO `DMAHockey`.`person` ( `first`, `last`) VALUES ('Tony', 'Lieb');</v>
      </c>
    </row>
    <row r="81" spans="1:8" x14ac:dyDescent="0.25">
      <c r="A81" s="133" t="s">
        <v>508</v>
      </c>
      <c r="B81" s="180" t="s">
        <v>29</v>
      </c>
      <c r="C81" s="180" t="s">
        <v>509</v>
      </c>
      <c r="D81" s="180" t="s">
        <v>206</v>
      </c>
      <c r="E81" s="133" t="s">
        <v>510</v>
      </c>
      <c r="H81" s="133" t="str">
        <f t="shared" si="1"/>
        <v>INSERT INTO `DMAHockey`.`person` ( `first`, `last`) VALUES ('Mark', 'Loverude');</v>
      </c>
    </row>
    <row r="82" spans="1:8" x14ac:dyDescent="0.25">
      <c r="A82" s="133" t="s">
        <v>508</v>
      </c>
      <c r="B82" s="180" t="s">
        <v>32</v>
      </c>
      <c r="C82" s="180" t="s">
        <v>509</v>
      </c>
      <c r="D82" s="180" t="s">
        <v>35</v>
      </c>
      <c r="E82" s="133" t="s">
        <v>510</v>
      </c>
      <c r="H82" s="133" t="str">
        <f t="shared" si="1"/>
        <v>INSERT INTO `DMAHockey`.`person` ( `first`, `last`) VALUES ('Adam', 'Lowell');</v>
      </c>
    </row>
    <row r="83" spans="1:8" x14ac:dyDescent="0.25">
      <c r="A83" s="133" t="s">
        <v>508</v>
      </c>
      <c r="B83" s="180" t="s">
        <v>445</v>
      </c>
      <c r="C83" s="180" t="s">
        <v>509</v>
      </c>
      <c r="D83" s="180" t="s">
        <v>446</v>
      </c>
      <c r="E83" s="133" t="s">
        <v>510</v>
      </c>
      <c r="H83" s="133" t="str">
        <f t="shared" si="1"/>
        <v>INSERT INTO `DMAHockey`.`person` ( `first`, `last`) VALUES ('George', 'Lu');</v>
      </c>
    </row>
    <row r="84" spans="1:8" x14ac:dyDescent="0.25">
      <c r="A84" s="133" t="s">
        <v>508</v>
      </c>
      <c r="B84" s="180" t="s">
        <v>14</v>
      </c>
      <c r="C84" s="180" t="s">
        <v>509</v>
      </c>
      <c r="D84" s="180" t="s">
        <v>15</v>
      </c>
      <c r="E84" s="133" t="s">
        <v>510</v>
      </c>
      <c r="H84" s="133" t="str">
        <f t="shared" si="1"/>
        <v>INSERT INTO `DMAHockey`.`person` ( `first`, `last`) VALUES ('Brendan', 'McCallum');</v>
      </c>
    </row>
    <row r="85" spans="1:8" x14ac:dyDescent="0.25">
      <c r="A85" s="133" t="s">
        <v>508</v>
      </c>
      <c r="B85" s="180" t="s">
        <v>192</v>
      </c>
      <c r="C85" s="180" t="s">
        <v>509</v>
      </c>
      <c r="D85" s="180" t="s">
        <v>193</v>
      </c>
      <c r="E85" s="133" t="s">
        <v>510</v>
      </c>
      <c r="H85" s="133" t="str">
        <f t="shared" si="1"/>
        <v>INSERT INTO `DMAHockey`.`person` ( `first`, `last`) VALUES ('Shon', 'McDonough');</v>
      </c>
    </row>
    <row r="86" spans="1:8" x14ac:dyDescent="0.25">
      <c r="A86" s="133" t="s">
        <v>508</v>
      </c>
      <c r="B86" s="180" t="s">
        <v>72</v>
      </c>
      <c r="C86" s="180" t="s">
        <v>509</v>
      </c>
      <c r="D86" s="180" t="s">
        <v>85</v>
      </c>
      <c r="E86" s="133" t="s">
        <v>510</v>
      </c>
      <c r="H86" s="133" t="str">
        <f t="shared" si="1"/>
        <v>INSERT INTO `DMAHockey`.`person` ( `first`, `last`) VALUES ('Andrew', 'Mellein');</v>
      </c>
    </row>
    <row r="87" spans="1:8" x14ac:dyDescent="0.25">
      <c r="A87" s="133" t="s">
        <v>508</v>
      </c>
      <c r="B87" s="180" t="s">
        <v>161</v>
      </c>
      <c r="C87" s="180" t="s">
        <v>509</v>
      </c>
      <c r="D87" s="180" t="s">
        <v>63</v>
      </c>
      <c r="E87" s="133" t="s">
        <v>510</v>
      </c>
      <c r="H87" s="133" t="str">
        <f t="shared" si="1"/>
        <v>INSERT INTO `DMAHockey`.`person` ( `first`, `last`) VALUES ('Jerome', 'Miller');</v>
      </c>
    </row>
    <row r="88" spans="1:8" x14ac:dyDescent="0.25">
      <c r="A88" s="133" t="s">
        <v>508</v>
      </c>
      <c r="B88" s="180" t="s">
        <v>76</v>
      </c>
      <c r="C88" s="180" t="s">
        <v>509</v>
      </c>
      <c r="D88" s="180" t="s">
        <v>494</v>
      </c>
      <c r="E88" s="133" t="s">
        <v>510</v>
      </c>
      <c r="H88" s="133" t="str">
        <f t="shared" si="1"/>
        <v>INSERT INTO `DMAHockey`.`person` ( `first`, `last`) VALUES ('Rob', 'Moore');</v>
      </c>
    </row>
    <row r="89" spans="1:8" x14ac:dyDescent="0.25">
      <c r="A89" s="133" t="s">
        <v>508</v>
      </c>
      <c r="B89" s="180" t="s">
        <v>186</v>
      </c>
      <c r="C89" s="180" t="s">
        <v>509</v>
      </c>
      <c r="D89" s="180" t="s">
        <v>187</v>
      </c>
      <c r="E89" s="133" t="s">
        <v>510</v>
      </c>
      <c r="H89" s="133" t="str">
        <f t="shared" si="1"/>
        <v>INSERT INTO `DMAHockey`.`person` ( `first`, `last`) VALUES ('Don', 'Mudge');</v>
      </c>
    </row>
    <row r="90" spans="1:8" x14ac:dyDescent="0.25">
      <c r="A90" s="133" t="s">
        <v>508</v>
      </c>
      <c r="B90" s="180" t="s">
        <v>62</v>
      </c>
      <c r="C90" s="180" t="s">
        <v>509</v>
      </c>
      <c r="D90" s="180" t="s">
        <v>180</v>
      </c>
      <c r="E90" s="133" t="s">
        <v>510</v>
      </c>
      <c r="H90" s="133" t="str">
        <f t="shared" si="1"/>
        <v>INSERT INTO `DMAHockey`.`person` ( `first`, `last`) VALUES ('Dave', 'Natale');</v>
      </c>
    </row>
    <row r="91" spans="1:8" x14ac:dyDescent="0.25">
      <c r="A91" s="133" t="s">
        <v>508</v>
      </c>
      <c r="B91" s="180" t="s">
        <v>12</v>
      </c>
      <c r="C91" s="180" t="s">
        <v>509</v>
      </c>
      <c r="D91" s="180" t="s">
        <v>349</v>
      </c>
      <c r="E91" s="133" t="s">
        <v>510</v>
      </c>
      <c r="H91" s="133" t="str">
        <f t="shared" si="1"/>
        <v>INSERT INTO `DMAHockey`.`person` ( `first`, `last`) VALUES ('Paul', 'Nesbit');</v>
      </c>
    </row>
    <row r="92" spans="1:8" x14ac:dyDescent="0.25">
      <c r="A92" s="133" t="s">
        <v>508</v>
      </c>
      <c r="B92" s="180" t="s">
        <v>41</v>
      </c>
      <c r="C92" s="180" t="s">
        <v>509</v>
      </c>
      <c r="D92" s="180" t="s">
        <v>42</v>
      </c>
      <c r="E92" s="133" t="s">
        <v>510</v>
      </c>
      <c r="H92" s="133" t="str">
        <f t="shared" si="1"/>
        <v>INSERT INTO `DMAHockey`.`person` ( `first`, `last`) VALUES ('Ben', 'Paoli');</v>
      </c>
    </row>
    <row r="93" spans="1:8" x14ac:dyDescent="0.25">
      <c r="A93" s="133" t="s">
        <v>508</v>
      </c>
      <c r="B93" s="180" t="s">
        <v>74</v>
      </c>
      <c r="C93" s="180" t="s">
        <v>509</v>
      </c>
      <c r="D93" s="180" t="s">
        <v>42</v>
      </c>
      <c r="E93" s="133" t="s">
        <v>510</v>
      </c>
      <c r="H93" s="133" t="str">
        <f t="shared" si="1"/>
        <v>INSERT INTO `DMAHockey`.`person` ( `first`, `last`) VALUES ('Jon', 'Paoli');</v>
      </c>
    </row>
    <row r="94" spans="1:8" x14ac:dyDescent="0.25">
      <c r="A94" s="133" t="s">
        <v>508</v>
      </c>
      <c r="B94" s="180" t="s">
        <v>57</v>
      </c>
      <c r="C94" s="180" t="s">
        <v>509</v>
      </c>
      <c r="D94" s="180" t="s">
        <v>111</v>
      </c>
      <c r="E94" s="133" t="s">
        <v>510</v>
      </c>
      <c r="H94" s="133" t="str">
        <f t="shared" si="1"/>
        <v>INSERT INTO `DMAHockey`.`person` ( `first`, `last`) VALUES ('Brian', 'Pierce');</v>
      </c>
    </row>
    <row r="95" spans="1:8" x14ac:dyDescent="0.25">
      <c r="A95" s="133" t="s">
        <v>508</v>
      </c>
      <c r="B95" s="180" t="s">
        <v>171</v>
      </c>
      <c r="C95" s="180" t="s">
        <v>509</v>
      </c>
      <c r="D95" s="180" t="s">
        <v>176</v>
      </c>
      <c r="E95" s="133" t="s">
        <v>510</v>
      </c>
      <c r="H95" s="133" t="str">
        <f t="shared" si="1"/>
        <v>INSERT INTO `DMAHockey`.`person` ( `first`, `last`) VALUES ('Dustin', 'Pirie');</v>
      </c>
    </row>
    <row r="96" spans="1:8" x14ac:dyDescent="0.25">
      <c r="A96" s="133" t="s">
        <v>508</v>
      </c>
      <c r="B96" s="180" t="s">
        <v>26</v>
      </c>
      <c r="C96" s="180" t="s">
        <v>509</v>
      </c>
      <c r="D96" s="180" t="s">
        <v>176</v>
      </c>
      <c r="E96" s="133" t="s">
        <v>510</v>
      </c>
      <c r="H96" s="133" t="str">
        <f t="shared" si="1"/>
        <v>INSERT INTO `DMAHockey`.`person` ( `first`, `last`) VALUES ('Nathan', 'Pirie');</v>
      </c>
    </row>
    <row r="97" spans="1:8" x14ac:dyDescent="0.25">
      <c r="A97" s="133" t="s">
        <v>508</v>
      </c>
      <c r="B97" s="180" t="s">
        <v>168</v>
      </c>
      <c r="C97" s="180" t="s">
        <v>509</v>
      </c>
      <c r="D97" s="180" t="s">
        <v>407</v>
      </c>
      <c r="E97" s="133" t="s">
        <v>510</v>
      </c>
      <c r="H97" s="133" t="str">
        <f t="shared" si="1"/>
        <v>INSERT INTO `DMAHockey`.`person` ( `first`, `last`) VALUES ('Will', 'Postler');</v>
      </c>
    </row>
    <row r="98" spans="1:8" x14ac:dyDescent="0.25">
      <c r="A98" s="133" t="s">
        <v>508</v>
      </c>
      <c r="B98" s="180" t="s">
        <v>71</v>
      </c>
      <c r="C98" s="180" t="s">
        <v>509</v>
      </c>
      <c r="D98" s="180" t="s">
        <v>470</v>
      </c>
      <c r="E98" s="133" t="s">
        <v>510</v>
      </c>
      <c r="H98" s="133" t="str">
        <f t="shared" si="1"/>
        <v>INSERT INTO `DMAHockey`.`person` ( `first`, `last`) VALUES ('Josh', 'Potter');</v>
      </c>
    </row>
    <row r="99" spans="1:8" x14ac:dyDescent="0.25">
      <c r="A99" s="133" t="s">
        <v>508</v>
      </c>
      <c r="B99" s="180" t="s">
        <v>98</v>
      </c>
      <c r="C99" s="180" t="s">
        <v>509</v>
      </c>
      <c r="D99" s="180" t="s">
        <v>99</v>
      </c>
      <c r="E99" s="133" t="s">
        <v>510</v>
      </c>
      <c r="H99" s="133" t="str">
        <f t="shared" si="1"/>
        <v>INSERT INTO `DMAHockey`.`person` ( `first`, `last`) VALUES ('Gregory', 'Propst');</v>
      </c>
    </row>
    <row r="100" spans="1:8" x14ac:dyDescent="0.25">
      <c r="A100" s="133" t="s">
        <v>508</v>
      </c>
      <c r="B100" s="180" t="s">
        <v>70</v>
      </c>
      <c r="C100" s="180" t="s">
        <v>509</v>
      </c>
      <c r="D100" s="180" t="s">
        <v>86</v>
      </c>
      <c r="E100" s="133" t="s">
        <v>510</v>
      </c>
      <c r="H100" s="133" t="str">
        <f t="shared" si="1"/>
        <v>INSERT INTO `DMAHockey`.`person` ( `first`, `last`) VALUES ('Nick', 'Radcliff');</v>
      </c>
    </row>
    <row r="101" spans="1:8" x14ac:dyDescent="0.25">
      <c r="A101" s="133" t="s">
        <v>508</v>
      </c>
      <c r="B101" s="180" t="s">
        <v>73</v>
      </c>
      <c r="C101" s="180" t="s">
        <v>509</v>
      </c>
      <c r="D101" s="180" t="s">
        <v>86</v>
      </c>
      <c r="E101" s="133" t="s">
        <v>510</v>
      </c>
      <c r="H101" s="133" t="str">
        <f t="shared" si="1"/>
        <v>INSERT INTO `DMAHockey`.`person` ( `first`, `last`) VALUES ('Rick', 'Radcliff');</v>
      </c>
    </row>
    <row r="102" spans="1:8" x14ac:dyDescent="0.25">
      <c r="A102" s="133" t="s">
        <v>508</v>
      </c>
      <c r="B102" s="180" t="s">
        <v>200</v>
      </c>
      <c r="C102" s="180" t="s">
        <v>509</v>
      </c>
      <c r="D102" s="180" t="s">
        <v>201</v>
      </c>
      <c r="E102" s="133" t="s">
        <v>510</v>
      </c>
      <c r="H102" s="133" t="str">
        <f t="shared" si="1"/>
        <v>INSERT INTO `DMAHockey`.`person` ( `first`, `last`) VALUES ('Kacy', 'Reeves');</v>
      </c>
    </row>
    <row r="103" spans="1:8" x14ac:dyDescent="0.25">
      <c r="A103" s="133" t="s">
        <v>508</v>
      </c>
      <c r="B103" s="179" t="s">
        <v>461</v>
      </c>
      <c r="C103" s="180" t="s">
        <v>509</v>
      </c>
      <c r="D103" s="179" t="s">
        <v>462</v>
      </c>
      <c r="E103" s="133" t="s">
        <v>510</v>
      </c>
      <c r="H103" s="133" t="str">
        <f t="shared" si="1"/>
        <v>INSERT INTO `DMAHockey`.`person` ( `first`, `last`) VALUES ('Lyle', 'Reicks');</v>
      </c>
    </row>
    <row r="104" spans="1:8" x14ac:dyDescent="0.25">
      <c r="A104" s="133" t="s">
        <v>508</v>
      </c>
      <c r="B104" s="180" t="s">
        <v>43</v>
      </c>
      <c r="C104" s="180" t="s">
        <v>509</v>
      </c>
      <c r="D104" s="180" t="s">
        <v>464</v>
      </c>
      <c r="E104" s="133" t="s">
        <v>510</v>
      </c>
      <c r="H104" s="133" t="str">
        <f t="shared" si="1"/>
        <v>INSERT INTO `DMAHockey`.`person` ( `first`, `last`) VALUES ('Scott', 'Richard');</v>
      </c>
    </row>
    <row r="105" spans="1:8" x14ac:dyDescent="0.25">
      <c r="A105" s="133" t="s">
        <v>508</v>
      </c>
      <c r="B105" s="180" t="s">
        <v>377</v>
      </c>
      <c r="C105" s="180" t="s">
        <v>509</v>
      </c>
      <c r="D105" s="180" t="s">
        <v>378</v>
      </c>
      <c r="E105" s="133" t="s">
        <v>510</v>
      </c>
      <c r="H105" s="133" t="str">
        <f t="shared" si="1"/>
        <v>INSERT INTO `DMAHockey`.`person` ( `first`, `last`) VALUES ('Alex', 'Richardson');</v>
      </c>
    </row>
    <row r="106" spans="1:8" x14ac:dyDescent="0.25">
      <c r="A106" s="133" t="s">
        <v>508</v>
      </c>
      <c r="B106" s="179" t="s">
        <v>100</v>
      </c>
      <c r="C106" s="180" t="s">
        <v>509</v>
      </c>
      <c r="D106" s="179" t="s">
        <v>463</v>
      </c>
      <c r="E106" s="133" t="s">
        <v>510</v>
      </c>
      <c r="H106" s="133" t="str">
        <f t="shared" si="1"/>
        <v>INSERT INTO `DMAHockey`.`person` ( `first`, `last`) VALUES ('Ryan', 'Richey');</v>
      </c>
    </row>
    <row r="107" spans="1:8" x14ac:dyDescent="0.25">
      <c r="A107" s="133" t="s">
        <v>508</v>
      </c>
      <c r="B107" s="180" t="s">
        <v>189</v>
      </c>
      <c r="C107" s="180" t="s">
        <v>509</v>
      </c>
      <c r="D107" s="180" t="s">
        <v>190</v>
      </c>
      <c r="E107" s="133" t="s">
        <v>510</v>
      </c>
      <c r="H107" s="133" t="str">
        <f t="shared" si="1"/>
        <v>INSERT INTO `DMAHockey`.`person` ( `first`, `last`) VALUES ('Javi', 'Rodriguez');</v>
      </c>
    </row>
    <row r="108" spans="1:8" x14ac:dyDescent="0.25">
      <c r="A108" s="133" t="s">
        <v>508</v>
      </c>
      <c r="B108" s="180" t="s">
        <v>151</v>
      </c>
      <c r="C108" s="180" t="s">
        <v>509</v>
      </c>
      <c r="D108" s="180" t="s">
        <v>438</v>
      </c>
      <c r="E108" s="133" t="s">
        <v>510</v>
      </c>
      <c r="H108" s="133" t="str">
        <f t="shared" si="1"/>
        <v>INSERT INTO `DMAHockey`.`person` ( `first`, `last`) VALUES ('Blake', 'Roth');</v>
      </c>
    </row>
    <row r="109" spans="1:8" x14ac:dyDescent="0.25">
      <c r="A109" s="133" t="s">
        <v>508</v>
      </c>
      <c r="B109" s="180" t="s">
        <v>146</v>
      </c>
      <c r="C109" s="180" t="s">
        <v>509</v>
      </c>
      <c r="D109" s="180" t="s">
        <v>479</v>
      </c>
      <c r="E109" s="133" t="s">
        <v>510</v>
      </c>
      <c r="H109" s="133" t="str">
        <f t="shared" si="1"/>
        <v>INSERT INTO `DMAHockey`.`person` ( `first`, `last`) VALUES ('Jeff', 'Saehler ');</v>
      </c>
    </row>
    <row r="110" spans="1:8" x14ac:dyDescent="0.25">
      <c r="A110" s="133" t="s">
        <v>508</v>
      </c>
      <c r="B110" s="180" t="s">
        <v>43</v>
      </c>
      <c r="C110" s="180" t="s">
        <v>509</v>
      </c>
      <c r="D110" s="180" t="s">
        <v>499</v>
      </c>
      <c r="E110" s="133" t="s">
        <v>510</v>
      </c>
      <c r="H110" s="133" t="str">
        <f t="shared" si="1"/>
        <v>INSERT INTO `DMAHockey`.`person` ( `first`, `last`) VALUES ('Scott', 'Sandhal ');</v>
      </c>
    </row>
    <row r="111" spans="1:8" x14ac:dyDescent="0.25">
      <c r="A111" s="133" t="s">
        <v>508</v>
      </c>
      <c r="B111" s="180" t="s">
        <v>32</v>
      </c>
      <c r="C111" s="180" t="s">
        <v>509</v>
      </c>
      <c r="D111" s="180" t="s">
        <v>50</v>
      </c>
      <c r="E111" s="133" t="s">
        <v>510</v>
      </c>
      <c r="H111" s="133" t="str">
        <f t="shared" si="1"/>
        <v>INSERT INTO `DMAHockey`.`person` ( `first`, `last`) VALUES ('Adam', 'Schneiders');</v>
      </c>
    </row>
    <row r="112" spans="1:8" x14ac:dyDescent="0.25">
      <c r="A112" s="133" t="s">
        <v>508</v>
      </c>
      <c r="B112" s="180" t="s">
        <v>29</v>
      </c>
      <c r="C112" s="180" t="s">
        <v>509</v>
      </c>
      <c r="D112" s="180" t="s">
        <v>131</v>
      </c>
      <c r="E112" s="133" t="s">
        <v>510</v>
      </c>
      <c r="H112" s="133" t="str">
        <f t="shared" si="1"/>
        <v>INSERT INTO `DMAHockey`.`person` ( `first`, `last`) VALUES ('Mark', 'Scholz');</v>
      </c>
    </row>
    <row r="113" spans="1:8" x14ac:dyDescent="0.25">
      <c r="A113" s="133" t="s">
        <v>508</v>
      </c>
      <c r="B113" s="180" t="s">
        <v>22</v>
      </c>
      <c r="C113" s="180" t="s">
        <v>509</v>
      </c>
      <c r="D113" s="180" t="s">
        <v>371</v>
      </c>
      <c r="E113" s="133" t="s">
        <v>510</v>
      </c>
      <c r="H113" s="133" t="str">
        <f t="shared" si="1"/>
        <v>INSERT INTO `DMAHockey`.`person` ( `first`, `last`) VALUES ('Chris', 'Schroeder');</v>
      </c>
    </row>
    <row r="114" spans="1:8" x14ac:dyDescent="0.25">
      <c r="A114" s="133" t="s">
        <v>508</v>
      </c>
      <c r="B114" s="180" t="s">
        <v>174</v>
      </c>
      <c r="C114" s="180" t="s">
        <v>509</v>
      </c>
      <c r="D114" s="180" t="s">
        <v>175</v>
      </c>
      <c r="E114" s="133" t="s">
        <v>510</v>
      </c>
      <c r="H114" s="133" t="str">
        <f t="shared" si="1"/>
        <v>INSERT INTO `DMAHockey`.`person` ( `first`, `last`) VALUES ('Lisa', 'Schumacher');</v>
      </c>
    </row>
    <row r="115" spans="1:8" x14ac:dyDescent="0.25">
      <c r="A115" s="133" t="s">
        <v>508</v>
      </c>
      <c r="B115" s="180" t="s">
        <v>68</v>
      </c>
      <c r="C115" s="180" t="s">
        <v>509</v>
      </c>
      <c r="D115" s="180" t="s">
        <v>482</v>
      </c>
      <c r="E115" s="133" t="s">
        <v>510</v>
      </c>
      <c r="H115" s="133" t="str">
        <f t="shared" si="1"/>
        <v>INSERT INTO `DMAHockey`.`person` ( `first`, `last`) VALUES ('Jim', 'Seckington');</v>
      </c>
    </row>
    <row r="116" spans="1:8" x14ac:dyDescent="0.25">
      <c r="A116" s="133" t="s">
        <v>508</v>
      </c>
      <c r="B116" s="180" t="s">
        <v>75</v>
      </c>
      <c r="C116" s="180" t="s">
        <v>509</v>
      </c>
      <c r="D116" s="180" t="s">
        <v>89</v>
      </c>
      <c r="E116" s="133" t="s">
        <v>510</v>
      </c>
      <c r="H116" s="133" t="str">
        <f t="shared" si="1"/>
        <v>INSERT INTO `DMAHockey`.`person` ( `first`, `last`) VALUES ('Jason', 'Seebeck');</v>
      </c>
    </row>
    <row r="117" spans="1:8" x14ac:dyDescent="0.25">
      <c r="A117" s="133" t="s">
        <v>508</v>
      </c>
      <c r="B117" s="180" t="s">
        <v>496</v>
      </c>
      <c r="C117" s="180" t="s">
        <v>509</v>
      </c>
      <c r="D117" s="180" t="s">
        <v>497</v>
      </c>
      <c r="E117" s="133" t="s">
        <v>510</v>
      </c>
      <c r="H117" s="133" t="str">
        <f t="shared" si="1"/>
        <v>INSERT INTO `DMAHockey`.`person` ( `first`, `last`) VALUES ('Kirby', 'Singleton ');</v>
      </c>
    </row>
    <row r="118" spans="1:8" x14ac:dyDescent="0.25">
      <c r="A118" s="133" t="s">
        <v>508</v>
      </c>
      <c r="B118" s="180" t="s">
        <v>100</v>
      </c>
      <c r="C118" s="180" t="s">
        <v>509</v>
      </c>
      <c r="D118" s="180" t="s">
        <v>104</v>
      </c>
      <c r="E118" s="133" t="s">
        <v>510</v>
      </c>
      <c r="H118" s="133" t="str">
        <f t="shared" si="1"/>
        <v>INSERT INTO `DMAHockey`.`person` ( `first`, `last`) VALUES ('Ryan', 'Smiley');</v>
      </c>
    </row>
    <row r="119" spans="1:8" x14ac:dyDescent="0.25">
      <c r="A119" s="133" t="s">
        <v>508</v>
      </c>
      <c r="B119" s="180" t="s">
        <v>55</v>
      </c>
      <c r="C119" s="180" t="s">
        <v>509</v>
      </c>
      <c r="D119" s="180" t="s">
        <v>468</v>
      </c>
      <c r="E119" s="133" t="s">
        <v>510</v>
      </c>
      <c r="H119" s="133" t="str">
        <f t="shared" si="1"/>
        <v>INSERT INTO `DMAHockey`.`person` ( `first`, `last`) VALUES ('Matt', 'Sorensen');</v>
      </c>
    </row>
    <row r="120" spans="1:8" x14ac:dyDescent="0.25">
      <c r="A120" s="133" t="s">
        <v>508</v>
      </c>
      <c r="B120" s="180" t="s">
        <v>436</v>
      </c>
      <c r="C120" s="180" t="s">
        <v>509</v>
      </c>
      <c r="D120" s="180" t="s">
        <v>437</v>
      </c>
      <c r="E120" s="133" t="s">
        <v>510</v>
      </c>
      <c r="H120" s="133" t="str">
        <f t="shared" si="1"/>
        <v>INSERT INTO `DMAHockey`.`person` ( `first`, `last`) VALUES ('Quintin', 'Sorenson');</v>
      </c>
    </row>
    <row r="121" spans="1:8" x14ac:dyDescent="0.25">
      <c r="A121" s="133" t="s">
        <v>508</v>
      </c>
      <c r="B121" s="180" t="s">
        <v>41</v>
      </c>
      <c r="C121" s="180" t="s">
        <v>509</v>
      </c>
      <c r="D121" s="180" t="s">
        <v>403</v>
      </c>
      <c r="E121" s="133" t="s">
        <v>510</v>
      </c>
      <c r="H121" s="133" t="str">
        <f t="shared" si="1"/>
        <v>INSERT INTO `DMAHockey`.`person` ( `first`, `last`) VALUES ('Ben', 'South');</v>
      </c>
    </row>
    <row r="122" spans="1:8" x14ac:dyDescent="0.25">
      <c r="A122" s="133" t="s">
        <v>508</v>
      </c>
      <c r="B122" s="180" t="s">
        <v>45</v>
      </c>
      <c r="C122" s="180" t="s">
        <v>509</v>
      </c>
      <c r="D122" s="180" t="s">
        <v>46</v>
      </c>
      <c r="E122" s="133" t="s">
        <v>510</v>
      </c>
      <c r="H122" s="133" t="str">
        <f t="shared" si="1"/>
        <v>INSERT INTO `DMAHockey`.`person` ( `first`, `last`) VALUES ('Mitch', 'Stein');</v>
      </c>
    </row>
    <row r="123" spans="1:8" x14ac:dyDescent="0.25">
      <c r="A123" s="133" t="s">
        <v>508</v>
      </c>
      <c r="B123" s="180" t="s">
        <v>118</v>
      </c>
      <c r="C123" s="180" t="s">
        <v>509</v>
      </c>
      <c r="D123" s="180" t="s">
        <v>95</v>
      </c>
      <c r="E123" s="133" t="s">
        <v>510</v>
      </c>
      <c r="H123" s="133" t="str">
        <f t="shared" si="1"/>
        <v>INSERT INTO `DMAHockey`.`person` ( `first`, `last`) VALUES ('Darren', 'Stout');</v>
      </c>
    </row>
    <row r="124" spans="1:8" x14ac:dyDescent="0.25">
      <c r="A124" s="133" t="s">
        <v>508</v>
      </c>
      <c r="B124" s="180" t="s">
        <v>374</v>
      </c>
      <c r="C124" s="180" t="s">
        <v>509</v>
      </c>
      <c r="D124" s="180" t="s">
        <v>95</v>
      </c>
      <c r="E124" s="133" t="s">
        <v>510</v>
      </c>
      <c r="H124" s="133" t="str">
        <f t="shared" si="1"/>
        <v>INSERT INTO `DMAHockey`.`person` ( `first`, `last`) VALUES ('Davis', 'Stout');</v>
      </c>
    </row>
    <row r="125" spans="1:8" x14ac:dyDescent="0.25">
      <c r="A125" s="133" t="s">
        <v>508</v>
      </c>
      <c r="B125" s="180" t="s">
        <v>100</v>
      </c>
      <c r="C125" s="180" t="s">
        <v>509</v>
      </c>
      <c r="D125" s="180" t="s">
        <v>95</v>
      </c>
      <c r="E125" s="133" t="s">
        <v>510</v>
      </c>
      <c r="H125" s="133" t="str">
        <f t="shared" si="1"/>
        <v>INSERT INTO `DMAHockey`.`person` ( `first`, `last`) VALUES ('Ryan', 'Stout');</v>
      </c>
    </row>
    <row r="126" spans="1:8" x14ac:dyDescent="0.25">
      <c r="A126" s="133" t="s">
        <v>508</v>
      </c>
      <c r="B126" s="180" t="s">
        <v>132</v>
      </c>
      <c r="C126" s="180" t="s">
        <v>509</v>
      </c>
      <c r="D126" s="180" t="s">
        <v>133</v>
      </c>
      <c r="E126" s="133" t="s">
        <v>510</v>
      </c>
      <c r="H126" s="133" t="str">
        <f t="shared" si="1"/>
        <v>INSERT INTO `DMAHockey`.`person` ( `first`, `last`) VALUES ('Brett', 'Swanson');</v>
      </c>
    </row>
    <row r="127" spans="1:8" x14ac:dyDescent="0.25">
      <c r="A127" s="133" t="s">
        <v>508</v>
      </c>
      <c r="B127" s="180" t="s">
        <v>24</v>
      </c>
      <c r="C127" s="180" t="s">
        <v>509</v>
      </c>
      <c r="D127" s="180" t="s">
        <v>134</v>
      </c>
      <c r="E127" s="133" t="s">
        <v>510</v>
      </c>
      <c r="H127" s="133" t="str">
        <f t="shared" si="1"/>
        <v>INSERT INTO `DMAHockey`.`person` ( `first`, `last`) VALUES ('Dan', 'Swift');</v>
      </c>
    </row>
    <row r="128" spans="1:8" x14ac:dyDescent="0.25">
      <c r="A128" s="133" t="s">
        <v>508</v>
      </c>
      <c r="B128" s="180" t="s">
        <v>62</v>
      </c>
      <c r="C128" s="180" t="s">
        <v>509</v>
      </c>
      <c r="D128" s="180" t="s">
        <v>134</v>
      </c>
      <c r="E128" s="133" t="s">
        <v>510</v>
      </c>
      <c r="H128" s="133" t="str">
        <f t="shared" si="1"/>
        <v>INSERT INTO `DMAHockey`.`person` ( `first`, `last`) VALUES ('Dave', 'Swift');</v>
      </c>
    </row>
    <row r="129" spans="1:8" x14ac:dyDescent="0.25">
      <c r="A129" s="133" t="s">
        <v>508</v>
      </c>
      <c r="B129" s="180" t="s">
        <v>100</v>
      </c>
      <c r="C129" s="180" t="s">
        <v>509</v>
      </c>
      <c r="D129" s="180" t="s">
        <v>383</v>
      </c>
      <c r="E129" s="133" t="s">
        <v>510</v>
      </c>
      <c r="H129" s="133" t="str">
        <f t="shared" si="1"/>
        <v>INSERT INTO `DMAHockey`.`person` ( `first`, `last`) VALUES ('Ryan', 'Syverson');</v>
      </c>
    </row>
    <row r="130" spans="1:8" x14ac:dyDescent="0.25">
      <c r="A130" s="133" t="s">
        <v>508</v>
      </c>
      <c r="B130" s="180" t="s">
        <v>416</v>
      </c>
      <c r="C130" s="180" t="s">
        <v>509</v>
      </c>
      <c r="D130" s="180" t="s">
        <v>417</v>
      </c>
      <c r="E130" s="133" t="s">
        <v>510</v>
      </c>
      <c r="H130" s="133" t="str">
        <f t="shared" si="1"/>
        <v>INSERT INTO `DMAHockey`.`person` ( `first`, `last`) VALUES ('Zach', 'Tobis');</v>
      </c>
    </row>
    <row r="131" spans="1:8" x14ac:dyDescent="0.25">
      <c r="A131" s="133" t="s">
        <v>508</v>
      </c>
      <c r="B131" s="180" t="s">
        <v>51</v>
      </c>
      <c r="C131" s="180" t="s">
        <v>509</v>
      </c>
      <c r="D131" s="180" t="s">
        <v>52</v>
      </c>
      <c r="E131" s="133" t="s">
        <v>510</v>
      </c>
      <c r="H131" s="133" t="str">
        <f t="shared" ref="H131:H137" si="2">CONCATENATE(A131,B131,C131,D131,E131)</f>
        <v>INSERT INTO `DMAHockey`.`person` ( `first`, `last`) VALUES ('Tony', 'Toigo');</v>
      </c>
    </row>
    <row r="132" spans="1:8" x14ac:dyDescent="0.25">
      <c r="A132" s="133" t="s">
        <v>508</v>
      </c>
      <c r="B132" s="180" t="s">
        <v>369</v>
      </c>
      <c r="C132" s="180" t="s">
        <v>509</v>
      </c>
      <c r="D132" s="180" t="s">
        <v>370</v>
      </c>
      <c r="E132" s="133" t="s">
        <v>510</v>
      </c>
      <c r="H132" s="133" t="str">
        <f t="shared" si="2"/>
        <v>INSERT INTO `DMAHockey`.`person` ( `first`, `last`) VALUES ('Kyle', 'Wahlert');</v>
      </c>
    </row>
    <row r="133" spans="1:8" x14ac:dyDescent="0.25">
      <c r="A133" s="133" t="s">
        <v>508</v>
      </c>
      <c r="B133" s="180" t="s">
        <v>107</v>
      </c>
      <c r="C133" s="180" t="s">
        <v>509</v>
      </c>
      <c r="D133" s="180" t="s">
        <v>108</v>
      </c>
      <c r="E133" s="133" t="s">
        <v>510</v>
      </c>
      <c r="H133" s="133" t="str">
        <f t="shared" si="2"/>
        <v>INSERT INTO `DMAHockey`.`person` ( `first`, `last`) VALUES ('Chad', 'Waters');</v>
      </c>
    </row>
    <row r="134" spans="1:8" x14ac:dyDescent="0.25">
      <c r="A134" s="133" t="s">
        <v>508</v>
      </c>
      <c r="B134" s="180" t="s">
        <v>55</v>
      </c>
      <c r="C134" s="180" t="s">
        <v>509</v>
      </c>
      <c r="D134" s="180" t="s">
        <v>185</v>
      </c>
      <c r="E134" s="133" t="s">
        <v>510</v>
      </c>
      <c r="H134" s="133" t="str">
        <f t="shared" si="2"/>
        <v>INSERT INTO `DMAHockey`.`person` ( `first`, `last`) VALUES ('Matt', 'Whitaker');</v>
      </c>
    </row>
    <row r="135" spans="1:8" x14ac:dyDescent="0.25">
      <c r="A135" s="133" t="s">
        <v>508</v>
      </c>
      <c r="B135" s="180" t="s">
        <v>75</v>
      </c>
      <c r="C135" s="180" t="s">
        <v>509</v>
      </c>
      <c r="D135" s="180" t="s">
        <v>191</v>
      </c>
      <c r="E135" s="133" t="s">
        <v>510</v>
      </c>
      <c r="H135" s="133" t="str">
        <f t="shared" si="2"/>
        <v>INSERT INTO `DMAHockey`.`person` ( `first`, `last`) VALUES ('Jason', 'Wolf');</v>
      </c>
    </row>
    <row r="136" spans="1:8" x14ac:dyDescent="0.25">
      <c r="A136" s="133" t="s">
        <v>508</v>
      </c>
      <c r="B136" s="180" t="s">
        <v>70</v>
      </c>
      <c r="C136" s="180" t="s">
        <v>509</v>
      </c>
      <c r="D136" s="180" t="s">
        <v>139</v>
      </c>
      <c r="E136" s="133" t="s">
        <v>510</v>
      </c>
      <c r="H136" s="133" t="str">
        <f t="shared" si="2"/>
        <v>INSERT INTO `DMAHockey`.`person` ( `first`, `last`) VALUES ('Nick', 'Worth');</v>
      </c>
    </row>
    <row r="137" spans="1:8" x14ac:dyDescent="0.25">
      <c r="A137" s="133" t="s">
        <v>508</v>
      </c>
      <c r="B137" s="180" t="s">
        <v>74</v>
      </c>
      <c r="C137" s="180" t="s">
        <v>509</v>
      </c>
      <c r="D137" s="180" t="s">
        <v>149</v>
      </c>
      <c r="E137" s="133" t="s">
        <v>510</v>
      </c>
      <c r="H137" s="133" t="str">
        <f t="shared" si="2"/>
        <v>INSERT INTO `DMAHockey`.`person` ( `first`, `last`) VALUES ('Jon', 'Young');</v>
      </c>
    </row>
  </sheetData>
  <sortState ref="B2:D140">
    <sortCondition ref="D2:D140"/>
    <sortCondition ref="B2:B140"/>
  </sortState>
  <conditionalFormatting sqref="B138:D1048576 B108:B134 D111:D134 D108:D109 B1:D2 B3:B105 D3:D105 C3:C137">
    <cfRule type="cellIs" priority="1" operator="notBetween">
      <formula>MIN($E:$E)</formula>
      <formula>MAX($E:$E)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E138"/>
  <sheetViews>
    <sheetView workbookViewId="0">
      <selection activeCell="C24" sqref="C24:D24"/>
    </sheetView>
  </sheetViews>
  <sheetFormatPr defaultRowHeight="15" x14ac:dyDescent="0.25"/>
  <cols>
    <col min="2" max="2" width="12.7109375" style="133" bestFit="1" customWidth="1"/>
    <col min="3" max="3" width="9.42578125" style="133" bestFit="1" customWidth="1"/>
    <col min="4" max="4" width="12.140625" style="133" bestFit="1" customWidth="1"/>
  </cols>
  <sheetData>
    <row r="1" spans="2:5" x14ac:dyDescent="0.25">
      <c r="B1" s="90" t="s">
        <v>37</v>
      </c>
      <c r="C1" s="90" t="s">
        <v>7</v>
      </c>
      <c r="D1" s="90" t="s">
        <v>8</v>
      </c>
      <c r="E1" s="90" t="s">
        <v>511</v>
      </c>
    </row>
    <row r="2" spans="2:5" x14ac:dyDescent="0.25">
      <c r="B2" s="180">
        <v>1</v>
      </c>
      <c r="C2" s="180" t="s">
        <v>51</v>
      </c>
      <c r="D2" s="180" t="s">
        <v>81</v>
      </c>
      <c r="E2">
        <v>1</v>
      </c>
    </row>
    <row r="3" spans="2:5" x14ac:dyDescent="0.25">
      <c r="B3" s="180">
        <v>2</v>
      </c>
      <c r="C3" s="180" t="s">
        <v>12</v>
      </c>
      <c r="D3" s="180" t="s">
        <v>13</v>
      </c>
      <c r="E3">
        <v>2</v>
      </c>
    </row>
    <row r="4" spans="2:5" x14ac:dyDescent="0.25">
      <c r="B4" s="180">
        <v>3</v>
      </c>
      <c r="C4" s="180" t="s">
        <v>43</v>
      </c>
      <c r="D4" s="180" t="s">
        <v>65</v>
      </c>
      <c r="E4">
        <v>3</v>
      </c>
    </row>
    <row r="5" spans="2:5" x14ac:dyDescent="0.25">
      <c r="B5" s="180">
        <v>2</v>
      </c>
      <c r="C5" s="180" t="s">
        <v>146</v>
      </c>
      <c r="D5" s="180" t="s">
        <v>430</v>
      </c>
      <c r="E5" s="133">
        <v>4</v>
      </c>
    </row>
    <row r="6" spans="2:5" x14ac:dyDescent="0.25">
      <c r="B6" s="180">
        <v>1</v>
      </c>
      <c r="C6" s="180" t="s">
        <v>24</v>
      </c>
      <c r="D6" s="180" t="s">
        <v>120</v>
      </c>
      <c r="E6" s="133">
        <v>5</v>
      </c>
    </row>
    <row r="7" spans="2:5" x14ac:dyDescent="0.25">
      <c r="B7" s="180">
        <v>5</v>
      </c>
      <c r="C7" s="180" t="s">
        <v>47</v>
      </c>
      <c r="D7" s="180" t="s">
        <v>155</v>
      </c>
      <c r="E7" s="133">
        <v>6</v>
      </c>
    </row>
    <row r="8" spans="2:5" x14ac:dyDescent="0.25">
      <c r="B8" s="180">
        <v>2</v>
      </c>
      <c r="C8" s="180" t="s">
        <v>10</v>
      </c>
      <c r="D8" s="180" t="s">
        <v>34</v>
      </c>
      <c r="E8" s="133">
        <v>7</v>
      </c>
    </row>
    <row r="9" spans="2:5" x14ac:dyDescent="0.25">
      <c r="B9" s="180">
        <v>1</v>
      </c>
      <c r="C9" s="180" t="s">
        <v>121</v>
      </c>
      <c r="D9" s="180" t="s">
        <v>122</v>
      </c>
      <c r="E9" s="133">
        <v>8</v>
      </c>
    </row>
    <row r="10" spans="2:5" x14ac:dyDescent="0.25">
      <c r="B10" s="180">
        <v>8</v>
      </c>
      <c r="C10" s="180" t="s">
        <v>197</v>
      </c>
      <c r="D10" s="180" t="s">
        <v>198</v>
      </c>
      <c r="E10" s="133">
        <v>9</v>
      </c>
    </row>
    <row r="11" spans="2:5" x14ac:dyDescent="0.25">
      <c r="B11" s="180">
        <v>5</v>
      </c>
      <c r="C11" s="180" t="s">
        <v>77</v>
      </c>
      <c r="D11" s="180" t="s">
        <v>380</v>
      </c>
      <c r="E11" s="133">
        <v>10</v>
      </c>
    </row>
    <row r="12" spans="2:5" x14ac:dyDescent="0.25">
      <c r="B12" s="180">
        <v>2</v>
      </c>
      <c r="C12" s="180" t="s">
        <v>24</v>
      </c>
      <c r="D12" s="180" t="s">
        <v>25</v>
      </c>
      <c r="E12" s="133">
        <v>11</v>
      </c>
    </row>
    <row r="13" spans="2:5" x14ac:dyDescent="0.25">
      <c r="B13" s="180">
        <v>1</v>
      </c>
      <c r="C13" s="180" t="s">
        <v>24</v>
      </c>
      <c r="D13" s="180" t="s">
        <v>151</v>
      </c>
      <c r="E13" s="133">
        <v>12</v>
      </c>
    </row>
    <row r="14" spans="2:5" x14ac:dyDescent="0.25">
      <c r="B14" s="180">
        <v>5</v>
      </c>
      <c r="C14" s="180" t="s">
        <v>474</v>
      </c>
      <c r="D14" s="180" t="s">
        <v>475</v>
      </c>
      <c r="E14" s="133">
        <v>13</v>
      </c>
    </row>
    <row r="15" spans="2:5" x14ac:dyDescent="0.25">
      <c r="B15" s="180">
        <v>8</v>
      </c>
      <c r="C15" s="180" t="s">
        <v>408</v>
      </c>
      <c r="D15" s="180" t="s">
        <v>409</v>
      </c>
      <c r="E15" s="133">
        <v>14</v>
      </c>
    </row>
    <row r="16" spans="2:5" x14ac:dyDescent="0.25">
      <c r="B16" s="180">
        <v>2</v>
      </c>
      <c r="C16" s="180" t="s">
        <v>26</v>
      </c>
      <c r="D16" s="180" t="s">
        <v>27</v>
      </c>
      <c r="E16" s="133">
        <v>15</v>
      </c>
    </row>
    <row r="17" spans="2:5" x14ac:dyDescent="0.25">
      <c r="B17" s="180">
        <v>4</v>
      </c>
      <c r="C17" s="180" t="s">
        <v>197</v>
      </c>
      <c r="D17" s="180" t="s">
        <v>366</v>
      </c>
      <c r="E17" s="133">
        <v>16</v>
      </c>
    </row>
    <row r="18" spans="2:5" x14ac:dyDescent="0.25">
      <c r="B18" s="180">
        <v>5</v>
      </c>
      <c r="C18" s="180" t="s">
        <v>144</v>
      </c>
      <c r="D18" s="180" t="s">
        <v>145</v>
      </c>
      <c r="E18" s="133">
        <v>17</v>
      </c>
    </row>
    <row r="19" spans="2:5" x14ac:dyDescent="0.25">
      <c r="B19" s="180">
        <v>5</v>
      </c>
      <c r="C19" s="180" t="s">
        <v>466</v>
      </c>
      <c r="D19" s="180" t="s">
        <v>467</v>
      </c>
      <c r="E19" s="133">
        <v>18</v>
      </c>
    </row>
    <row r="20" spans="2:5" x14ac:dyDescent="0.25">
      <c r="B20" s="180">
        <v>8</v>
      </c>
      <c r="C20" s="180" t="s">
        <v>202</v>
      </c>
      <c r="D20" s="180" t="s">
        <v>203</v>
      </c>
      <c r="E20" s="133">
        <v>19</v>
      </c>
    </row>
    <row r="21" spans="2:5" x14ac:dyDescent="0.25">
      <c r="B21" s="180">
        <v>6</v>
      </c>
      <c r="C21" s="180" t="s">
        <v>22</v>
      </c>
      <c r="D21" s="180" t="s">
        <v>443</v>
      </c>
      <c r="E21" s="133">
        <v>20</v>
      </c>
    </row>
    <row r="22" spans="2:5" x14ac:dyDescent="0.25">
      <c r="B22" s="180">
        <v>7</v>
      </c>
      <c r="C22" s="180" t="s">
        <v>62</v>
      </c>
      <c r="D22" s="180" t="s">
        <v>181</v>
      </c>
      <c r="E22" s="133">
        <v>21</v>
      </c>
    </row>
    <row r="23" spans="2:5" x14ac:dyDescent="0.25">
      <c r="B23" s="180">
        <v>6</v>
      </c>
      <c r="C23" s="180" t="s">
        <v>109</v>
      </c>
      <c r="D23" s="180" t="s">
        <v>110</v>
      </c>
      <c r="E23" s="133">
        <v>22</v>
      </c>
    </row>
    <row r="24" spans="2:5" s="133" customFormat="1" x14ac:dyDescent="0.25">
      <c r="B24" s="180">
        <v>5</v>
      </c>
      <c r="C24" s="180" t="s">
        <v>70</v>
      </c>
      <c r="D24" s="180" t="s">
        <v>507</v>
      </c>
      <c r="E24" s="133">
        <v>23</v>
      </c>
    </row>
    <row r="25" spans="2:5" x14ac:dyDescent="0.25">
      <c r="B25" s="180">
        <v>6</v>
      </c>
      <c r="C25" s="180" t="s">
        <v>105</v>
      </c>
      <c r="D25" s="180" t="s">
        <v>106</v>
      </c>
      <c r="E25" s="133">
        <v>24</v>
      </c>
    </row>
    <row r="26" spans="2:5" x14ac:dyDescent="0.25">
      <c r="B26" s="180">
        <v>2</v>
      </c>
      <c r="C26" s="180" t="s">
        <v>30</v>
      </c>
      <c r="D26" s="180" t="s">
        <v>31</v>
      </c>
      <c r="E26" s="133">
        <v>25</v>
      </c>
    </row>
    <row r="27" spans="2:5" x14ac:dyDescent="0.25">
      <c r="B27" s="180">
        <v>6</v>
      </c>
      <c r="C27" s="180" t="s">
        <v>112</v>
      </c>
      <c r="D27" s="180" t="s">
        <v>113</v>
      </c>
      <c r="E27" s="133">
        <v>26</v>
      </c>
    </row>
    <row r="28" spans="2:5" x14ac:dyDescent="0.25">
      <c r="B28" s="180">
        <v>8</v>
      </c>
      <c r="C28" s="180" t="s">
        <v>53</v>
      </c>
      <c r="D28" s="180" t="s">
        <v>188</v>
      </c>
      <c r="E28" s="133">
        <v>27</v>
      </c>
    </row>
    <row r="29" spans="2:5" x14ac:dyDescent="0.25">
      <c r="B29" s="180">
        <v>1</v>
      </c>
      <c r="C29" s="180" t="s">
        <v>12</v>
      </c>
      <c r="D29" s="180" t="s">
        <v>123</v>
      </c>
      <c r="E29" s="133">
        <v>28</v>
      </c>
    </row>
    <row r="30" spans="2:5" x14ac:dyDescent="0.25">
      <c r="B30" s="180">
        <v>8</v>
      </c>
      <c r="C30" s="180" t="s">
        <v>132</v>
      </c>
      <c r="D30" s="180" t="s">
        <v>199</v>
      </c>
      <c r="E30" s="133">
        <v>29</v>
      </c>
    </row>
    <row r="31" spans="2:5" x14ac:dyDescent="0.25">
      <c r="B31" s="180">
        <v>8</v>
      </c>
      <c r="C31" s="180" t="s">
        <v>70</v>
      </c>
      <c r="D31" s="180" t="s">
        <v>207</v>
      </c>
      <c r="E31" s="133">
        <v>30</v>
      </c>
    </row>
    <row r="32" spans="2:5" x14ac:dyDescent="0.25">
      <c r="B32" s="180">
        <v>5</v>
      </c>
      <c r="C32" s="180" t="s">
        <v>146</v>
      </c>
      <c r="D32" s="180" t="s">
        <v>141</v>
      </c>
      <c r="E32" s="133">
        <v>31</v>
      </c>
    </row>
    <row r="33" spans="2:5" x14ac:dyDescent="0.25">
      <c r="B33" s="180">
        <v>7</v>
      </c>
      <c r="C33" s="180" t="s">
        <v>177</v>
      </c>
      <c r="D33" s="180" t="s">
        <v>178</v>
      </c>
      <c r="E33" s="133">
        <v>32</v>
      </c>
    </row>
    <row r="34" spans="2:5" x14ac:dyDescent="0.25">
      <c r="B34" s="180">
        <v>2</v>
      </c>
      <c r="C34" s="180" t="s">
        <v>29</v>
      </c>
      <c r="D34" s="180" t="s">
        <v>11</v>
      </c>
      <c r="E34" s="133">
        <v>33</v>
      </c>
    </row>
    <row r="35" spans="2:5" x14ac:dyDescent="0.25">
      <c r="B35" s="180">
        <v>2</v>
      </c>
      <c r="C35" s="180" t="s">
        <v>10</v>
      </c>
      <c r="D35" s="180" t="s">
        <v>11</v>
      </c>
      <c r="E35" s="133">
        <v>34</v>
      </c>
    </row>
    <row r="36" spans="2:5" x14ac:dyDescent="0.25">
      <c r="B36" s="180">
        <v>6</v>
      </c>
      <c r="C36" s="180" t="s">
        <v>100</v>
      </c>
      <c r="D36" s="180" t="s">
        <v>448</v>
      </c>
      <c r="E36" s="133">
        <v>35</v>
      </c>
    </row>
    <row r="37" spans="2:5" x14ac:dyDescent="0.25">
      <c r="B37" s="180">
        <v>5</v>
      </c>
      <c r="C37" s="180" t="s">
        <v>112</v>
      </c>
      <c r="D37" s="180" t="s">
        <v>147</v>
      </c>
      <c r="E37" s="133">
        <v>36</v>
      </c>
    </row>
    <row r="38" spans="2:5" x14ac:dyDescent="0.25">
      <c r="B38" s="180">
        <v>2</v>
      </c>
      <c r="C38" s="180" t="s">
        <v>10</v>
      </c>
      <c r="D38" s="180" t="s">
        <v>28</v>
      </c>
      <c r="E38" s="133">
        <v>37</v>
      </c>
    </row>
    <row r="39" spans="2:5" x14ac:dyDescent="0.25">
      <c r="B39" s="180">
        <v>1</v>
      </c>
      <c r="C39" s="180" t="s">
        <v>71</v>
      </c>
      <c r="D39" s="180" t="s">
        <v>124</v>
      </c>
      <c r="E39" s="133">
        <v>38</v>
      </c>
    </row>
    <row r="40" spans="2:5" x14ac:dyDescent="0.25">
      <c r="B40" s="180">
        <v>1</v>
      </c>
      <c r="C40" s="180" t="s">
        <v>434</v>
      </c>
      <c r="D40" s="180" t="s">
        <v>435</v>
      </c>
      <c r="E40" s="133">
        <v>39</v>
      </c>
    </row>
    <row r="41" spans="2:5" x14ac:dyDescent="0.25">
      <c r="B41" s="180">
        <v>5</v>
      </c>
      <c r="C41" s="180" t="s">
        <v>10</v>
      </c>
      <c r="D41" s="180" t="s">
        <v>473</v>
      </c>
      <c r="E41" s="133">
        <v>40</v>
      </c>
    </row>
    <row r="42" spans="2:5" x14ac:dyDescent="0.25">
      <c r="B42" s="180">
        <v>6</v>
      </c>
      <c r="C42" s="180" t="s">
        <v>116</v>
      </c>
      <c r="D42" s="180" t="s">
        <v>117</v>
      </c>
      <c r="E42" s="133">
        <v>41</v>
      </c>
    </row>
    <row r="43" spans="2:5" x14ac:dyDescent="0.25">
      <c r="B43" s="180">
        <v>7</v>
      </c>
      <c r="C43" s="180" t="s">
        <v>62</v>
      </c>
      <c r="D43" s="180" t="s">
        <v>179</v>
      </c>
      <c r="E43" s="133">
        <v>42</v>
      </c>
    </row>
    <row r="44" spans="2:5" x14ac:dyDescent="0.25">
      <c r="B44" s="180">
        <v>7</v>
      </c>
      <c r="C44" s="180" t="s">
        <v>144</v>
      </c>
      <c r="D44" s="180" t="s">
        <v>179</v>
      </c>
      <c r="E44" s="133">
        <v>43</v>
      </c>
    </row>
    <row r="45" spans="2:5" x14ac:dyDescent="0.25">
      <c r="B45" s="180">
        <v>5</v>
      </c>
      <c r="C45" s="180" t="s">
        <v>116</v>
      </c>
      <c r="D45" s="180" t="s">
        <v>158</v>
      </c>
      <c r="E45" s="133">
        <v>44</v>
      </c>
    </row>
    <row r="46" spans="2:5" x14ac:dyDescent="0.25">
      <c r="B46" s="180">
        <v>8</v>
      </c>
      <c r="C46" s="180" t="s">
        <v>112</v>
      </c>
      <c r="D46" s="180" t="s">
        <v>204</v>
      </c>
      <c r="E46" s="133">
        <v>45</v>
      </c>
    </row>
    <row r="47" spans="2:5" x14ac:dyDescent="0.25">
      <c r="B47" s="180">
        <v>8</v>
      </c>
      <c r="C47" s="180" t="s">
        <v>70</v>
      </c>
      <c r="D47" s="180" t="s">
        <v>204</v>
      </c>
      <c r="E47" s="133">
        <v>46</v>
      </c>
    </row>
    <row r="48" spans="2:5" x14ac:dyDescent="0.25">
      <c r="B48" s="180">
        <v>4</v>
      </c>
      <c r="C48" s="180" t="s">
        <v>68</v>
      </c>
      <c r="D48" s="180" t="s">
        <v>79</v>
      </c>
      <c r="E48" s="133">
        <v>47</v>
      </c>
    </row>
    <row r="49" spans="2:5" x14ac:dyDescent="0.25">
      <c r="B49" s="180">
        <v>4</v>
      </c>
      <c r="C49" s="180" t="s">
        <v>69</v>
      </c>
      <c r="D49" s="180" t="s">
        <v>80</v>
      </c>
      <c r="E49" s="133">
        <v>48</v>
      </c>
    </row>
    <row r="50" spans="2:5" x14ac:dyDescent="0.25">
      <c r="B50" s="180">
        <v>7</v>
      </c>
      <c r="C50" s="180" t="s">
        <v>171</v>
      </c>
      <c r="D50" s="180" t="s">
        <v>172</v>
      </c>
      <c r="E50" s="133">
        <v>49</v>
      </c>
    </row>
    <row r="51" spans="2:5" x14ac:dyDescent="0.25">
      <c r="B51" s="180">
        <v>1</v>
      </c>
      <c r="C51" s="180" t="s">
        <v>125</v>
      </c>
      <c r="D51" s="180" t="s">
        <v>126</v>
      </c>
      <c r="E51" s="133">
        <v>50</v>
      </c>
    </row>
    <row r="52" spans="2:5" x14ac:dyDescent="0.25">
      <c r="B52" s="180">
        <v>4</v>
      </c>
      <c r="C52" s="180" t="s">
        <v>22</v>
      </c>
      <c r="D52" s="180" t="s">
        <v>81</v>
      </c>
      <c r="E52" s="133">
        <v>51</v>
      </c>
    </row>
    <row r="53" spans="2:5" x14ac:dyDescent="0.25">
      <c r="B53" s="180">
        <v>2</v>
      </c>
      <c r="C53" s="180" t="s">
        <v>364</v>
      </c>
      <c r="D53" s="180" t="s">
        <v>365</v>
      </c>
      <c r="E53" s="133">
        <v>52</v>
      </c>
    </row>
    <row r="54" spans="2:5" x14ac:dyDescent="0.25">
      <c r="B54" s="180">
        <v>3</v>
      </c>
      <c r="C54" s="180" t="s">
        <v>55</v>
      </c>
      <c r="D54" s="180" t="s">
        <v>411</v>
      </c>
      <c r="E54" s="133">
        <v>53</v>
      </c>
    </row>
    <row r="55" spans="2:5" x14ac:dyDescent="0.25">
      <c r="B55" s="180">
        <v>4</v>
      </c>
      <c r="C55" s="180" t="s">
        <v>20</v>
      </c>
      <c r="D55" s="180" t="s">
        <v>325</v>
      </c>
      <c r="E55" s="133">
        <v>54</v>
      </c>
    </row>
    <row r="56" spans="2:5" x14ac:dyDescent="0.25">
      <c r="B56" s="180">
        <v>3</v>
      </c>
      <c r="C56" s="180" t="s">
        <v>10</v>
      </c>
      <c r="D56" s="180" t="s">
        <v>250</v>
      </c>
      <c r="E56" s="133">
        <v>55</v>
      </c>
    </row>
    <row r="57" spans="2:5" x14ac:dyDescent="0.25">
      <c r="B57" s="180">
        <v>3</v>
      </c>
      <c r="C57" s="180" t="s">
        <v>22</v>
      </c>
      <c r="D57" s="180" t="s">
        <v>40</v>
      </c>
      <c r="E57" s="133">
        <v>56</v>
      </c>
    </row>
    <row r="58" spans="2:5" x14ac:dyDescent="0.25">
      <c r="B58" s="180">
        <v>2</v>
      </c>
      <c r="C58" s="180" t="s">
        <v>16</v>
      </c>
      <c r="D58" s="180" t="s">
        <v>17</v>
      </c>
      <c r="E58" s="133">
        <v>57</v>
      </c>
    </row>
    <row r="59" spans="2:5" x14ac:dyDescent="0.25">
      <c r="B59" s="180">
        <v>4</v>
      </c>
      <c r="C59" s="180" t="s">
        <v>70</v>
      </c>
      <c r="D59" s="180" t="s">
        <v>82</v>
      </c>
      <c r="E59" s="133">
        <v>58</v>
      </c>
    </row>
    <row r="60" spans="2:5" x14ac:dyDescent="0.25">
      <c r="B60" s="180">
        <v>4</v>
      </c>
      <c r="C60" s="180" t="s">
        <v>53</v>
      </c>
      <c r="D60" s="180" t="s">
        <v>82</v>
      </c>
      <c r="E60" s="133">
        <v>59</v>
      </c>
    </row>
    <row r="61" spans="2:5" x14ac:dyDescent="0.25">
      <c r="B61" s="180">
        <v>7</v>
      </c>
      <c r="C61" s="180" t="s">
        <v>41</v>
      </c>
      <c r="D61" s="180" t="s">
        <v>165</v>
      </c>
      <c r="E61" s="133">
        <v>60</v>
      </c>
    </row>
    <row r="62" spans="2:5" x14ac:dyDescent="0.25">
      <c r="B62" s="180">
        <v>3</v>
      </c>
      <c r="C62" s="180" t="s">
        <v>53</v>
      </c>
      <c r="D62" s="180" t="s">
        <v>54</v>
      </c>
      <c r="E62" s="133">
        <v>61</v>
      </c>
    </row>
    <row r="63" spans="2:5" x14ac:dyDescent="0.25">
      <c r="B63" s="180">
        <v>2</v>
      </c>
      <c r="C63" s="180" t="s">
        <v>252</v>
      </c>
      <c r="D63" s="180" t="s">
        <v>9</v>
      </c>
      <c r="E63" s="133">
        <v>62</v>
      </c>
    </row>
    <row r="64" spans="2:5" x14ac:dyDescent="0.25">
      <c r="B64" s="180">
        <v>2</v>
      </c>
      <c r="C64" s="180" t="s">
        <v>43</v>
      </c>
      <c r="D64" s="180" t="s">
        <v>9</v>
      </c>
      <c r="E64" s="133">
        <v>63</v>
      </c>
    </row>
    <row r="65" spans="2:5" x14ac:dyDescent="0.25">
      <c r="B65" s="180">
        <v>3</v>
      </c>
      <c r="C65" s="180" t="s">
        <v>55</v>
      </c>
      <c r="D65" s="180" t="s">
        <v>56</v>
      </c>
      <c r="E65" s="133">
        <v>64</v>
      </c>
    </row>
    <row r="66" spans="2:5" x14ac:dyDescent="0.25">
      <c r="B66" s="180">
        <v>2</v>
      </c>
      <c r="C66" s="180" t="s">
        <v>116</v>
      </c>
      <c r="D66" s="199" t="s">
        <v>439</v>
      </c>
      <c r="E66" s="133">
        <v>65</v>
      </c>
    </row>
    <row r="67" spans="2:5" x14ac:dyDescent="0.25">
      <c r="B67" s="180">
        <v>2</v>
      </c>
      <c r="C67" s="180" t="s">
        <v>32</v>
      </c>
      <c r="D67" s="180" t="s">
        <v>33</v>
      </c>
      <c r="E67" s="133">
        <v>66</v>
      </c>
    </row>
    <row r="68" spans="2:5" x14ac:dyDescent="0.25">
      <c r="B68" s="180">
        <v>1</v>
      </c>
      <c r="C68" s="180" t="s">
        <v>128</v>
      </c>
      <c r="D68" s="180" t="s">
        <v>129</v>
      </c>
      <c r="E68" s="133">
        <v>67</v>
      </c>
    </row>
    <row r="69" spans="2:5" x14ac:dyDescent="0.25">
      <c r="B69" s="180">
        <v>3</v>
      </c>
      <c r="C69" s="180" t="s">
        <v>12</v>
      </c>
      <c r="D69" s="180" t="s">
        <v>49</v>
      </c>
      <c r="E69" s="133">
        <v>68</v>
      </c>
    </row>
    <row r="70" spans="2:5" x14ac:dyDescent="0.25">
      <c r="B70" s="180">
        <v>2</v>
      </c>
      <c r="C70" s="180" t="s">
        <v>18</v>
      </c>
      <c r="D70" s="180" t="s">
        <v>19</v>
      </c>
      <c r="E70" s="133">
        <v>69</v>
      </c>
    </row>
    <row r="71" spans="2:5" x14ac:dyDescent="0.25">
      <c r="B71" s="180">
        <v>7</v>
      </c>
      <c r="C71" s="180" t="s">
        <v>168</v>
      </c>
      <c r="D71" s="180" t="s">
        <v>169</v>
      </c>
      <c r="E71" s="133">
        <v>70</v>
      </c>
    </row>
    <row r="72" spans="2:5" x14ac:dyDescent="0.25">
      <c r="B72" s="180">
        <v>8</v>
      </c>
      <c r="C72" s="180" t="s">
        <v>24</v>
      </c>
      <c r="D72" s="180" t="s">
        <v>205</v>
      </c>
      <c r="E72" s="133">
        <v>71</v>
      </c>
    </row>
    <row r="73" spans="2:5" x14ac:dyDescent="0.25">
      <c r="B73" s="180">
        <v>7</v>
      </c>
      <c r="C73" s="180" t="s">
        <v>32</v>
      </c>
      <c r="D73" s="180" t="s">
        <v>166</v>
      </c>
      <c r="E73" s="133">
        <v>72</v>
      </c>
    </row>
    <row r="74" spans="2:5" x14ac:dyDescent="0.25">
      <c r="B74" s="180">
        <v>3</v>
      </c>
      <c r="C74" s="180" t="s">
        <v>43</v>
      </c>
      <c r="D74" s="180" t="s">
        <v>44</v>
      </c>
      <c r="E74" s="133">
        <v>73</v>
      </c>
    </row>
    <row r="75" spans="2:5" x14ac:dyDescent="0.25">
      <c r="B75" s="180">
        <v>3</v>
      </c>
      <c r="C75" s="180" t="s">
        <v>100</v>
      </c>
      <c r="D75" s="180" t="s">
        <v>215</v>
      </c>
      <c r="E75" s="133">
        <v>74</v>
      </c>
    </row>
    <row r="76" spans="2:5" x14ac:dyDescent="0.25">
      <c r="B76" s="180">
        <v>3</v>
      </c>
      <c r="C76" s="180" t="s">
        <v>59</v>
      </c>
      <c r="D76" s="180" t="s">
        <v>215</v>
      </c>
      <c r="E76" s="133">
        <v>75</v>
      </c>
    </row>
    <row r="77" spans="2:5" x14ac:dyDescent="0.25">
      <c r="B77" s="180">
        <v>2</v>
      </c>
      <c r="C77" s="180" t="s">
        <v>22</v>
      </c>
      <c r="D77" s="180" t="s">
        <v>23</v>
      </c>
      <c r="E77" s="133">
        <v>76</v>
      </c>
    </row>
    <row r="78" spans="2:5" x14ac:dyDescent="0.25">
      <c r="B78" s="180">
        <v>7</v>
      </c>
      <c r="C78" s="180" t="s">
        <v>167</v>
      </c>
      <c r="D78" s="180" t="s">
        <v>164</v>
      </c>
      <c r="E78" s="133">
        <v>77</v>
      </c>
    </row>
    <row r="79" spans="2:5" x14ac:dyDescent="0.25">
      <c r="B79" s="180">
        <v>7</v>
      </c>
      <c r="C79" s="180" t="s">
        <v>163</v>
      </c>
      <c r="D79" s="180" t="s">
        <v>164</v>
      </c>
      <c r="E79" s="133">
        <v>78</v>
      </c>
    </row>
    <row r="80" spans="2:5" x14ac:dyDescent="0.25">
      <c r="B80" s="180">
        <v>7</v>
      </c>
      <c r="C80" s="180" t="s">
        <v>100</v>
      </c>
      <c r="D80" s="180" t="s">
        <v>164</v>
      </c>
      <c r="E80" s="133">
        <v>79</v>
      </c>
    </row>
    <row r="81" spans="2:5" x14ac:dyDescent="0.25">
      <c r="B81" s="180">
        <v>8</v>
      </c>
      <c r="C81" s="180" t="s">
        <v>51</v>
      </c>
      <c r="D81" s="180" t="s">
        <v>372</v>
      </c>
      <c r="E81" s="133">
        <v>80</v>
      </c>
    </row>
    <row r="82" spans="2:5" x14ac:dyDescent="0.25">
      <c r="B82" s="180">
        <v>8</v>
      </c>
      <c r="C82" s="180" t="s">
        <v>29</v>
      </c>
      <c r="D82" s="180" t="s">
        <v>206</v>
      </c>
      <c r="E82" s="133">
        <v>81</v>
      </c>
    </row>
    <row r="83" spans="2:5" x14ac:dyDescent="0.25">
      <c r="B83" s="180">
        <v>2</v>
      </c>
      <c r="C83" s="180" t="s">
        <v>32</v>
      </c>
      <c r="D83" s="180" t="s">
        <v>35</v>
      </c>
      <c r="E83" s="133">
        <v>82</v>
      </c>
    </row>
    <row r="84" spans="2:5" x14ac:dyDescent="0.25">
      <c r="B84" s="180">
        <v>6</v>
      </c>
      <c r="C84" s="180" t="s">
        <v>445</v>
      </c>
      <c r="D84" s="180" t="s">
        <v>446</v>
      </c>
      <c r="E84" s="133">
        <v>83</v>
      </c>
    </row>
    <row r="85" spans="2:5" x14ac:dyDescent="0.25">
      <c r="B85" s="180">
        <v>2</v>
      </c>
      <c r="C85" s="180" t="s">
        <v>14</v>
      </c>
      <c r="D85" s="180" t="s">
        <v>15</v>
      </c>
      <c r="E85" s="133">
        <v>84</v>
      </c>
    </row>
    <row r="86" spans="2:5" x14ac:dyDescent="0.25">
      <c r="B86" s="180">
        <v>8</v>
      </c>
      <c r="C86" s="180" t="s">
        <v>192</v>
      </c>
      <c r="D86" s="180" t="s">
        <v>193</v>
      </c>
      <c r="E86" s="133">
        <v>85</v>
      </c>
    </row>
    <row r="87" spans="2:5" x14ac:dyDescent="0.25">
      <c r="B87" s="180">
        <v>4</v>
      </c>
      <c r="C87" s="180" t="s">
        <v>72</v>
      </c>
      <c r="D87" s="180" t="s">
        <v>85</v>
      </c>
      <c r="E87" s="133">
        <v>86</v>
      </c>
    </row>
    <row r="88" spans="2:5" x14ac:dyDescent="0.25">
      <c r="B88" s="180">
        <v>5</v>
      </c>
      <c r="C88" s="180" t="s">
        <v>161</v>
      </c>
      <c r="D88" s="180" t="s">
        <v>63</v>
      </c>
      <c r="E88" s="133">
        <v>87</v>
      </c>
    </row>
    <row r="89" spans="2:5" x14ac:dyDescent="0.25">
      <c r="B89" s="180">
        <v>4</v>
      </c>
      <c r="C89" s="180" t="s">
        <v>76</v>
      </c>
      <c r="D89" s="180" t="s">
        <v>494</v>
      </c>
      <c r="E89" s="133">
        <v>88</v>
      </c>
    </row>
    <row r="90" spans="2:5" x14ac:dyDescent="0.25">
      <c r="B90" s="180">
        <v>8</v>
      </c>
      <c r="C90" s="180" t="s">
        <v>186</v>
      </c>
      <c r="D90" s="180" t="s">
        <v>187</v>
      </c>
      <c r="E90" s="133">
        <v>89</v>
      </c>
    </row>
    <row r="91" spans="2:5" x14ac:dyDescent="0.25">
      <c r="B91" s="180">
        <v>7</v>
      </c>
      <c r="C91" s="180" t="s">
        <v>62</v>
      </c>
      <c r="D91" s="180" t="s">
        <v>180</v>
      </c>
      <c r="E91" s="133">
        <v>90</v>
      </c>
    </row>
    <row r="92" spans="2:5" x14ac:dyDescent="0.25">
      <c r="B92" s="180">
        <v>7</v>
      </c>
      <c r="C92" s="180" t="s">
        <v>12</v>
      </c>
      <c r="D92" s="180" t="s">
        <v>349</v>
      </c>
      <c r="E92" s="133">
        <v>91</v>
      </c>
    </row>
    <row r="93" spans="2:5" x14ac:dyDescent="0.25">
      <c r="B93" s="180">
        <v>3</v>
      </c>
      <c r="C93" s="180" t="s">
        <v>41</v>
      </c>
      <c r="D93" s="180" t="s">
        <v>42</v>
      </c>
      <c r="E93" s="133">
        <v>92</v>
      </c>
    </row>
    <row r="94" spans="2:5" x14ac:dyDescent="0.25">
      <c r="B94" s="180">
        <v>3</v>
      </c>
      <c r="C94" s="180" t="s">
        <v>74</v>
      </c>
      <c r="D94" s="180" t="s">
        <v>42</v>
      </c>
      <c r="E94" s="133">
        <v>93</v>
      </c>
    </row>
    <row r="95" spans="2:5" x14ac:dyDescent="0.25">
      <c r="B95" s="180">
        <v>6</v>
      </c>
      <c r="C95" s="180" t="s">
        <v>57</v>
      </c>
      <c r="D95" s="180" t="s">
        <v>111</v>
      </c>
      <c r="E95" s="133">
        <v>94</v>
      </c>
    </row>
    <row r="96" spans="2:5" x14ac:dyDescent="0.25">
      <c r="B96" s="180">
        <v>7</v>
      </c>
      <c r="C96" s="180" t="s">
        <v>171</v>
      </c>
      <c r="D96" s="180" t="s">
        <v>176</v>
      </c>
      <c r="E96" s="133">
        <v>95</v>
      </c>
    </row>
    <row r="97" spans="2:5" x14ac:dyDescent="0.25">
      <c r="B97" s="180">
        <v>7</v>
      </c>
      <c r="C97" s="180" t="s">
        <v>26</v>
      </c>
      <c r="D97" s="180" t="s">
        <v>176</v>
      </c>
      <c r="E97" s="133">
        <v>96</v>
      </c>
    </row>
    <row r="98" spans="2:5" x14ac:dyDescent="0.25">
      <c r="B98" s="180">
        <v>5</v>
      </c>
      <c r="C98" s="180" t="s">
        <v>168</v>
      </c>
      <c r="D98" s="180" t="s">
        <v>407</v>
      </c>
      <c r="E98" s="133">
        <v>97</v>
      </c>
    </row>
    <row r="99" spans="2:5" x14ac:dyDescent="0.25">
      <c r="B99" s="180">
        <v>5</v>
      </c>
      <c r="C99" s="180" t="s">
        <v>71</v>
      </c>
      <c r="D99" s="180" t="s">
        <v>470</v>
      </c>
      <c r="E99" s="133">
        <v>98</v>
      </c>
    </row>
    <row r="100" spans="2:5" x14ac:dyDescent="0.25">
      <c r="B100" s="180">
        <v>6</v>
      </c>
      <c r="C100" s="180" t="s">
        <v>98</v>
      </c>
      <c r="D100" s="180" t="s">
        <v>99</v>
      </c>
      <c r="E100" s="133">
        <v>99</v>
      </c>
    </row>
    <row r="101" spans="2:5" x14ac:dyDescent="0.25">
      <c r="B101" s="180">
        <v>4</v>
      </c>
      <c r="C101" s="180" t="s">
        <v>70</v>
      </c>
      <c r="D101" s="180" t="s">
        <v>86</v>
      </c>
      <c r="E101" s="133">
        <v>100</v>
      </c>
    </row>
    <row r="102" spans="2:5" x14ac:dyDescent="0.25">
      <c r="B102" s="180">
        <v>4</v>
      </c>
      <c r="C102" s="180" t="s">
        <v>73</v>
      </c>
      <c r="D102" s="180" t="s">
        <v>86</v>
      </c>
      <c r="E102" s="133">
        <v>101</v>
      </c>
    </row>
    <row r="103" spans="2:5" x14ac:dyDescent="0.25">
      <c r="B103" s="180">
        <v>8</v>
      </c>
      <c r="C103" s="180" t="s">
        <v>200</v>
      </c>
      <c r="D103" s="180" t="s">
        <v>201</v>
      </c>
      <c r="E103" s="133">
        <v>102</v>
      </c>
    </row>
    <row r="104" spans="2:5" x14ac:dyDescent="0.25">
      <c r="B104" s="180">
        <v>3</v>
      </c>
      <c r="C104" s="179" t="s">
        <v>461</v>
      </c>
      <c r="D104" s="179" t="s">
        <v>462</v>
      </c>
      <c r="E104" s="133">
        <v>103</v>
      </c>
    </row>
    <row r="105" spans="2:5" x14ac:dyDescent="0.25">
      <c r="B105" s="180">
        <v>5</v>
      </c>
      <c r="C105" s="180" t="s">
        <v>43</v>
      </c>
      <c r="D105" s="180" t="s">
        <v>464</v>
      </c>
      <c r="E105" s="133">
        <v>104</v>
      </c>
    </row>
    <row r="106" spans="2:5" x14ac:dyDescent="0.25">
      <c r="B106" s="180">
        <v>6</v>
      </c>
      <c r="C106" s="180" t="s">
        <v>377</v>
      </c>
      <c r="D106" s="180" t="s">
        <v>378</v>
      </c>
      <c r="E106" s="133">
        <v>105</v>
      </c>
    </row>
    <row r="107" spans="2:5" x14ac:dyDescent="0.25">
      <c r="B107" s="180">
        <v>3</v>
      </c>
      <c r="C107" s="179" t="s">
        <v>100</v>
      </c>
      <c r="D107" s="179" t="s">
        <v>463</v>
      </c>
      <c r="E107" s="133">
        <v>106</v>
      </c>
    </row>
    <row r="108" spans="2:5" x14ac:dyDescent="0.25">
      <c r="B108" s="180">
        <v>8</v>
      </c>
      <c r="C108" s="180" t="s">
        <v>189</v>
      </c>
      <c r="D108" s="180" t="s">
        <v>190</v>
      </c>
      <c r="E108" s="133">
        <v>107</v>
      </c>
    </row>
    <row r="109" spans="2:5" x14ac:dyDescent="0.25">
      <c r="B109" s="180">
        <v>1</v>
      </c>
      <c r="C109" s="180" t="s">
        <v>151</v>
      </c>
      <c r="D109" s="180" t="s">
        <v>438</v>
      </c>
      <c r="E109" s="133">
        <v>108</v>
      </c>
    </row>
    <row r="110" spans="2:5" x14ac:dyDescent="0.25">
      <c r="B110" s="180">
        <v>8</v>
      </c>
      <c r="C110" s="180" t="s">
        <v>146</v>
      </c>
      <c r="D110" s="180" t="s">
        <v>479</v>
      </c>
      <c r="E110" s="133">
        <v>109</v>
      </c>
    </row>
    <row r="111" spans="2:5" x14ac:dyDescent="0.25">
      <c r="B111" s="180">
        <v>4</v>
      </c>
      <c r="C111" s="180" t="s">
        <v>43</v>
      </c>
      <c r="D111" s="180" t="s">
        <v>499</v>
      </c>
      <c r="E111" s="133">
        <v>110</v>
      </c>
    </row>
    <row r="112" spans="2:5" x14ac:dyDescent="0.25">
      <c r="B112" s="180">
        <v>3</v>
      </c>
      <c r="C112" s="180" t="s">
        <v>32</v>
      </c>
      <c r="D112" s="180" t="s">
        <v>50</v>
      </c>
      <c r="E112" s="133">
        <v>111</v>
      </c>
    </row>
    <row r="113" spans="2:5" x14ac:dyDescent="0.25">
      <c r="B113" s="180">
        <v>1</v>
      </c>
      <c r="C113" s="180" t="s">
        <v>29</v>
      </c>
      <c r="D113" s="180" t="s">
        <v>131</v>
      </c>
      <c r="E113" s="133">
        <v>112</v>
      </c>
    </row>
    <row r="114" spans="2:5" x14ac:dyDescent="0.25">
      <c r="B114" s="180">
        <v>1</v>
      </c>
      <c r="C114" s="180" t="s">
        <v>22</v>
      </c>
      <c r="D114" s="180" t="s">
        <v>371</v>
      </c>
      <c r="E114" s="133">
        <v>113</v>
      </c>
    </row>
    <row r="115" spans="2:5" x14ac:dyDescent="0.25">
      <c r="B115" s="180">
        <v>7</v>
      </c>
      <c r="C115" s="180" t="s">
        <v>174</v>
      </c>
      <c r="D115" s="180" t="s">
        <v>175</v>
      </c>
      <c r="E115" s="133">
        <v>114</v>
      </c>
    </row>
    <row r="116" spans="2:5" x14ac:dyDescent="0.25">
      <c r="B116" s="180">
        <v>8</v>
      </c>
      <c r="C116" s="180" t="s">
        <v>68</v>
      </c>
      <c r="D116" s="180" t="s">
        <v>482</v>
      </c>
      <c r="E116" s="133">
        <v>115</v>
      </c>
    </row>
    <row r="117" spans="2:5" x14ac:dyDescent="0.25">
      <c r="B117" s="180">
        <v>4</v>
      </c>
      <c r="C117" s="180" t="s">
        <v>75</v>
      </c>
      <c r="D117" s="180" t="s">
        <v>89</v>
      </c>
      <c r="E117" s="133">
        <v>116</v>
      </c>
    </row>
    <row r="118" spans="2:5" x14ac:dyDescent="0.25">
      <c r="B118" s="180">
        <v>4</v>
      </c>
      <c r="C118" s="180" t="s">
        <v>496</v>
      </c>
      <c r="D118" s="180" t="s">
        <v>497</v>
      </c>
      <c r="E118" s="133">
        <v>117</v>
      </c>
    </row>
    <row r="119" spans="2:5" x14ac:dyDescent="0.25">
      <c r="B119" s="180">
        <v>6</v>
      </c>
      <c r="C119" s="180" t="s">
        <v>100</v>
      </c>
      <c r="D119" s="180" t="s">
        <v>104</v>
      </c>
      <c r="E119" s="133">
        <v>118</v>
      </c>
    </row>
    <row r="120" spans="2:5" x14ac:dyDescent="0.25">
      <c r="B120" s="180">
        <v>5</v>
      </c>
      <c r="C120" s="180" t="s">
        <v>55</v>
      </c>
      <c r="D120" s="180" t="s">
        <v>468</v>
      </c>
      <c r="E120" s="133">
        <v>119</v>
      </c>
    </row>
    <row r="121" spans="2:5" x14ac:dyDescent="0.25">
      <c r="B121" s="180">
        <v>1</v>
      </c>
      <c r="C121" s="180" t="s">
        <v>436</v>
      </c>
      <c r="D121" s="180" t="s">
        <v>437</v>
      </c>
      <c r="E121" s="133">
        <v>120</v>
      </c>
    </row>
    <row r="122" spans="2:5" x14ac:dyDescent="0.25">
      <c r="B122" s="180">
        <v>6</v>
      </c>
      <c r="C122" s="180" t="s">
        <v>41</v>
      </c>
      <c r="D122" s="180" t="s">
        <v>403</v>
      </c>
      <c r="E122" s="133">
        <v>121</v>
      </c>
    </row>
    <row r="123" spans="2:5" x14ac:dyDescent="0.25">
      <c r="B123" s="180">
        <v>3</v>
      </c>
      <c r="C123" s="180" t="s">
        <v>45</v>
      </c>
      <c r="D123" s="180" t="s">
        <v>46</v>
      </c>
      <c r="E123" s="133">
        <v>122</v>
      </c>
    </row>
    <row r="124" spans="2:5" x14ac:dyDescent="0.25">
      <c r="B124" s="180">
        <v>6</v>
      </c>
      <c r="C124" s="180" t="s">
        <v>118</v>
      </c>
      <c r="D124" s="180" t="s">
        <v>95</v>
      </c>
      <c r="E124" s="133">
        <v>123</v>
      </c>
    </row>
    <row r="125" spans="2:5" x14ac:dyDescent="0.25">
      <c r="B125" s="180">
        <v>6</v>
      </c>
      <c r="C125" s="180" t="s">
        <v>374</v>
      </c>
      <c r="D125" s="180" t="s">
        <v>95</v>
      </c>
      <c r="E125" s="133">
        <v>124</v>
      </c>
    </row>
    <row r="126" spans="2:5" x14ac:dyDescent="0.25">
      <c r="B126" s="180">
        <v>6</v>
      </c>
      <c r="C126" s="180" t="s">
        <v>100</v>
      </c>
      <c r="D126" s="180" t="s">
        <v>95</v>
      </c>
      <c r="E126" s="133">
        <v>125</v>
      </c>
    </row>
    <row r="127" spans="2:5" x14ac:dyDescent="0.25">
      <c r="B127" s="180">
        <v>1</v>
      </c>
      <c r="C127" s="180" t="s">
        <v>132</v>
      </c>
      <c r="D127" s="180" t="s">
        <v>133</v>
      </c>
      <c r="E127" s="133">
        <v>126</v>
      </c>
    </row>
    <row r="128" spans="2:5" x14ac:dyDescent="0.25">
      <c r="B128" s="180">
        <v>1</v>
      </c>
      <c r="C128" s="180" t="s">
        <v>24</v>
      </c>
      <c r="D128" s="180" t="s">
        <v>134</v>
      </c>
      <c r="E128" s="133">
        <v>127</v>
      </c>
    </row>
    <row r="129" spans="2:5" x14ac:dyDescent="0.25">
      <c r="B129" s="180">
        <v>1</v>
      </c>
      <c r="C129" s="180" t="s">
        <v>62</v>
      </c>
      <c r="D129" s="180" t="s">
        <v>134</v>
      </c>
      <c r="E129" s="133">
        <v>128</v>
      </c>
    </row>
    <row r="130" spans="2:5" x14ac:dyDescent="0.25">
      <c r="B130" s="180">
        <v>5</v>
      </c>
      <c r="C130" s="180" t="s">
        <v>100</v>
      </c>
      <c r="D130" s="180" t="s">
        <v>383</v>
      </c>
      <c r="E130" s="133">
        <v>129</v>
      </c>
    </row>
    <row r="131" spans="2:5" x14ac:dyDescent="0.25">
      <c r="B131" s="180">
        <v>7</v>
      </c>
      <c r="C131" s="180" t="s">
        <v>416</v>
      </c>
      <c r="D131" s="180" t="s">
        <v>417</v>
      </c>
      <c r="E131" s="133">
        <v>130</v>
      </c>
    </row>
    <row r="132" spans="2:5" x14ac:dyDescent="0.25">
      <c r="B132" s="180">
        <v>3</v>
      </c>
      <c r="C132" s="180" t="s">
        <v>51</v>
      </c>
      <c r="D132" s="180" t="s">
        <v>52</v>
      </c>
      <c r="E132" s="133">
        <v>131</v>
      </c>
    </row>
    <row r="133" spans="2:5" x14ac:dyDescent="0.25">
      <c r="B133" s="180">
        <v>4</v>
      </c>
      <c r="C133" s="180" t="s">
        <v>369</v>
      </c>
      <c r="D133" s="180" t="s">
        <v>370</v>
      </c>
      <c r="E133" s="133">
        <v>132</v>
      </c>
    </row>
    <row r="134" spans="2:5" x14ac:dyDescent="0.25">
      <c r="B134" s="180">
        <v>6</v>
      </c>
      <c r="C134" s="180" t="s">
        <v>107</v>
      </c>
      <c r="D134" s="180" t="s">
        <v>108</v>
      </c>
      <c r="E134" s="133">
        <v>133</v>
      </c>
    </row>
    <row r="135" spans="2:5" x14ac:dyDescent="0.25">
      <c r="B135" s="180">
        <v>8</v>
      </c>
      <c r="C135" s="180" t="s">
        <v>55</v>
      </c>
      <c r="D135" s="180" t="s">
        <v>185</v>
      </c>
      <c r="E135" s="133">
        <v>134</v>
      </c>
    </row>
    <row r="136" spans="2:5" x14ac:dyDescent="0.25">
      <c r="B136" s="180">
        <v>8</v>
      </c>
      <c r="C136" s="180" t="s">
        <v>75</v>
      </c>
      <c r="D136" s="180" t="s">
        <v>191</v>
      </c>
      <c r="E136" s="133">
        <v>135</v>
      </c>
    </row>
    <row r="137" spans="2:5" x14ac:dyDescent="0.25">
      <c r="B137" s="180">
        <v>1</v>
      </c>
      <c r="C137" s="180" t="s">
        <v>70</v>
      </c>
      <c r="D137" s="180" t="s">
        <v>139</v>
      </c>
      <c r="E137" s="133">
        <v>136</v>
      </c>
    </row>
    <row r="138" spans="2:5" x14ac:dyDescent="0.25">
      <c r="B138" s="180">
        <v>5</v>
      </c>
      <c r="C138" s="180" t="s">
        <v>74</v>
      </c>
      <c r="D138" s="180" t="s">
        <v>149</v>
      </c>
      <c r="E138" s="133">
        <v>137</v>
      </c>
    </row>
  </sheetData>
  <sortState ref="B2:D137">
    <sortCondition ref="D2:D137"/>
    <sortCondition ref="C2:C137"/>
  </sortState>
  <conditionalFormatting sqref="C111:D112 C113 C114:D1048576 C1:D108 E1">
    <cfRule type="cellIs" priority="3" operator="notBetween">
      <formula>MIN(#REF!)</formula>
      <formula>MAX(#REF!)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6" tint="-0.249977111117893"/>
  </sheetPr>
  <dimension ref="A1:H246"/>
  <sheetViews>
    <sheetView workbookViewId="0"/>
  </sheetViews>
  <sheetFormatPr defaultRowHeight="15" x14ac:dyDescent="0.25"/>
  <cols>
    <col min="1" max="1" width="13.42578125" style="6" customWidth="1"/>
    <col min="2" max="2" width="9.140625" style="134"/>
    <col min="3" max="3" width="10.7109375" style="14" bestFit="1" customWidth="1"/>
    <col min="4" max="4" width="12.7109375" bestFit="1" customWidth="1"/>
    <col min="5" max="5" width="11.5703125" style="134" bestFit="1" customWidth="1"/>
    <col min="6" max="6" width="12.140625" style="134" bestFit="1" customWidth="1"/>
    <col min="7" max="7" width="10.7109375" style="134" bestFit="1" customWidth="1"/>
    <col min="8" max="8" width="76" style="114" customWidth="1"/>
  </cols>
  <sheetData>
    <row r="1" spans="1:8" x14ac:dyDescent="0.25">
      <c r="A1" s="135" t="s">
        <v>210</v>
      </c>
      <c r="B1" s="135" t="s">
        <v>0</v>
      </c>
      <c r="C1" s="3" t="s">
        <v>211</v>
      </c>
      <c r="D1" s="2" t="s">
        <v>37</v>
      </c>
      <c r="E1" s="164" t="s">
        <v>1</v>
      </c>
      <c r="F1" s="164" t="s">
        <v>2</v>
      </c>
      <c r="G1" s="164" t="s">
        <v>3</v>
      </c>
      <c r="H1" s="137" t="s">
        <v>4</v>
      </c>
    </row>
    <row r="2" spans="1:8" x14ac:dyDescent="0.25">
      <c r="A2" s="136">
        <v>11</v>
      </c>
      <c r="B2" s="134">
        <v>1</v>
      </c>
      <c r="D2" t="s">
        <v>119</v>
      </c>
      <c r="E2" s="187">
        <v>5024</v>
      </c>
      <c r="F2" s="187">
        <v>5012</v>
      </c>
    </row>
    <row r="3" spans="1:8" x14ac:dyDescent="0.25">
      <c r="A3" s="136">
        <v>11</v>
      </c>
      <c r="B3" s="134">
        <v>1</v>
      </c>
      <c r="D3" t="s">
        <v>119</v>
      </c>
      <c r="E3" s="187">
        <v>5017</v>
      </c>
    </row>
    <row r="4" spans="1:8" x14ac:dyDescent="0.25">
      <c r="A4" s="136">
        <v>11</v>
      </c>
      <c r="B4" s="134">
        <v>2</v>
      </c>
      <c r="D4" t="s">
        <v>119</v>
      </c>
      <c r="E4" s="187">
        <v>5021</v>
      </c>
    </row>
    <row r="5" spans="1:8" x14ac:dyDescent="0.25">
      <c r="A5" s="136">
        <v>11</v>
      </c>
      <c r="B5" s="134">
        <v>2</v>
      </c>
      <c r="D5" t="s">
        <v>119</v>
      </c>
      <c r="E5" s="187">
        <v>5002</v>
      </c>
      <c r="F5" s="134">
        <v>54</v>
      </c>
    </row>
    <row r="6" spans="1:8" x14ac:dyDescent="0.25">
      <c r="A6" s="136">
        <v>11</v>
      </c>
      <c r="B6" s="134">
        <v>1</v>
      </c>
      <c r="D6" t="s">
        <v>162</v>
      </c>
      <c r="E6" s="187">
        <v>7018</v>
      </c>
      <c r="F6" s="187">
        <v>7009</v>
      </c>
    </row>
    <row r="7" spans="1:8" x14ac:dyDescent="0.25">
      <c r="A7" s="136">
        <v>11</v>
      </c>
      <c r="B7" s="134">
        <v>2</v>
      </c>
      <c r="D7" s="133" t="s">
        <v>162</v>
      </c>
      <c r="E7" s="187">
        <v>7012</v>
      </c>
      <c r="F7" s="187">
        <v>7015</v>
      </c>
      <c r="G7" s="187">
        <v>7016</v>
      </c>
    </row>
    <row r="8" spans="1:8" x14ac:dyDescent="0.25">
      <c r="A8" s="136">
        <v>11</v>
      </c>
      <c r="B8" s="134">
        <v>3</v>
      </c>
      <c r="D8" s="133" t="s">
        <v>162</v>
      </c>
      <c r="E8" s="187">
        <v>7012</v>
      </c>
    </row>
    <row r="9" spans="1:8" x14ac:dyDescent="0.25">
      <c r="A9" s="136">
        <v>11</v>
      </c>
      <c r="B9" s="134">
        <v>3</v>
      </c>
      <c r="D9" s="133" t="s">
        <v>162</v>
      </c>
      <c r="E9" s="187">
        <v>7009</v>
      </c>
      <c r="F9" s="187">
        <v>7004</v>
      </c>
    </row>
    <row r="10" spans="1:8" x14ac:dyDescent="0.25">
      <c r="A10" s="196">
        <v>12</v>
      </c>
      <c r="B10" s="134">
        <v>1</v>
      </c>
      <c r="D10" t="s">
        <v>140</v>
      </c>
      <c r="E10" s="187">
        <v>6017</v>
      </c>
      <c r="F10" s="187">
        <v>6007</v>
      </c>
    </row>
    <row r="11" spans="1:8" x14ac:dyDescent="0.25">
      <c r="A11" s="196">
        <v>12</v>
      </c>
      <c r="B11" s="134">
        <v>1</v>
      </c>
      <c r="D11" s="133" t="s">
        <v>140</v>
      </c>
      <c r="E11" s="187">
        <v>6021</v>
      </c>
    </row>
    <row r="12" spans="1:8" x14ac:dyDescent="0.25">
      <c r="A12" s="196">
        <v>12</v>
      </c>
      <c r="B12" s="134">
        <v>2</v>
      </c>
      <c r="D12" s="133" t="s">
        <v>140</v>
      </c>
      <c r="E12" s="187">
        <v>6008</v>
      </c>
      <c r="F12" s="187">
        <v>6004</v>
      </c>
    </row>
    <row r="13" spans="1:8" x14ac:dyDescent="0.25">
      <c r="A13" s="196">
        <v>12</v>
      </c>
      <c r="B13" s="134">
        <v>2</v>
      </c>
      <c r="D13" s="133" t="s">
        <v>140</v>
      </c>
      <c r="E13" s="187">
        <v>6007</v>
      </c>
      <c r="F13" s="187">
        <v>6006</v>
      </c>
    </row>
    <row r="14" spans="1:8" x14ac:dyDescent="0.25">
      <c r="A14" s="196">
        <v>12</v>
      </c>
      <c r="B14" s="134">
        <v>2</v>
      </c>
      <c r="D14" s="133" t="s">
        <v>140</v>
      </c>
      <c r="E14" s="187">
        <v>6017</v>
      </c>
    </row>
    <row r="15" spans="1:8" x14ac:dyDescent="0.25">
      <c r="A15" s="196">
        <v>12</v>
      </c>
      <c r="B15" s="134">
        <v>3</v>
      </c>
      <c r="D15" s="133" t="s">
        <v>140</v>
      </c>
      <c r="E15" s="134">
        <v>12</v>
      </c>
    </row>
    <row r="16" spans="1:8" x14ac:dyDescent="0.25">
      <c r="A16" s="196">
        <v>12</v>
      </c>
      <c r="B16" s="134">
        <v>3</v>
      </c>
      <c r="D16" s="133" t="s">
        <v>140</v>
      </c>
      <c r="E16" s="187">
        <v>6023</v>
      </c>
    </row>
    <row r="17" spans="1:8" x14ac:dyDescent="0.25">
      <c r="A17" s="196">
        <v>12</v>
      </c>
      <c r="B17" s="134">
        <v>2</v>
      </c>
      <c r="D17" t="s">
        <v>420</v>
      </c>
      <c r="E17" s="187">
        <v>4014</v>
      </c>
    </row>
    <row r="18" spans="1:8" x14ac:dyDescent="0.25">
      <c r="A18" s="196">
        <v>12</v>
      </c>
      <c r="B18" s="134">
        <v>3</v>
      </c>
      <c r="D18" s="133" t="s">
        <v>420</v>
      </c>
      <c r="E18" s="187">
        <v>4014</v>
      </c>
    </row>
    <row r="19" spans="1:8" x14ac:dyDescent="0.25">
      <c r="A19" s="197">
        <v>13</v>
      </c>
      <c r="B19" s="134">
        <v>1</v>
      </c>
      <c r="D19" t="s">
        <v>38</v>
      </c>
      <c r="E19" s="187">
        <v>1017</v>
      </c>
      <c r="F19" s="134">
        <v>25</v>
      </c>
      <c r="H19" s="114" t="s">
        <v>442</v>
      </c>
    </row>
    <row r="20" spans="1:8" x14ac:dyDescent="0.25">
      <c r="A20" s="197">
        <v>13</v>
      </c>
      <c r="B20" s="134">
        <v>2</v>
      </c>
      <c r="D20" s="133" t="s">
        <v>38</v>
      </c>
      <c r="E20" s="187">
        <v>1018</v>
      </c>
    </row>
    <row r="21" spans="1:8" x14ac:dyDescent="0.25">
      <c r="A21" s="197">
        <v>13</v>
      </c>
      <c r="B21" s="134">
        <v>2</v>
      </c>
      <c r="D21" s="133" t="s">
        <v>38</v>
      </c>
      <c r="E21" s="187">
        <v>1017</v>
      </c>
      <c r="F21" s="187">
        <v>1001</v>
      </c>
      <c r="H21" s="114" t="s">
        <v>442</v>
      </c>
    </row>
    <row r="22" spans="1:8" x14ac:dyDescent="0.25">
      <c r="A22" s="197">
        <v>13</v>
      </c>
      <c r="B22" s="134">
        <v>3</v>
      </c>
      <c r="D22" s="133" t="s">
        <v>38</v>
      </c>
      <c r="E22" s="187">
        <v>1003</v>
      </c>
    </row>
    <row r="23" spans="1:8" x14ac:dyDescent="0.25">
      <c r="A23" s="197">
        <v>13</v>
      </c>
      <c r="B23" s="134">
        <v>3</v>
      </c>
      <c r="D23" s="133" t="s">
        <v>38</v>
      </c>
      <c r="E23" s="187">
        <v>1001</v>
      </c>
    </row>
    <row r="24" spans="1:8" x14ac:dyDescent="0.25">
      <c r="A24" s="197">
        <v>13</v>
      </c>
      <c r="B24" s="134">
        <v>3</v>
      </c>
      <c r="D24" s="133" t="s">
        <v>38</v>
      </c>
      <c r="E24" s="187">
        <v>1001</v>
      </c>
    </row>
    <row r="25" spans="1:8" x14ac:dyDescent="0.25">
      <c r="A25" s="197">
        <v>13</v>
      </c>
      <c r="B25" s="134">
        <v>2</v>
      </c>
      <c r="D25" t="s">
        <v>39</v>
      </c>
      <c r="E25" s="187">
        <v>2019</v>
      </c>
      <c r="F25" s="187">
        <v>2016</v>
      </c>
    </row>
    <row r="26" spans="1:8" x14ac:dyDescent="0.25">
      <c r="A26" s="197">
        <v>13</v>
      </c>
      <c r="B26" s="134">
        <v>2</v>
      </c>
      <c r="D26" s="133" t="s">
        <v>39</v>
      </c>
      <c r="E26" s="134">
        <v>3</v>
      </c>
    </row>
    <row r="27" spans="1:8" x14ac:dyDescent="0.25">
      <c r="A27" s="197">
        <v>13</v>
      </c>
      <c r="B27" s="134">
        <v>2</v>
      </c>
      <c r="D27" s="133" t="s">
        <v>39</v>
      </c>
      <c r="E27" s="134">
        <v>4</v>
      </c>
      <c r="F27" s="187">
        <v>2009</v>
      </c>
    </row>
    <row r="28" spans="1:8" x14ac:dyDescent="0.25">
      <c r="A28" s="136">
        <v>21</v>
      </c>
      <c r="B28" s="134">
        <v>1</v>
      </c>
      <c r="C28" s="109">
        <v>0.14583333333333334</v>
      </c>
      <c r="D28" t="s">
        <v>140</v>
      </c>
      <c r="E28" s="187">
        <v>6028</v>
      </c>
      <c r="F28" s="187">
        <v>6001</v>
      </c>
    </row>
    <row r="29" spans="1:8" x14ac:dyDescent="0.25">
      <c r="A29" s="136">
        <v>21</v>
      </c>
      <c r="B29" s="134">
        <v>2</v>
      </c>
      <c r="C29" s="109">
        <v>0.77777777777777779</v>
      </c>
      <c r="D29" s="133" t="s">
        <v>140</v>
      </c>
      <c r="E29" s="187">
        <v>6021</v>
      </c>
      <c r="F29" s="187">
        <v>6017</v>
      </c>
    </row>
    <row r="30" spans="1:8" x14ac:dyDescent="0.25">
      <c r="A30" s="136">
        <v>21</v>
      </c>
      <c r="B30" s="134">
        <v>2</v>
      </c>
      <c r="C30" s="109">
        <v>0.3576388888888889</v>
      </c>
      <c r="D30" s="133" t="s">
        <v>140</v>
      </c>
      <c r="E30" s="187">
        <v>6027</v>
      </c>
    </row>
    <row r="31" spans="1:8" x14ac:dyDescent="0.25">
      <c r="A31" s="136">
        <v>21</v>
      </c>
      <c r="B31" s="134">
        <v>2</v>
      </c>
      <c r="C31" s="109">
        <v>0.17361111111111113</v>
      </c>
      <c r="D31" s="133" t="s">
        <v>140</v>
      </c>
      <c r="E31" s="187">
        <v>6001</v>
      </c>
      <c r="F31" s="187">
        <v>6028</v>
      </c>
    </row>
    <row r="32" spans="1:8" x14ac:dyDescent="0.25">
      <c r="A32" s="136">
        <v>21</v>
      </c>
      <c r="B32" s="134">
        <v>2</v>
      </c>
      <c r="C32" s="109">
        <v>3.472222222222222E-3</v>
      </c>
      <c r="D32" s="133" t="s">
        <v>140</v>
      </c>
      <c r="E32" s="187">
        <v>6017</v>
      </c>
    </row>
    <row r="33" spans="1:8" x14ac:dyDescent="0.25">
      <c r="A33" s="136">
        <v>21</v>
      </c>
      <c r="B33" s="134">
        <v>3</v>
      </c>
      <c r="C33" s="109">
        <v>0.43402777777777773</v>
      </c>
      <c r="D33" s="133" t="s">
        <v>140</v>
      </c>
      <c r="E33" s="187">
        <v>6017</v>
      </c>
    </row>
    <row r="34" spans="1:8" x14ac:dyDescent="0.25">
      <c r="A34" s="136">
        <v>21</v>
      </c>
      <c r="B34" s="134">
        <v>3</v>
      </c>
      <c r="C34" s="109">
        <v>0.14583333333333334</v>
      </c>
      <c r="D34" s="133" t="s">
        <v>140</v>
      </c>
      <c r="E34" s="134" t="s">
        <v>485</v>
      </c>
      <c r="H34" s="114" t="s">
        <v>350</v>
      </c>
    </row>
    <row r="35" spans="1:8" x14ac:dyDescent="0.25">
      <c r="A35" s="136">
        <v>21</v>
      </c>
      <c r="B35" s="134">
        <v>1</v>
      </c>
      <c r="C35" s="109">
        <v>0.59722222222222221</v>
      </c>
      <c r="D35" t="s">
        <v>419</v>
      </c>
      <c r="E35" s="187">
        <v>8006</v>
      </c>
      <c r="F35" s="187">
        <v>8022</v>
      </c>
    </row>
    <row r="36" spans="1:8" x14ac:dyDescent="0.25">
      <c r="A36" s="136">
        <v>21</v>
      </c>
      <c r="B36" s="134">
        <v>1</v>
      </c>
      <c r="C36" s="109">
        <v>0.34375</v>
      </c>
      <c r="D36" s="133" t="s">
        <v>419</v>
      </c>
      <c r="E36" s="187">
        <v>8022</v>
      </c>
      <c r="F36" s="187">
        <v>8003</v>
      </c>
    </row>
    <row r="37" spans="1:8" x14ac:dyDescent="0.25">
      <c r="A37" s="136">
        <v>21</v>
      </c>
      <c r="B37" s="134">
        <v>2</v>
      </c>
      <c r="C37" s="109">
        <v>8.3333333333333329E-2</v>
      </c>
      <c r="D37" s="133" t="s">
        <v>419</v>
      </c>
      <c r="E37" s="187">
        <v>8022</v>
      </c>
    </row>
    <row r="38" spans="1:8" x14ac:dyDescent="0.25">
      <c r="A38" s="136">
        <v>21</v>
      </c>
      <c r="B38" s="134">
        <v>3</v>
      </c>
      <c r="C38" s="109">
        <v>0.62847222222222221</v>
      </c>
      <c r="D38" s="133" t="s">
        <v>419</v>
      </c>
      <c r="E38" s="187">
        <v>8008</v>
      </c>
      <c r="F38" s="187">
        <v>8024</v>
      </c>
      <c r="G38" s="187">
        <v>8021</v>
      </c>
    </row>
    <row r="39" spans="1:8" x14ac:dyDescent="0.25">
      <c r="A39" s="136">
        <v>21</v>
      </c>
      <c r="B39" s="134">
        <v>3</v>
      </c>
      <c r="C39" s="109">
        <v>0.53472222222222221</v>
      </c>
      <c r="D39" s="133" t="s">
        <v>419</v>
      </c>
      <c r="E39" s="187">
        <v>8023</v>
      </c>
    </row>
    <row r="40" spans="1:8" x14ac:dyDescent="0.25">
      <c r="A40" s="196">
        <v>22</v>
      </c>
      <c r="B40" s="134">
        <v>1</v>
      </c>
      <c r="C40" s="109">
        <v>0.4861111111111111</v>
      </c>
      <c r="D40" t="s">
        <v>162</v>
      </c>
      <c r="E40" s="187">
        <v>7006</v>
      </c>
    </row>
    <row r="41" spans="1:8" x14ac:dyDescent="0.25">
      <c r="A41" s="196">
        <v>22</v>
      </c>
      <c r="B41" s="134">
        <v>2</v>
      </c>
      <c r="C41" s="109">
        <v>0.58333333333333337</v>
      </c>
      <c r="D41" s="133" t="s">
        <v>162</v>
      </c>
      <c r="E41" s="187">
        <v>7006</v>
      </c>
      <c r="F41" s="187">
        <v>7009</v>
      </c>
    </row>
    <row r="42" spans="1:8" x14ac:dyDescent="0.25">
      <c r="A42" s="196">
        <v>22</v>
      </c>
      <c r="B42" s="134">
        <v>2</v>
      </c>
      <c r="C42" s="109">
        <v>0.33680555555555558</v>
      </c>
      <c r="D42" s="133" t="s">
        <v>162</v>
      </c>
      <c r="E42" s="187">
        <v>7016</v>
      </c>
      <c r="F42" s="187">
        <v>7020</v>
      </c>
      <c r="G42" s="134">
        <v>3</v>
      </c>
    </row>
    <row r="43" spans="1:8" x14ac:dyDescent="0.25">
      <c r="A43" s="196">
        <v>22</v>
      </c>
      <c r="B43" s="134">
        <v>3</v>
      </c>
      <c r="C43" s="109">
        <v>0.625</v>
      </c>
      <c r="D43" s="133" t="s">
        <v>162</v>
      </c>
      <c r="E43" s="187">
        <v>7009</v>
      </c>
      <c r="F43" s="187">
        <v>7005</v>
      </c>
    </row>
    <row r="44" spans="1:8" x14ac:dyDescent="0.25">
      <c r="A44" s="196">
        <v>22</v>
      </c>
      <c r="B44" s="134">
        <v>3</v>
      </c>
      <c r="C44" s="109">
        <v>0.47222222222222227</v>
      </c>
      <c r="D44" s="133" t="s">
        <v>162</v>
      </c>
      <c r="E44" s="187">
        <v>7016</v>
      </c>
      <c r="F44" s="187">
        <v>7020</v>
      </c>
    </row>
    <row r="45" spans="1:8" x14ac:dyDescent="0.25">
      <c r="A45" s="196">
        <v>22</v>
      </c>
      <c r="B45" s="134">
        <v>3</v>
      </c>
      <c r="C45" s="109">
        <v>0.1388888888888889</v>
      </c>
      <c r="D45" s="133" t="s">
        <v>162</v>
      </c>
      <c r="E45" s="187">
        <v>7020</v>
      </c>
    </row>
    <row r="46" spans="1:8" x14ac:dyDescent="0.25">
      <c r="A46" s="196">
        <v>22</v>
      </c>
      <c r="B46" s="134">
        <v>3</v>
      </c>
      <c r="C46" s="109">
        <v>0.54166666666666663</v>
      </c>
      <c r="D46" t="s">
        <v>39</v>
      </c>
      <c r="E46" s="187">
        <v>2018</v>
      </c>
      <c r="F46" s="187">
        <v>2019</v>
      </c>
    </row>
    <row r="47" spans="1:8" x14ac:dyDescent="0.25">
      <c r="A47" s="197">
        <v>23</v>
      </c>
      <c r="B47" s="134">
        <v>1</v>
      </c>
      <c r="C47" s="109">
        <v>0.16319444444444445</v>
      </c>
      <c r="D47" t="s">
        <v>420</v>
      </c>
      <c r="E47" s="187">
        <v>4023</v>
      </c>
      <c r="F47" s="187">
        <v>4014</v>
      </c>
    </row>
    <row r="48" spans="1:8" x14ac:dyDescent="0.25">
      <c r="A48" s="197">
        <v>23</v>
      </c>
      <c r="B48" s="134">
        <v>2</v>
      </c>
      <c r="C48" s="109">
        <v>0.81388888888888899</v>
      </c>
      <c r="D48" s="133" t="s">
        <v>420</v>
      </c>
      <c r="E48" s="187">
        <v>4023</v>
      </c>
      <c r="F48" s="187">
        <v>4009</v>
      </c>
    </row>
    <row r="49" spans="1:8" x14ac:dyDescent="0.25">
      <c r="A49" s="197">
        <v>23</v>
      </c>
      <c r="B49" s="134">
        <v>2</v>
      </c>
      <c r="C49" s="109">
        <v>0.73888888888888893</v>
      </c>
      <c r="D49" s="133" t="s">
        <v>420</v>
      </c>
      <c r="E49" s="187">
        <v>4018</v>
      </c>
      <c r="F49" s="187">
        <v>4022</v>
      </c>
    </row>
    <row r="50" spans="1:8" x14ac:dyDescent="0.25">
      <c r="A50" s="197">
        <v>23</v>
      </c>
      <c r="B50" s="134">
        <v>1</v>
      </c>
      <c r="C50" s="109">
        <v>0.61805555555555558</v>
      </c>
      <c r="D50" t="s">
        <v>119</v>
      </c>
      <c r="E50" s="187">
        <v>5023</v>
      </c>
      <c r="F50" s="134">
        <v>36</v>
      </c>
    </row>
    <row r="51" spans="1:8" x14ac:dyDescent="0.25">
      <c r="A51" s="197">
        <v>23</v>
      </c>
      <c r="B51" s="134">
        <v>1</v>
      </c>
      <c r="C51" s="109">
        <v>0.39583333333333331</v>
      </c>
      <c r="D51" s="133" t="s">
        <v>119</v>
      </c>
      <c r="E51" s="187">
        <v>5021</v>
      </c>
      <c r="F51" s="187">
        <v>5017</v>
      </c>
    </row>
    <row r="52" spans="1:8" x14ac:dyDescent="0.25">
      <c r="A52" s="197">
        <v>23</v>
      </c>
      <c r="B52" s="134">
        <v>2</v>
      </c>
      <c r="C52" s="109">
        <v>0.50347222222222221</v>
      </c>
      <c r="D52" s="133" t="s">
        <v>119</v>
      </c>
      <c r="E52" s="187">
        <v>5021</v>
      </c>
      <c r="F52" s="187">
        <v>5026</v>
      </c>
    </row>
    <row r="53" spans="1:8" x14ac:dyDescent="0.25">
      <c r="A53" s="197">
        <v>23</v>
      </c>
      <c r="B53" s="134">
        <v>3</v>
      </c>
      <c r="C53" s="109">
        <v>0.75902777777777775</v>
      </c>
      <c r="D53" s="133" t="s">
        <v>119</v>
      </c>
      <c r="E53" s="187">
        <v>5012</v>
      </c>
      <c r="F53" s="187">
        <v>5001</v>
      </c>
    </row>
    <row r="54" spans="1:8" x14ac:dyDescent="0.25">
      <c r="A54" s="197">
        <v>23</v>
      </c>
      <c r="B54" s="134">
        <v>3</v>
      </c>
      <c r="C54" s="109">
        <v>0.51180555555555551</v>
      </c>
      <c r="D54" s="133" t="s">
        <v>119</v>
      </c>
      <c r="E54" s="187">
        <v>5017</v>
      </c>
    </row>
    <row r="55" spans="1:8" x14ac:dyDescent="0.25">
      <c r="A55" s="197">
        <v>23</v>
      </c>
      <c r="B55" s="134">
        <v>3</v>
      </c>
      <c r="C55" s="109">
        <v>0.34722222222222227</v>
      </c>
      <c r="D55" s="133" t="s">
        <v>119</v>
      </c>
      <c r="E55" s="187">
        <v>5023</v>
      </c>
      <c r="F55" s="187">
        <v>5022</v>
      </c>
    </row>
    <row r="56" spans="1:8" x14ac:dyDescent="0.25">
      <c r="A56" s="197">
        <v>23</v>
      </c>
      <c r="B56" s="134">
        <v>3</v>
      </c>
      <c r="C56" s="109">
        <v>0.31041666666666667</v>
      </c>
      <c r="D56" s="133" t="s">
        <v>119</v>
      </c>
      <c r="E56" s="187">
        <v>5003</v>
      </c>
    </row>
    <row r="57" spans="1:8" x14ac:dyDescent="0.25">
      <c r="A57" s="197">
        <v>23</v>
      </c>
      <c r="B57" s="134">
        <v>3</v>
      </c>
      <c r="C57" s="109">
        <v>0.18055555555555555</v>
      </c>
      <c r="D57" s="133" t="s">
        <v>119</v>
      </c>
      <c r="E57" s="187">
        <v>5013</v>
      </c>
    </row>
    <row r="58" spans="1:8" x14ac:dyDescent="0.25">
      <c r="A58" s="197">
        <v>23</v>
      </c>
      <c r="B58" s="134">
        <v>3</v>
      </c>
      <c r="C58" s="109">
        <v>0.13055555555555556</v>
      </c>
      <c r="D58" s="133" t="s">
        <v>119</v>
      </c>
      <c r="E58" s="187">
        <v>5012</v>
      </c>
    </row>
    <row r="59" spans="1:8" x14ac:dyDescent="0.25">
      <c r="A59" s="198">
        <v>24</v>
      </c>
      <c r="B59" s="134">
        <v>1</v>
      </c>
      <c r="C59" s="109">
        <v>0.31944444444444448</v>
      </c>
      <c r="D59" t="s">
        <v>38</v>
      </c>
      <c r="E59" s="187">
        <v>1013</v>
      </c>
    </row>
    <row r="60" spans="1:8" x14ac:dyDescent="0.25">
      <c r="A60" s="198">
        <v>24</v>
      </c>
      <c r="B60" s="134">
        <v>1</v>
      </c>
      <c r="C60" s="109">
        <v>2.0833333333333332E-2</v>
      </c>
      <c r="D60" s="133" t="s">
        <v>38</v>
      </c>
      <c r="E60" s="187">
        <v>1017</v>
      </c>
      <c r="F60" s="187">
        <v>1014</v>
      </c>
    </row>
    <row r="61" spans="1:8" x14ac:dyDescent="0.25">
      <c r="A61" s="198">
        <v>24</v>
      </c>
      <c r="B61" s="134">
        <v>2</v>
      </c>
      <c r="C61" s="109">
        <v>0.19097222222222221</v>
      </c>
      <c r="D61" s="133" t="s">
        <v>38</v>
      </c>
      <c r="E61" s="187">
        <v>1017</v>
      </c>
      <c r="F61" s="187">
        <v>1010</v>
      </c>
    </row>
    <row r="62" spans="1:8" x14ac:dyDescent="0.25">
      <c r="A62" s="198">
        <v>24</v>
      </c>
      <c r="B62" s="134">
        <v>2</v>
      </c>
      <c r="C62" s="109">
        <v>3.472222222222222E-3</v>
      </c>
      <c r="D62" s="133" t="s">
        <v>38</v>
      </c>
      <c r="E62" s="187">
        <v>1014</v>
      </c>
      <c r="H62" s="114" t="s">
        <v>350</v>
      </c>
    </row>
    <row r="63" spans="1:8" x14ac:dyDescent="0.25">
      <c r="A63" s="198">
        <v>24</v>
      </c>
      <c r="B63" s="134">
        <v>3</v>
      </c>
      <c r="C63" s="109">
        <v>0.79166666666666663</v>
      </c>
      <c r="D63" s="133" t="s">
        <v>38</v>
      </c>
      <c r="E63" s="187">
        <v>1013</v>
      </c>
    </row>
    <row r="64" spans="1:8" x14ac:dyDescent="0.25">
      <c r="A64" s="198">
        <v>24</v>
      </c>
      <c r="B64" s="134">
        <v>3</v>
      </c>
      <c r="C64" s="109">
        <v>0.66666666666666663</v>
      </c>
      <c r="D64" s="133" t="s">
        <v>38</v>
      </c>
      <c r="E64" s="187">
        <v>1001</v>
      </c>
      <c r="F64" s="187">
        <v>1013</v>
      </c>
    </row>
    <row r="65" spans="1:8" x14ac:dyDescent="0.25">
      <c r="A65" s="198">
        <v>24</v>
      </c>
      <c r="B65" s="134">
        <v>3</v>
      </c>
      <c r="C65" s="109">
        <v>0.27777777777777779</v>
      </c>
      <c r="D65" s="133" t="s">
        <v>38</v>
      </c>
      <c r="E65" s="187">
        <v>1017</v>
      </c>
      <c r="H65" s="114" t="s">
        <v>350</v>
      </c>
    </row>
    <row r="66" spans="1:8" x14ac:dyDescent="0.25">
      <c r="A66" s="198">
        <v>24</v>
      </c>
      <c r="B66" s="134">
        <v>3</v>
      </c>
      <c r="C66" s="109">
        <v>0.22916666666666666</v>
      </c>
      <c r="D66" s="133" t="s">
        <v>38</v>
      </c>
      <c r="E66" s="187">
        <v>1005</v>
      </c>
      <c r="F66" s="187">
        <v>1013</v>
      </c>
    </row>
    <row r="67" spans="1:8" x14ac:dyDescent="0.25">
      <c r="A67" s="198">
        <v>24</v>
      </c>
      <c r="B67" s="134">
        <v>3</v>
      </c>
      <c r="C67" s="109">
        <v>6.25E-2</v>
      </c>
      <c r="D67" s="133" t="s">
        <v>38</v>
      </c>
      <c r="E67" s="187">
        <v>1005</v>
      </c>
    </row>
    <row r="68" spans="1:8" x14ac:dyDescent="0.25">
      <c r="A68" s="198">
        <v>24</v>
      </c>
      <c r="B68" s="134">
        <v>1</v>
      </c>
      <c r="C68" s="109">
        <v>0.6875</v>
      </c>
      <c r="D68" t="s">
        <v>66</v>
      </c>
      <c r="E68" s="187">
        <v>3023</v>
      </c>
      <c r="F68" s="187">
        <v>3014</v>
      </c>
    </row>
    <row r="69" spans="1:8" x14ac:dyDescent="0.25">
      <c r="A69" s="198">
        <v>24</v>
      </c>
      <c r="B69" s="134">
        <v>1</v>
      </c>
      <c r="C69" s="109">
        <v>0.36458333333333331</v>
      </c>
      <c r="D69" s="133" t="s">
        <v>66</v>
      </c>
      <c r="E69" s="134">
        <v>25</v>
      </c>
      <c r="F69" s="187">
        <v>3014</v>
      </c>
    </row>
    <row r="70" spans="1:8" x14ac:dyDescent="0.25">
      <c r="A70" s="198">
        <v>24</v>
      </c>
      <c r="B70" s="134">
        <v>2</v>
      </c>
      <c r="C70" s="109">
        <v>0.41666666666666669</v>
      </c>
      <c r="D70" s="133" t="s">
        <v>66</v>
      </c>
      <c r="E70" s="187">
        <v>3014</v>
      </c>
    </row>
    <row r="71" spans="1:8" x14ac:dyDescent="0.25">
      <c r="A71" s="198">
        <v>24</v>
      </c>
      <c r="B71" s="134">
        <v>2</v>
      </c>
      <c r="C71" s="109">
        <v>0.34027777777777773</v>
      </c>
      <c r="D71" s="133" t="s">
        <v>66</v>
      </c>
      <c r="E71" s="187">
        <v>3004</v>
      </c>
      <c r="F71" s="187">
        <v>3018</v>
      </c>
    </row>
    <row r="72" spans="1:8" x14ac:dyDescent="0.25">
      <c r="A72" s="198">
        <v>24</v>
      </c>
      <c r="B72" s="134">
        <v>2</v>
      </c>
      <c r="C72" s="109">
        <v>7.6388888888888895E-2</v>
      </c>
      <c r="D72" s="133" t="s">
        <v>66</v>
      </c>
      <c r="E72" s="187">
        <v>3004</v>
      </c>
    </row>
    <row r="73" spans="1:8" x14ac:dyDescent="0.25">
      <c r="A73" s="198">
        <v>24</v>
      </c>
      <c r="B73" s="134">
        <v>3</v>
      </c>
      <c r="C73" s="109">
        <v>0.60416666666666663</v>
      </c>
      <c r="D73" s="133" t="s">
        <v>66</v>
      </c>
      <c r="E73" s="187">
        <v>3020</v>
      </c>
      <c r="H73" s="114" t="s">
        <v>350</v>
      </c>
    </row>
    <row r="74" spans="1:8" x14ac:dyDescent="0.25">
      <c r="A74" s="198">
        <v>24</v>
      </c>
      <c r="B74" s="134">
        <v>3</v>
      </c>
      <c r="C74" s="109">
        <v>0.52083333333333337</v>
      </c>
      <c r="D74" s="133" t="s">
        <v>66</v>
      </c>
      <c r="E74" s="187">
        <v>3014</v>
      </c>
      <c r="F74" s="187">
        <v>3020</v>
      </c>
    </row>
    <row r="75" spans="1:8" x14ac:dyDescent="0.25">
      <c r="A75" s="136">
        <v>31</v>
      </c>
      <c r="B75" s="134">
        <v>2</v>
      </c>
      <c r="C75" s="109">
        <v>0.55555555555555558</v>
      </c>
      <c r="D75" t="s">
        <v>420</v>
      </c>
      <c r="E75" s="187">
        <v>4011</v>
      </c>
      <c r="F75" s="187">
        <v>4020</v>
      </c>
    </row>
    <row r="76" spans="1:8" x14ac:dyDescent="0.25">
      <c r="A76" s="136">
        <v>31</v>
      </c>
      <c r="B76" s="134">
        <v>3</v>
      </c>
      <c r="C76" s="109">
        <v>0.65972222222222221</v>
      </c>
      <c r="D76" t="s">
        <v>420</v>
      </c>
      <c r="E76" s="187">
        <v>4001</v>
      </c>
    </row>
    <row r="77" spans="1:8" x14ac:dyDescent="0.25">
      <c r="A77" s="136">
        <v>31</v>
      </c>
      <c r="B77" s="134">
        <v>1</v>
      </c>
      <c r="C77" s="109">
        <v>0.375</v>
      </c>
      <c r="D77" t="s">
        <v>419</v>
      </c>
      <c r="E77" s="187">
        <v>8021</v>
      </c>
      <c r="F77" s="187">
        <v>8017</v>
      </c>
      <c r="H77" s="114" t="s">
        <v>350</v>
      </c>
    </row>
    <row r="78" spans="1:8" x14ac:dyDescent="0.25">
      <c r="A78" s="136">
        <v>31</v>
      </c>
      <c r="B78" s="134">
        <v>1</v>
      </c>
      <c r="C78" s="109">
        <v>0.24652777777777779</v>
      </c>
      <c r="D78" s="133" t="s">
        <v>419</v>
      </c>
      <c r="E78" s="187">
        <v>8004</v>
      </c>
      <c r="F78" s="187">
        <v>8024</v>
      </c>
    </row>
    <row r="79" spans="1:8" x14ac:dyDescent="0.25">
      <c r="A79" s="136">
        <v>31</v>
      </c>
      <c r="B79" s="134">
        <v>1</v>
      </c>
      <c r="C79" s="109">
        <v>0.18055555555555555</v>
      </c>
      <c r="D79" s="133" t="s">
        <v>419</v>
      </c>
      <c r="E79" s="187">
        <v>8017</v>
      </c>
      <c r="F79" s="187">
        <v>8010</v>
      </c>
    </row>
    <row r="80" spans="1:8" x14ac:dyDescent="0.25">
      <c r="A80" s="136">
        <v>31</v>
      </c>
      <c r="B80" s="134">
        <v>2</v>
      </c>
      <c r="C80" s="109">
        <v>0.75</v>
      </c>
      <c r="D80" s="133" t="s">
        <v>419</v>
      </c>
      <c r="E80" s="187">
        <v>8021</v>
      </c>
      <c r="F80" s="187">
        <v>8022</v>
      </c>
      <c r="G80" s="187">
        <v>8014</v>
      </c>
    </row>
    <row r="81" spans="1:8" x14ac:dyDescent="0.25">
      <c r="A81" s="136">
        <v>31</v>
      </c>
      <c r="B81" s="134">
        <v>2</v>
      </c>
      <c r="C81" s="109">
        <v>0.3923611111111111</v>
      </c>
      <c r="D81" s="133" t="s">
        <v>419</v>
      </c>
      <c r="E81" s="187">
        <v>8021</v>
      </c>
      <c r="F81" s="187">
        <v>8014</v>
      </c>
    </row>
    <row r="82" spans="1:8" x14ac:dyDescent="0.25">
      <c r="A82" s="196">
        <v>32</v>
      </c>
      <c r="B82" s="134">
        <v>2</v>
      </c>
      <c r="C82" s="109">
        <v>0.74305555555555547</v>
      </c>
      <c r="D82" t="s">
        <v>140</v>
      </c>
      <c r="E82" s="187">
        <v>6017</v>
      </c>
    </row>
    <row r="83" spans="1:8" x14ac:dyDescent="0.25">
      <c r="A83" s="196">
        <v>32</v>
      </c>
      <c r="B83" s="134">
        <v>2</v>
      </c>
      <c r="C83" s="109">
        <v>0.69791666666666663</v>
      </c>
      <c r="D83" s="133" t="s">
        <v>140</v>
      </c>
      <c r="E83" s="187">
        <v>6021</v>
      </c>
      <c r="F83" s="187">
        <v>6001</v>
      </c>
    </row>
    <row r="84" spans="1:8" x14ac:dyDescent="0.25">
      <c r="A84" s="196">
        <v>32</v>
      </c>
      <c r="B84" s="134">
        <v>2</v>
      </c>
      <c r="C84" s="109">
        <v>0.38541666666666669</v>
      </c>
      <c r="D84" s="133" t="s">
        <v>140</v>
      </c>
      <c r="E84" s="187">
        <v>6007</v>
      </c>
      <c r="F84" s="187">
        <v>6021</v>
      </c>
    </row>
    <row r="85" spans="1:8" x14ac:dyDescent="0.25">
      <c r="A85" s="196">
        <v>32</v>
      </c>
      <c r="B85" s="134">
        <v>2</v>
      </c>
      <c r="C85" s="109">
        <v>0.37152777777777773</v>
      </c>
      <c r="D85" s="133" t="s">
        <v>140</v>
      </c>
      <c r="E85" s="187">
        <v>6021</v>
      </c>
      <c r="F85" s="187">
        <v>6024</v>
      </c>
    </row>
    <row r="86" spans="1:8" x14ac:dyDescent="0.25">
      <c r="A86" s="196">
        <v>32</v>
      </c>
      <c r="B86" s="134">
        <v>3</v>
      </c>
      <c r="C86" s="109">
        <v>0.19791666666666666</v>
      </c>
      <c r="D86" s="133" t="s">
        <v>140</v>
      </c>
      <c r="E86" s="187">
        <v>6024</v>
      </c>
    </row>
    <row r="87" spans="1:8" x14ac:dyDescent="0.25">
      <c r="A87" s="196">
        <v>32</v>
      </c>
      <c r="B87" s="134">
        <v>2</v>
      </c>
      <c r="C87" s="109">
        <v>0.51388888888888895</v>
      </c>
      <c r="D87" t="s">
        <v>38</v>
      </c>
      <c r="E87" s="187">
        <v>1013</v>
      </c>
      <c r="F87" s="187">
        <v>1003</v>
      </c>
      <c r="H87" s="114" t="s">
        <v>350</v>
      </c>
    </row>
    <row r="88" spans="1:8" x14ac:dyDescent="0.25">
      <c r="A88" s="196">
        <v>32</v>
      </c>
      <c r="B88" s="134">
        <v>3</v>
      </c>
      <c r="C88" s="109">
        <v>0.68402777777777779</v>
      </c>
      <c r="D88" t="s">
        <v>38</v>
      </c>
      <c r="E88" s="187">
        <v>1014</v>
      </c>
      <c r="F88" s="187">
        <v>1004</v>
      </c>
    </row>
    <row r="89" spans="1:8" x14ac:dyDescent="0.25">
      <c r="A89" s="197">
        <v>33</v>
      </c>
      <c r="B89" s="134">
        <v>1</v>
      </c>
      <c r="C89" s="109">
        <v>0.60416666666666663</v>
      </c>
      <c r="D89" t="s">
        <v>162</v>
      </c>
      <c r="E89" s="187">
        <v>7009</v>
      </c>
      <c r="F89" s="187">
        <v>7012</v>
      </c>
    </row>
    <row r="90" spans="1:8" x14ac:dyDescent="0.25">
      <c r="A90" s="197">
        <v>33</v>
      </c>
      <c r="B90" s="134">
        <v>2</v>
      </c>
      <c r="C90" s="109">
        <v>0.20138888888888887</v>
      </c>
      <c r="D90" t="s">
        <v>162</v>
      </c>
      <c r="E90" s="187">
        <v>7020</v>
      </c>
    </row>
    <row r="91" spans="1:8" x14ac:dyDescent="0.25">
      <c r="A91" s="197">
        <v>33</v>
      </c>
      <c r="B91" s="134">
        <v>2</v>
      </c>
      <c r="C91" s="109">
        <v>0.17013888888888887</v>
      </c>
      <c r="D91" t="s">
        <v>162</v>
      </c>
      <c r="E91" s="187">
        <v>7005</v>
      </c>
      <c r="F91" s="187">
        <v>7012</v>
      </c>
    </row>
    <row r="92" spans="1:8" x14ac:dyDescent="0.25">
      <c r="A92" s="197">
        <v>33</v>
      </c>
      <c r="B92" s="134">
        <v>3</v>
      </c>
      <c r="C92" s="109">
        <v>7.2916666666666671E-2</v>
      </c>
      <c r="D92" t="s">
        <v>162</v>
      </c>
      <c r="E92" s="187">
        <v>7005</v>
      </c>
      <c r="F92" s="187">
        <v>7009</v>
      </c>
    </row>
    <row r="93" spans="1:8" x14ac:dyDescent="0.25">
      <c r="A93" s="197">
        <v>33</v>
      </c>
      <c r="B93" s="134">
        <v>1</v>
      </c>
      <c r="C93" s="109">
        <v>0.53819444444444442</v>
      </c>
      <c r="D93" t="s">
        <v>66</v>
      </c>
      <c r="E93" s="187">
        <v>3011</v>
      </c>
    </row>
    <row r="94" spans="1:8" x14ac:dyDescent="0.25">
      <c r="A94" s="197">
        <v>33</v>
      </c>
      <c r="B94" s="134">
        <v>1</v>
      </c>
      <c r="C94" s="109">
        <v>0.25694444444444448</v>
      </c>
      <c r="D94" s="133" t="s">
        <v>66</v>
      </c>
      <c r="E94" s="187">
        <v>3020</v>
      </c>
      <c r="F94" s="187">
        <v>3022</v>
      </c>
    </row>
    <row r="95" spans="1:8" x14ac:dyDescent="0.25">
      <c r="A95" s="197">
        <v>33</v>
      </c>
      <c r="B95" s="134">
        <v>1</v>
      </c>
      <c r="C95" s="109">
        <v>0.17708333333333334</v>
      </c>
      <c r="D95" s="133" t="s">
        <v>66</v>
      </c>
      <c r="E95" s="187">
        <v>3023</v>
      </c>
    </row>
    <row r="96" spans="1:8" x14ac:dyDescent="0.25">
      <c r="A96" s="197">
        <v>33</v>
      </c>
      <c r="B96" s="134">
        <v>3</v>
      </c>
      <c r="C96" s="109">
        <v>2.9166666666666664E-2</v>
      </c>
      <c r="D96" s="133" t="s">
        <v>66</v>
      </c>
      <c r="E96" s="187">
        <v>3020</v>
      </c>
      <c r="H96" s="114" t="s">
        <v>493</v>
      </c>
    </row>
    <row r="97" spans="1:8" x14ac:dyDescent="0.25">
      <c r="A97" s="198">
        <v>34</v>
      </c>
      <c r="B97" s="134">
        <v>1</v>
      </c>
      <c r="C97" s="109">
        <v>0.12638888888888888</v>
      </c>
      <c r="D97" t="s">
        <v>119</v>
      </c>
      <c r="E97" s="187">
        <v>5017</v>
      </c>
      <c r="F97" s="134">
        <v>66</v>
      </c>
    </row>
    <row r="98" spans="1:8" x14ac:dyDescent="0.25">
      <c r="A98" s="198">
        <v>34</v>
      </c>
      <c r="B98" s="134">
        <v>2</v>
      </c>
      <c r="C98" s="109">
        <v>0.78333333333333333</v>
      </c>
      <c r="D98" t="s">
        <v>119</v>
      </c>
      <c r="E98" s="134">
        <v>26</v>
      </c>
      <c r="F98" s="187">
        <v>5012</v>
      </c>
    </row>
    <row r="99" spans="1:8" x14ac:dyDescent="0.25">
      <c r="A99" s="198">
        <v>34</v>
      </c>
      <c r="B99" s="134">
        <v>2</v>
      </c>
      <c r="C99" s="109">
        <v>0.21666666666666667</v>
      </c>
      <c r="D99" t="s">
        <v>119</v>
      </c>
      <c r="E99" s="187">
        <v>5009</v>
      </c>
      <c r="F99" s="187">
        <v>5012</v>
      </c>
    </row>
    <row r="100" spans="1:8" x14ac:dyDescent="0.25">
      <c r="A100" s="198">
        <v>34</v>
      </c>
      <c r="B100" s="134">
        <v>2</v>
      </c>
      <c r="C100" s="109">
        <v>6.5972222222222224E-2</v>
      </c>
      <c r="D100" t="s">
        <v>119</v>
      </c>
      <c r="E100" s="187">
        <v>5003</v>
      </c>
      <c r="F100" s="187">
        <v>5005</v>
      </c>
      <c r="G100" s="134">
        <v>56</v>
      </c>
    </row>
    <row r="101" spans="1:8" x14ac:dyDescent="0.25">
      <c r="A101" s="198">
        <v>34</v>
      </c>
      <c r="B101" s="134">
        <v>2</v>
      </c>
      <c r="C101" s="109">
        <v>0.125</v>
      </c>
      <c r="D101" t="s">
        <v>39</v>
      </c>
      <c r="E101" s="187">
        <v>2013</v>
      </c>
    </row>
    <row r="102" spans="1:8" x14ac:dyDescent="0.25">
      <c r="A102" s="198">
        <v>34</v>
      </c>
      <c r="B102" s="134">
        <v>3</v>
      </c>
      <c r="C102" s="109">
        <v>0.80208333333333337</v>
      </c>
      <c r="D102" t="s">
        <v>39</v>
      </c>
      <c r="E102" s="187">
        <v>2016</v>
      </c>
    </row>
    <row r="103" spans="1:8" x14ac:dyDescent="0.25">
      <c r="A103" s="198">
        <v>34</v>
      </c>
      <c r="B103" s="134">
        <v>3</v>
      </c>
      <c r="C103" s="109">
        <v>0.62777777777777777</v>
      </c>
      <c r="D103" t="s">
        <v>39</v>
      </c>
      <c r="E103" s="187">
        <v>2019</v>
      </c>
    </row>
    <row r="104" spans="1:8" x14ac:dyDescent="0.25">
      <c r="A104" s="198">
        <v>34</v>
      </c>
      <c r="B104" s="134">
        <v>3</v>
      </c>
      <c r="C104" s="109">
        <v>0.21458333333333335</v>
      </c>
      <c r="D104" t="s">
        <v>39</v>
      </c>
      <c r="E104" s="187">
        <v>2018</v>
      </c>
    </row>
    <row r="105" spans="1:8" x14ac:dyDescent="0.25">
      <c r="A105" s="136">
        <v>41</v>
      </c>
      <c r="B105" s="134">
        <v>2</v>
      </c>
      <c r="C105" s="109">
        <v>0.63888888888888895</v>
      </c>
      <c r="D105" t="s">
        <v>66</v>
      </c>
      <c r="E105" s="187">
        <v>3023</v>
      </c>
      <c r="F105" s="134">
        <v>3021</v>
      </c>
    </row>
    <row r="106" spans="1:8" x14ac:dyDescent="0.25">
      <c r="A106" s="136">
        <v>41</v>
      </c>
      <c r="B106" s="134">
        <v>3</v>
      </c>
      <c r="C106" s="109">
        <v>0.28125</v>
      </c>
      <c r="D106" s="133" t="s">
        <v>66</v>
      </c>
      <c r="E106" s="187">
        <v>3011</v>
      </c>
    </row>
    <row r="107" spans="1:8" x14ac:dyDescent="0.25">
      <c r="A107" s="136">
        <v>41</v>
      </c>
      <c r="B107" s="134">
        <v>3</v>
      </c>
      <c r="C107" s="109">
        <v>0.15625</v>
      </c>
      <c r="D107" s="133" t="s">
        <v>66</v>
      </c>
      <c r="E107" s="187">
        <v>3023</v>
      </c>
      <c r="F107" s="187">
        <v>3024</v>
      </c>
    </row>
    <row r="108" spans="1:8" x14ac:dyDescent="0.25">
      <c r="A108" s="136">
        <v>41</v>
      </c>
      <c r="B108" s="134">
        <v>3</v>
      </c>
      <c r="C108" s="109">
        <v>9.7222222222222224E-2</v>
      </c>
      <c r="D108" s="133" t="s">
        <v>66</v>
      </c>
      <c r="E108" s="187">
        <v>3022</v>
      </c>
    </row>
    <row r="109" spans="1:8" x14ac:dyDescent="0.25">
      <c r="A109" s="136">
        <v>41</v>
      </c>
      <c r="B109" s="134">
        <v>2</v>
      </c>
      <c r="C109" s="109">
        <v>0.53472222222222221</v>
      </c>
      <c r="D109" t="s">
        <v>39</v>
      </c>
      <c r="E109" s="188">
        <v>27</v>
      </c>
      <c r="F109" s="134">
        <v>25</v>
      </c>
    </row>
    <row r="110" spans="1:8" x14ac:dyDescent="0.25">
      <c r="A110" s="136">
        <v>41</v>
      </c>
      <c r="B110" s="134">
        <v>2</v>
      </c>
      <c r="C110" s="109">
        <v>0.375</v>
      </c>
      <c r="D110" t="s">
        <v>39</v>
      </c>
      <c r="E110" s="187">
        <v>2021</v>
      </c>
      <c r="H110" s="114" t="s">
        <v>350</v>
      </c>
    </row>
    <row r="111" spans="1:8" x14ac:dyDescent="0.25">
      <c r="A111" s="196">
        <v>42</v>
      </c>
      <c r="B111" s="134">
        <v>1</v>
      </c>
      <c r="C111" s="109">
        <v>0.20902777777777778</v>
      </c>
      <c r="D111" t="s">
        <v>419</v>
      </c>
      <c r="E111" s="187">
        <v>8024</v>
      </c>
      <c r="F111" s="187">
        <v>8017</v>
      </c>
    </row>
    <row r="112" spans="1:8" x14ac:dyDescent="0.25">
      <c r="A112" s="196">
        <v>42</v>
      </c>
      <c r="B112" s="134">
        <v>3</v>
      </c>
      <c r="C112" s="109">
        <v>0.68402777777777779</v>
      </c>
      <c r="D112" t="s">
        <v>419</v>
      </c>
      <c r="E112" s="187">
        <v>8021</v>
      </c>
    </row>
    <row r="113" spans="1:6" x14ac:dyDescent="0.25">
      <c r="A113" s="196">
        <v>42</v>
      </c>
      <c r="B113" s="134">
        <v>3</v>
      </c>
      <c r="C113" s="109">
        <v>0.53402777777777777</v>
      </c>
      <c r="D113" t="s">
        <v>119</v>
      </c>
      <c r="E113" s="187">
        <v>5004</v>
      </c>
      <c r="F113" s="187">
        <v>5022</v>
      </c>
    </row>
    <row r="114" spans="1:6" x14ac:dyDescent="0.25">
      <c r="A114" s="196">
        <v>42</v>
      </c>
      <c r="B114" s="134">
        <v>3</v>
      </c>
      <c r="C114" s="109">
        <v>0.47291666666666665</v>
      </c>
      <c r="D114" t="s">
        <v>119</v>
      </c>
      <c r="E114" s="187">
        <v>5003</v>
      </c>
      <c r="F114" s="187">
        <v>5022</v>
      </c>
    </row>
    <row r="115" spans="1:6" x14ac:dyDescent="0.25">
      <c r="A115" s="196">
        <v>42</v>
      </c>
      <c r="B115" s="134">
        <v>3</v>
      </c>
      <c r="C115" s="109">
        <v>0.31180555555555556</v>
      </c>
      <c r="D115" t="s">
        <v>119</v>
      </c>
      <c r="E115" s="187">
        <v>5012</v>
      </c>
      <c r="F115" s="187">
        <v>5001</v>
      </c>
    </row>
    <row r="116" spans="1:6" x14ac:dyDescent="0.25">
      <c r="A116" s="196">
        <v>42</v>
      </c>
      <c r="B116" s="134">
        <v>3</v>
      </c>
      <c r="C116" s="109">
        <v>4.9305555555555554E-2</v>
      </c>
      <c r="D116" t="s">
        <v>119</v>
      </c>
      <c r="E116" s="187">
        <v>5022</v>
      </c>
    </row>
    <row r="117" spans="1:6" x14ac:dyDescent="0.25">
      <c r="A117" s="197">
        <v>43</v>
      </c>
      <c r="B117" s="134">
        <v>2</v>
      </c>
      <c r="C117" s="109">
        <v>0.66319444444444442</v>
      </c>
      <c r="D117" t="s">
        <v>162</v>
      </c>
      <c r="E117" s="187">
        <v>7018</v>
      </c>
      <c r="F117" s="187">
        <v>7012</v>
      </c>
    </row>
    <row r="118" spans="1:6" x14ac:dyDescent="0.25">
      <c r="A118" s="197">
        <v>43</v>
      </c>
      <c r="B118" s="134">
        <v>3</v>
      </c>
      <c r="C118" s="109">
        <v>0.65277777777777779</v>
      </c>
      <c r="D118" t="s">
        <v>162</v>
      </c>
      <c r="E118" s="187">
        <v>7005</v>
      </c>
      <c r="F118" s="187">
        <v>7012</v>
      </c>
    </row>
    <row r="119" spans="1:6" x14ac:dyDescent="0.25">
      <c r="A119" s="197">
        <v>43</v>
      </c>
      <c r="B119" s="134">
        <v>3</v>
      </c>
      <c r="C119" s="109">
        <v>0.26041666666666669</v>
      </c>
      <c r="D119" t="s">
        <v>162</v>
      </c>
      <c r="E119" s="187">
        <v>7017</v>
      </c>
      <c r="F119" s="187">
        <v>7005</v>
      </c>
    </row>
    <row r="120" spans="1:6" x14ac:dyDescent="0.25">
      <c r="A120" s="197">
        <v>43</v>
      </c>
      <c r="B120" s="134">
        <v>2</v>
      </c>
      <c r="C120" s="109">
        <v>0.69444444444444453</v>
      </c>
      <c r="D120" t="s">
        <v>140</v>
      </c>
      <c r="E120" s="187">
        <v>6004</v>
      </c>
      <c r="F120" s="187">
        <v>6001</v>
      </c>
    </row>
    <row r="121" spans="1:6" x14ac:dyDescent="0.25">
      <c r="A121" s="197">
        <v>43</v>
      </c>
      <c r="B121" s="134">
        <v>2</v>
      </c>
      <c r="C121" s="109">
        <v>0.17361111111111113</v>
      </c>
      <c r="D121" t="s">
        <v>140</v>
      </c>
      <c r="E121" s="187">
        <v>6001</v>
      </c>
      <c r="F121" s="187">
        <v>6023</v>
      </c>
    </row>
    <row r="122" spans="1:6" x14ac:dyDescent="0.25">
      <c r="A122" s="197">
        <v>43</v>
      </c>
      <c r="B122" s="134">
        <v>2</v>
      </c>
      <c r="C122" s="109">
        <v>0.1388888888888889</v>
      </c>
      <c r="D122" t="s">
        <v>140</v>
      </c>
      <c r="E122" s="187">
        <v>6025</v>
      </c>
    </row>
    <row r="123" spans="1:6" x14ac:dyDescent="0.25">
      <c r="A123" s="198">
        <v>44</v>
      </c>
      <c r="B123" s="134">
        <v>1</v>
      </c>
      <c r="C123" s="109">
        <v>0.53819444444444442</v>
      </c>
      <c r="D123" t="s">
        <v>38</v>
      </c>
      <c r="E123" s="187">
        <v>1017</v>
      </c>
    </row>
    <row r="124" spans="1:6" x14ac:dyDescent="0.25">
      <c r="A124" s="198">
        <v>44</v>
      </c>
      <c r="B124" s="134">
        <v>2</v>
      </c>
      <c r="C124" s="109">
        <v>0.64583333333333337</v>
      </c>
      <c r="D124" s="133" t="s">
        <v>38</v>
      </c>
      <c r="E124" s="134">
        <v>0</v>
      </c>
    </row>
    <row r="125" spans="1:6" x14ac:dyDescent="0.25">
      <c r="A125" s="198">
        <v>44</v>
      </c>
      <c r="B125" s="134">
        <v>2</v>
      </c>
      <c r="C125" s="109">
        <v>0.3263888888888889</v>
      </c>
      <c r="D125" s="133" t="s">
        <v>38</v>
      </c>
      <c r="E125" s="187">
        <v>1001</v>
      </c>
    </row>
    <row r="126" spans="1:6" x14ac:dyDescent="0.25">
      <c r="A126" s="198">
        <v>44</v>
      </c>
      <c r="B126" s="134">
        <v>3</v>
      </c>
      <c r="C126" s="109">
        <v>0.6875</v>
      </c>
      <c r="D126" s="133" t="s">
        <v>38</v>
      </c>
      <c r="E126" s="187">
        <v>1006</v>
      </c>
    </row>
    <row r="127" spans="1:6" x14ac:dyDescent="0.25">
      <c r="A127" s="198">
        <v>44</v>
      </c>
      <c r="B127" s="134">
        <v>1</v>
      </c>
      <c r="C127" s="109">
        <v>0.6875</v>
      </c>
      <c r="D127" t="s">
        <v>420</v>
      </c>
      <c r="E127" s="187">
        <v>4023</v>
      </c>
    </row>
    <row r="128" spans="1:6" x14ac:dyDescent="0.25">
      <c r="A128" s="198">
        <v>44</v>
      </c>
      <c r="B128" s="134">
        <v>1</v>
      </c>
      <c r="C128" s="109">
        <v>0.5625</v>
      </c>
      <c r="D128" s="133" t="s">
        <v>420</v>
      </c>
      <c r="E128" s="187">
        <v>4004</v>
      </c>
      <c r="F128" s="187">
        <v>4018</v>
      </c>
    </row>
    <row r="129" spans="1:8" x14ac:dyDescent="0.25">
      <c r="A129" s="198">
        <v>44</v>
      </c>
      <c r="B129" s="134">
        <v>2</v>
      </c>
      <c r="C129" s="109">
        <v>0.22569444444444445</v>
      </c>
      <c r="D129" s="133" t="s">
        <v>420</v>
      </c>
      <c r="E129" s="187">
        <v>4001</v>
      </c>
      <c r="F129" s="187">
        <v>4003</v>
      </c>
    </row>
    <row r="130" spans="1:8" x14ac:dyDescent="0.25">
      <c r="A130" s="198">
        <v>44</v>
      </c>
      <c r="B130" s="134">
        <v>2</v>
      </c>
      <c r="C130" s="109">
        <v>0.19444444444444445</v>
      </c>
      <c r="D130" s="133" t="s">
        <v>420</v>
      </c>
      <c r="E130" s="187">
        <v>4018</v>
      </c>
    </row>
    <row r="131" spans="1:8" x14ac:dyDescent="0.25">
      <c r="A131" s="198">
        <v>44</v>
      </c>
      <c r="B131" s="134">
        <v>3</v>
      </c>
      <c r="C131" s="109">
        <v>5.9027777777777783E-2</v>
      </c>
      <c r="D131" s="133" t="s">
        <v>420</v>
      </c>
      <c r="E131" s="187">
        <v>4021</v>
      </c>
    </row>
    <row r="132" spans="1:8" x14ac:dyDescent="0.25">
      <c r="A132" s="136">
        <v>51</v>
      </c>
      <c r="B132" s="134">
        <v>1</v>
      </c>
      <c r="C132" s="109">
        <v>0.61319444444444449</v>
      </c>
      <c r="D132" t="s">
        <v>420</v>
      </c>
      <c r="E132" s="187">
        <v>4013</v>
      </c>
    </row>
    <row r="133" spans="1:8" x14ac:dyDescent="0.25">
      <c r="A133" s="136">
        <v>51</v>
      </c>
      <c r="B133" s="134">
        <v>3</v>
      </c>
      <c r="C133" s="109">
        <v>0.27986111111111112</v>
      </c>
      <c r="D133" t="s">
        <v>420</v>
      </c>
      <c r="E133" s="187">
        <v>4018</v>
      </c>
    </row>
    <row r="134" spans="1:8" x14ac:dyDescent="0.25">
      <c r="A134" s="136">
        <v>51</v>
      </c>
      <c r="B134" s="134">
        <v>3</v>
      </c>
      <c r="C134" s="109">
        <v>9.5833333333333326E-2</v>
      </c>
      <c r="D134" t="s">
        <v>420</v>
      </c>
      <c r="E134" s="187">
        <v>4018</v>
      </c>
      <c r="F134" s="187">
        <v>4014</v>
      </c>
      <c r="H134" s="114" t="s">
        <v>350</v>
      </c>
    </row>
    <row r="135" spans="1:8" x14ac:dyDescent="0.25">
      <c r="A135" s="136">
        <v>51</v>
      </c>
      <c r="B135" s="134">
        <v>1</v>
      </c>
      <c r="C135" s="109">
        <v>0.2951388888888889</v>
      </c>
      <c r="D135" t="s">
        <v>162</v>
      </c>
      <c r="E135" s="187">
        <v>7018</v>
      </c>
      <c r="F135" s="187">
        <v>7016</v>
      </c>
    </row>
    <row r="136" spans="1:8" x14ac:dyDescent="0.25">
      <c r="A136" s="136">
        <v>51</v>
      </c>
      <c r="B136" s="134">
        <v>1</v>
      </c>
      <c r="C136" s="109">
        <v>0.21319444444444444</v>
      </c>
      <c r="D136" s="133" t="s">
        <v>162</v>
      </c>
      <c r="E136" s="187">
        <v>7018</v>
      </c>
      <c r="F136" s="187">
        <v>7017</v>
      </c>
    </row>
    <row r="137" spans="1:8" x14ac:dyDescent="0.25">
      <c r="A137" s="136">
        <v>51</v>
      </c>
      <c r="B137" s="134">
        <v>1</v>
      </c>
      <c r="C137" s="109">
        <v>0.18611111111111112</v>
      </c>
      <c r="D137" s="133" t="s">
        <v>162</v>
      </c>
      <c r="E137" s="187">
        <v>7010</v>
      </c>
      <c r="F137" s="187">
        <v>7009</v>
      </c>
    </row>
    <row r="138" spans="1:8" x14ac:dyDescent="0.25">
      <c r="A138" s="136">
        <v>51</v>
      </c>
      <c r="B138" s="134">
        <v>2</v>
      </c>
      <c r="C138" s="109">
        <v>0.27361111111111108</v>
      </c>
      <c r="D138" s="133" t="s">
        <v>162</v>
      </c>
      <c r="E138" s="187">
        <v>7012</v>
      </c>
      <c r="F138" s="187">
        <v>7018</v>
      </c>
    </row>
    <row r="139" spans="1:8" x14ac:dyDescent="0.25">
      <c r="A139" s="136">
        <v>51</v>
      </c>
      <c r="B139" s="134">
        <v>3</v>
      </c>
      <c r="C139" s="109">
        <v>5.486111111111111E-2</v>
      </c>
      <c r="D139" s="133" t="s">
        <v>162</v>
      </c>
      <c r="E139" s="187">
        <v>7012</v>
      </c>
      <c r="F139" s="187">
        <v>7005</v>
      </c>
    </row>
    <row r="140" spans="1:8" x14ac:dyDescent="0.25">
      <c r="A140" s="196">
        <v>52</v>
      </c>
      <c r="B140" s="134">
        <v>1</v>
      </c>
      <c r="C140" s="109">
        <v>0.65347222222222223</v>
      </c>
      <c r="D140" t="s">
        <v>119</v>
      </c>
      <c r="E140" s="187">
        <v>5017</v>
      </c>
      <c r="F140" s="187">
        <v>5005</v>
      </c>
    </row>
    <row r="141" spans="1:8" x14ac:dyDescent="0.25">
      <c r="A141" s="196">
        <v>52</v>
      </c>
      <c r="B141" s="134">
        <v>1</v>
      </c>
      <c r="C141" s="109">
        <v>0.55069444444444449</v>
      </c>
      <c r="D141" s="133" t="s">
        <v>119</v>
      </c>
      <c r="E141" s="187">
        <v>5017</v>
      </c>
    </row>
    <row r="142" spans="1:8" x14ac:dyDescent="0.25">
      <c r="A142" s="196">
        <v>52</v>
      </c>
      <c r="B142" s="134">
        <v>1</v>
      </c>
      <c r="C142" s="109">
        <v>0.15694444444444444</v>
      </c>
      <c r="D142" s="133" t="s">
        <v>119</v>
      </c>
      <c r="E142" s="187">
        <v>5017</v>
      </c>
      <c r="F142" s="187">
        <v>5005</v>
      </c>
    </row>
    <row r="143" spans="1:8" x14ac:dyDescent="0.25">
      <c r="A143" s="196">
        <v>52</v>
      </c>
      <c r="B143" s="134">
        <v>2</v>
      </c>
      <c r="C143" s="109">
        <v>0.8305555555555556</v>
      </c>
      <c r="D143" s="133" t="s">
        <v>119</v>
      </c>
      <c r="E143" s="187">
        <v>5005</v>
      </c>
      <c r="F143" s="187">
        <v>5022</v>
      </c>
    </row>
    <row r="144" spans="1:8" x14ac:dyDescent="0.25">
      <c r="A144" s="196">
        <v>52</v>
      </c>
      <c r="B144" s="134">
        <v>2</v>
      </c>
      <c r="C144" s="109">
        <v>0.38055555555555554</v>
      </c>
      <c r="D144" s="133" t="s">
        <v>119</v>
      </c>
      <c r="E144" s="187">
        <v>5001</v>
      </c>
      <c r="F144" s="187">
        <v>5012</v>
      </c>
    </row>
    <row r="145" spans="1:8" x14ac:dyDescent="0.25">
      <c r="A145" s="196">
        <v>52</v>
      </c>
      <c r="B145" s="134">
        <v>2</v>
      </c>
      <c r="C145" s="109">
        <v>0.25277777777777777</v>
      </c>
      <c r="D145" s="133" t="s">
        <v>119</v>
      </c>
      <c r="E145" s="187">
        <v>5026</v>
      </c>
      <c r="F145" s="187">
        <v>5013</v>
      </c>
      <c r="G145" s="187">
        <v>5012</v>
      </c>
    </row>
    <row r="146" spans="1:8" x14ac:dyDescent="0.25">
      <c r="A146" s="196">
        <v>52</v>
      </c>
      <c r="B146" s="134">
        <v>2</v>
      </c>
      <c r="C146" s="109">
        <v>0.14375000000000002</v>
      </c>
      <c r="D146" s="133" t="s">
        <v>119</v>
      </c>
      <c r="E146" s="187">
        <v>5005</v>
      </c>
      <c r="F146" s="187">
        <v>5023</v>
      </c>
    </row>
    <row r="147" spans="1:8" x14ac:dyDescent="0.25">
      <c r="A147" s="196">
        <v>52</v>
      </c>
      <c r="B147" s="134">
        <v>3</v>
      </c>
      <c r="C147" s="109">
        <v>0.2673611111111111</v>
      </c>
      <c r="D147" s="133" t="s">
        <v>119</v>
      </c>
      <c r="E147" s="187">
        <v>5005</v>
      </c>
    </row>
    <row r="148" spans="1:8" x14ac:dyDescent="0.25">
      <c r="A148" s="196">
        <v>52</v>
      </c>
      <c r="B148" s="134">
        <v>3</v>
      </c>
      <c r="C148" s="109">
        <v>0.54097222222222219</v>
      </c>
      <c r="D148" s="133" t="s">
        <v>66</v>
      </c>
      <c r="E148" s="187">
        <v>3023</v>
      </c>
      <c r="F148" s="187">
        <v>3011</v>
      </c>
    </row>
    <row r="149" spans="1:8" x14ac:dyDescent="0.25">
      <c r="A149" s="196">
        <v>52</v>
      </c>
      <c r="B149" s="134">
        <v>3</v>
      </c>
      <c r="C149" s="109">
        <v>3.4722222222222224E-2</v>
      </c>
      <c r="D149" s="133" t="s">
        <v>66</v>
      </c>
      <c r="E149" s="187">
        <v>3023</v>
      </c>
      <c r="F149" s="187">
        <v>3014</v>
      </c>
    </row>
    <row r="150" spans="1:8" x14ac:dyDescent="0.25">
      <c r="A150" s="197">
        <v>53</v>
      </c>
      <c r="B150" s="134">
        <v>1</v>
      </c>
      <c r="C150" s="109">
        <v>0.61249999999999993</v>
      </c>
      <c r="D150" t="s">
        <v>419</v>
      </c>
      <c r="E150" s="187">
        <v>8006</v>
      </c>
      <c r="F150" s="187">
        <v>8005</v>
      </c>
    </row>
    <row r="151" spans="1:8" x14ac:dyDescent="0.25">
      <c r="A151" s="197">
        <v>53</v>
      </c>
      <c r="B151" s="134">
        <v>1</v>
      </c>
      <c r="C151" s="109">
        <v>0.14652777777777778</v>
      </c>
      <c r="D151" s="133" t="s">
        <v>419</v>
      </c>
      <c r="E151" s="187">
        <v>8017</v>
      </c>
      <c r="F151" s="187">
        <v>8010</v>
      </c>
    </row>
    <row r="152" spans="1:8" x14ac:dyDescent="0.25">
      <c r="A152" s="197">
        <v>53</v>
      </c>
      <c r="B152" s="134">
        <v>1</v>
      </c>
      <c r="C152" s="109">
        <v>4.9999999999999996E-2</v>
      </c>
      <c r="D152" s="133" t="s">
        <v>419</v>
      </c>
      <c r="E152" s="187">
        <v>8008</v>
      </c>
    </row>
    <row r="153" spans="1:8" x14ac:dyDescent="0.25">
      <c r="A153" s="197">
        <v>53</v>
      </c>
      <c r="B153" s="134">
        <v>2</v>
      </c>
      <c r="C153" s="109">
        <v>0.27430555555555552</v>
      </c>
      <c r="D153" s="133" t="s">
        <v>419</v>
      </c>
      <c r="E153" s="187">
        <v>8021</v>
      </c>
      <c r="H153" s="114" t="s">
        <v>504</v>
      </c>
    </row>
    <row r="154" spans="1:8" x14ac:dyDescent="0.25">
      <c r="A154" s="197">
        <v>53</v>
      </c>
      <c r="B154" s="134">
        <v>1</v>
      </c>
      <c r="C154" s="109">
        <v>0.36944444444444446</v>
      </c>
      <c r="D154" t="s">
        <v>38</v>
      </c>
      <c r="E154" s="187">
        <v>1008</v>
      </c>
    </row>
    <row r="155" spans="1:8" x14ac:dyDescent="0.25">
      <c r="A155" s="197">
        <v>53</v>
      </c>
      <c r="B155" s="134">
        <v>2</v>
      </c>
      <c r="C155" s="109">
        <v>0.67361111111111116</v>
      </c>
      <c r="D155" s="133" t="s">
        <v>38</v>
      </c>
      <c r="E155" s="187">
        <v>1017</v>
      </c>
    </row>
    <row r="156" spans="1:8" x14ac:dyDescent="0.25">
      <c r="A156" s="197">
        <v>53</v>
      </c>
      <c r="B156" s="134">
        <v>2</v>
      </c>
      <c r="C156" s="109">
        <v>9.0277777777777787E-3</v>
      </c>
      <c r="D156" s="133" t="s">
        <v>38</v>
      </c>
      <c r="E156" s="187">
        <v>1008</v>
      </c>
      <c r="F156" s="187">
        <v>1003</v>
      </c>
    </row>
    <row r="157" spans="1:8" x14ac:dyDescent="0.25">
      <c r="A157" s="197">
        <v>53</v>
      </c>
      <c r="B157" s="134">
        <v>2</v>
      </c>
      <c r="C157" s="109">
        <v>2.0833333333333333E-3</v>
      </c>
      <c r="D157" s="133" t="s">
        <v>38</v>
      </c>
      <c r="E157" s="187">
        <v>1013</v>
      </c>
    </row>
    <row r="158" spans="1:8" x14ac:dyDescent="0.25">
      <c r="A158" s="197">
        <v>53</v>
      </c>
      <c r="B158" s="134">
        <v>3</v>
      </c>
      <c r="C158" s="109">
        <v>0.77986111111111101</v>
      </c>
      <c r="D158" s="133" t="s">
        <v>38</v>
      </c>
      <c r="E158" s="187">
        <v>1013</v>
      </c>
    </row>
    <row r="159" spans="1:8" x14ac:dyDescent="0.25">
      <c r="A159" s="197">
        <v>53</v>
      </c>
      <c r="B159" s="134">
        <v>3</v>
      </c>
      <c r="C159" s="109">
        <v>0.65347222222222223</v>
      </c>
      <c r="D159" s="133" t="s">
        <v>38</v>
      </c>
      <c r="E159" s="187">
        <v>1016</v>
      </c>
    </row>
    <row r="160" spans="1:8" x14ac:dyDescent="0.25">
      <c r="A160" s="197">
        <v>53</v>
      </c>
      <c r="B160" s="134">
        <v>3</v>
      </c>
      <c r="C160" s="109">
        <v>0.39513888888888887</v>
      </c>
      <c r="D160" s="133" t="s">
        <v>38</v>
      </c>
      <c r="E160" s="187">
        <v>1006</v>
      </c>
    </row>
    <row r="161" spans="1:7" x14ac:dyDescent="0.25">
      <c r="A161" s="197">
        <v>53</v>
      </c>
      <c r="B161" s="134">
        <v>3</v>
      </c>
      <c r="C161" s="109">
        <v>8.3333333333333332E-3</v>
      </c>
      <c r="D161" s="133" t="s">
        <v>38</v>
      </c>
      <c r="E161" s="187">
        <v>1013</v>
      </c>
      <c r="F161" s="187">
        <v>1008</v>
      </c>
    </row>
    <row r="162" spans="1:7" x14ac:dyDescent="0.25">
      <c r="A162" s="198">
        <v>54</v>
      </c>
      <c r="B162" s="134">
        <v>1</v>
      </c>
      <c r="C162" s="109">
        <v>0.61111111111111105</v>
      </c>
      <c r="D162" t="s">
        <v>39</v>
      </c>
      <c r="E162" s="187">
        <v>2017</v>
      </c>
    </row>
    <row r="163" spans="1:7" x14ac:dyDescent="0.25">
      <c r="A163" s="198">
        <v>54</v>
      </c>
      <c r="B163" s="134">
        <v>1</v>
      </c>
      <c r="C163" s="109">
        <v>0.37916666666666665</v>
      </c>
      <c r="D163" s="133" t="s">
        <v>39</v>
      </c>
      <c r="E163" s="187">
        <v>2007</v>
      </c>
      <c r="F163" s="134">
        <v>3</v>
      </c>
      <c r="G163" s="187">
        <v>2017</v>
      </c>
    </row>
    <row r="164" spans="1:7" x14ac:dyDescent="0.25">
      <c r="A164" s="198">
        <v>54</v>
      </c>
      <c r="B164" s="134">
        <v>1</v>
      </c>
      <c r="C164" s="109">
        <v>0.4513888888888889</v>
      </c>
      <c r="D164" s="133" t="s">
        <v>39</v>
      </c>
      <c r="E164" s="187">
        <v>2019</v>
      </c>
      <c r="F164" s="187">
        <v>2012</v>
      </c>
    </row>
    <row r="165" spans="1:7" x14ac:dyDescent="0.25">
      <c r="A165" s="198">
        <v>54</v>
      </c>
      <c r="B165" s="134">
        <v>2</v>
      </c>
      <c r="D165" s="133" t="s">
        <v>39</v>
      </c>
      <c r="E165" s="187">
        <v>2021</v>
      </c>
      <c r="F165" s="187">
        <v>2017</v>
      </c>
    </row>
    <row r="166" spans="1:7" x14ac:dyDescent="0.25">
      <c r="A166" s="198">
        <v>54</v>
      </c>
      <c r="B166" s="134">
        <v>2</v>
      </c>
      <c r="C166" s="109">
        <v>0.69166666666666676</v>
      </c>
      <c r="D166" s="133" t="s">
        <v>39</v>
      </c>
      <c r="E166" s="187">
        <v>2012</v>
      </c>
    </row>
    <row r="167" spans="1:7" x14ac:dyDescent="0.25">
      <c r="A167" s="198">
        <v>54</v>
      </c>
      <c r="B167" s="134">
        <v>2</v>
      </c>
      <c r="C167" s="109">
        <v>0.3743055555555555</v>
      </c>
      <c r="D167" s="133" t="s">
        <v>39</v>
      </c>
      <c r="E167" s="187">
        <v>2017</v>
      </c>
      <c r="F167" s="187">
        <v>2019</v>
      </c>
    </row>
    <row r="168" spans="1:7" x14ac:dyDescent="0.25">
      <c r="A168" s="198">
        <v>54</v>
      </c>
      <c r="B168" s="134">
        <v>2</v>
      </c>
      <c r="C168" s="109">
        <v>0.16111111111111112</v>
      </c>
      <c r="D168" t="s">
        <v>140</v>
      </c>
      <c r="E168" s="187">
        <v>6025</v>
      </c>
      <c r="F168" s="187">
        <v>6024</v>
      </c>
    </row>
    <row r="169" spans="1:7" x14ac:dyDescent="0.25">
      <c r="A169" s="198">
        <v>54</v>
      </c>
      <c r="B169" s="134">
        <v>3</v>
      </c>
      <c r="C169" s="109">
        <v>0.80069444444444438</v>
      </c>
      <c r="D169" s="133" t="s">
        <v>140</v>
      </c>
      <c r="E169" s="187">
        <v>6006</v>
      </c>
      <c r="F169" s="187">
        <v>6021</v>
      </c>
    </row>
    <row r="170" spans="1:7" x14ac:dyDescent="0.25">
      <c r="A170" s="198">
        <v>54</v>
      </c>
      <c r="B170" s="134">
        <v>3</v>
      </c>
      <c r="C170" s="109">
        <v>0.69444444444444453</v>
      </c>
      <c r="D170" s="133" t="s">
        <v>140</v>
      </c>
      <c r="E170" s="187">
        <v>6023</v>
      </c>
    </row>
    <row r="171" spans="1:7" x14ac:dyDescent="0.25">
      <c r="A171" s="198">
        <v>54</v>
      </c>
      <c r="B171" s="134">
        <v>3</v>
      </c>
      <c r="C171" s="109">
        <v>0.32013888888888892</v>
      </c>
      <c r="D171" s="133" t="s">
        <v>140</v>
      </c>
      <c r="E171" s="187">
        <v>6017</v>
      </c>
      <c r="F171" s="134">
        <v>3</v>
      </c>
    </row>
    <row r="172" spans="1:7" x14ac:dyDescent="0.25">
      <c r="A172" s="136">
        <v>61</v>
      </c>
      <c r="B172" s="134">
        <v>1</v>
      </c>
      <c r="C172" s="109">
        <v>0.37013888888888885</v>
      </c>
      <c r="D172" t="s">
        <v>38</v>
      </c>
      <c r="E172" s="187">
        <v>1003</v>
      </c>
      <c r="F172" s="187">
        <v>1008</v>
      </c>
    </row>
    <row r="173" spans="1:7" x14ac:dyDescent="0.25">
      <c r="A173" s="136">
        <v>61</v>
      </c>
      <c r="B173" s="134">
        <v>1</v>
      </c>
      <c r="C173" s="109">
        <v>0.18055555555555555</v>
      </c>
      <c r="D173" s="133" t="s">
        <v>38</v>
      </c>
      <c r="E173" s="187">
        <v>1017</v>
      </c>
      <c r="F173" s="187">
        <v>1001</v>
      </c>
    </row>
    <row r="174" spans="1:7" x14ac:dyDescent="0.25">
      <c r="A174" s="136">
        <v>61</v>
      </c>
      <c r="B174" s="134">
        <v>1</v>
      </c>
      <c r="C174" s="109">
        <v>1.8749999999999999E-2</v>
      </c>
      <c r="D174" s="133" t="s">
        <v>38</v>
      </c>
      <c r="E174" s="187">
        <v>1018</v>
      </c>
      <c r="F174" s="187">
        <v>1006</v>
      </c>
    </row>
    <row r="175" spans="1:7" x14ac:dyDescent="0.25">
      <c r="A175" s="136">
        <v>61</v>
      </c>
      <c r="B175" s="134">
        <v>2</v>
      </c>
      <c r="C175" s="109">
        <v>0.11875000000000001</v>
      </c>
      <c r="D175" s="133" t="s">
        <v>38</v>
      </c>
      <c r="E175" s="187">
        <v>1018</v>
      </c>
    </row>
    <row r="176" spans="1:7" x14ac:dyDescent="0.25">
      <c r="A176" s="136">
        <v>61</v>
      </c>
      <c r="B176" s="134">
        <v>3</v>
      </c>
      <c r="C176" s="109">
        <v>0.31458333333333333</v>
      </c>
      <c r="D176" s="133" t="s">
        <v>38</v>
      </c>
      <c r="E176" s="187">
        <v>1013</v>
      </c>
    </row>
    <row r="177" spans="1:8" x14ac:dyDescent="0.25">
      <c r="A177" s="136">
        <v>61</v>
      </c>
      <c r="B177" s="134">
        <v>3</v>
      </c>
      <c r="C177" s="109">
        <v>0.27916666666666667</v>
      </c>
      <c r="D177" s="133" t="s">
        <v>38</v>
      </c>
      <c r="E177" s="187">
        <v>1008</v>
      </c>
    </row>
    <row r="178" spans="1:8" x14ac:dyDescent="0.25">
      <c r="A178" s="136">
        <v>61</v>
      </c>
      <c r="B178" s="134">
        <v>1</v>
      </c>
      <c r="C178" s="109">
        <v>0.45347222222222222</v>
      </c>
      <c r="D178" t="s">
        <v>119</v>
      </c>
      <c r="E178" s="187">
        <v>5026</v>
      </c>
    </row>
    <row r="179" spans="1:8" x14ac:dyDescent="0.25">
      <c r="A179" s="136">
        <v>61</v>
      </c>
      <c r="B179" s="134">
        <v>2</v>
      </c>
      <c r="C179" s="109">
        <v>0.74305555555555547</v>
      </c>
      <c r="D179" s="133" t="s">
        <v>119</v>
      </c>
      <c r="E179" s="187">
        <v>5005</v>
      </c>
      <c r="F179" s="187">
        <v>5004</v>
      </c>
    </row>
    <row r="180" spans="1:8" x14ac:dyDescent="0.25">
      <c r="A180" s="136">
        <v>61</v>
      </c>
      <c r="B180" s="134">
        <v>2</v>
      </c>
      <c r="D180" s="133" t="s">
        <v>119</v>
      </c>
      <c r="E180" s="187">
        <v>5009</v>
      </c>
      <c r="F180" s="187">
        <v>5021</v>
      </c>
      <c r="H180" s="114" t="s">
        <v>350</v>
      </c>
    </row>
    <row r="181" spans="1:8" x14ac:dyDescent="0.25">
      <c r="A181" s="136">
        <v>61</v>
      </c>
      <c r="B181" s="134">
        <v>2</v>
      </c>
      <c r="C181" s="109">
        <v>0.3666666666666667</v>
      </c>
      <c r="D181" s="133" t="s">
        <v>119</v>
      </c>
      <c r="E181" s="187">
        <v>5009</v>
      </c>
    </row>
    <row r="182" spans="1:8" x14ac:dyDescent="0.25">
      <c r="A182" s="136">
        <v>61</v>
      </c>
      <c r="B182" s="134">
        <v>3</v>
      </c>
      <c r="C182" s="109">
        <v>0.59930555555555554</v>
      </c>
      <c r="D182" s="133" t="s">
        <v>119</v>
      </c>
      <c r="E182" s="187">
        <v>5012</v>
      </c>
      <c r="F182" s="187">
        <v>5017</v>
      </c>
    </row>
    <row r="183" spans="1:8" x14ac:dyDescent="0.25">
      <c r="A183" s="136">
        <v>61</v>
      </c>
      <c r="B183" s="134">
        <v>3</v>
      </c>
      <c r="C183" s="109">
        <v>0.5493055555555556</v>
      </c>
      <c r="D183" s="133" t="s">
        <v>119</v>
      </c>
      <c r="E183" s="187">
        <v>5012</v>
      </c>
      <c r="F183" s="187">
        <v>5011</v>
      </c>
    </row>
    <row r="184" spans="1:8" x14ac:dyDescent="0.25">
      <c r="A184" s="196">
        <v>62</v>
      </c>
      <c r="B184" s="134">
        <v>1</v>
      </c>
      <c r="C184" s="109">
        <v>0.68055555555555547</v>
      </c>
      <c r="D184" t="s">
        <v>39</v>
      </c>
      <c r="E184" s="187">
        <v>2018</v>
      </c>
    </row>
    <row r="185" spans="1:8" x14ac:dyDescent="0.25">
      <c r="A185" s="196">
        <v>62</v>
      </c>
      <c r="B185" s="134">
        <v>2</v>
      </c>
      <c r="C185" s="109">
        <v>0.54166666666666663</v>
      </c>
      <c r="D185" t="s">
        <v>39</v>
      </c>
      <c r="E185" s="134" t="s">
        <v>505</v>
      </c>
    </row>
    <row r="186" spans="1:8" x14ac:dyDescent="0.25">
      <c r="A186" s="196">
        <v>62</v>
      </c>
      <c r="B186" s="134">
        <v>2</v>
      </c>
      <c r="C186" s="109">
        <v>5.5555555555555552E-2</v>
      </c>
      <c r="D186" t="s">
        <v>39</v>
      </c>
      <c r="E186" s="187">
        <v>2019</v>
      </c>
      <c r="F186" s="187">
        <v>2018</v>
      </c>
    </row>
    <row r="187" spans="1:8" x14ac:dyDescent="0.25">
      <c r="A187" s="196">
        <v>62</v>
      </c>
      <c r="B187" s="134">
        <v>1</v>
      </c>
      <c r="C187" s="109">
        <v>0.10416666666666667</v>
      </c>
      <c r="D187" t="s">
        <v>420</v>
      </c>
      <c r="E187" s="187">
        <v>4023</v>
      </c>
      <c r="F187" s="187">
        <v>4022</v>
      </c>
    </row>
    <row r="188" spans="1:8" x14ac:dyDescent="0.25">
      <c r="A188" s="196">
        <v>62</v>
      </c>
      <c r="B188" s="134">
        <v>2</v>
      </c>
      <c r="C188" s="109">
        <v>0.64583333333333337</v>
      </c>
      <c r="D188" t="s">
        <v>420</v>
      </c>
      <c r="E188" s="187">
        <v>4021</v>
      </c>
    </row>
    <row r="189" spans="1:8" x14ac:dyDescent="0.25">
      <c r="A189" s="196">
        <v>62</v>
      </c>
      <c r="B189" s="134">
        <v>3</v>
      </c>
      <c r="C189" s="109">
        <v>0.69444444444444453</v>
      </c>
      <c r="D189" t="s">
        <v>420</v>
      </c>
      <c r="E189" s="187">
        <v>4013</v>
      </c>
      <c r="F189" s="187">
        <v>4021</v>
      </c>
      <c r="H189" s="114" t="s">
        <v>350</v>
      </c>
    </row>
    <row r="190" spans="1:8" x14ac:dyDescent="0.25">
      <c r="A190" s="197">
        <v>63</v>
      </c>
      <c r="B190" s="134">
        <v>1</v>
      </c>
      <c r="C190" s="109">
        <v>1.7361111111111112E-2</v>
      </c>
      <c r="D190" t="s">
        <v>140</v>
      </c>
      <c r="E190" s="187">
        <v>6001</v>
      </c>
    </row>
    <row r="191" spans="1:8" x14ac:dyDescent="0.25">
      <c r="A191" s="197">
        <v>63</v>
      </c>
      <c r="B191" s="134">
        <v>2</v>
      </c>
      <c r="C191" s="109">
        <v>0.24305555555555555</v>
      </c>
      <c r="D191" t="s">
        <v>140</v>
      </c>
      <c r="E191" s="187">
        <v>6025</v>
      </c>
    </row>
    <row r="192" spans="1:8" x14ac:dyDescent="0.25">
      <c r="A192" s="197">
        <v>63</v>
      </c>
      <c r="B192" s="134">
        <v>3</v>
      </c>
      <c r="C192" s="109">
        <v>0.77777777777777779</v>
      </c>
      <c r="D192" t="s">
        <v>140</v>
      </c>
      <c r="E192" s="187">
        <v>6021</v>
      </c>
      <c r="F192" s="187">
        <v>6017</v>
      </c>
    </row>
    <row r="193" spans="1:6" x14ac:dyDescent="0.25">
      <c r="A193" s="197">
        <v>63</v>
      </c>
      <c r="B193" s="134">
        <v>3</v>
      </c>
      <c r="C193" s="109">
        <v>0.67708333333333337</v>
      </c>
      <c r="D193" t="s">
        <v>66</v>
      </c>
      <c r="E193" s="187">
        <v>3004</v>
      </c>
      <c r="F193" s="187">
        <v>3020</v>
      </c>
    </row>
    <row r="194" spans="1:6" x14ac:dyDescent="0.25">
      <c r="A194" s="197">
        <v>63</v>
      </c>
      <c r="B194" s="134">
        <v>3</v>
      </c>
      <c r="C194" s="109">
        <v>0.15972222222222224</v>
      </c>
      <c r="D194" t="s">
        <v>66</v>
      </c>
      <c r="E194" s="187">
        <v>3011</v>
      </c>
    </row>
    <row r="195" spans="1:6" x14ac:dyDescent="0.25">
      <c r="A195" s="198">
        <v>64</v>
      </c>
      <c r="B195" s="134">
        <v>1</v>
      </c>
      <c r="C195" s="109">
        <v>0.58333333333333337</v>
      </c>
      <c r="D195" t="s">
        <v>419</v>
      </c>
      <c r="E195" s="187">
        <v>8003</v>
      </c>
    </row>
    <row r="196" spans="1:6" x14ac:dyDescent="0.25">
      <c r="A196" s="198">
        <v>64</v>
      </c>
      <c r="B196" s="134">
        <v>1</v>
      </c>
      <c r="C196" s="109">
        <v>0.36458333333333331</v>
      </c>
      <c r="D196" s="133" t="s">
        <v>419</v>
      </c>
      <c r="E196" s="187">
        <v>8006</v>
      </c>
    </row>
    <row r="197" spans="1:6" x14ac:dyDescent="0.25">
      <c r="A197" s="198">
        <v>64</v>
      </c>
      <c r="B197" s="134">
        <v>2</v>
      </c>
      <c r="C197" s="109">
        <v>0.8125</v>
      </c>
      <c r="D197" s="133" t="s">
        <v>419</v>
      </c>
      <c r="E197" s="187">
        <v>8010</v>
      </c>
      <c r="F197" s="187">
        <v>8008</v>
      </c>
    </row>
    <row r="198" spans="1:6" x14ac:dyDescent="0.25">
      <c r="A198" s="198">
        <v>64</v>
      </c>
      <c r="B198" s="134">
        <v>2</v>
      </c>
      <c r="C198" s="109">
        <v>0.52777777777777779</v>
      </c>
      <c r="D198" s="133" t="s">
        <v>419</v>
      </c>
      <c r="E198" s="187">
        <v>8004</v>
      </c>
    </row>
    <row r="199" spans="1:6" x14ac:dyDescent="0.25">
      <c r="A199" s="198">
        <v>64</v>
      </c>
      <c r="B199" s="134">
        <v>3</v>
      </c>
      <c r="C199" s="109">
        <v>0.2986111111111111</v>
      </c>
      <c r="D199" s="133" t="s">
        <v>419</v>
      </c>
      <c r="E199" s="187">
        <v>8010</v>
      </c>
      <c r="F199" s="187">
        <v>8023</v>
      </c>
    </row>
    <row r="200" spans="1:6" x14ac:dyDescent="0.25">
      <c r="A200" s="198">
        <v>64</v>
      </c>
      <c r="B200" s="134">
        <v>3</v>
      </c>
      <c r="C200" s="109">
        <v>2.0833333333333332E-2</v>
      </c>
      <c r="D200" s="133" t="s">
        <v>419</v>
      </c>
      <c r="E200" s="187">
        <v>8008</v>
      </c>
    </row>
    <row r="201" spans="1:6" x14ac:dyDescent="0.25">
      <c r="A201" s="198">
        <v>64</v>
      </c>
      <c r="B201" s="134">
        <v>1</v>
      </c>
      <c r="C201" s="109">
        <v>0.2638888888888889</v>
      </c>
      <c r="D201" t="s">
        <v>162</v>
      </c>
      <c r="E201" s="187">
        <v>7013</v>
      </c>
      <c r="F201" s="187">
        <v>7012</v>
      </c>
    </row>
    <row r="202" spans="1:6" x14ac:dyDescent="0.25">
      <c r="A202" s="198">
        <v>64</v>
      </c>
      <c r="B202" s="134">
        <v>1</v>
      </c>
      <c r="C202" s="109">
        <v>0.18055555555555555</v>
      </c>
      <c r="D202" s="133" t="s">
        <v>162</v>
      </c>
      <c r="E202" s="187">
        <v>7009</v>
      </c>
    </row>
    <row r="203" spans="1:6" x14ac:dyDescent="0.25">
      <c r="A203" s="198">
        <v>64</v>
      </c>
      <c r="B203" s="134">
        <v>1</v>
      </c>
      <c r="C203" s="109">
        <v>9.1666666666666674E-2</v>
      </c>
      <c r="D203" s="133" t="s">
        <v>162</v>
      </c>
      <c r="E203" s="187">
        <v>7018</v>
      </c>
      <c r="F203" s="187">
        <v>7009</v>
      </c>
    </row>
    <row r="204" spans="1:6" x14ac:dyDescent="0.25">
      <c r="A204" s="198">
        <v>64</v>
      </c>
      <c r="B204" s="134">
        <v>2</v>
      </c>
      <c r="C204" s="109">
        <v>0.55208333333333337</v>
      </c>
      <c r="D204" s="133" t="s">
        <v>162</v>
      </c>
      <c r="E204" s="187">
        <v>7009</v>
      </c>
    </row>
    <row r="205" spans="1:6" x14ac:dyDescent="0.25">
      <c r="A205" s="198">
        <v>64</v>
      </c>
      <c r="B205" s="134">
        <v>2</v>
      </c>
      <c r="C205" s="109">
        <v>0.45833333333333331</v>
      </c>
      <c r="D205" s="133" t="s">
        <v>162</v>
      </c>
      <c r="E205" s="187">
        <v>7006</v>
      </c>
      <c r="F205" s="187">
        <v>7017</v>
      </c>
    </row>
    <row r="206" spans="1:6" x14ac:dyDescent="0.25">
      <c r="A206" s="198">
        <v>64</v>
      </c>
      <c r="B206" s="134">
        <v>2</v>
      </c>
      <c r="C206" s="109">
        <v>0.25694444444444448</v>
      </c>
      <c r="D206" s="133" t="s">
        <v>162</v>
      </c>
      <c r="E206" s="187">
        <v>7009</v>
      </c>
    </row>
    <row r="207" spans="1:6" x14ac:dyDescent="0.25">
      <c r="A207" s="198">
        <v>64</v>
      </c>
      <c r="B207" s="134">
        <v>3</v>
      </c>
      <c r="C207" s="109">
        <v>0.8125</v>
      </c>
      <c r="D207" s="133" t="s">
        <v>162</v>
      </c>
      <c r="E207" s="187">
        <v>7012</v>
      </c>
    </row>
    <row r="208" spans="1:6" x14ac:dyDescent="0.25">
      <c r="A208" s="198">
        <v>64</v>
      </c>
      <c r="B208" s="134">
        <v>3</v>
      </c>
      <c r="C208" s="109">
        <v>0.75347222222222221</v>
      </c>
      <c r="D208" s="133" t="s">
        <v>162</v>
      </c>
      <c r="E208" s="187">
        <v>7012</v>
      </c>
      <c r="F208" s="187">
        <v>7011</v>
      </c>
    </row>
    <row r="209" spans="1:8" x14ac:dyDescent="0.25">
      <c r="A209" s="198">
        <v>64</v>
      </c>
      <c r="B209" s="134">
        <v>3</v>
      </c>
      <c r="C209" s="109">
        <v>0.34722222222222227</v>
      </c>
      <c r="D209" s="133" t="s">
        <v>162</v>
      </c>
      <c r="E209" s="187">
        <v>7015</v>
      </c>
    </row>
    <row r="210" spans="1:8" x14ac:dyDescent="0.25">
      <c r="A210" s="198">
        <v>64</v>
      </c>
      <c r="B210" s="134">
        <v>3</v>
      </c>
      <c r="C210" s="109">
        <v>7.9861111111111105E-2</v>
      </c>
      <c r="D210" s="133" t="s">
        <v>162</v>
      </c>
      <c r="E210" s="187">
        <v>7017</v>
      </c>
    </row>
    <row r="211" spans="1:8" x14ac:dyDescent="0.25">
      <c r="A211" s="136">
        <v>71</v>
      </c>
      <c r="B211" s="134">
        <v>2</v>
      </c>
      <c r="C211" s="109">
        <v>0.69444444444444453</v>
      </c>
      <c r="D211" t="s">
        <v>420</v>
      </c>
      <c r="E211" s="187">
        <v>4002</v>
      </c>
      <c r="H211" s="114" t="s">
        <v>350</v>
      </c>
    </row>
    <row r="212" spans="1:8" x14ac:dyDescent="0.25">
      <c r="A212" s="136">
        <v>71</v>
      </c>
      <c r="B212" s="134">
        <v>2</v>
      </c>
      <c r="C212" s="109">
        <v>0.56597222222222221</v>
      </c>
      <c r="D212" t="s">
        <v>420</v>
      </c>
      <c r="E212" s="187">
        <v>4010</v>
      </c>
    </row>
    <row r="213" spans="1:8" x14ac:dyDescent="0.25">
      <c r="A213" s="136">
        <v>71</v>
      </c>
      <c r="B213" s="134">
        <v>2</v>
      </c>
      <c r="C213" s="109">
        <v>0.35416666666666669</v>
      </c>
      <c r="D213" t="s">
        <v>420</v>
      </c>
      <c r="E213" s="187">
        <v>4018</v>
      </c>
      <c r="F213" s="187">
        <v>4013</v>
      </c>
    </row>
    <row r="214" spans="1:8" x14ac:dyDescent="0.25">
      <c r="A214" s="136">
        <v>71</v>
      </c>
      <c r="B214" s="134">
        <v>2</v>
      </c>
      <c r="C214" s="109">
        <v>0.22916666666666666</v>
      </c>
      <c r="D214" t="s">
        <v>420</v>
      </c>
      <c r="E214" s="187">
        <v>4021</v>
      </c>
    </row>
    <row r="215" spans="1:8" x14ac:dyDescent="0.25">
      <c r="A215" s="136">
        <v>71</v>
      </c>
      <c r="B215" s="134">
        <v>1</v>
      </c>
      <c r="C215" s="109">
        <v>0.61805555555555558</v>
      </c>
      <c r="D215" t="s">
        <v>66</v>
      </c>
      <c r="E215" s="187">
        <v>3020</v>
      </c>
      <c r="F215" s="187">
        <v>3011</v>
      </c>
    </row>
    <row r="216" spans="1:8" x14ac:dyDescent="0.25">
      <c r="A216" s="136">
        <v>71</v>
      </c>
      <c r="B216" s="134">
        <v>2</v>
      </c>
      <c r="C216" s="109">
        <v>0.65277777777777779</v>
      </c>
      <c r="D216" s="133" t="s">
        <v>66</v>
      </c>
      <c r="E216" s="187">
        <v>3020</v>
      </c>
      <c r="F216" s="187">
        <v>3023</v>
      </c>
    </row>
    <row r="217" spans="1:8" x14ac:dyDescent="0.25">
      <c r="A217" s="136">
        <v>71</v>
      </c>
      <c r="B217" s="134">
        <v>2</v>
      </c>
      <c r="C217" s="109">
        <v>0.47222222222222227</v>
      </c>
      <c r="D217" s="133" t="s">
        <v>66</v>
      </c>
      <c r="E217" s="187">
        <v>3011</v>
      </c>
      <c r="F217" s="187">
        <v>3006</v>
      </c>
      <c r="G217" s="187">
        <v>3009</v>
      </c>
    </row>
    <row r="218" spans="1:8" x14ac:dyDescent="0.25">
      <c r="A218" s="136">
        <v>71</v>
      </c>
      <c r="B218" s="134">
        <v>3</v>
      </c>
      <c r="C218" s="109">
        <v>0.47569444444444442</v>
      </c>
      <c r="D218" s="133" t="s">
        <v>66</v>
      </c>
      <c r="E218" s="187">
        <v>3011</v>
      </c>
    </row>
    <row r="219" spans="1:8" x14ac:dyDescent="0.25">
      <c r="A219" s="196">
        <v>72</v>
      </c>
      <c r="B219" s="134">
        <v>2</v>
      </c>
      <c r="C219" s="109">
        <v>0.625</v>
      </c>
      <c r="D219" t="s">
        <v>38</v>
      </c>
      <c r="E219" s="187">
        <v>1010</v>
      </c>
      <c r="F219" s="187">
        <v>1003</v>
      </c>
    </row>
    <row r="220" spans="1:8" x14ac:dyDescent="0.25">
      <c r="A220" s="196">
        <v>72</v>
      </c>
      <c r="B220" s="134">
        <v>2</v>
      </c>
      <c r="C220" s="109">
        <v>0.27083333333333331</v>
      </c>
      <c r="D220" t="s">
        <v>38</v>
      </c>
      <c r="E220" s="187">
        <v>1014</v>
      </c>
      <c r="F220" s="187">
        <v>1004</v>
      </c>
    </row>
    <row r="221" spans="1:8" x14ac:dyDescent="0.25">
      <c r="A221" s="196">
        <v>72</v>
      </c>
      <c r="B221" s="134">
        <v>2</v>
      </c>
      <c r="C221" s="109">
        <v>9.7222222222222224E-2</v>
      </c>
      <c r="D221" t="s">
        <v>38</v>
      </c>
      <c r="E221" s="134">
        <v>0</v>
      </c>
      <c r="F221" s="187">
        <v>1008</v>
      </c>
    </row>
    <row r="222" spans="1:8" x14ac:dyDescent="0.25">
      <c r="A222" s="196">
        <v>72</v>
      </c>
      <c r="B222" s="134">
        <v>3</v>
      </c>
      <c r="C222" s="109">
        <v>6.9444444444444441E-3</v>
      </c>
      <c r="D222" t="s">
        <v>38</v>
      </c>
      <c r="E222" s="187">
        <v>1003</v>
      </c>
    </row>
    <row r="223" spans="1:8" x14ac:dyDescent="0.25">
      <c r="A223" s="196">
        <v>72</v>
      </c>
      <c r="B223" s="134">
        <v>2</v>
      </c>
      <c r="C223" s="109">
        <v>0.78472222222222221</v>
      </c>
      <c r="D223" t="s">
        <v>162</v>
      </c>
      <c r="E223" s="187">
        <v>7005</v>
      </c>
    </row>
    <row r="224" spans="1:8" x14ac:dyDescent="0.25">
      <c r="A224" s="196">
        <v>72</v>
      </c>
      <c r="B224" s="134">
        <v>2</v>
      </c>
      <c r="C224" s="109">
        <v>0.24305555555555555</v>
      </c>
      <c r="D224" s="133" t="s">
        <v>162</v>
      </c>
      <c r="E224" s="187">
        <v>7012</v>
      </c>
      <c r="F224" s="187">
        <v>7017</v>
      </c>
    </row>
    <row r="225" spans="1:8" x14ac:dyDescent="0.25">
      <c r="A225" s="196">
        <v>72</v>
      </c>
      <c r="B225" s="134">
        <v>3</v>
      </c>
      <c r="C225" s="109">
        <v>0.79166666666666663</v>
      </c>
      <c r="D225" s="133" t="s">
        <v>162</v>
      </c>
      <c r="E225" s="187">
        <v>7009</v>
      </c>
      <c r="F225" s="187">
        <v>7012</v>
      </c>
    </row>
    <row r="226" spans="1:8" x14ac:dyDescent="0.25">
      <c r="A226" s="196">
        <v>72</v>
      </c>
      <c r="B226" s="134">
        <v>3</v>
      </c>
      <c r="C226" s="109">
        <v>0.76388888888888884</v>
      </c>
      <c r="D226" s="133" t="s">
        <v>162</v>
      </c>
      <c r="E226" s="187">
        <v>7005</v>
      </c>
    </row>
    <row r="227" spans="1:8" x14ac:dyDescent="0.25">
      <c r="A227" s="196">
        <v>72</v>
      </c>
      <c r="B227" s="134">
        <v>3</v>
      </c>
      <c r="C227" s="109">
        <v>0.52777777777777779</v>
      </c>
      <c r="D227" s="133" t="s">
        <v>162</v>
      </c>
      <c r="E227" s="187">
        <v>7020</v>
      </c>
      <c r="F227" s="187">
        <v>7012</v>
      </c>
    </row>
    <row r="228" spans="1:8" x14ac:dyDescent="0.25">
      <c r="A228" s="196">
        <v>72</v>
      </c>
      <c r="B228" s="134">
        <v>3</v>
      </c>
      <c r="C228" s="109">
        <v>2.7777777777777776E-2</v>
      </c>
      <c r="D228" s="133" t="s">
        <v>162</v>
      </c>
      <c r="E228" s="187">
        <v>7018</v>
      </c>
    </row>
    <row r="229" spans="1:8" x14ac:dyDescent="0.25">
      <c r="A229" s="197">
        <v>73</v>
      </c>
      <c r="B229" s="134">
        <v>1</v>
      </c>
      <c r="C229" s="109">
        <v>0.19791666666666666</v>
      </c>
      <c r="D229" t="s">
        <v>39</v>
      </c>
      <c r="E229" s="187">
        <v>2009</v>
      </c>
      <c r="F229" s="187">
        <v>2018</v>
      </c>
    </row>
    <row r="230" spans="1:8" x14ac:dyDescent="0.25">
      <c r="A230" s="197">
        <v>73</v>
      </c>
      <c r="B230" s="134">
        <v>2</v>
      </c>
      <c r="C230" s="109">
        <v>0.68055555555555547</v>
      </c>
      <c r="D230" t="s">
        <v>39</v>
      </c>
      <c r="E230" s="187">
        <v>2019</v>
      </c>
      <c r="F230" s="134">
        <v>13</v>
      </c>
    </row>
    <row r="231" spans="1:8" x14ac:dyDescent="0.25">
      <c r="A231" s="197">
        <v>73</v>
      </c>
      <c r="B231" s="134">
        <v>2</v>
      </c>
      <c r="C231" s="109">
        <v>0.64930555555555558</v>
      </c>
      <c r="D231" t="s">
        <v>39</v>
      </c>
      <c r="E231" s="187">
        <v>2019</v>
      </c>
    </row>
    <row r="232" spans="1:8" x14ac:dyDescent="0.25">
      <c r="A232" s="197">
        <v>73</v>
      </c>
      <c r="B232" s="134">
        <v>2</v>
      </c>
      <c r="C232" s="109">
        <v>8.3333333333333329E-2</v>
      </c>
      <c r="D232" t="s">
        <v>39</v>
      </c>
      <c r="E232" s="187">
        <v>2023</v>
      </c>
      <c r="F232" s="187">
        <v>2019</v>
      </c>
      <c r="G232" s="134">
        <v>4</v>
      </c>
    </row>
    <row r="233" spans="1:8" x14ac:dyDescent="0.25">
      <c r="A233" s="197">
        <v>73</v>
      </c>
      <c r="B233" s="134">
        <v>3</v>
      </c>
      <c r="C233" s="109">
        <v>0.77083333333333337</v>
      </c>
      <c r="D233" t="s">
        <v>39</v>
      </c>
      <c r="E233" s="187">
        <v>2016</v>
      </c>
    </row>
    <row r="234" spans="1:8" x14ac:dyDescent="0.25">
      <c r="A234" s="197">
        <v>73</v>
      </c>
      <c r="B234" s="134">
        <v>2</v>
      </c>
      <c r="C234" s="109">
        <v>0.78472222222222221</v>
      </c>
      <c r="D234" t="s">
        <v>419</v>
      </c>
      <c r="E234" s="187">
        <v>8023</v>
      </c>
      <c r="F234" s="187">
        <v>8014</v>
      </c>
    </row>
    <row r="235" spans="1:8" x14ac:dyDescent="0.25">
      <c r="A235" s="197">
        <v>73</v>
      </c>
      <c r="B235" s="134">
        <v>2</v>
      </c>
      <c r="C235" s="109">
        <v>4.5138888888888888E-2</v>
      </c>
      <c r="D235" s="133" t="s">
        <v>419</v>
      </c>
      <c r="E235" s="134">
        <v>8016</v>
      </c>
      <c r="F235" s="187">
        <v>8023</v>
      </c>
      <c r="G235" s="187">
        <v>8024</v>
      </c>
    </row>
    <row r="236" spans="1:8" x14ac:dyDescent="0.25">
      <c r="A236" s="197">
        <v>73</v>
      </c>
      <c r="B236" s="134">
        <v>3</v>
      </c>
      <c r="C236" s="109">
        <v>0.53819444444444442</v>
      </c>
      <c r="D236" s="133" t="s">
        <v>419</v>
      </c>
      <c r="E236" s="187">
        <v>8021</v>
      </c>
      <c r="F236" s="187">
        <v>8008</v>
      </c>
    </row>
    <row r="237" spans="1:8" x14ac:dyDescent="0.25">
      <c r="A237" s="197">
        <v>73</v>
      </c>
      <c r="B237" s="134">
        <v>3</v>
      </c>
      <c r="C237" s="109">
        <v>0.43055555555555558</v>
      </c>
      <c r="D237" s="133" t="s">
        <v>419</v>
      </c>
      <c r="E237" s="187">
        <v>8024</v>
      </c>
      <c r="F237" s="187">
        <v>8023</v>
      </c>
      <c r="H237" s="114" t="s">
        <v>350</v>
      </c>
    </row>
    <row r="238" spans="1:8" x14ac:dyDescent="0.25">
      <c r="A238" s="197">
        <v>73</v>
      </c>
      <c r="B238" s="134">
        <v>3</v>
      </c>
      <c r="C238" s="109">
        <v>0.40277777777777773</v>
      </c>
      <c r="D238" s="133" t="s">
        <v>419</v>
      </c>
      <c r="E238" s="187">
        <v>8005</v>
      </c>
    </row>
    <row r="239" spans="1:8" x14ac:dyDescent="0.25">
      <c r="A239" s="198">
        <v>74</v>
      </c>
      <c r="B239" s="134">
        <v>1</v>
      </c>
      <c r="C239" s="109">
        <v>0.43472222222222223</v>
      </c>
      <c r="D239" t="s">
        <v>119</v>
      </c>
      <c r="E239" s="187">
        <v>5026</v>
      </c>
      <c r="F239" s="187">
        <v>5004</v>
      </c>
    </row>
    <row r="240" spans="1:8" x14ac:dyDescent="0.25">
      <c r="A240" s="198">
        <v>74</v>
      </c>
      <c r="B240" s="134">
        <v>1</v>
      </c>
      <c r="C240" s="109">
        <v>2.2916666666666669E-2</v>
      </c>
      <c r="D240" t="s">
        <v>119</v>
      </c>
      <c r="E240" s="187">
        <v>5012</v>
      </c>
    </row>
    <row r="241" spans="1:8" x14ac:dyDescent="0.25">
      <c r="A241" s="198">
        <v>74</v>
      </c>
      <c r="B241" s="134">
        <v>2</v>
      </c>
      <c r="C241" s="109">
        <v>0.3125</v>
      </c>
      <c r="D241" t="s">
        <v>119</v>
      </c>
      <c r="E241" s="187">
        <v>5012</v>
      </c>
      <c r="F241" s="187">
        <v>5022</v>
      </c>
    </row>
    <row r="242" spans="1:8" x14ac:dyDescent="0.25">
      <c r="A242" s="198">
        <v>74</v>
      </c>
      <c r="B242" s="134">
        <v>2</v>
      </c>
      <c r="C242" s="109">
        <v>0.14652777777777778</v>
      </c>
      <c r="D242" t="s">
        <v>119</v>
      </c>
      <c r="E242" s="187">
        <v>5002</v>
      </c>
      <c r="F242" s="187">
        <v>5005</v>
      </c>
    </row>
    <row r="243" spans="1:8" x14ac:dyDescent="0.25">
      <c r="A243" s="198">
        <v>74</v>
      </c>
      <c r="B243" s="134">
        <v>3</v>
      </c>
      <c r="C243" s="109">
        <v>0.14861111111111111</v>
      </c>
      <c r="D243" t="s">
        <v>119</v>
      </c>
      <c r="E243" s="187">
        <v>5001</v>
      </c>
      <c r="F243" s="187">
        <v>5012</v>
      </c>
    </row>
    <row r="244" spans="1:8" x14ac:dyDescent="0.25">
      <c r="A244" s="198">
        <v>74</v>
      </c>
      <c r="B244" s="134">
        <v>1</v>
      </c>
      <c r="C244" s="109">
        <v>0.52569444444444446</v>
      </c>
      <c r="D244" t="s">
        <v>140</v>
      </c>
      <c r="E244" s="187">
        <v>6021</v>
      </c>
      <c r="F244" s="187">
        <v>1</v>
      </c>
      <c r="H244" s="114" t="s">
        <v>350</v>
      </c>
    </row>
    <row r="245" spans="1:8" x14ac:dyDescent="0.25">
      <c r="A245" s="198">
        <v>74</v>
      </c>
      <c r="B245" s="134">
        <v>2</v>
      </c>
      <c r="C245" s="109">
        <v>4.1666666666666664E-2</v>
      </c>
      <c r="D245" t="s">
        <v>140</v>
      </c>
      <c r="E245" s="187">
        <v>6024</v>
      </c>
    </row>
    <row r="246" spans="1:8" x14ac:dyDescent="0.25">
      <c r="A246" s="198">
        <v>74</v>
      </c>
      <c r="B246" s="134">
        <v>3</v>
      </c>
      <c r="C246" s="109">
        <v>0.19791666666666666</v>
      </c>
      <c r="D246" t="s">
        <v>140</v>
      </c>
      <c r="E246" s="187">
        <v>6001</v>
      </c>
      <c r="F246" s="187">
        <v>6004</v>
      </c>
    </row>
  </sheetData>
  <sortState ref="B34:H40">
    <sortCondition ref="B34:B40"/>
    <sortCondition ref="C34:C40"/>
  </sortState>
  <conditionalFormatting sqref="D1:D1048576">
    <cfRule type="containsText" dxfId="506" priority="33" operator="containsText" text="Flying Moose">
      <formula>NOT(ISERROR(SEARCH("Flying Moose",D1)))</formula>
    </cfRule>
    <cfRule type="containsText" dxfId="505" priority="34" operator="containsText" text="Rink Rats">
      <formula>NOT(ISERROR(SEARCH("Rink Rats",D1)))</formula>
    </cfRule>
    <cfRule type="containsText" dxfId="504" priority="35" operator="containsText" text="Victors">
      <formula>NOT(ISERROR(SEARCH("Victors",D1)))</formula>
    </cfRule>
    <cfRule type="containsText" dxfId="503" priority="36" operator="containsText" text="Kryptonite">
      <formula>NOT(ISERROR(SEARCH("Kryptonite",D1)))</formula>
    </cfRule>
    <cfRule type="containsText" dxfId="502" priority="37" operator="containsText" text="Ichi">
      <formula>NOT(ISERROR(SEARCH("Ichi",D1)))</formula>
    </cfRule>
    <cfRule type="containsText" dxfId="501" priority="38" operator="containsText" text="FoDM/KB">
      <formula>NOT(ISERROR(SEARCH("FoDM/KB",D1)))</formula>
    </cfRule>
    <cfRule type="containsText" dxfId="500" priority="39" operator="containsText" text="Alien">
      <formula>NOT(ISERROR(SEARCH("Alien",D1)))</formula>
    </cfRule>
    <cfRule type="containsText" dxfId="499" priority="40" operator="containsText" text="Red Alert">
      <formula>NOT(ISERROR(SEARCH("Red Alert",D1)))</formula>
    </cfRule>
  </conditionalFormatting>
  <conditionalFormatting sqref="E1:G1 G2 F3:G5 G6 E26:G26 G21 F22:G24 E27 G25 F8:G8 E15:G15 F11:G11 F14:G14 G12:G13 F16:G20 F30:G30 E34:G34 G31 G27:G29 F32:G33 F37:G37 G35:G36 F39:G40 G41:G44 F45:G45 G46:G49 F54:G54 G55 F50:G50 G51:G53 F56:G59 F65:G65 G66 G64 F67:G67 F62:G63 G60:G61 E69 G68:G69 F70:G70 G9:G10 G74:G75 F76:G76 F90:G90 G81 G77:G79 F82:G82 G83:G85 F86:G86 G87:G89 G91:G92 F93:G93 E98 G98:G100 F95:G97 G94 F72:G73 G71 F101:G104 G107 F106:G106 G105 F108:G110 G111 F112:G112 E124:G124 G113:G115 F116:G116 G117:G121 F122:G123 F125:G127 G128:G129 F130:G133 F141:G141 G134:G140 G142:G144 G146 F147:G147 G148:G151 G161 F152:G155 G156 F157:G160 F162:G162 F163 F166:G166 G164:G165 G167:G169 F170:G171 G172:G174 E185:G185 G182:G183 F175:G178 F181:G181 G179:G180 F184:G184 G186:G187 F188:G188 G189 F190:G191 G192:G193 F198:G198 F194:G196 G197 G199 F200:G200 G201 F202:G202 F204:G204 G203 F206:G207 G208 G205 F209:G212 G213 E221 F214:G214 G215:G216 F218:G218 G219:G221 F222:G223 F226:G226 G227 G224:G225 F228:G228 G232 F230:G231 G229 F233:G233 G236:G237 G234 F238:G238 G239 F240:G240 E247:G1048576 G241:G244 F245:G245 G246">
    <cfRule type="cellIs" dxfId="498" priority="31" operator="equal">
      <formula>""</formula>
    </cfRule>
  </conditionalFormatting>
  <conditionalFormatting sqref="E42">
    <cfRule type="duplicateValues" dxfId="497" priority="4"/>
  </conditionalFormatting>
  <conditionalFormatting sqref="E44">
    <cfRule type="duplicateValues" dxfId="496" priority="3"/>
  </conditionalFormatting>
  <conditionalFormatting sqref="F105">
    <cfRule type="duplicateValues" dxfId="495" priority="2"/>
  </conditionalFormatting>
  <conditionalFormatting sqref="F135">
    <cfRule type="duplicateValues" dxfId="494" priority="1"/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2" operator="notBetween" id="{03B79BCE-82D3-43A7-A780-446D4D43D742}">
            <xm:f>MIN(PlayerTable!$C:$C)</xm:f>
            <xm:f>MAX(PlayerTable!$C:$C)</xm:f>
            <x14:dxf>
              <fill>
                <patternFill>
                  <bgColor theme="5" tint="0.79998168889431442"/>
                </patternFill>
              </fill>
            </x14:dxf>
          </x14:cfRule>
          <xm:sqref>E1:G1 G2 F3:G5 G6 E26:G26 G21 F22:G24 E27 G25 F8:G8 E15:G15 F11:G11 F14:G14 G12:G13 F16:G20 F30:G30 E34:G34 G31 G27:G29 F32:G33 F37:G37 G35:G36 F39:G40 G41:G44 F45:G45 G46:G49 F54:G54 G55 F50:G50 G51:G53 F56:G59 F65:G65 G66 G64 F67:G67 F62:G63 G60:G61 E69 G68:G69 F70:G70 G9:G10 G74:G75 F76:G76 F90:G90 G81 G77:G79 F82:G82 G83:G85 F86:G86 G87:G89 G91:G92 F93:G93 E98 G98:G100 F95:G97 G94 F72:G73 G71 F101:G104 G107 F106:G106 G105 F108:G110 G111 F112:G112 E124:G124 G113:G115 F116:G116 G117:G121 F122:G123 F125:G127 G128:G129 F130:G133 F141:G141 G134:G140 G142:G144 G146 F147:G147 G148:G151 G161 F152:G155 G156 F157:G160 F162:G162 F163 F166:G166 G164:G165 G167:G169 F170:G171 G172:G174 E185:G185 G182:G183 F175:G178 F181:G181 G179:G180 F184:G184 G186:G187 F188:G188 G189 F190:G191 G192:G193 F198:G198 F194:G196 G197 G199 F200:G200 G201 F202:G202 F204:G204 G203 F206:G207 G208 G205 F209:G212 G213 E221 F214:G214 G215:G216 F218:G218 G219:G221 F222:G223 F226:G226 G227 G224:G225 F228:G228 G232 F230:G231 G229 F233:G233 G236:G237 G234 F238:G238 G239 F240:G240 E247:G1048576 G241:G244 F245:G245 G246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6" tint="-0.249977111117893"/>
  </sheetPr>
  <dimension ref="A1:K63"/>
  <sheetViews>
    <sheetView workbookViewId="0"/>
  </sheetViews>
  <sheetFormatPr defaultRowHeight="15" x14ac:dyDescent="0.25"/>
  <cols>
    <col min="1" max="1" width="13.42578125" style="6" customWidth="1"/>
    <col min="2" max="2" width="9.140625" style="136"/>
    <col min="3" max="3" width="10.7109375" style="14" bestFit="1" customWidth="1"/>
    <col min="4" max="4" width="12.7109375" style="1" bestFit="1" customWidth="1"/>
    <col min="5" max="5" width="11.7109375" style="134" bestFit="1" customWidth="1"/>
    <col min="6" max="6" width="9.140625" style="12"/>
    <col min="7" max="7" width="18.42578125" style="1" bestFit="1" customWidth="1"/>
    <col min="8" max="8" width="11.5703125" style="44" bestFit="1" customWidth="1"/>
    <col min="10" max="10" width="10.42578125" bestFit="1" customWidth="1"/>
    <col min="11" max="11" width="9.140625" style="14"/>
  </cols>
  <sheetData>
    <row r="1" spans="1:8" x14ac:dyDescent="0.25">
      <c r="A1" s="11" t="s">
        <v>210</v>
      </c>
      <c r="B1" s="135" t="s">
        <v>0</v>
      </c>
      <c r="C1" s="3" t="s">
        <v>211</v>
      </c>
      <c r="D1" s="2" t="s">
        <v>37</v>
      </c>
      <c r="E1" s="208" t="s">
        <v>212</v>
      </c>
      <c r="F1" s="11" t="s">
        <v>213</v>
      </c>
      <c r="G1" s="2" t="s">
        <v>214</v>
      </c>
      <c r="H1" s="84" t="s">
        <v>404</v>
      </c>
    </row>
    <row r="2" spans="1:8" x14ac:dyDescent="0.25">
      <c r="A2" s="136">
        <v>11</v>
      </c>
      <c r="B2" s="136">
        <v>1</v>
      </c>
      <c r="D2" s="133" t="s">
        <v>119</v>
      </c>
      <c r="E2" s="187">
        <v>5001</v>
      </c>
      <c r="F2" s="12">
        <v>3</v>
      </c>
      <c r="G2" s="1" t="s">
        <v>222</v>
      </c>
    </row>
    <row r="3" spans="1:8" x14ac:dyDescent="0.25">
      <c r="A3" s="136">
        <v>11</v>
      </c>
      <c r="B3" s="136">
        <v>1</v>
      </c>
      <c r="D3" s="133" t="s">
        <v>162</v>
      </c>
      <c r="E3" s="187">
        <v>7004</v>
      </c>
      <c r="F3" s="12">
        <v>3</v>
      </c>
      <c r="G3" s="1" t="s">
        <v>218</v>
      </c>
    </row>
    <row r="4" spans="1:8" x14ac:dyDescent="0.25">
      <c r="A4" s="136">
        <v>11</v>
      </c>
      <c r="B4" s="136">
        <v>3</v>
      </c>
      <c r="D4" s="133" t="s">
        <v>162</v>
      </c>
      <c r="E4" s="187">
        <v>7010</v>
      </c>
      <c r="F4" s="12">
        <v>3</v>
      </c>
      <c r="G4" s="1" t="s">
        <v>218</v>
      </c>
    </row>
    <row r="5" spans="1:8" x14ac:dyDescent="0.25">
      <c r="A5" s="136">
        <v>21</v>
      </c>
      <c r="B5" s="136">
        <v>3</v>
      </c>
      <c r="C5" s="109">
        <v>0.27430555555555552</v>
      </c>
      <c r="D5" s="133" t="s">
        <v>419</v>
      </c>
      <c r="E5" s="134">
        <v>23</v>
      </c>
      <c r="F5" s="12">
        <v>3</v>
      </c>
      <c r="G5" s="1" t="s">
        <v>216</v>
      </c>
      <c r="H5" s="44" t="s">
        <v>486</v>
      </c>
    </row>
    <row r="6" spans="1:8" x14ac:dyDescent="0.25">
      <c r="A6" s="197">
        <v>23</v>
      </c>
      <c r="B6" s="136">
        <v>1</v>
      </c>
      <c r="C6" s="109">
        <v>0.32083333333333336</v>
      </c>
      <c r="D6" s="133" t="s">
        <v>420</v>
      </c>
      <c r="E6" s="187">
        <v>4014</v>
      </c>
      <c r="F6" s="12">
        <v>3</v>
      </c>
      <c r="G6" s="1" t="s">
        <v>222</v>
      </c>
    </row>
    <row r="7" spans="1:8" x14ac:dyDescent="0.25">
      <c r="A7" s="197">
        <v>23</v>
      </c>
      <c r="B7" s="136">
        <v>3</v>
      </c>
      <c r="C7" s="109">
        <v>0.13055555555555556</v>
      </c>
      <c r="D7" s="133" t="s">
        <v>119</v>
      </c>
      <c r="E7" s="187">
        <v>5001</v>
      </c>
      <c r="F7" s="12">
        <v>3</v>
      </c>
      <c r="G7" s="1" t="s">
        <v>223</v>
      </c>
    </row>
    <row r="8" spans="1:8" x14ac:dyDescent="0.25">
      <c r="A8" s="198">
        <v>24</v>
      </c>
      <c r="B8" s="136">
        <v>2</v>
      </c>
      <c r="C8" s="109">
        <v>3.8194444444444441E-2</v>
      </c>
      <c r="D8" s="133" t="s">
        <v>38</v>
      </c>
      <c r="E8" s="187">
        <v>1010</v>
      </c>
      <c r="F8" s="12">
        <v>3</v>
      </c>
      <c r="G8" s="1" t="s">
        <v>487</v>
      </c>
    </row>
    <row r="9" spans="1:8" x14ac:dyDescent="0.25">
      <c r="A9" s="198">
        <v>24</v>
      </c>
      <c r="B9" s="136">
        <v>2</v>
      </c>
      <c r="C9" s="109">
        <v>3.8194444444444441E-2</v>
      </c>
      <c r="D9" s="133" t="s">
        <v>38</v>
      </c>
      <c r="E9" s="187">
        <v>1010</v>
      </c>
      <c r="F9" s="12">
        <v>10</v>
      </c>
      <c r="G9" s="1" t="s">
        <v>228</v>
      </c>
      <c r="H9" s="44" t="s">
        <v>486</v>
      </c>
    </row>
    <row r="10" spans="1:8" x14ac:dyDescent="0.25">
      <c r="A10" s="198">
        <v>24</v>
      </c>
      <c r="B10" s="136">
        <v>3</v>
      </c>
      <c r="C10" s="109">
        <v>0.625</v>
      </c>
      <c r="D10" s="133" t="s">
        <v>38</v>
      </c>
      <c r="E10" s="187">
        <v>1001</v>
      </c>
      <c r="F10" s="12">
        <v>3</v>
      </c>
      <c r="G10" s="1" t="s">
        <v>220</v>
      </c>
      <c r="H10" s="44" t="s">
        <v>486</v>
      </c>
    </row>
    <row r="11" spans="1:8" x14ac:dyDescent="0.25">
      <c r="A11" s="198">
        <v>24</v>
      </c>
      <c r="B11" s="136">
        <v>2</v>
      </c>
      <c r="C11" s="109">
        <v>4.1666666666666664E-2</v>
      </c>
      <c r="D11" s="133" t="s">
        <v>66</v>
      </c>
      <c r="E11" s="187">
        <v>3023</v>
      </c>
      <c r="F11" s="12">
        <v>3</v>
      </c>
      <c r="G11" s="1" t="s">
        <v>221</v>
      </c>
    </row>
    <row r="12" spans="1:8" x14ac:dyDescent="0.25">
      <c r="A12" s="198">
        <v>24</v>
      </c>
      <c r="B12" s="136">
        <v>2</v>
      </c>
      <c r="C12" s="109">
        <v>6.9444444444444441E-3</v>
      </c>
      <c r="D12" s="133" t="s">
        <v>66</v>
      </c>
      <c r="E12" s="193">
        <v>5</v>
      </c>
      <c r="F12" s="12">
        <v>3</v>
      </c>
      <c r="G12" s="1" t="s">
        <v>222</v>
      </c>
    </row>
    <row r="13" spans="1:8" x14ac:dyDescent="0.25">
      <c r="A13" s="198">
        <v>24</v>
      </c>
      <c r="B13" s="136">
        <v>3</v>
      </c>
      <c r="C13" s="109">
        <v>0.31944444444444448</v>
      </c>
      <c r="D13" s="133" t="s">
        <v>66</v>
      </c>
      <c r="E13" s="187">
        <v>3004</v>
      </c>
      <c r="F13" s="12">
        <v>3</v>
      </c>
      <c r="G13" s="1" t="s">
        <v>218</v>
      </c>
      <c r="H13" s="44" t="s">
        <v>486</v>
      </c>
    </row>
    <row r="14" spans="1:8" x14ac:dyDescent="0.25">
      <c r="A14" s="136">
        <v>31</v>
      </c>
      <c r="B14" s="136">
        <v>1</v>
      </c>
      <c r="C14" s="109">
        <v>0.39583333333333331</v>
      </c>
      <c r="D14" s="1" t="s">
        <v>420</v>
      </c>
      <c r="E14" s="187">
        <v>4022</v>
      </c>
      <c r="F14" s="12">
        <v>3</v>
      </c>
      <c r="G14" s="1" t="s">
        <v>487</v>
      </c>
      <c r="H14" s="44" t="s">
        <v>486</v>
      </c>
    </row>
    <row r="15" spans="1:8" x14ac:dyDescent="0.25">
      <c r="A15" s="136">
        <v>31</v>
      </c>
      <c r="B15" s="136">
        <v>1</v>
      </c>
      <c r="C15" s="109">
        <v>0.39583333333333331</v>
      </c>
      <c r="D15" s="133" t="s">
        <v>420</v>
      </c>
      <c r="E15" s="187">
        <v>4022</v>
      </c>
      <c r="F15" s="136">
        <v>10</v>
      </c>
      <c r="G15" s="133" t="s">
        <v>492</v>
      </c>
      <c r="H15" s="134"/>
    </row>
    <row r="16" spans="1:8" x14ac:dyDescent="0.25">
      <c r="A16" s="136">
        <v>31</v>
      </c>
      <c r="B16" s="136">
        <v>2</v>
      </c>
      <c r="C16" s="109">
        <v>0.25277777777777777</v>
      </c>
      <c r="D16" s="1" t="s">
        <v>419</v>
      </c>
      <c r="E16" s="187">
        <v>8024</v>
      </c>
      <c r="F16" s="12">
        <v>3</v>
      </c>
      <c r="G16" s="1" t="s">
        <v>220</v>
      </c>
    </row>
    <row r="17" spans="1:8" x14ac:dyDescent="0.25">
      <c r="A17" s="136">
        <v>31</v>
      </c>
      <c r="B17" s="136">
        <v>3</v>
      </c>
      <c r="C17" s="109">
        <v>2.0833333333333332E-2</v>
      </c>
      <c r="D17" s="1" t="s">
        <v>419</v>
      </c>
      <c r="E17" s="187">
        <v>8021</v>
      </c>
      <c r="F17" s="12">
        <v>3</v>
      </c>
      <c r="G17" s="1" t="s">
        <v>218</v>
      </c>
    </row>
    <row r="18" spans="1:8" x14ac:dyDescent="0.25">
      <c r="A18" s="196">
        <v>32</v>
      </c>
      <c r="B18" s="136">
        <v>2</v>
      </c>
      <c r="C18" s="109">
        <v>0.5541666666666667</v>
      </c>
      <c r="D18" s="1" t="s">
        <v>140</v>
      </c>
      <c r="E18" s="187">
        <v>6023</v>
      </c>
      <c r="F18" s="12">
        <v>3</v>
      </c>
      <c r="G18" s="1" t="s">
        <v>218</v>
      </c>
      <c r="H18" s="44" t="s">
        <v>486</v>
      </c>
    </row>
    <row r="19" spans="1:8" x14ac:dyDescent="0.25">
      <c r="A19" s="197">
        <v>33</v>
      </c>
      <c r="B19" s="136">
        <v>3</v>
      </c>
      <c r="C19" s="109">
        <v>0.72777777777777775</v>
      </c>
      <c r="D19" s="1" t="s">
        <v>66</v>
      </c>
      <c r="E19" s="187">
        <v>3004</v>
      </c>
      <c r="F19" s="12">
        <v>3</v>
      </c>
      <c r="G19" s="1" t="s">
        <v>222</v>
      </c>
    </row>
    <row r="20" spans="1:8" x14ac:dyDescent="0.25">
      <c r="A20" s="197">
        <v>33</v>
      </c>
      <c r="B20" s="136">
        <v>3</v>
      </c>
      <c r="C20" s="109">
        <v>0.40972222222222227</v>
      </c>
      <c r="D20" s="1" t="s">
        <v>66</v>
      </c>
      <c r="E20" s="187">
        <v>3018</v>
      </c>
      <c r="F20" s="12">
        <v>3</v>
      </c>
      <c r="G20" s="1" t="s">
        <v>218</v>
      </c>
    </row>
    <row r="21" spans="1:8" x14ac:dyDescent="0.25">
      <c r="A21" s="198">
        <v>34</v>
      </c>
      <c r="B21" s="136">
        <v>1</v>
      </c>
      <c r="C21" s="109">
        <v>0.4465277777777778</v>
      </c>
      <c r="D21" s="1" t="s">
        <v>39</v>
      </c>
      <c r="E21" s="187">
        <v>2016</v>
      </c>
      <c r="F21" s="12">
        <v>3</v>
      </c>
      <c r="G21" s="1" t="s">
        <v>218</v>
      </c>
    </row>
    <row r="22" spans="1:8" x14ac:dyDescent="0.25">
      <c r="A22" s="198">
        <v>34</v>
      </c>
      <c r="B22" s="136">
        <v>2</v>
      </c>
      <c r="C22" s="109">
        <v>0.41666666666666669</v>
      </c>
      <c r="D22" s="1" t="s">
        <v>39</v>
      </c>
      <c r="E22" s="187">
        <v>2008</v>
      </c>
      <c r="F22" s="12">
        <v>3</v>
      </c>
      <c r="G22" s="1" t="s">
        <v>218</v>
      </c>
    </row>
    <row r="23" spans="1:8" x14ac:dyDescent="0.25">
      <c r="A23" s="136">
        <v>41</v>
      </c>
      <c r="B23" s="136">
        <v>2</v>
      </c>
      <c r="C23" s="109">
        <v>0.42708333333333331</v>
      </c>
      <c r="D23" s="1" t="s">
        <v>66</v>
      </c>
      <c r="E23" s="134">
        <v>3</v>
      </c>
      <c r="F23" s="12">
        <v>3</v>
      </c>
      <c r="G23" s="1" t="s">
        <v>220</v>
      </c>
      <c r="H23" s="44" t="s">
        <v>486</v>
      </c>
    </row>
    <row r="24" spans="1:8" x14ac:dyDescent="0.25">
      <c r="A24" s="136">
        <v>41</v>
      </c>
      <c r="B24" s="136">
        <v>2</v>
      </c>
      <c r="C24" s="109">
        <v>0.21875</v>
      </c>
      <c r="D24" s="1" t="s">
        <v>66</v>
      </c>
      <c r="E24" s="187">
        <v>3010</v>
      </c>
      <c r="F24" s="12">
        <v>3</v>
      </c>
      <c r="G24" s="1" t="s">
        <v>216</v>
      </c>
    </row>
    <row r="25" spans="1:8" x14ac:dyDescent="0.25">
      <c r="A25" s="136">
        <v>41</v>
      </c>
      <c r="B25" s="136">
        <v>3</v>
      </c>
      <c r="C25" s="109">
        <v>0.60069444444444442</v>
      </c>
      <c r="D25" s="1" t="s">
        <v>66</v>
      </c>
      <c r="E25" s="187">
        <v>3018</v>
      </c>
      <c r="F25" s="12">
        <v>3</v>
      </c>
      <c r="G25" s="1" t="s">
        <v>487</v>
      </c>
    </row>
    <row r="26" spans="1:8" x14ac:dyDescent="0.25">
      <c r="A26" s="136">
        <v>41</v>
      </c>
      <c r="B26" s="136">
        <v>1</v>
      </c>
      <c r="C26" s="109">
        <v>0.22222222222222221</v>
      </c>
      <c r="D26" s="1" t="s">
        <v>39</v>
      </c>
      <c r="E26" s="134" t="s">
        <v>501</v>
      </c>
      <c r="F26" s="12">
        <v>3</v>
      </c>
      <c r="G26" s="1" t="s">
        <v>219</v>
      </c>
    </row>
    <row r="27" spans="1:8" x14ac:dyDescent="0.25">
      <c r="A27" s="136">
        <v>41</v>
      </c>
      <c r="B27" s="136">
        <v>3</v>
      </c>
      <c r="C27" s="109">
        <v>0.69444444444444453</v>
      </c>
      <c r="D27" s="1" t="s">
        <v>39</v>
      </c>
      <c r="E27" s="187">
        <v>2021</v>
      </c>
      <c r="F27" s="12">
        <v>3</v>
      </c>
      <c r="G27" s="1" t="s">
        <v>218</v>
      </c>
    </row>
    <row r="28" spans="1:8" x14ac:dyDescent="0.25">
      <c r="A28" s="196">
        <v>42</v>
      </c>
      <c r="B28" s="136">
        <v>3</v>
      </c>
      <c r="C28" s="109">
        <v>0.83333333333333337</v>
      </c>
      <c r="D28" s="1" t="s">
        <v>419</v>
      </c>
      <c r="E28" s="187">
        <v>8008</v>
      </c>
      <c r="F28" s="12">
        <v>3</v>
      </c>
      <c r="G28" s="1" t="s">
        <v>218</v>
      </c>
    </row>
    <row r="29" spans="1:8" x14ac:dyDescent="0.25">
      <c r="A29" s="196">
        <v>42</v>
      </c>
      <c r="B29" s="136">
        <v>3</v>
      </c>
      <c r="C29" s="109">
        <v>9.375E-2</v>
      </c>
      <c r="D29" s="1" t="s">
        <v>419</v>
      </c>
      <c r="E29" s="187">
        <v>8023</v>
      </c>
      <c r="F29" s="12">
        <v>3</v>
      </c>
      <c r="G29" s="1" t="s">
        <v>218</v>
      </c>
      <c r="H29" s="44" t="s">
        <v>486</v>
      </c>
    </row>
    <row r="30" spans="1:8" x14ac:dyDescent="0.25">
      <c r="A30" s="196">
        <v>42</v>
      </c>
      <c r="B30" s="136">
        <v>1</v>
      </c>
      <c r="C30" s="109">
        <v>0.13958333333333334</v>
      </c>
      <c r="D30" s="1" t="s">
        <v>119</v>
      </c>
      <c r="E30" s="134" t="s">
        <v>502</v>
      </c>
      <c r="F30" s="12">
        <v>3</v>
      </c>
      <c r="G30" s="1" t="s">
        <v>219</v>
      </c>
    </row>
    <row r="31" spans="1:8" x14ac:dyDescent="0.25">
      <c r="A31" s="196">
        <v>42</v>
      </c>
      <c r="B31" s="136">
        <v>3</v>
      </c>
      <c r="C31" s="109">
        <v>0.75</v>
      </c>
      <c r="D31" s="1" t="s">
        <v>119</v>
      </c>
      <c r="E31" s="187">
        <v>5026</v>
      </c>
      <c r="F31" s="12">
        <v>3</v>
      </c>
      <c r="G31" s="1" t="s">
        <v>218</v>
      </c>
      <c r="H31" s="44" t="s">
        <v>486</v>
      </c>
    </row>
    <row r="32" spans="1:8" x14ac:dyDescent="0.25">
      <c r="A32" s="196">
        <v>42</v>
      </c>
      <c r="B32" s="136">
        <v>3</v>
      </c>
      <c r="C32" s="109">
        <v>0.59722222222222221</v>
      </c>
      <c r="D32" s="1" t="s">
        <v>119</v>
      </c>
      <c r="E32" s="134" t="s">
        <v>503</v>
      </c>
      <c r="F32" s="12">
        <v>3</v>
      </c>
      <c r="G32" s="1" t="s">
        <v>219</v>
      </c>
    </row>
    <row r="33" spans="1:8" x14ac:dyDescent="0.25">
      <c r="A33" s="196">
        <v>42</v>
      </c>
      <c r="B33" s="136">
        <v>3</v>
      </c>
      <c r="C33" s="109">
        <v>0.20138888888888887</v>
      </c>
      <c r="D33" s="1" t="s">
        <v>119</v>
      </c>
      <c r="E33" s="187">
        <v>5022</v>
      </c>
      <c r="F33" s="12">
        <v>3</v>
      </c>
      <c r="G33" s="1" t="s">
        <v>487</v>
      </c>
    </row>
    <row r="34" spans="1:8" x14ac:dyDescent="0.25">
      <c r="A34" s="136">
        <v>51</v>
      </c>
      <c r="B34" s="136">
        <v>2</v>
      </c>
      <c r="C34" s="109">
        <v>0.13541666666666666</v>
      </c>
      <c r="D34" s="1" t="s">
        <v>420</v>
      </c>
      <c r="E34" s="187">
        <v>4013</v>
      </c>
      <c r="F34" s="12">
        <v>3</v>
      </c>
      <c r="G34" s="1" t="s">
        <v>218</v>
      </c>
    </row>
    <row r="35" spans="1:8" x14ac:dyDescent="0.25">
      <c r="A35" s="136">
        <v>51</v>
      </c>
      <c r="B35" s="136">
        <v>3</v>
      </c>
      <c r="C35" s="109">
        <v>0.18472222222222223</v>
      </c>
      <c r="D35" s="1" t="s">
        <v>162</v>
      </c>
      <c r="E35" s="187">
        <v>7010</v>
      </c>
      <c r="F35" s="12">
        <v>3</v>
      </c>
      <c r="G35" s="1" t="s">
        <v>218</v>
      </c>
      <c r="H35" s="44" t="s">
        <v>486</v>
      </c>
    </row>
    <row r="36" spans="1:8" x14ac:dyDescent="0.25">
      <c r="A36" s="196">
        <v>52</v>
      </c>
      <c r="B36" s="136">
        <v>3</v>
      </c>
      <c r="C36" s="109">
        <v>0.70208333333333339</v>
      </c>
      <c r="D36" s="1" t="s">
        <v>66</v>
      </c>
      <c r="E36" s="187">
        <v>3023</v>
      </c>
      <c r="F36" s="12">
        <v>3</v>
      </c>
      <c r="G36" s="1" t="s">
        <v>220</v>
      </c>
    </row>
    <row r="37" spans="1:8" x14ac:dyDescent="0.25">
      <c r="A37" s="197">
        <v>53</v>
      </c>
      <c r="B37" s="136">
        <v>1</v>
      </c>
      <c r="C37" s="109">
        <v>0.56666666666666665</v>
      </c>
      <c r="D37" s="1" t="s">
        <v>419</v>
      </c>
      <c r="E37" s="187">
        <v>8022</v>
      </c>
      <c r="F37" s="12">
        <v>3</v>
      </c>
      <c r="G37" s="1" t="s">
        <v>218</v>
      </c>
    </row>
    <row r="38" spans="1:8" x14ac:dyDescent="0.25">
      <c r="A38" s="197">
        <v>53</v>
      </c>
      <c r="B38" s="136">
        <v>2</v>
      </c>
      <c r="C38" s="109">
        <v>0.53125</v>
      </c>
      <c r="D38" s="1" t="s">
        <v>419</v>
      </c>
      <c r="E38" s="187">
        <v>8008</v>
      </c>
      <c r="F38" s="12">
        <v>3</v>
      </c>
      <c r="G38" s="1" t="s">
        <v>220</v>
      </c>
    </row>
    <row r="39" spans="1:8" x14ac:dyDescent="0.25">
      <c r="A39" s="197">
        <v>53</v>
      </c>
      <c r="B39" s="136">
        <v>2</v>
      </c>
      <c r="C39" s="109">
        <v>0.38055555555555554</v>
      </c>
      <c r="D39" s="1" t="s">
        <v>419</v>
      </c>
      <c r="E39" s="187">
        <v>8003</v>
      </c>
      <c r="F39" s="12">
        <v>3</v>
      </c>
      <c r="G39" s="1" t="s">
        <v>223</v>
      </c>
    </row>
    <row r="40" spans="1:8" x14ac:dyDescent="0.25">
      <c r="A40" s="197">
        <v>53</v>
      </c>
      <c r="B40" s="136">
        <v>3</v>
      </c>
      <c r="C40" s="109">
        <v>0.5625</v>
      </c>
      <c r="D40" s="1" t="s">
        <v>419</v>
      </c>
      <c r="E40" s="187">
        <v>8024</v>
      </c>
      <c r="F40" s="12">
        <v>3</v>
      </c>
      <c r="G40" s="1" t="s">
        <v>221</v>
      </c>
    </row>
    <row r="41" spans="1:8" x14ac:dyDescent="0.25">
      <c r="A41" s="198">
        <v>54</v>
      </c>
      <c r="B41" s="136">
        <v>3</v>
      </c>
      <c r="C41" s="109">
        <v>0.46597222222222223</v>
      </c>
      <c r="D41" s="1" t="s">
        <v>39</v>
      </c>
      <c r="E41" s="187">
        <v>2007</v>
      </c>
      <c r="F41" s="12">
        <v>3</v>
      </c>
      <c r="G41" s="1" t="s">
        <v>220</v>
      </c>
    </row>
    <row r="42" spans="1:8" x14ac:dyDescent="0.25">
      <c r="A42" s="136">
        <v>61</v>
      </c>
      <c r="B42" s="136">
        <v>2</v>
      </c>
      <c r="C42" s="109">
        <v>0.62916666666666665</v>
      </c>
      <c r="D42" s="1" t="s">
        <v>38</v>
      </c>
      <c r="E42" s="187">
        <v>1010</v>
      </c>
      <c r="F42" s="12">
        <v>3</v>
      </c>
      <c r="G42" s="1" t="s">
        <v>221</v>
      </c>
      <c r="H42" s="44" t="s">
        <v>486</v>
      </c>
    </row>
    <row r="43" spans="1:8" x14ac:dyDescent="0.25">
      <c r="A43" s="196">
        <v>62</v>
      </c>
      <c r="B43" s="136">
        <v>3</v>
      </c>
      <c r="C43" s="109">
        <v>0.78472222222222221</v>
      </c>
      <c r="D43" s="1" t="s">
        <v>39</v>
      </c>
      <c r="E43" s="134">
        <v>2009</v>
      </c>
      <c r="F43" s="12">
        <v>3</v>
      </c>
      <c r="G43" s="1" t="s">
        <v>220</v>
      </c>
      <c r="H43" s="44" t="s">
        <v>486</v>
      </c>
    </row>
    <row r="44" spans="1:8" x14ac:dyDescent="0.25">
      <c r="A44" s="196">
        <v>62</v>
      </c>
      <c r="B44" s="136">
        <v>2</v>
      </c>
      <c r="C44" s="109">
        <v>0.48541666666666666</v>
      </c>
      <c r="D44" s="1" t="s">
        <v>420</v>
      </c>
      <c r="E44" s="187">
        <v>4021</v>
      </c>
      <c r="F44" s="12">
        <v>3</v>
      </c>
      <c r="G44" s="1" t="s">
        <v>223</v>
      </c>
    </row>
    <row r="45" spans="1:8" x14ac:dyDescent="0.25">
      <c r="A45" s="197">
        <v>63</v>
      </c>
      <c r="B45" s="136">
        <v>1</v>
      </c>
      <c r="C45" s="109">
        <v>0.65277777777777779</v>
      </c>
      <c r="D45" s="1" t="s">
        <v>140</v>
      </c>
      <c r="E45" s="187">
        <v>6028</v>
      </c>
      <c r="F45" s="12">
        <v>3</v>
      </c>
      <c r="G45" s="1" t="s">
        <v>218</v>
      </c>
    </row>
    <row r="46" spans="1:8" x14ac:dyDescent="0.25">
      <c r="A46" s="197">
        <v>63</v>
      </c>
      <c r="B46" s="136">
        <v>1</v>
      </c>
      <c r="C46" s="109">
        <v>0.2673611111111111</v>
      </c>
      <c r="D46" s="1" t="s">
        <v>140</v>
      </c>
      <c r="E46" s="187">
        <v>6017</v>
      </c>
      <c r="F46" s="12">
        <v>3</v>
      </c>
      <c r="G46" s="1" t="s">
        <v>223</v>
      </c>
    </row>
    <row r="47" spans="1:8" x14ac:dyDescent="0.25">
      <c r="A47" s="197">
        <v>63</v>
      </c>
      <c r="B47" s="136">
        <v>1</v>
      </c>
      <c r="C47" s="109">
        <v>0.1111111111111111</v>
      </c>
      <c r="D47" s="1" t="s">
        <v>140</v>
      </c>
      <c r="E47" s="187">
        <v>6004</v>
      </c>
      <c r="F47" s="12">
        <v>3</v>
      </c>
      <c r="G47" s="1" t="s">
        <v>218</v>
      </c>
    </row>
    <row r="48" spans="1:8" x14ac:dyDescent="0.25">
      <c r="A48" s="197">
        <v>63</v>
      </c>
      <c r="B48" s="136">
        <v>1</v>
      </c>
      <c r="C48" s="109">
        <v>0.35416666666666669</v>
      </c>
      <c r="D48" s="1" t="s">
        <v>66</v>
      </c>
      <c r="E48" s="187">
        <v>3011</v>
      </c>
      <c r="F48" s="12">
        <v>3</v>
      </c>
      <c r="G48" s="1" t="s">
        <v>221</v>
      </c>
    </row>
    <row r="49" spans="1:8" x14ac:dyDescent="0.25">
      <c r="A49" s="197">
        <v>63</v>
      </c>
      <c r="B49" s="136">
        <v>2</v>
      </c>
      <c r="C49" s="109">
        <v>0.72222222222222221</v>
      </c>
      <c r="D49" s="133" t="s">
        <v>66</v>
      </c>
      <c r="E49" s="134">
        <v>13</v>
      </c>
      <c r="F49" s="12">
        <v>3</v>
      </c>
      <c r="G49" s="1" t="s">
        <v>223</v>
      </c>
    </row>
    <row r="50" spans="1:8" x14ac:dyDescent="0.25">
      <c r="A50" s="197">
        <v>63</v>
      </c>
      <c r="B50" s="136">
        <v>2</v>
      </c>
      <c r="C50" s="109">
        <v>0.67499999999999993</v>
      </c>
      <c r="D50" s="133" t="s">
        <v>66</v>
      </c>
      <c r="E50" s="187">
        <v>3020</v>
      </c>
      <c r="F50" s="12">
        <v>3</v>
      </c>
      <c r="G50" s="1" t="s">
        <v>218</v>
      </c>
    </row>
    <row r="51" spans="1:8" x14ac:dyDescent="0.25">
      <c r="A51" s="197">
        <v>63</v>
      </c>
      <c r="B51" s="136">
        <v>2</v>
      </c>
      <c r="C51" s="109">
        <v>0.44305555555555554</v>
      </c>
      <c r="D51" s="133" t="s">
        <v>66</v>
      </c>
      <c r="E51" s="187">
        <v>3020</v>
      </c>
      <c r="F51" s="12">
        <v>3</v>
      </c>
      <c r="G51" s="1" t="s">
        <v>222</v>
      </c>
    </row>
    <row r="52" spans="1:8" x14ac:dyDescent="0.25">
      <c r="A52" s="197">
        <v>63</v>
      </c>
      <c r="B52" s="136">
        <v>3</v>
      </c>
      <c r="C52" s="109">
        <v>0.51041666666666663</v>
      </c>
      <c r="D52" s="133" t="s">
        <v>66</v>
      </c>
      <c r="E52" s="187">
        <v>3014</v>
      </c>
      <c r="F52" s="12">
        <v>3</v>
      </c>
      <c r="G52" s="1" t="s">
        <v>260</v>
      </c>
    </row>
    <row r="53" spans="1:8" x14ac:dyDescent="0.25">
      <c r="A53" s="197">
        <v>63</v>
      </c>
      <c r="B53" s="136">
        <v>3</v>
      </c>
      <c r="C53" s="109">
        <v>0.34722222222222227</v>
      </c>
      <c r="D53" s="133" t="s">
        <v>66</v>
      </c>
      <c r="E53" s="187">
        <v>3011</v>
      </c>
      <c r="F53" s="12">
        <v>3</v>
      </c>
      <c r="G53" s="1" t="s">
        <v>220</v>
      </c>
    </row>
    <row r="54" spans="1:8" x14ac:dyDescent="0.25">
      <c r="A54" s="198">
        <v>64</v>
      </c>
      <c r="B54" s="136">
        <v>3</v>
      </c>
      <c r="C54" s="109">
        <v>0.36458333333333331</v>
      </c>
      <c r="D54" s="1" t="s">
        <v>419</v>
      </c>
      <c r="E54" s="187">
        <v>8006</v>
      </c>
      <c r="F54" s="12">
        <v>3</v>
      </c>
      <c r="G54" s="1" t="s">
        <v>218</v>
      </c>
    </row>
    <row r="55" spans="1:8" x14ac:dyDescent="0.25">
      <c r="A55" s="198">
        <v>64</v>
      </c>
      <c r="B55" s="136">
        <v>2</v>
      </c>
      <c r="C55" s="109">
        <v>0.40972222222222227</v>
      </c>
      <c r="D55" s="1" t="s">
        <v>162</v>
      </c>
      <c r="E55" s="187">
        <v>7014</v>
      </c>
      <c r="F55" s="12">
        <v>3</v>
      </c>
      <c r="G55" s="1" t="s">
        <v>218</v>
      </c>
    </row>
    <row r="56" spans="1:8" x14ac:dyDescent="0.25">
      <c r="A56" s="136">
        <v>71</v>
      </c>
      <c r="B56" s="136">
        <v>2</v>
      </c>
      <c r="C56" s="109">
        <v>2.0833333333333332E-2</v>
      </c>
      <c r="D56" s="1" t="s">
        <v>420</v>
      </c>
      <c r="E56" s="187">
        <v>4001</v>
      </c>
      <c r="F56" s="12">
        <v>3</v>
      </c>
      <c r="G56" s="1" t="s">
        <v>218</v>
      </c>
    </row>
    <row r="57" spans="1:8" x14ac:dyDescent="0.25">
      <c r="A57" s="136">
        <v>71</v>
      </c>
      <c r="B57" s="136">
        <v>2</v>
      </c>
      <c r="C57" s="109">
        <v>0.71527777777777779</v>
      </c>
      <c r="D57" s="1" t="s">
        <v>66</v>
      </c>
      <c r="E57" s="187">
        <v>3018</v>
      </c>
      <c r="F57" s="12">
        <v>3</v>
      </c>
      <c r="G57" s="1" t="s">
        <v>220</v>
      </c>
      <c r="H57" s="44" t="s">
        <v>486</v>
      </c>
    </row>
    <row r="58" spans="1:8" x14ac:dyDescent="0.25">
      <c r="A58" s="197">
        <v>73</v>
      </c>
      <c r="B58" s="136">
        <v>3</v>
      </c>
      <c r="C58" s="109">
        <v>0.69097222222222221</v>
      </c>
      <c r="D58" s="1" t="s">
        <v>39</v>
      </c>
      <c r="E58" s="187">
        <v>2018</v>
      </c>
      <c r="F58" s="12">
        <v>3</v>
      </c>
      <c r="G58" s="1" t="s">
        <v>487</v>
      </c>
    </row>
    <row r="59" spans="1:8" x14ac:dyDescent="0.25">
      <c r="A59" s="197">
        <v>73</v>
      </c>
      <c r="B59" s="136">
        <v>3</v>
      </c>
      <c r="C59" s="109">
        <v>0.49652777777777773</v>
      </c>
      <c r="D59" s="1" t="s">
        <v>39</v>
      </c>
      <c r="E59" s="187">
        <v>2007</v>
      </c>
      <c r="F59" s="12">
        <v>3</v>
      </c>
      <c r="G59" s="1" t="s">
        <v>218</v>
      </c>
      <c r="H59" s="44" t="s">
        <v>486</v>
      </c>
    </row>
    <row r="60" spans="1:8" x14ac:dyDescent="0.25">
      <c r="A60" s="197">
        <v>73</v>
      </c>
      <c r="B60" s="136">
        <v>3</v>
      </c>
      <c r="C60" s="109">
        <v>1.3888888888888889E-3</v>
      </c>
      <c r="D60" s="1" t="s">
        <v>39</v>
      </c>
      <c r="E60" s="134" t="s">
        <v>506</v>
      </c>
      <c r="F60" s="12">
        <v>3</v>
      </c>
      <c r="G60" s="1" t="s">
        <v>218</v>
      </c>
    </row>
    <row r="61" spans="1:8" x14ac:dyDescent="0.25">
      <c r="A61" s="198">
        <v>74</v>
      </c>
      <c r="B61" s="136">
        <v>1</v>
      </c>
      <c r="C61" s="109">
        <v>0.62013888888888891</v>
      </c>
      <c r="D61" s="1" t="s">
        <v>119</v>
      </c>
      <c r="E61" s="187">
        <v>5002</v>
      </c>
      <c r="F61" s="12">
        <v>3</v>
      </c>
      <c r="G61" s="1" t="s">
        <v>218</v>
      </c>
      <c r="H61" s="44" t="s">
        <v>486</v>
      </c>
    </row>
    <row r="62" spans="1:8" x14ac:dyDescent="0.25">
      <c r="A62" s="198">
        <v>74</v>
      </c>
      <c r="B62" s="136">
        <v>2</v>
      </c>
      <c r="C62" s="109">
        <v>0.59097222222222223</v>
      </c>
      <c r="D62" s="1" t="s">
        <v>140</v>
      </c>
      <c r="E62" s="187">
        <v>6025</v>
      </c>
      <c r="F62" s="12">
        <v>3</v>
      </c>
      <c r="G62" s="1" t="s">
        <v>223</v>
      </c>
    </row>
    <row r="63" spans="1:8" x14ac:dyDescent="0.25">
      <c r="A63" s="198">
        <v>74</v>
      </c>
      <c r="B63" s="136">
        <v>3</v>
      </c>
      <c r="C63" s="109">
        <v>0.50972222222222219</v>
      </c>
      <c r="D63" s="1" t="s">
        <v>140</v>
      </c>
      <c r="E63" s="187">
        <v>6027</v>
      </c>
      <c r="F63" s="12">
        <v>3</v>
      </c>
      <c r="G63" s="1" t="s">
        <v>218</v>
      </c>
    </row>
  </sheetData>
  <sortState ref="A2:K194">
    <sortCondition ref="E2:E194"/>
  </sortState>
  <conditionalFormatting sqref="D1">
    <cfRule type="containsText" dxfId="492" priority="1293" operator="containsText" text="Puckheads">
      <formula>NOT(ISERROR(SEARCH("Puckheads",D1)))</formula>
    </cfRule>
    <cfRule type="containsText" dxfId="491" priority="1294" operator="containsText" text="Rink Rats">
      <formula>NOT(ISERROR(SEARCH("Rink Rats",D1)))</formula>
    </cfRule>
    <cfRule type="containsText" dxfId="490" priority="1295" operator="containsText" text="Victors">
      <formula>NOT(ISERROR(SEARCH("Victors",D1)))</formula>
    </cfRule>
    <cfRule type="containsText" dxfId="489" priority="1296" operator="containsText" text="Kryptonite">
      <formula>NOT(ISERROR(SEARCH("Kryptonite",D1)))</formula>
    </cfRule>
    <cfRule type="containsText" dxfId="488" priority="1298" operator="containsText" text="FoDM/KB">
      <formula>NOT(ISERROR(SEARCH("FoDM/KB",D1)))</formula>
    </cfRule>
    <cfRule type="containsText" dxfId="487" priority="1299" operator="containsText" text="Alien">
      <formula>NOT(ISERROR(SEARCH("Alien",D1)))</formula>
    </cfRule>
    <cfRule type="containsText" dxfId="486" priority="1300" operator="containsText" text="Red Alert">
      <formula>NOT(ISERROR(SEARCH("Red Alert",D1)))</formula>
    </cfRule>
  </conditionalFormatting>
  <conditionalFormatting sqref="E1 E5 E23 E26 E30 E32 E43 E49 E64:E1048576 E60">
    <cfRule type="cellIs" dxfId="485" priority="644" operator="between">
      <formula>1</formula>
      <formula>999</formula>
    </cfRule>
  </conditionalFormatting>
  <conditionalFormatting sqref="D2">
    <cfRule type="containsText" dxfId="484" priority="58" operator="containsText" text="Puckheads">
      <formula>NOT(ISERROR(SEARCH("Puckheads",D2)))</formula>
    </cfRule>
    <cfRule type="containsText" dxfId="483" priority="59" operator="containsText" text="Rink Rats">
      <formula>NOT(ISERROR(SEARCH("Rink Rats",D2)))</formula>
    </cfRule>
    <cfRule type="containsText" dxfId="482" priority="60" operator="containsText" text="Victors">
      <formula>NOT(ISERROR(SEARCH("Victors",D2)))</formula>
    </cfRule>
    <cfRule type="containsText" dxfId="481" priority="61" operator="containsText" text="Kryptonite">
      <formula>NOT(ISERROR(SEARCH("Kryptonite",D2)))</formula>
    </cfRule>
    <cfRule type="containsText" dxfId="480" priority="63" operator="containsText" text="FoDM/KB">
      <formula>NOT(ISERROR(SEARCH("FoDM/KB",D2)))</formula>
    </cfRule>
    <cfRule type="containsText" dxfId="479" priority="64" operator="containsText" text="Alien">
      <formula>NOT(ISERROR(SEARCH("Alien",D2)))</formula>
    </cfRule>
    <cfRule type="containsText" dxfId="478" priority="65" operator="containsText" text="Red Alert">
      <formula>NOT(ISERROR(SEARCH("Red Alert",D2)))</formula>
    </cfRule>
  </conditionalFormatting>
  <conditionalFormatting sqref="D3:D4">
    <cfRule type="containsText" dxfId="477" priority="50" operator="containsText" text="Puckheads">
      <formula>NOT(ISERROR(SEARCH("Puckheads",D3)))</formula>
    </cfRule>
    <cfRule type="containsText" dxfId="476" priority="51" operator="containsText" text="Rink Rats">
      <formula>NOT(ISERROR(SEARCH("Rink Rats",D3)))</formula>
    </cfRule>
    <cfRule type="containsText" dxfId="475" priority="52" operator="containsText" text="Victors">
      <formula>NOT(ISERROR(SEARCH("Victors",D3)))</formula>
    </cfRule>
    <cfRule type="containsText" dxfId="474" priority="53" operator="containsText" text="Kryptonite">
      <formula>NOT(ISERROR(SEARCH("Kryptonite",D3)))</formula>
    </cfRule>
    <cfRule type="containsText" dxfId="473" priority="55" operator="containsText" text="FoDM/KB">
      <formula>NOT(ISERROR(SEARCH("FoDM/KB",D3)))</formula>
    </cfRule>
    <cfRule type="containsText" dxfId="472" priority="56" operator="containsText" text="Alien">
      <formula>NOT(ISERROR(SEARCH("Alien",D3)))</formula>
    </cfRule>
    <cfRule type="containsText" dxfId="471" priority="57" operator="containsText" text="Red Alert">
      <formula>NOT(ISERROR(SEARCH("Red Alert",D3)))</formula>
    </cfRule>
  </conditionalFormatting>
  <conditionalFormatting sqref="D5">
    <cfRule type="containsText" dxfId="470" priority="42" operator="containsText" text="Flying Moose">
      <formula>NOT(ISERROR(SEARCH("Flying Moose",D5)))</formula>
    </cfRule>
    <cfRule type="containsText" dxfId="469" priority="43" operator="containsText" text="Rink Rats">
      <formula>NOT(ISERROR(SEARCH("Rink Rats",D5)))</formula>
    </cfRule>
    <cfRule type="containsText" dxfId="468" priority="44" operator="containsText" text="Victors">
      <formula>NOT(ISERROR(SEARCH("Victors",D5)))</formula>
    </cfRule>
    <cfRule type="containsText" dxfId="467" priority="45" operator="containsText" text="Kryptonite">
      <formula>NOT(ISERROR(SEARCH("Kryptonite",D5)))</formula>
    </cfRule>
    <cfRule type="containsText" dxfId="466" priority="46" operator="containsText" text="Ichi">
      <formula>NOT(ISERROR(SEARCH("Ichi",D5)))</formula>
    </cfRule>
    <cfRule type="containsText" dxfId="465" priority="47" operator="containsText" text="FoDM/KB">
      <formula>NOT(ISERROR(SEARCH("FoDM/KB",D5)))</formula>
    </cfRule>
    <cfRule type="containsText" dxfId="464" priority="48" operator="containsText" text="Alien">
      <formula>NOT(ISERROR(SEARCH("Alien",D5)))</formula>
    </cfRule>
    <cfRule type="containsText" dxfId="463" priority="49" operator="containsText" text="Red Alert">
      <formula>NOT(ISERROR(SEARCH("Red Alert",D5)))</formula>
    </cfRule>
  </conditionalFormatting>
  <conditionalFormatting sqref="D6">
    <cfRule type="containsText" dxfId="462" priority="34" operator="containsText" text="Flying Moose">
      <formula>NOT(ISERROR(SEARCH("Flying Moose",D6)))</formula>
    </cfRule>
    <cfRule type="containsText" dxfId="461" priority="35" operator="containsText" text="Rink Rats">
      <formula>NOT(ISERROR(SEARCH("Rink Rats",D6)))</formula>
    </cfRule>
    <cfRule type="containsText" dxfId="460" priority="36" operator="containsText" text="Victors">
      <formula>NOT(ISERROR(SEARCH("Victors",D6)))</formula>
    </cfRule>
    <cfRule type="containsText" dxfId="459" priority="37" operator="containsText" text="Kryptonite">
      <formula>NOT(ISERROR(SEARCH("Kryptonite",D6)))</formula>
    </cfRule>
    <cfRule type="containsText" dxfId="458" priority="38" operator="containsText" text="Ichi">
      <formula>NOT(ISERROR(SEARCH("Ichi",D6)))</formula>
    </cfRule>
    <cfRule type="containsText" dxfId="457" priority="39" operator="containsText" text="FoDM/KB">
      <formula>NOT(ISERROR(SEARCH("FoDM/KB",D6)))</formula>
    </cfRule>
    <cfRule type="containsText" dxfId="456" priority="40" operator="containsText" text="Alien">
      <formula>NOT(ISERROR(SEARCH("Alien",D6)))</formula>
    </cfRule>
    <cfRule type="containsText" dxfId="455" priority="41" operator="containsText" text="Red Alert">
      <formula>NOT(ISERROR(SEARCH("Red Alert",D6)))</formula>
    </cfRule>
  </conditionalFormatting>
  <conditionalFormatting sqref="D7">
    <cfRule type="containsText" dxfId="454" priority="26" operator="containsText" text="Puckheads">
      <formula>NOT(ISERROR(SEARCH("Puckheads",D7)))</formula>
    </cfRule>
    <cfRule type="containsText" dxfId="453" priority="27" operator="containsText" text="Rink Rats">
      <formula>NOT(ISERROR(SEARCH("Rink Rats",D7)))</formula>
    </cfRule>
    <cfRule type="containsText" dxfId="452" priority="28" operator="containsText" text="Victors">
      <formula>NOT(ISERROR(SEARCH("Victors",D7)))</formula>
    </cfRule>
    <cfRule type="containsText" dxfId="451" priority="29" operator="containsText" text="Kryptonite">
      <formula>NOT(ISERROR(SEARCH("Kryptonite",D7)))</formula>
    </cfRule>
    <cfRule type="containsText" dxfId="450" priority="31" operator="containsText" text="FoDM/KB">
      <formula>NOT(ISERROR(SEARCH("FoDM/KB",D7)))</formula>
    </cfRule>
    <cfRule type="containsText" dxfId="449" priority="32" operator="containsText" text="Alien">
      <formula>NOT(ISERROR(SEARCH("Alien",D7)))</formula>
    </cfRule>
    <cfRule type="containsText" dxfId="448" priority="33" operator="containsText" text="Red Alert">
      <formula>NOT(ISERROR(SEARCH("Red Alert",D7)))</formula>
    </cfRule>
  </conditionalFormatting>
  <conditionalFormatting sqref="D8:D14 D16:D52 D54:D63">
    <cfRule type="containsText" dxfId="447" priority="18" operator="containsText" text="Flying Moose">
      <formula>NOT(ISERROR(SEARCH("Flying Moose",D8)))</formula>
    </cfRule>
    <cfRule type="containsText" dxfId="446" priority="19" operator="containsText" text="Rink Rats">
      <formula>NOT(ISERROR(SEARCH("Rink Rats",D8)))</formula>
    </cfRule>
    <cfRule type="containsText" dxfId="445" priority="20" operator="containsText" text="Victors">
      <formula>NOT(ISERROR(SEARCH("Victors",D8)))</formula>
    </cfRule>
    <cfRule type="containsText" dxfId="444" priority="21" operator="containsText" text="Kryptonite">
      <formula>NOT(ISERROR(SEARCH("Kryptonite",D8)))</formula>
    </cfRule>
    <cfRule type="containsText" dxfId="443" priority="22" operator="containsText" text="Ichi">
      <formula>NOT(ISERROR(SEARCH("Ichi",D8)))</formula>
    </cfRule>
    <cfRule type="containsText" dxfId="442" priority="23" operator="containsText" text="FoDM/KB">
      <formula>NOT(ISERROR(SEARCH("FoDM/KB",D8)))</formula>
    </cfRule>
    <cfRule type="containsText" dxfId="441" priority="24" operator="containsText" text="Alien">
      <formula>NOT(ISERROR(SEARCH("Alien",D8)))</formula>
    </cfRule>
    <cfRule type="containsText" dxfId="440" priority="25" operator="containsText" text="Red Alert">
      <formula>NOT(ISERROR(SEARCH("Red Alert",D8)))</formula>
    </cfRule>
  </conditionalFormatting>
  <conditionalFormatting sqref="D15">
    <cfRule type="containsText" dxfId="439" priority="9" operator="containsText" text="Flying Moose">
      <formula>NOT(ISERROR(SEARCH("Flying Moose",D15)))</formula>
    </cfRule>
    <cfRule type="containsText" dxfId="438" priority="10" operator="containsText" text="Rink Rats">
      <formula>NOT(ISERROR(SEARCH("Rink Rats",D15)))</formula>
    </cfRule>
    <cfRule type="containsText" dxfId="437" priority="11" operator="containsText" text="Victors">
      <formula>NOT(ISERROR(SEARCH("Victors",D15)))</formula>
    </cfRule>
    <cfRule type="containsText" dxfId="436" priority="12" operator="containsText" text="Kryptonite">
      <formula>NOT(ISERROR(SEARCH("Kryptonite",D15)))</formula>
    </cfRule>
    <cfRule type="containsText" dxfId="435" priority="13" operator="containsText" text="Ichi">
      <formula>NOT(ISERROR(SEARCH("Ichi",D15)))</formula>
    </cfRule>
    <cfRule type="containsText" dxfId="434" priority="14" operator="containsText" text="FoDM/KB">
      <formula>NOT(ISERROR(SEARCH("FoDM/KB",D15)))</formula>
    </cfRule>
    <cfRule type="containsText" dxfId="433" priority="15" operator="containsText" text="Alien">
      <formula>NOT(ISERROR(SEARCH("Alien",D15)))</formula>
    </cfRule>
    <cfRule type="containsText" dxfId="432" priority="16" operator="containsText" text="Red Alert">
      <formula>NOT(ISERROR(SEARCH("Red Alert",D15)))</formula>
    </cfRule>
  </conditionalFormatting>
  <conditionalFormatting sqref="D53">
    <cfRule type="containsText" dxfId="431" priority="1" operator="containsText" text="Flying Moose">
      <formula>NOT(ISERROR(SEARCH("Flying Moose",D53)))</formula>
    </cfRule>
    <cfRule type="containsText" dxfId="430" priority="2" operator="containsText" text="Rink Rats">
      <formula>NOT(ISERROR(SEARCH("Rink Rats",D53)))</formula>
    </cfRule>
    <cfRule type="containsText" dxfId="429" priority="3" operator="containsText" text="Victors">
      <formula>NOT(ISERROR(SEARCH("Victors",D53)))</formula>
    </cfRule>
    <cfRule type="containsText" dxfId="428" priority="4" operator="containsText" text="Kryptonite">
      <formula>NOT(ISERROR(SEARCH("Kryptonite",D53)))</formula>
    </cfRule>
    <cfRule type="containsText" dxfId="427" priority="5" operator="containsText" text="Ichi">
      <formula>NOT(ISERROR(SEARCH("Ichi",D53)))</formula>
    </cfRule>
    <cfRule type="containsText" dxfId="426" priority="6" operator="containsText" text="FoDM/KB">
      <formula>NOT(ISERROR(SEARCH("FoDM/KB",D53)))</formula>
    </cfRule>
    <cfRule type="containsText" dxfId="425" priority="7" operator="containsText" text="Alien">
      <formula>NOT(ISERROR(SEARCH("Alien",D53)))</formula>
    </cfRule>
    <cfRule type="containsText" dxfId="424" priority="8" operator="containsText" text="Red Alert">
      <formula>NOT(ISERROR(SEARCH("Red Alert",D53)))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97" operator="containsText" text="Ichi" id="{EF61A5B4-A90D-4781-BC1D-4BA5B49AFDC1}">
            <xm:f>NOT(ISERROR(SEARCH("Ichi",Aggregations!D1)))</xm:f>
            <x14:dxf>
              <fill>
                <patternFill>
                  <bgColor theme="3" tint="0.59996337778862885"/>
                </patternFill>
              </fill>
            </x14:dxf>
          </x14:cfRule>
          <xm:sqref>D1:D4 D7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theme="6" tint="-0.249977111117893"/>
  </sheetPr>
  <dimension ref="A1:O231"/>
  <sheetViews>
    <sheetView topLeftCell="A31" workbookViewId="0"/>
  </sheetViews>
  <sheetFormatPr defaultRowHeight="15" x14ac:dyDescent="0.25"/>
  <cols>
    <col min="1" max="1" width="10.7109375" style="9" bestFit="1" customWidth="1"/>
    <col min="2" max="2" width="9.140625" style="14"/>
    <col min="3" max="3" width="12.7109375" style="8" bestFit="1" customWidth="1"/>
    <col min="4" max="4" width="12" style="8" bestFit="1" customWidth="1"/>
    <col min="5" max="5" width="13.140625" style="17" bestFit="1" customWidth="1"/>
    <col min="6" max="6" width="8.42578125" style="14" bestFit="1" customWidth="1"/>
    <col min="7" max="7" width="9.140625" style="46"/>
    <col min="8" max="8" width="12.5703125" style="8" bestFit="1" customWidth="1"/>
    <col min="9" max="9" width="9.140625" style="37"/>
    <col min="10" max="10" width="8.42578125" style="14" customWidth="1"/>
    <col min="11" max="11" width="9.140625" style="18"/>
    <col min="12" max="12" width="9.140625" style="44"/>
    <col min="13" max="16384" width="9.140625" style="8"/>
  </cols>
  <sheetData>
    <row r="1" spans="1:14" s="10" customFormat="1" x14ac:dyDescent="0.25">
      <c r="A1" s="150" t="s">
        <v>230</v>
      </c>
      <c r="B1" s="138" t="s">
        <v>231</v>
      </c>
      <c r="C1" s="158" t="s">
        <v>37</v>
      </c>
      <c r="D1" s="158" t="s">
        <v>36</v>
      </c>
      <c r="E1" s="159" t="s">
        <v>232</v>
      </c>
      <c r="F1" s="160" t="s">
        <v>243</v>
      </c>
      <c r="G1" s="45"/>
      <c r="H1" s="10" t="s">
        <v>233</v>
      </c>
      <c r="I1" s="36" t="s">
        <v>235</v>
      </c>
      <c r="J1" s="13" t="s">
        <v>234</v>
      </c>
      <c r="K1" s="15" t="s">
        <v>236</v>
      </c>
      <c r="L1" s="62" t="s">
        <v>283</v>
      </c>
    </row>
    <row r="2" spans="1:14" x14ac:dyDescent="0.25">
      <c r="A2" s="9">
        <v>41913</v>
      </c>
      <c r="B2" s="109">
        <v>0.28125</v>
      </c>
      <c r="C2" s="106" t="s">
        <v>119</v>
      </c>
      <c r="D2" s="106" t="s">
        <v>81</v>
      </c>
      <c r="E2" s="17">
        <v>4</v>
      </c>
      <c r="F2" s="14">
        <v>57</v>
      </c>
      <c r="G2" s="46">
        <v>1</v>
      </c>
      <c r="H2" s="171" t="s">
        <v>63</v>
      </c>
      <c r="I2" s="172">
        <f t="shared" ref="I2:I9" si="0">SUMIF(D:D, H2,F:F)/57</f>
        <v>6</v>
      </c>
      <c r="J2" s="173">
        <f t="shared" ref="J2:J9" si="1">SUMIF(D:D,H2,E:E  )</f>
        <v>20</v>
      </c>
      <c r="K2" s="174">
        <f t="shared" ref="K2:K9" si="2">J2/I2</f>
        <v>3.3333333333333335</v>
      </c>
      <c r="L2" s="173">
        <f t="shared" ref="L2:L9" si="3">COUNTIFS(E$2:E$223,0,D$2:D$223,H2)</f>
        <v>0</v>
      </c>
    </row>
    <row r="3" spans="1:14" x14ac:dyDescent="0.25">
      <c r="A3" s="108">
        <v>41913</v>
      </c>
      <c r="B3" s="109">
        <v>0.28125</v>
      </c>
      <c r="C3" s="133" t="s">
        <v>162</v>
      </c>
      <c r="D3" s="171" t="s">
        <v>417</v>
      </c>
      <c r="E3" s="17">
        <v>4</v>
      </c>
      <c r="F3" s="14">
        <v>57</v>
      </c>
      <c r="G3" s="46">
        <v>2</v>
      </c>
      <c r="H3" s="171" t="s">
        <v>81</v>
      </c>
      <c r="I3" s="172">
        <f t="shared" si="0"/>
        <v>7</v>
      </c>
      <c r="J3" s="173">
        <f t="shared" si="1"/>
        <v>24</v>
      </c>
      <c r="K3" s="174">
        <f t="shared" si="2"/>
        <v>3.4285714285714284</v>
      </c>
      <c r="L3" s="173">
        <f t="shared" si="3"/>
        <v>0</v>
      </c>
    </row>
    <row r="4" spans="1:14" x14ac:dyDescent="0.25">
      <c r="A4" s="108">
        <v>41913</v>
      </c>
      <c r="B4" s="109">
        <v>0.33680555555555558</v>
      </c>
      <c r="C4" s="133" t="s">
        <v>140</v>
      </c>
      <c r="D4" s="106" t="s">
        <v>63</v>
      </c>
      <c r="E4" s="17">
        <v>2</v>
      </c>
      <c r="F4" s="14">
        <v>57</v>
      </c>
      <c r="G4" s="46">
        <v>3</v>
      </c>
      <c r="H4" s="171" t="s">
        <v>417</v>
      </c>
      <c r="I4" s="172">
        <f t="shared" si="0"/>
        <v>7</v>
      </c>
      <c r="J4" s="173">
        <f t="shared" si="1"/>
        <v>25</v>
      </c>
      <c r="K4" s="174">
        <f t="shared" si="2"/>
        <v>3.5714285714285716</v>
      </c>
      <c r="L4" s="173">
        <f t="shared" si="3"/>
        <v>0</v>
      </c>
      <c r="N4" s="106"/>
    </row>
    <row r="5" spans="1:14" x14ac:dyDescent="0.25">
      <c r="A5" s="108">
        <v>41913</v>
      </c>
      <c r="B5" s="109">
        <v>0.33680555555555558</v>
      </c>
      <c r="C5" s="133" t="s">
        <v>420</v>
      </c>
      <c r="D5" s="106" t="s">
        <v>108</v>
      </c>
      <c r="E5" s="17">
        <v>7</v>
      </c>
      <c r="F5" s="14">
        <v>57</v>
      </c>
      <c r="G5" s="46">
        <v>4</v>
      </c>
      <c r="H5" s="171" t="s">
        <v>65</v>
      </c>
      <c r="I5" s="172">
        <f t="shared" si="0"/>
        <v>7</v>
      </c>
      <c r="J5" s="173">
        <f t="shared" si="1"/>
        <v>32</v>
      </c>
      <c r="K5" s="174">
        <f t="shared" si="2"/>
        <v>4.5714285714285712</v>
      </c>
      <c r="L5" s="173">
        <f t="shared" si="3"/>
        <v>0</v>
      </c>
    </row>
    <row r="6" spans="1:14" x14ac:dyDescent="0.25">
      <c r="A6" s="108">
        <v>41913</v>
      </c>
      <c r="B6" s="109">
        <v>0.3923611111111111</v>
      </c>
      <c r="C6" s="133" t="s">
        <v>238</v>
      </c>
      <c r="D6" s="171" t="s">
        <v>365</v>
      </c>
      <c r="E6" s="17">
        <v>3</v>
      </c>
      <c r="F6" s="134">
        <v>57</v>
      </c>
      <c r="G6" s="46">
        <v>5</v>
      </c>
      <c r="H6" s="171" t="s">
        <v>365</v>
      </c>
      <c r="I6" s="172">
        <f t="shared" si="0"/>
        <v>5</v>
      </c>
      <c r="J6" s="173">
        <f t="shared" si="1"/>
        <v>25</v>
      </c>
      <c r="K6" s="174">
        <f t="shared" si="2"/>
        <v>5</v>
      </c>
      <c r="L6" s="173">
        <f t="shared" si="3"/>
        <v>0</v>
      </c>
    </row>
    <row r="7" spans="1:14" x14ac:dyDescent="0.25">
      <c r="A7" s="108">
        <v>41913</v>
      </c>
      <c r="B7" s="109">
        <v>0.3923611111111111</v>
      </c>
      <c r="C7" s="133" t="s">
        <v>39</v>
      </c>
      <c r="D7" s="171" t="s">
        <v>65</v>
      </c>
      <c r="E7" s="17">
        <v>6</v>
      </c>
      <c r="F7" s="134">
        <v>57</v>
      </c>
      <c r="G7" s="46">
        <v>6</v>
      </c>
      <c r="H7" s="171" t="s">
        <v>79</v>
      </c>
      <c r="I7" s="172">
        <f t="shared" si="0"/>
        <v>6</v>
      </c>
      <c r="J7" s="173">
        <f t="shared" si="1"/>
        <v>30</v>
      </c>
      <c r="K7" s="174">
        <f t="shared" si="2"/>
        <v>5</v>
      </c>
      <c r="L7" s="173">
        <f t="shared" si="3"/>
        <v>0</v>
      </c>
    </row>
    <row r="8" spans="1:14" x14ac:dyDescent="0.25">
      <c r="A8" s="108">
        <v>41913</v>
      </c>
      <c r="B8" s="109">
        <v>0.44791666666666669</v>
      </c>
      <c r="C8" s="133" t="s">
        <v>66</v>
      </c>
      <c r="D8" s="49" t="s">
        <v>433</v>
      </c>
      <c r="E8" s="17">
        <v>0</v>
      </c>
      <c r="F8" s="134">
        <v>57</v>
      </c>
      <c r="G8" s="46">
        <v>7</v>
      </c>
      <c r="H8" s="171" t="s">
        <v>108</v>
      </c>
      <c r="I8" s="172">
        <f t="shared" si="0"/>
        <v>8</v>
      </c>
      <c r="J8" s="173">
        <f t="shared" si="1"/>
        <v>43</v>
      </c>
      <c r="K8" s="174">
        <f t="shared" si="2"/>
        <v>5.375</v>
      </c>
      <c r="L8" s="173">
        <f t="shared" si="3"/>
        <v>0</v>
      </c>
    </row>
    <row r="9" spans="1:14" x14ac:dyDescent="0.25">
      <c r="A9" s="108">
        <v>41913</v>
      </c>
      <c r="B9" s="109">
        <v>0.44791666666666669</v>
      </c>
      <c r="C9" s="133" t="s">
        <v>419</v>
      </c>
      <c r="D9" s="49" t="s">
        <v>433</v>
      </c>
      <c r="E9" s="17">
        <v>0</v>
      </c>
      <c r="F9" s="134">
        <v>57</v>
      </c>
      <c r="G9" s="46">
        <v>8</v>
      </c>
      <c r="H9" s="171" t="s">
        <v>201</v>
      </c>
      <c r="I9" s="172">
        <f t="shared" si="0"/>
        <v>6</v>
      </c>
      <c r="J9" s="173">
        <f t="shared" si="1"/>
        <v>36</v>
      </c>
      <c r="K9" s="174">
        <f t="shared" si="2"/>
        <v>6</v>
      </c>
      <c r="L9" s="173">
        <f t="shared" si="3"/>
        <v>0</v>
      </c>
    </row>
    <row r="10" spans="1:14" x14ac:dyDescent="0.25">
      <c r="A10" s="9">
        <v>41920</v>
      </c>
      <c r="B10" s="109">
        <v>0.28125</v>
      </c>
      <c r="C10" s="8" t="s">
        <v>140</v>
      </c>
      <c r="D10" s="171" t="s">
        <v>63</v>
      </c>
      <c r="E10" s="17">
        <v>5</v>
      </c>
      <c r="F10" s="134">
        <v>57</v>
      </c>
      <c r="G10" s="46">
        <v>9</v>
      </c>
    </row>
    <row r="11" spans="1:14" x14ac:dyDescent="0.25">
      <c r="A11" s="108">
        <v>41920</v>
      </c>
      <c r="B11" s="109">
        <v>0.28125</v>
      </c>
      <c r="C11" s="8" t="s">
        <v>419</v>
      </c>
      <c r="D11" s="171" t="s">
        <v>201</v>
      </c>
      <c r="E11" s="17">
        <v>7</v>
      </c>
      <c r="F11" s="134">
        <v>57</v>
      </c>
      <c r="G11" s="50" t="s">
        <v>257</v>
      </c>
      <c r="H11" s="49" t="s">
        <v>507</v>
      </c>
      <c r="I11" s="175">
        <f t="shared" ref="I11:I16" si="4">SUMIF(D:D, H11,F:F)/57</f>
        <v>1</v>
      </c>
      <c r="J11" s="176">
        <f t="shared" ref="J11:J16" si="5">SUMIF(D:D,H11,E:E  )</f>
        <v>5</v>
      </c>
      <c r="K11" s="177">
        <f t="shared" ref="K11:K16" si="6">J11/I11</f>
        <v>5</v>
      </c>
      <c r="L11" s="178">
        <f t="shared" ref="L11:L16" si="7">COUNTIFS(E$2:E$223,0,D$2:D$223,H11)</f>
        <v>0</v>
      </c>
    </row>
    <row r="12" spans="1:14" x14ac:dyDescent="0.25">
      <c r="A12" s="108">
        <v>41920</v>
      </c>
      <c r="B12" s="109">
        <v>0.33680555555555558</v>
      </c>
      <c r="C12" s="8" t="s">
        <v>162</v>
      </c>
      <c r="D12" s="171" t="s">
        <v>417</v>
      </c>
      <c r="E12" s="17">
        <v>1</v>
      </c>
      <c r="F12" s="134">
        <v>57</v>
      </c>
      <c r="G12" s="50" t="s">
        <v>257</v>
      </c>
      <c r="H12" s="153" t="s">
        <v>240</v>
      </c>
      <c r="I12" s="175">
        <f t="shared" si="4"/>
        <v>1</v>
      </c>
      <c r="J12" s="176">
        <f t="shared" si="5"/>
        <v>5</v>
      </c>
      <c r="K12" s="177">
        <f t="shared" si="6"/>
        <v>5</v>
      </c>
      <c r="L12" s="178">
        <f t="shared" si="7"/>
        <v>0</v>
      </c>
    </row>
    <row r="13" spans="1:14" x14ac:dyDescent="0.25">
      <c r="A13" s="108">
        <v>41920</v>
      </c>
      <c r="B13" s="109">
        <v>0.33680555555555558</v>
      </c>
      <c r="C13" s="8" t="s">
        <v>39</v>
      </c>
      <c r="D13" s="171" t="s">
        <v>65</v>
      </c>
      <c r="E13" s="17">
        <v>6</v>
      </c>
      <c r="F13" s="134">
        <v>57</v>
      </c>
      <c r="G13" s="50" t="s">
        <v>257</v>
      </c>
      <c r="H13" s="49" t="s">
        <v>198</v>
      </c>
      <c r="I13" s="172">
        <f t="shared" si="4"/>
        <v>0</v>
      </c>
      <c r="J13" s="173">
        <f t="shared" si="5"/>
        <v>0</v>
      </c>
      <c r="K13" s="174" t="e">
        <f t="shared" si="6"/>
        <v>#DIV/0!</v>
      </c>
      <c r="L13" s="173">
        <f t="shared" si="7"/>
        <v>0</v>
      </c>
    </row>
    <row r="14" spans="1:14" x14ac:dyDescent="0.25">
      <c r="A14" s="108">
        <v>41920</v>
      </c>
      <c r="B14" s="109">
        <v>0.3923611111111111</v>
      </c>
      <c r="C14" s="8" t="s">
        <v>420</v>
      </c>
      <c r="D14" s="171" t="s">
        <v>108</v>
      </c>
      <c r="E14" s="17">
        <v>9</v>
      </c>
      <c r="F14" s="134">
        <v>57</v>
      </c>
      <c r="G14" s="50" t="s">
        <v>257</v>
      </c>
      <c r="H14" s="49" t="s">
        <v>411</v>
      </c>
      <c r="I14" s="172">
        <f t="shared" si="4"/>
        <v>0</v>
      </c>
      <c r="J14" s="173">
        <f t="shared" si="5"/>
        <v>0</v>
      </c>
      <c r="K14" s="174" t="e">
        <f t="shared" si="6"/>
        <v>#DIV/0!</v>
      </c>
      <c r="L14" s="173">
        <f t="shared" si="7"/>
        <v>0</v>
      </c>
    </row>
    <row r="15" spans="1:14" x14ac:dyDescent="0.25">
      <c r="A15" s="108">
        <v>41920</v>
      </c>
      <c r="B15" s="109">
        <v>0.3923611111111111</v>
      </c>
      <c r="C15" s="8" t="s">
        <v>119</v>
      </c>
      <c r="D15" s="171" t="s">
        <v>81</v>
      </c>
      <c r="E15" s="17">
        <v>3</v>
      </c>
      <c r="F15" s="134">
        <v>57</v>
      </c>
      <c r="G15" s="50" t="s">
        <v>257</v>
      </c>
      <c r="H15" s="48" t="s">
        <v>165</v>
      </c>
      <c r="I15" s="172">
        <f t="shared" si="4"/>
        <v>0</v>
      </c>
      <c r="J15" s="173">
        <f t="shared" si="5"/>
        <v>0</v>
      </c>
      <c r="K15" s="174" t="e">
        <f t="shared" si="6"/>
        <v>#DIV/0!</v>
      </c>
      <c r="L15" s="173">
        <f t="shared" si="7"/>
        <v>0</v>
      </c>
    </row>
    <row r="16" spans="1:14" x14ac:dyDescent="0.25">
      <c r="A16" s="108">
        <v>41920</v>
      </c>
      <c r="B16" s="109">
        <v>0.44791666666666669</v>
      </c>
      <c r="C16" s="8" t="s">
        <v>238</v>
      </c>
      <c r="D16" s="171" t="s">
        <v>365</v>
      </c>
      <c r="E16" s="17">
        <v>7</v>
      </c>
      <c r="F16" s="134">
        <v>57</v>
      </c>
      <c r="G16" s="50" t="s">
        <v>257</v>
      </c>
      <c r="H16" s="49" t="s">
        <v>239</v>
      </c>
      <c r="I16" s="172">
        <f t="shared" si="4"/>
        <v>0</v>
      </c>
      <c r="J16" s="173">
        <f t="shared" si="5"/>
        <v>0</v>
      </c>
      <c r="K16" s="174" t="e">
        <f t="shared" si="6"/>
        <v>#DIV/0!</v>
      </c>
      <c r="L16" s="173">
        <f t="shared" si="7"/>
        <v>0</v>
      </c>
    </row>
    <row r="17" spans="1:11" x14ac:dyDescent="0.25">
      <c r="A17" s="108">
        <v>41920</v>
      </c>
      <c r="B17" s="109">
        <v>0.44791666666666669</v>
      </c>
      <c r="C17" s="8" t="s">
        <v>66</v>
      </c>
      <c r="D17" s="171" t="s">
        <v>79</v>
      </c>
      <c r="E17" s="17">
        <v>9</v>
      </c>
      <c r="F17" s="134">
        <v>57</v>
      </c>
    </row>
    <row r="18" spans="1:11" x14ac:dyDescent="0.25">
      <c r="A18" s="9">
        <v>41927</v>
      </c>
      <c r="B18" s="109">
        <v>0.28125</v>
      </c>
      <c r="C18" s="8" t="s">
        <v>420</v>
      </c>
      <c r="D18" s="171" t="s">
        <v>108</v>
      </c>
      <c r="E18" s="17">
        <v>5</v>
      </c>
      <c r="F18" s="134">
        <v>57</v>
      </c>
      <c r="H18" s="83" t="s">
        <v>339</v>
      </c>
    </row>
    <row r="19" spans="1:11" x14ac:dyDescent="0.25">
      <c r="A19" s="108">
        <v>41927</v>
      </c>
      <c r="B19" s="109">
        <v>0.28125</v>
      </c>
      <c r="C19" s="8" t="s">
        <v>419</v>
      </c>
      <c r="D19" s="171" t="s">
        <v>201</v>
      </c>
      <c r="E19" s="17">
        <v>2</v>
      </c>
      <c r="F19" s="134">
        <v>57</v>
      </c>
    </row>
    <row r="20" spans="1:11" x14ac:dyDescent="0.25">
      <c r="A20" s="108">
        <v>41927</v>
      </c>
      <c r="B20" s="109">
        <v>0.33680555555555558</v>
      </c>
      <c r="C20" s="8" t="s">
        <v>140</v>
      </c>
      <c r="D20" s="171" t="s">
        <v>63</v>
      </c>
      <c r="E20" s="17">
        <v>2</v>
      </c>
      <c r="F20" s="134">
        <v>57</v>
      </c>
      <c r="H20" s="209" t="s">
        <v>232</v>
      </c>
      <c r="I20" s="209"/>
    </row>
    <row r="21" spans="1:11" x14ac:dyDescent="0.25">
      <c r="A21" s="108">
        <v>41927</v>
      </c>
      <c r="B21" s="109">
        <v>0.33680555555555558</v>
      </c>
      <c r="C21" s="8" t="s">
        <v>238</v>
      </c>
      <c r="D21" s="8" t="s">
        <v>365</v>
      </c>
      <c r="E21" s="17">
        <v>5</v>
      </c>
      <c r="F21" s="134">
        <v>57</v>
      </c>
      <c r="H21" s="133" t="s">
        <v>238</v>
      </c>
      <c r="I21" s="43">
        <f t="shared" ref="I21:I28" si="8">SUMIF(C:C, H21,E:E )</f>
        <v>36</v>
      </c>
      <c r="J21" s="134"/>
      <c r="K21" s="110"/>
    </row>
    <row r="22" spans="1:11" x14ac:dyDescent="0.25">
      <c r="A22" s="108">
        <v>41927</v>
      </c>
      <c r="B22" s="109">
        <v>0.3923611111111111</v>
      </c>
      <c r="C22" s="8" t="s">
        <v>162</v>
      </c>
      <c r="D22" s="8" t="s">
        <v>417</v>
      </c>
      <c r="E22" s="17">
        <v>4</v>
      </c>
      <c r="F22" s="134">
        <v>57</v>
      </c>
      <c r="H22" s="133" t="s">
        <v>66</v>
      </c>
      <c r="I22" s="43">
        <f t="shared" si="8"/>
        <v>30</v>
      </c>
      <c r="J22" s="110"/>
      <c r="K22" s="110"/>
    </row>
    <row r="23" spans="1:11" x14ac:dyDescent="0.25">
      <c r="A23" s="108">
        <v>41927</v>
      </c>
      <c r="B23" s="109">
        <v>0.3923611111111111</v>
      </c>
      <c r="C23" s="8" t="s">
        <v>66</v>
      </c>
      <c r="D23" s="8" t="s">
        <v>79</v>
      </c>
      <c r="E23" s="17">
        <v>4</v>
      </c>
      <c r="F23" s="134">
        <v>57</v>
      </c>
      <c r="H23" s="133" t="s">
        <v>39</v>
      </c>
      <c r="I23" s="43">
        <f t="shared" si="8"/>
        <v>32</v>
      </c>
      <c r="J23" s="110"/>
      <c r="K23" s="110"/>
    </row>
    <row r="24" spans="1:11" x14ac:dyDescent="0.25">
      <c r="A24" s="108">
        <v>41927</v>
      </c>
      <c r="B24" s="109">
        <v>0.44791666666666669</v>
      </c>
      <c r="C24" s="8" t="s">
        <v>119</v>
      </c>
      <c r="D24" s="8" t="s">
        <v>81</v>
      </c>
      <c r="E24" s="17">
        <v>4</v>
      </c>
      <c r="F24" s="134">
        <v>57</v>
      </c>
      <c r="H24" s="133" t="s">
        <v>420</v>
      </c>
      <c r="I24" s="43">
        <f>SUMIF(C:C, H24,E:E )</f>
        <v>37</v>
      </c>
      <c r="J24" s="110"/>
      <c r="K24" s="110"/>
    </row>
    <row r="25" spans="1:11" x14ac:dyDescent="0.25">
      <c r="A25" s="108">
        <v>41927</v>
      </c>
      <c r="B25" s="109">
        <v>0.44791666666666669</v>
      </c>
      <c r="C25" s="8" t="s">
        <v>39</v>
      </c>
      <c r="D25" s="8" t="s">
        <v>65</v>
      </c>
      <c r="E25" s="17">
        <v>4</v>
      </c>
      <c r="F25" s="134">
        <v>57</v>
      </c>
      <c r="H25" s="133" t="s">
        <v>119</v>
      </c>
      <c r="I25" s="43">
        <f t="shared" si="8"/>
        <v>24</v>
      </c>
      <c r="J25" s="110"/>
      <c r="K25" s="110"/>
    </row>
    <row r="26" spans="1:11" x14ac:dyDescent="0.25">
      <c r="A26" s="108">
        <v>41934</v>
      </c>
      <c r="B26" s="109">
        <v>0.28125</v>
      </c>
      <c r="C26" s="8" t="s">
        <v>66</v>
      </c>
      <c r="D26" s="8" t="s">
        <v>79</v>
      </c>
      <c r="E26" s="17">
        <v>2</v>
      </c>
      <c r="F26" s="134">
        <v>57</v>
      </c>
      <c r="H26" s="133" t="s">
        <v>140</v>
      </c>
      <c r="I26" s="43">
        <f t="shared" si="8"/>
        <v>25</v>
      </c>
      <c r="J26" s="110"/>
      <c r="K26" s="110"/>
    </row>
    <row r="27" spans="1:11" x14ac:dyDescent="0.25">
      <c r="A27" s="108">
        <v>41934</v>
      </c>
      <c r="B27" s="109">
        <v>0.28125</v>
      </c>
      <c r="C27" s="8" t="s">
        <v>39</v>
      </c>
      <c r="D27" s="8" t="s">
        <v>65</v>
      </c>
      <c r="E27" s="17">
        <v>4</v>
      </c>
      <c r="F27" s="134">
        <v>57</v>
      </c>
      <c r="H27" s="133" t="s">
        <v>162</v>
      </c>
      <c r="I27" s="43">
        <f t="shared" si="8"/>
        <v>25</v>
      </c>
      <c r="J27" s="110"/>
      <c r="K27" s="110"/>
    </row>
    <row r="28" spans="1:11" x14ac:dyDescent="0.25">
      <c r="A28" s="108">
        <v>41934</v>
      </c>
      <c r="B28" s="109">
        <v>0.33680555555555558</v>
      </c>
      <c r="C28" s="8" t="s">
        <v>419</v>
      </c>
      <c r="D28" s="8" t="s">
        <v>201</v>
      </c>
      <c r="E28" s="17">
        <v>4</v>
      </c>
      <c r="F28" s="134">
        <v>57</v>
      </c>
      <c r="H28" s="133" t="s">
        <v>419</v>
      </c>
      <c r="I28" s="43">
        <f t="shared" si="8"/>
        <v>36</v>
      </c>
      <c r="J28" s="110"/>
      <c r="K28" s="110"/>
    </row>
    <row r="29" spans="1:11" x14ac:dyDescent="0.25">
      <c r="A29" s="108">
        <v>41934</v>
      </c>
      <c r="B29" s="109">
        <v>0.33680555555555558</v>
      </c>
      <c r="C29" s="8" t="s">
        <v>119</v>
      </c>
      <c r="D29" s="8" t="s">
        <v>81</v>
      </c>
      <c r="E29" s="17">
        <v>2</v>
      </c>
      <c r="F29" s="134">
        <v>57</v>
      </c>
      <c r="H29" s="133"/>
      <c r="I29" s="38"/>
      <c r="J29" s="110"/>
      <c r="K29" s="110"/>
    </row>
    <row r="30" spans="1:11" x14ac:dyDescent="0.25">
      <c r="A30" s="108">
        <v>41934</v>
      </c>
      <c r="B30" s="109">
        <v>0.3923611111111111</v>
      </c>
      <c r="C30" s="8" t="s">
        <v>162</v>
      </c>
      <c r="D30" s="8" t="s">
        <v>417</v>
      </c>
      <c r="E30" s="17">
        <v>3</v>
      </c>
      <c r="F30" s="134">
        <v>57</v>
      </c>
      <c r="H30" s="133"/>
      <c r="I30" s="38"/>
      <c r="J30" s="110"/>
      <c r="K30" s="133"/>
    </row>
    <row r="31" spans="1:11" x14ac:dyDescent="0.25">
      <c r="A31" s="108">
        <v>41934</v>
      </c>
      <c r="B31" s="109">
        <v>0.3923611111111111</v>
      </c>
      <c r="C31" s="8" t="s">
        <v>140</v>
      </c>
      <c r="D31" s="8" t="s">
        <v>63</v>
      </c>
      <c r="E31" s="17">
        <v>3</v>
      </c>
      <c r="F31" s="134">
        <v>57</v>
      </c>
      <c r="H31" s="209" t="s">
        <v>253</v>
      </c>
      <c r="I31" s="209"/>
      <c r="J31" s="209"/>
      <c r="K31" s="133"/>
    </row>
    <row r="32" spans="1:11" x14ac:dyDescent="0.25">
      <c r="A32" s="108">
        <v>41934</v>
      </c>
      <c r="B32" s="109">
        <v>0.44791666666666669</v>
      </c>
      <c r="C32" s="8" t="s">
        <v>238</v>
      </c>
      <c r="D32" s="8" t="s">
        <v>240</v>
      </c>
      <c r="E32" s="17">
        <v>5</v>
      </c>
      <c r="F32" s="134">
        <v>57</v>
      </c>
      <c r="H32" s="109">
        <v>0.28125</v>
      </c>
      <c r="I32" s="134">
        <f>SUMIF(B:B, H32,E:E )</f>
        <v>61</v>
      </c>
      <c r="J32" s="110">
        <f>I32-$I$36</f>
        <v>-0.25</v>
      </c>
      <c r="K32" s="133"/>
    </row>
    <row r="33" spans="1:11" x14ac:dyDescent="0.25">
      <c r="A33" s="108">
        <v>41934</v>
      </c>
      <c r="B33" s="109">
        <v>0.44791666666666669</v>
      </c>
      <c r="C33" s="8" t="s">
        <v>420</v>
      </c>
      <c r="D33" s="8" t="s">
        <v>108</v>
      </c>
      <c r="E33" s="17">
        <v>4</v>
      </c>
      <c r="F33" s="134">
        <v>57</v>
      </c>
      <c r="H33" s="109">
        <v>0.33680555555555558</v>
      </c>
      <c r="I33" s="134">
        <f>SUMIF(B:B, H33,E:E )</f>
        <v>55</v>
      </c>
      <c r="J33" s="110">
        <f t="shared" ref="J33:J35" si="9">I33-$I$36</f>
        <v>-6.25</v>
      </c>
      <c r="K33" s="133"/>
    </row>
    <row r="34" spans="1:11" x14ac:dyDescent="0.25">
      <c r="A34" s="108">
        <v>41941</v>
      </c>
      <c r="B34" s="109">
        <v>0.28125</v>
      </c>
      <c r="C34" s="8" t="s">
        <v>420</v>
      </c>
      <c r="D34" s="8" t="s">
        <v>108</v>
      </c>
      <c r="E34" s="17">
        <v>5</v>
      </c>
      <c r="F34" s="134">
        <v>57</v>
      </c>
      <c r="H34" s="109">
        <v>0.3923611111111111</v>
      </c>
      <c r="I34" s="134">
        <f>SUMIF(B:B, H34,E:E )</f>
        <v>62</v>
      </c>
      <c r="J34" s="110">
        <f t="shared" si="9"/>
        <v>0.75</v>
      </c>
      <c r="K34" s="133"/>
    </row>
    <row r="35" spans="1:11" x14ac:dyDescent="0.25">
      <c r="A35" s="108">
        <v>41941</v>
      </c>
      <c r="B35" s="109">
        <v>0.28125</v>
      </c>
      <c r="C35" s="8" t="s">
        <v>162</v>
      </c>
      <c r="D35" s="8" t="s">
        <v>417</v>
      </c>
      <c r="E35" s="17">
        <v>3</v>
      </c>
      <c r="F35" s="134">
        <v>57</v>
      </c>
      <c r="H35" s="109">
        <v>0.44791666666666669</v>
      </c>
      <c r="I35" s="134">
        <f>SUMIF(B:B, H35,E:E )</f>
        <v>67</v>
      </c>
      <c r="J35" s="110">
        <f t="shared" si="9"/>
        <v>5.75</v>
      </c>
      <c r="K35" s="133"/>
    </row>
    <row r="36" spans="1:11" x14ac:dyDescent="0.25">
      <c r="A36" s="108">
        <v>41941</v>
      </c>
      <c r="B36" s="109">
        <v>0.33680555555555558</v>
      </c>
      <c r="C36" s="8" t="s">
        <v>119</v>
      </c>
      <c r="D36" s="8" t="s">
        <v>81</v>
      </c>
      <c r="E36" s="17">
        <v>2</v>
      </c>
      <c r="F36" s="134">
        <v>57</v>
      </c>
      <c r="H36" s="166" t="s">
        <v>255</v>
      </c>
      <c r="I36" s="36">
        <f>AVERAGE(I32:I35)</f>
        <v>61.25</v>
      </c>
      <c r="J36" s="133"/>
      <c r="K36" s="39"/>
    </row>
    <row r="37" spans="1:11" x14ac:dyDescent="0.25">
      <c r="A37" s="108">
        <v>41941</v>
      </c>
      <c r="B37" s="109">
        <v>0.33680555555555558</v>
      </c>
      <c r="C37" s="8" t="s">
        <v>66</v>
      </c>
      <c r="D37" s="8" t="s">
        <v>79</v>
      </c>
      <c r="E37" s="17">
        <v>8</v>
      </c>
      <c r="F37" s="134">
        <v>57</v>
      </c>
      <c r="H37" s="133"/>
      <c r="I37" s="39"/>
      <c r="J37" s="133"/>
      <c r="K37" s="133"/>
    </row>
    <row r="38" spans="1:11" x14ac:dyDescent="0.25">
      <c r="A38" s="108">
        <v>41941</v>
      </c>
      <c r="B38" s="109">
        <v>0.3923611111111111</v>
      </c>
      <c r="C38" s="8" t="s">
        <v>419</v>
      </c>
      <c r="D38" s="8" t="s">
        <v>201</v>
      </c>
      <c r="E38" s="17">
        <v>8</v>
      </c>
      <c r="F38" s="134">
        <v>57</v>
      </c>
      <c r="H38" s="209" t="s">
        <v>254</v>
      </c>
      <c r="I38" s="209"/>
      <c r="J38" s="209"/>
      <c r="K38" s="133"/>
    </row>
    <row r="39" spans="1:11" x14ac:dyDescent="0.25">
      <c r="A39" s="108">
        <v>41941</v>
      </c>
      <c r="B39" s="109">
        <v>0.3923611111111111</v>
      </c>
      <c r="C39" s="8" t="s">
        <v>238</v>
      </c>
      <c r="D39" s="8" t="s">
        <v>365</v>
      </c>
      <c r="E39" s="17">
        <v>4</v>
      </c>
      <c r="F39" s="134">
        <v>57</v>
      </c>
      <c r="H39" s="108">
        <v>41913</v>
      </c>
      <c r="I39" s="43">
        <f t="shared" ref="I39:I67" si="10">SUMIF(A:A, H39,E:E )</f>
        <v>26</v>
      </c>
      <c r="J39" s="63">
        <f t="shared" ref="J39:J67" si="11">IF(I39&gt;0,I39-$I$68,"")</f>
        <v>-9</v>
      </c>
      <c r="K39" s="133"/>
    </row>
    <row r="40" spans="1:11" x14ac:dyDescent="0.25">
      <c r="A40" s="108">
        <v>41941</v>
      </c>
      <c r="B40" s="109">
        <v>0.44791666666666669</v>
      </c>
      <c r="C40" s="8" t="s">
        <v>39</v>
      </c>
      <c r="D40" s="8" t="s">
        <v>65</v>
      </c>
      <c r="E40" s="17">
        <v>4</v>
      </c>
      <c r="F40" s="134">
        <v>57</v>
      </c>
      <c r="H40" s="108">
        <f>H39+7</f>
        <v>41920</v>
      </c>
      <c r="I40" s="43">
        <f t="shared" si="10"/>
        <v>47</v>
      </c>
      <c r="J40" s="63">
        <f t="shared" si="11"/>
        <v>12</v>
      </c>
      <c r="K40" s="133"/>
    </row>
    <row r="41" spans="1:11" x14ac:dyDescent="0.25">
      <c r="A41" s="108">
        <v>41941</v>
      </c>
      <c r="B41" s="109">
        <v>0.44791666666666669</v>
      </c>
      <c r="C41" s="8" t="s">
        <v>140</v>
      </c>
      <c r="D41" s="8" t="s">
        <v>63</v>
      </c>
      <c r="E41" s="17">
        <v>6</v>
      </c>
      <c r="F41" s="134">
        <v>57</v>
      </c>
      <c r="H41" s="108">
        <f t="shared" ref="H41:H67" si="12">H40+7</f>
        <v>41927</v>
      </c>
      <c r="I41" s="43">
        <f t="shared" si="10"/>
        <v>30</v>
      </c>
      <c r="J41" s="63">
        <f t="shared" si="11"/>
        <v>-5</v>
      </c>
      <c r="K41" s="133"/>
    </row>
    <row r="42" spans="1:11" x14ac:dyDescent="0.25">
      <c r="A42" s="108">
        <v>41948</v>
      </c>
      <c r="B42" s="109">
        <v>0.28125</v>
      </c>
      <c r="C42" s="8" t="s">
        <v>238</v>
      </c>
      <c r="D42" s="8" t="s">
        <v>108</v>
      </c>
      <c r="E42" s="17">
        <v>6</v>
      </c>
      <c r="F42" s="134">
        <v>57</v>
      </c>
      <c r="H42" s="108">
        <f t="shared" si="12"/>
        <v>41934</v>
      </c>
      <c r="I42" s="43">
        <f t="shared" si="10"/>
        <v>27</v>
      </c>
      <c r="J42" s="63">
        <f t="shared" si="11"/>
        <v>-8</v>
      </c>
      <c r="K42" s="133"/>
    </row>
    <row r="43" spans="1:11" x14ac:dyDescent="0.25">
      <c r="A43" s="108">
        <v>41948</v>
      </c>
      <c r="B43" s="109">
        <v>0.28125</v>
      </c>
      <c r="C43" s="8" t="s">
        <v>119</v>
      </c>
      <c r="D43" s="8" t="s">
        <v>81</v>
      </c>
      <c r="E43" s="17">
        <v>6</v>
      </c>
      <c r="F43" s="134">
        <v>57</v>
      </c>
      <c r="H43" s="108">
        <f t="shared" si="12"/>
        <v>41941</v>
      </c>
      <c r="I43" s="43">
        <f t="shared" si="10"/>
        <v>40</v>
      </c>
      <c r="J43" s="63">
        <f t="shared" si="11"/>
        <v>5</v>
      </c>
      <c r="K43" s="133"/>
    </row>
    <row r="44" spans="1:11" x14ac:dyDescent="0.25">
      <c r="A44" s="108">
        <v>41948</v>
      </c>
      <c r="B44" s="109">
        <v>0.33680555555555558</v>
      </c>
      <c r="C44" s="8" t="s">
        <v>39</v>
      </c>
      <c r="D44" s="8" t="s">
        <v>65</v>
      </c>
      <c r="E44" s="17">
        <v>3</v>
      </c>
      <c r="F44" s="134">
        <v>57</v>
      </c>
      <c r="H44" s="108">
        <f t="shared" si="12"/>
        <v>41948</v>
      </c>
      <c r="I44" s="43">
        <f t="shared" si="10"/>
        <v>39</v>
      </c>
      <c r="J44" s="63">
        <f t="shared" si="11"/>
        <v>4</v>
      </c>
      <c r="K44" s="133"/>
    </row>
    <row r="45" spans="1:11" x14ac:dyDescent="0.25">
      <c r="A45" s="108">
        <v>41948</v>
      </c>
      <c r="B45" s="109">
        <v>0.33680555555555558</v>
      </c>
      <c r="C45" s="8" t="s">
        <v>420</v>
      </c>
      <c r="D45" s="8" t="s">
        <v>108</v>
      </c>
      <c r="E45" s="17">
        <v>3</v>
      </c>
      <c r="F45" s="134">
        <v>57</v>
      </c>
      <c r="H45" s="108">
        <f t="shared" si="12"/>
        <v>41955</v>
      </c>
      <c r="I45" s="43">
        <f t="shared" si="10"/>
        <v>36</v>
      </c>
      <c r="J45" s="63">
        <f t="shared" si="11"/>
        <v>1</v>
      </c>
      <c r="K45" s="133"/>
    </row>
    <row r="46" spans="1:11" x14ac:dyDescent="0.25">
      <c r="A46" s="108">
        <v>41948</v>
      </c>
      <c r="B46" s="109">
        <v>0.3923611111111111</v>
      </c>
      <c r="C46" s="8" t="s">
        <v>66</v>
      </c>
      <c r="D46" s="8" t="s">
        <v>79</v>
      </c>
      <c r="E46" s="17">
        <v>3</v>
      </c>
      <c r="F46" s="134">
        <v>57</v>
      </c>
      <c r="H46" s="108">
        <f t="shared" si="12"/>
        <v>41962</v>
      </c>
      <c r="I46" s="43">
        <f t="shared" si="10"/>
        <v>0</v>
      </c>
      <c r="J46" s="63" t="str">
        <f t="shared" si="11"/>
        <v/>
      </c>
      <c r="K46" s="133"/>
    </row>
    <row r="47" spans="1:11" x14ac:dyDescent="0.25">
      <c r="A47" s="108">
        <v>41948</v>
      </c>
      <c r="B47" s="109">
        <v>0.3923611111111111</v>
      </c>
      <c r="C47" s="8" t="s">
        <v>140</v>
      </c>
      <c r="D47" s="8" t="s">
        <v>63</v>
      </c>
      <c r="E47" s="17">
        <v>2</v>
      </c>
      <c r="F47" s="134">
        <v>57</v>
      </c>
      <c r="H47" s="108">
        <f t="shared" si="12"/>
        <v>41969</v>
      </c>
      <c r="I47" s="43">
        <f t="shared" si="10"/>
        <v>0</v>
      </c>
      <c r="J47" s="63" t="str">
        <f t="shared" si="11"/>
        <v/>
      </c>
      <c r="K47" s="133"/>
    </row>
    <row r="48" spans="1:11" x14ac:dyDescent="0.25">
      <c r="A48" s="108">
        <v>41948</v>
      </c>
      <c r="B48" s="109">
        <v>0.44791666666666669</v>
      </c>
      <c r="C48" s="8" t="s">
        <v>419</v>
      </c>
      <c r="D48" s="8" t="s">
        <v>201</v>
      </c>
      <c r="E48" s="17">
        <v>10</v>
      </c>
      <c r="F48" s="134">
        <v>57</v>
      </c>
      <c r="H48" s="108">
        <f t="shared" si="12"/>
        <v>41976</v>
      </c>
      <c r="I48" s="43">
        <f t="shared" si="10"/>
        <v>0</v>
      </c>
      <c r="J48" s="63" t="str">
        <f t="shared" si="11"/>
        <v/>
      </c>
      <c r="K48" s="133"/>
    </row>
    <row r="49" spans="1:11" x14ac:dyDescent="0.25">
      <c r="A49" s="108">
        <v>41948</v>
      </c>
      <c r="B49" s="109">
        <v>0.44791666666666669</v>
      </c>
      <c r="C49" s="8" t="s">
        <v>162</v>
      </c>
      <c r="D49" s="8" t="s">
        <v>417</v>
      </c>
      <c r="E49" s="17">
        <v>6</v>
      </c>
      <c r="F49" s="134">
        <v>57</v>
      </c>
      <c r="H49" s="108">
        <f t="shared" si="12"/>
        <v>41983</v>
      </c>
      <c r="I49" s="43">
        <f t="shared" si="10"/>
        <v>0</v>
      </c>
      <c r="J49" s="63" t="str">
        <f t="shared" si="11"/>
        <v/>
      </c>
      <c r="K49" s="133"/>
    </row>
    <row r="50" spans="1:11" x14ac:dyDescent="0.25">
      <c r="A50" s="108">
        <v>41955</v>
      </c>
      <c r="B50" s="109">
        <v>0.28125</v>
      </c>
      <c r="C50" s="8" t="s">
        <v>420</v>
      </c>
      <c r="D50" s="8" t="s">
        <v>108</v>
      </c>
      <c r="E50" s="17">
        <v>4</v>
      </c>
      <c r="F50" s="134">
        <v>57</v>
      </c>
      <c r="H50" s="108">
        <f t="shared" si="12"/>
        <v>41990</v>
      </c>
      <c r="I50" s="43">
        <f t="shared" si="10"/>
        <v>0</v>
      </c>
      <c r="J50" s="63" t="str">
        <f t="shared" si="11"/>
        <v/>
      </c>
      <c r="K50" s="133"/>
    </row>
    <row r="51" spans="1:11" x14ac:dyDescent="0.25">
      <c r="A51" s="108">
        <v>41955</v>
      </c>
      <c r="B51" s="109">
        <v>0.28125</v>
      </c>
      <c r="C51" s="8" t="s">
        <v>66</v>
      </c>
      <c r="D51" s="8" t="s">
        <v>79</v>
      </c>
      <c r="E51" s="17">
        <v>4</v>
      </c>
      <c r="F51" s="134">
        <v>57</v>
      </c>
      <c r="H51" s="108">
        <f t="shared" si="12"/>
        <v>41997</v>
      </c>
      <c r="I51" s="43">
        <f t="shared" si="10"/>
        <v>0</v>
      </c>
      <c r="J51" s="63" t="str">
        <f t="shared" si="11"/>
        <v/>
      </c>
      <c r="K51" s="133"/>
    </row>
    <row r="52" spans="1:11" x14ac:dyDescent="0.25">
      <c r="A52" s="108">
        <v>41955</v>
      </c>
      <c r="B52" s="109">
        <v>0.33680555555555558</v>
      </c>
      <c r="C52" s="8" t="s">
        <v>238</v>
      </c>
      <c r="D52" s="162" t="s">
        <v>365</v>
      </c>
      <c r="E52" s="17">
        <v>6</v>
      </c>
      <c r="F52" s="134">
        <v>57</v>
      </c>
      <c r="H52" s="108">
        <f t="shared" si="12"/>
        <v>42004</v>
      </c>
      <c r="I52" s="43">
        <f t="shared" si="10"/>
        <v>0</v>
      </c>
      <c r="J52" s="63" t="str">
        <f t="shared" si="11"/>
        <v/>
      </c>
      <c r="K52" s="133"/>
    </row>
    <row r="53" spans="1:11" x14ac:dyDescent="0.25">
      <c r="A53" s="108">
        <v>41955</v>
      </c>
      <c r="B53" s="109">
        <v>0.33680555555555558</v>
      </c>
      <c r="C53" s="8" t="s">
        <v>162</v>
      </c>
      <c r="D53" s="8" t="s">
        <v>417</v>
      </c>
      <c r="E53" s="17">
        <v>4</v>
      </c>
      <c r="F53" s="134">
        <v>57</v>
      </c>
      <c r="H53" s="108">
        <f t="shared" si="12"/>
        <v>42011</v>
      </c>
      <c r="I53" s="43">
        <f t="shared" si="10"/>
        <v>0</v>
      </c>
      <c r="J53" s="63" t="str">
        <f t="shared" si="11"/>
        <v/>
      </c>
      <c r="K53" s="133"/>
    </row>
    <row r="54" spans="1:11" x14ac:dyDescent="0.25">
      <c r="A54" s="108">
        <v>41955</v>
      </c>
      <c r="B54" s="109">
        <v>0.3923611111111111</v>
      </c>
      <c r="C54" s="8" t="s">
        <v>39</v>
      </c>
      <c r="D54" s="8" t="s">
        <v>65</v>
      </c>
      <c r="E54" s="17">
        <v>5</v>
      </c>
      <c r="F54" s="134">
        <v>57</v>
      </c>
      <c r="H54" s="108">
        <f t="shared" si="12"/>
        <v>42018</v>
      </c>
      <c r="I54" s="43">
        <f t="shared" si="10"/>
        <v>0</v>
      </c>
      <c r="J54" s="63" t="str">
        <f t="shared" si="11"/>
        <v/>
      </c>
      <c r="K54" s="133"/>
    </row>
    <row r="55" spans="1:11" x14ac:dyDescent="0.25">
      <c r="A55" s="108">
        <v>41955</v>
      </c>
      <c r="B55" s="109">
        <v>0.3923611111111111</v>
      </c>
      <c r="C55" s="8" t="s">
        <v>419</v>
      </c>
      <c r="D55" s="8" t="s">
        <v>201</v>
      </c>
      <c r="E55" s="17">
        <v>5</v>
      </c>
      <c r="F55" s="134">
        <v>57</v>
      </c>
      <c r="H55" s="108">
        <f t="shared" si="12"/>
        <v>42025</v>
      </c>
      <c r="I55" s="43">
        <f t="shared" si="10"/>
        <v>0</v>
      </c>
      <c r="J55" s="63" t="str">
        <f t="shared" si="11"/>
        <v/>
      </c>
      <c r="K55" s="133"/>
    </row>
    <row r="56" spans="1:11" x14ac:dyDescent="0.25">
      <c r="A56" s="108">
        <v>41955</v>
      </c>
      <c r="B56" s="109">
        <v>0.44791666666666669</v>
      </c>
      <c r="C56" s="8" t="s">
        <v>119</v>
      </c>
      <c r="D56" s="8" t="s">
        <v>81</v>
      </c>
      <c r="E56" s="17">
        <v>3</v>
      </c>
      <c r="F56" s="134">
        <v>57</v>
      </c>
      <c r="H56" s="108">
        <f t="shared" si="12"/>
        <v>42032</v>
      </c>
      <c r="I56" s="43">
        <f t="shared" si="10"/>
        <v>0</v>
      </c>
      <c r="J56" s="63" t="str">
        <f t="shared" si="11"/>
        <v/>
      </c>
      <c r="K56" s="133"/>
    </row>
    <row r="57" spans="1:11" x14ac:dyDescent="0.25">
      <c r="A57" s="108">
        <v>41955</v>
      </c>
      <c r="B57" s="109">
        <v>0.44791666666666669</v>
      </c>
      <c r="C57" s="8" t="s">
        <v>140</v>
      </c>
      <c r="D57" s="8" t="s">
        <v>507</v>
      </c>
      <c r="E57" s="17">
        <v>5</v>
      </c>
      <c r="F57" s="134">
        <v>57</v>
      </c>
      <c r="H57" s="108">
        <f t="shared" si="12"/>
        <v>42039</v>
      </c>
      <c r="I57" s="43">
        <f t="shared" si="10"/>
        <v>0</v>
      </c>
      <c r="J57" s="63" t="str">
        <f t="shared" si="11"/>
        <v/>
      </c>
      <c r="K57" s="133"/>
    </row>
    <row r="58" spans="1:11" x14ac:dyDescent="0.25">
      <c r="A58" s="108"/>
      <c r="B58" s="109"/>
      <c r="F58" s="134">
        <v>57</v>
      </c>
      <c r="H58" s="108">
        <f t="shared" si="12"/>
        <v>42046</v>
      </c>
      <c r="I58" s="43">
        <f t="shared" si="10"/>
        <v>0</v>
      </c>
      <c r="J58" s="63" t="str">
        <f t="shared" si="11"/>
        <v/>
      </c>
      <c r="K58" s="133"/>
    </row>
    <row r="59" spans="1:11" x14ac:dyDescent="0.25">
      <c r="A59" s="108"/>
      <c r="B59" s="109"/>
      <c r="F59" s="134">
        <v>57</v>
      </c>
      <c r="H59" s="108">
        <f t="shared" si="12"/>
        <v>42053</v>
      </c>
      <c r="I59" s="43">
        <f t="shared" si="10"/>
        <v>0</v>
      </c>
      <c r="J59" s="63" t="str">
        <f t="shared" si="11"/>
        <v/>
      </c>
      <c r="K59" s="133"/>
    </row>
    <row r="60" spans="1:11" x14ac:dyDescent="0.25">
      <c r="A60" s="108"/>
      <c r="B60" s="109"/>
      <c r="F60" s="134">
        <v>57</v>
      </c>
      <c r="H60" s="108">
        <f t="shared" si="12"/>
        <v>42060</v>
      </c>
      <c r="I60" s="43">
        <f t="shared" si="10"/>
        <v>0</v>
      </c>
      <c r="J60" s="63" t="str">
        <f t="shared" si="11"/>
        <v/>
      </c>
      <c r="K60" s="133"/>
    </row>
    <row r="61" spans="1:11" x14ac:dyDescent="0.25">
      <c r="A61" s="108"/>
      <c r="B61" s="109"/>
      <c r="F61" s="134">
        <v>57</v>
      </c>
      <c r="H61" s="108">
        <f t="shared" si="12"/>
        <v>42067</v>
      </c>
      <c r="I61" s="43">
        <f t="shared" si="10"/>
        <v>0</v>
      </c>
      <c r="J61" s="63" t="str">
        <f t="shared" si="11"/>
        <v/>
      </c>
      <c r="K61" s="110"/>
    </row>
    <row r="62" spans="1:11" x14ac:dyDescent="0.25">
      <c r="A62" s="108"/>
      <c r="B62" s="109"/>
      <c r="F62" s="134">
        <v>57</v>
      </c>
      <c r="H62" s="108">
        <f t="shared" si="12"/>
        <v>42074</v>
      </c>
      <c r="I62" s="43">
        <f t="shared" si="10"/>
        <v>0</v>
      </c>
      <c r="J62" s="63" t="str">
        <f t="shared" si="11"/>
        <v/>
      </c>
      <c r="K62" s="110"/>
    </row>
    <row r="63" spans="1:11" x14ac:dyDescent="0.25">
      <c r="A63" s="108"/>
      <c r="B63" s="109"/>
      <c r="F63" s="134">
        <v>57</v>
      </c>
      <c r="H63" s="108">
        <f t="shared" si="12"/>
        <v>42081</v>
      </c>
      <c r="I63" s="43">
        <f t="shared" si="10"/>
        <v>0</v>
      </c>
      <c r="J63" s="63" t="str">
        <f t="shared" si="11"/>
        <v/>
      </c>
      <c r="K63" s="110"/>
    </row>
    <row r="64" spans="1:11" x14ac:dyDescent="0.25">
      <c r="A64" s="108"/>
      <c r="B64" s="109"/>
      <c r="F64" s="134">
        <v>57</v>
      </c>
      <c r="H64" s="108">
        <f t="shared" si="12"/>
        <v>42088</v>
      </c>
      <c r="I64" s="43">
        <f t="shared" si="10"/>
        <v>0</v>
      </c>
      <c r="J64" s="63" t="str">
        <f t="shared" si="11"/>
        <v/>
      </c>
      <c r="K64" s="110"/>
    </row>
    <row r="65" spans="1:15" x14ac:dyDescent="0.25">
      <c r="B65" s="109"/>
      <c r="F65" s="134">
        <v>57</v>
      </c>
      <c r="H65" s="108">
        <f t="shared" si="12"/>
        <v>42095</v>
      </c>
      <c r="I65" s="43">
        <f t="shared" si="10"/>
        <v>0</v>
      </c>
      <c r="J65" s="63" t="str">
        <f t="shared" si="11"/>
        <v/>
      </c>
      <c r="K65" s="110"/>
    </row>
    <row r="66" spans="1:15" x14ac:dyDescent="0.25">
      <c r="A66" s="108"/>
      <c r="B66" s="109"/>
      <c r="F66" s="134">
        <v>57</v>
      </c>
      <c r="H66" s="108">
        <f t="shared" si="12"/>
        <v>42102</v>
      </c>
      <c r="I66" s="43">
        <f t="shared" si="10"/>
        <v>0</v>
      </c>
      <c r="J66" s="63" t="str">
        <f t="shared" si="11"/>
        <v/>
      </c>
      <c r="K66" s="110"/>
    </row>
    <row r="67" spans="1:15" x14ac:dyDescent="0.25">
      <c r="A67" s="108"/>
      <c r="B67" s="109"/>
      <c r="F67" s="134">
        <v>57</v>
      </c>
      <c r="H67" s="108">
        <f t="shared" si="12"/>
        <v>42109</v>
      </c>
      <c r="I67" s="43">
        <f t="shared" si="10"/>
        <v>0</v>
      </c>
      <c r="J67" s="63" t="str">
        <f t="shared" si="11"/>
        <v/>
      </c>
      <c r="K67" s="110"/>
    </row>
    <row r="68" spans="1:15" x14ac:dyDescent="0.25">
      <c r="A68" s="108"/>
      <c r="B68" s="109"/>
      <c r="F68" s="134">
        <v>57</v>
      </c>
      <c r="H68" s="161" t="s">
        <v>255</v>
      </c>
      <c r="I68" s="36">
        <f>AVERAGEIF(I39:I67,"&gt;0")</f>
        <v>35</v>
      </c>
      <c r="J68" s="134"/>
      <c r="K68" s="110"/>
    </row>
    <row r="69" spans="1:15" x14ac:dyDescent="0.25">
      <c r="A69" s="108"/>
      <c r="B69" s="109"/>
      <c r="F69" s="134">
        <v>57</v>
      </c>
      <c r="H69" s="133"/>
      <c r="I69" s="113"/>
      <c r="J69" s="134"/>
      <c r="K69" s="110"/>
      <c r="L69" s="62"/>
      <c r="M69" s="61"/>
      <c r="N69" s="61"/>
      <c r="O69" s="61"/>
    </row>
    <row r="70" spans="1:15" x14ac:dyDescent="0.25">
      <c r="A70" s="108"/>
      <c r="B70" s="109"/>
      <c r="F70" s="134">
        <v>57</v>
      </c>
      <c r="H70" s="44"/>
      <c r="I70" s="8"/>
      <c r="J70" s="8"/>
      <c r="K70" s="8"/>
      <c r="M70" s="44"/>
      <c r="N70" s="18"/>
      <c r="O70" s="44"/>
    </row>
    <row r="71" spans="1:15" x14ac:dyDescent="0.25">
      <c r="A71" s="108"/>
      <c r="B71" s="109"/>
      <c r="F71" s="134">
        <v>57</v>
      </c>
      <c r="H71" s="44"/>
      <c r="I71" s="8"/>
      <c r="J71" s="8"/>
      <c r="K71" s="8"/>
      <c r="M71" s="44"/>
      <c r="N71" s="18"/>
      <c r="O71" s="44"/>
    </row>
    <row r="72" spans="1:15" x14ac:dyDescent="0.25">
      <c r="A72" s="108"/>
      <c r="B72" s="109"/>
      <c r="F72" s="134">
        <v>57</v>
      </c>
      <c r="H72" s="44"/>
      <c r="I72" s="8"/>
      <c r="J72" s="8"/>
      <c r="K72" s="8"/>
      <c r="M72" s="44"/>
      <c r="N72" s="18"/>
      <c r="O72" s="44"/>
    </row>
    <row r="73" spans="1:15" x14ac:dyDescent="0.25">
      <c r="B73" s="109"/>
      <c r="F73" s="134">
        <v>57</v>
      </c>
      <c r="H73" s="44"/>
      <c r="I73" s="8"/>
      <c r="J73" s="8"/>
      <c r="K73" s="8"/>
      <c r="M73" s="44"/>
      <c r="N73" s="18"/>
      <c r="O73" s="44"/>
    </row>
    <row r="74" spans="1:15" x14ac:dyDescent="0.25">
      <c r="A74" s="108"/>
      <c r="B74" s="109"/>
      <c r="F74" s="134">
        <v>57</v>
      </c>
      <c r="H74" s="44"/>
      <c r="I74" s="8"/>
      <c r="J74" s="8"/>
      <c r="K74" s="8"/>
      <c r="M74" s="44"/>
      <c r="N74" s="18"/>
      <c r="O74" s="44"/>
    </row>
    <row r="75" spans="1:15" x14ac:dyDescent="0.25">
      <c r="A75" s="108"/>
      <c r="B75" s="109"/>
      <c r="F75" s="134">
        <v>57</v>
      </c>
      <c r="H75" s="44"/>
      <c r="I75" s="8"/>
      <c r="J75" s="8"/>
      <c r="K75" s="8"/>
      <c r="M75" s="44"/>
      <c r="N75" s="18"/>
      <c r="O75" s="44"/>
    </row>
    <row r="76" spans="1:15" x14ac:dyDescent="0.25">
      <c r="A76" s="108"/>
      <c r="B76" s="109"/>
      <c r="F76" s="134">
        <v>57</v>
      </c>
    </row>
    <row r="77" spans="1:15" x14ac:dyDescent="0.25">
      <c r="A77" s="108"/>
      <c r="B77" s="109"/>
      <c r="F77" s="134">
        <v>57</v>
      </c>
    </row>
    <row r="78" spans="1:15" x14ac:dyDescent="0.25">
      <c r="A78" s="108"/>
      <c r="B78" s="109"/>
      <c r="F78" s="134">
        <v>57</v>
      </c>
    </row>
    <row r="79" spans="1:15" x14ac:dyDescent="0.25">
      <c r="A79" s="108"/>
      <c r="B79" s="109"/>
      <c r="F79" s="134">
        <v>57</v>
      </c>
    </row>
    <row r="80" spans="1:15" x14ac:dyDescent="0.25">
      <c r="A80" s="108"/>
      <c r="B80" s="109"/>
      <c r="F80" s="134">
        <v>57</v>
      </c>
    </row>
    <row r="81" spans="1:6" x14ac:dyDescent="0.25">
      <c r="B81" s="109"/>
      <c r="F81" s="134">
        <v>57</v>
      </c>
    </row>
    <row r="82" spans="1:6" x14ac:dyDescent="0.25">
      <c r="A82" s="108"/>
      <c r="B82" s="109"/>
      <c r="F82" s="134">
        <v>57</v>
      </c>
    </row>
    <row r="83" spans="1:6" x14ac:dyDescent="0.25">
      <c r="A83" s="108"/>
      <c r="B83" s="109"/>
      <c r="F83" s="134">
        <v>57</v>
      </c>
    </row>
    <row r="84" spans="1:6" x14ac:dyDescent="0.25">
      <c r="A84" s="108"/>
      <c r="B84" s="109"/>
      <c r="F84" s="134">
        <v>57</v>
      </c>
    </row>
    <row r="85" spans="1:6" x14ac:dyDescent="0.25">
      <c r="A85" s="108"/>
      <c r="B85" s="109"/>
      <c r="F85" s="134">
        <v>57</v>
      </c>
    </row>
    <row r="86" spans="1:6" x14ac:dyDescent="0.25">
      <c r="A86" s="108"/>
      <c r="B86" s="109"/>
      <c r="F86" s="134">
        <v>57</v>
      </c>
    </row>
    <row r="87" spans="1:6" x14ac:dyDescent="0.25">
      <c r="A87" s="108"/>
      <c r="B87" s="109"/>
      <c r="F87" s="134">
        <v>57</v>
      </c>
    </row>
    <row r="88" spans="1:6" x14ac:dyDescent="0.25">
      <c r="A88" s="108"/>
      <c r="B88" s="109"/>
      <c r="F88" s="134">
        <v>57</v>
      </c>
    </row>
    <row r="89" spans="1:6" x14ac:dyDescent="0.25">
      <c r="B89" s="109"/>
      <c r="F89" s="134">
        <v>57</v>
      </c>
    </row>
    <row r="90" spans="1:6" x14ac:dyDescent="0.25">
      <c r="A90" s="108"/>
      <c r="B90" s="109"/>
      <c r="F90" s="134">
        <v>57</v>
      </c>
    </row>
    <row r="91" spans="1:6" x14ac:dyDescent="0.25">
      <c r="A91" s="108"/>
      <c r="B91" s="109"/>
      <c r="F91" s="134">
        <v>57</v>
      </c>
    </row>
    <row r="92" spans="1:6" x14ac:dyDescent="0.25">
      <c r="A92" s="108"/>
      <c r="B92" s="109"/>
      <c r="F92" s="134">
        <v>57</v>
      </c>
    </row>
    <row r="93" spans="1:6" x14ac:dyDescent="0.25">
      <c r="A93" s="108"/>
      <c r="B93" s="109"/>
      <c r="F93" s="134">
        <v>57</v>
      </c>
    </row>
    <row r="94" spans="1:6" x14ac:dyDescent="0.25">
      <c r="A94" s="108"/>
      <c r="B94" s="109"/>
      <c r="F94" s="134">
        <v>57</v>
      </c>
    </row>
    <row r="95" spans="1:6" x14ac:dyDescent="0.25">
      <c r="A95" s="108"/>
      <c r="B95" s="109"/>
      <c r="F95" s="134">
        <v>57</v>
      </c>
    </row>
    <row r="96" spans="1:6" x14ac:dyDescent="0.25">
      <c r="A96" s="108"/>
      <c r="B96" s="109"/>
      <c r="F96" s="134">
        <v>57</v>
      </c>
    </row>
    <row r="97" spans="1:10" x14ac:dyDescent="0.25">
      <c r="B97" s="109"/>
      <c r="F97" s="134">
        <v>57</v>
      </c>
    </row>
    <row r="98" spans="1:10" x14ac:dyDescent="0.25">
      <c r="A98" s="108"/>
      <c r="B98" s="109"/>
      <c r="F98" s="134">
        <v>57</v>
      </c>
    </row>
    <row r="99" spans="1:10" x14ac:dyDescent="0.25">
      <c r="A99" s="108"/>
      <c r="B99" s="109"/>
      <c r="F99" s="134">
        <v>57</v>
      </c>
    </row>
    <row r="100" spans="1:10" x14ac:dyDescent="0.25">
      <c r="A100" s="108"/>
      <c r="B100" s="109"/>
      <c r="F100" s="134">
        <v>57</v>
      </c>
    </row>
    <row r="101" spans="1:10" x14ac:dyDescent="0.25">
      <c r="A101" s="108"/>
      <c r="B101" s="109"/>
      <c r="F101" s="134">
        <v>57</v>
      </c>
    </row>
    <row r="102" spans="1:10" x14ac:dyDescent="0.25">
      <c r="A102" s="108"/>
      <c r="B102" s="109"/>
      <c r="F102" s="134">
        <v>57</v>
      </c>
    </row>
    <row r="103" spans="1:10" x14ac:dyDescent="0.25">
      <c r="A103" s="108"/>
      <c r="B103" s="109"/>
      <c r="F103" s="134">
        <v>57</v>
      </c>
    </row>
    <row r="104" spans="1:10" x14ac:dyDescent="0.25">
      <c r="A104" s="108"/>
      <c r="B104" s="109"/>
      <c r="F104" s="134">
        <v>57</v>
      </c>
    </row>
    <row r="105" spans="1:10" x14ac:dyDescent="0.25">
      <c r="B105" s="109"/>
      <c r="F105" s="134">
        <v>57</v>
      </c>
      <c r="J105" s="44"/>
    </row>
    <row r="106" spans="1:10" x14ac:dyDescent="0.25">
      <c r="A106" s="108"/>
      <c r="B106" s="109"/>
      <c r="F106" s="134">
        <v>57</v>
      </c>
    </row>
    <row r="107" spans="1:10" x14ac:dyDescent="0.25">
      <c r="A107" s="108"/>
      <c r="B107" s="109"/>
      <c r="F107" s="134">
        <v>57</v>
      </c>
    </row>
    <row r="108" spans="1:10" x14ac:dyDescent="0.25">
      <c r="A108" s="108"/>
      <c r="B108" s="109"/>
      <c r="F108" s="134">
        <v>57</v>
      </c>
    </row>
    <row r="109" spans="1:10" x14ac:dyDescent="0.25">
      <c r="A109" s="108"/>
      <c r="B109" s="109"/>
      <c r="F109" s="134">
        <v>57</v>
      </c>
    </row>
    <row r="110" spans="1:10" x14ac:dyDescent="0.25">
      <c r="A110" s="108"/>
      <c r="B110" s="109"/>
      <c r="F110" s="134">
        <v>57</v>
      </c>
    </row>
    <row r="111" spans="1:10" x14ac:dyDescent="0.25">
      <c r="A111" s="108"/>
      <c r="B111" s="109"/>
      <c r="F111" s="134">
        <v>57</v>
      </c>
    </row>
    <row r="112" spans="1:10" x14ac:dyDescent="0.25">
      <c r="A112" s="108"/>
      <c r="B112" s="109"/>
      <c r="F112" s="134">
        <v>57</v>
      </c>
    </row>
    <row r="113" spans="1:6" x14ac:dyDescent="0.25">
      <c r="B113" s="109"/>
      <c r="F113" s="134">
        <v>57</v>
      </c>
    </row>
    <row r="114" spans="1:6" x14ac:dyDescent="0.25">
      <c r="A114" s="108"/>
      <c r="B114" s="109"/>
      <c r="F114" s="134">
        <v>57</v>
      </c>
    </row>
    <row r="115" spans="1:6" x14ac:dyDescent="0.25">
      <c r="A115" s="108"/>
      <c r="B115" s="109"/>
      <c r="F115" s="134">
        <v>57</v>
      </c>
    </row>
    <row r="116" spans="1:6" x14ac:dyDescent="0.25">
      <c r="A116" s="108"/>
      <c r="B116" s="109"/>
      <c r="F116" s="134">
        <v>57</v>
      </c>
    </row>
    <row r="117" spans="1:6" x14ac:dyDescent="0.25">
      <c r="A117" s="108"/>
      <c r="B117" s="109"/>
      <c r="F117" s="134">
        <v>57</v>
      </c>
    </row>
    <row r="118" spans="1:6" x14ac:dyDescent="0.25">
      <c r="A118" s="108"/>
      <c r="B118" s="109"/>
      <c r="F118" s="134">
        <v>57</v>
      </c>
    </row>
    <row r="119" spans="1:6" x14ac:dyDescent="0.25">
      <c r="A119" s="108"/>
      <c r="B119" s="109"/>
      <c r="F119" s="134">
        <v>57</v>
      </c>
    </row>
    <row r="120" spans="1:6" x14ac:dyDescent="0.25">
      <c r="A120" s="108"/>
      <c r="B120" s="109"/>
      <c r="F120" s="134">
        <v>57</v>
      </c>
    </row>
    <row r="121" spans="1:6" x14ac:dyDescent="0.25">
      <c r="A121" s="108"/>
      <c r="B121" s="109"/>
      <c r="F121" s="134">
        <v>57</v>
      </c>
    </row>
    <row r="122" spans="1:6" x14ac:dyDescent="0.25">
      <c r="A122" s="108"/>
      <c r="B122" s="109"/>
      <c r="F122" s="134">
        <v>57</v>
      </c>
    </row>
    <row r="123" spans="1:6" x14ac:dyDescent="0.25">
      <c r="A123" s="108"/>
      <c r="B123" s="109"/>
      <c r="F123" s="134">
        <v>57</v>
      </c>
    </row>
    <row r="124" spans="1:6" x14ac:dyDescent="0.25">
      <c r="A124" s="108"/>
      <c r="B124" s="109"/>
      <c r="F124" s="134">
        <v>57</v>
      </c>
    </row>
    <row r="125" spans="1:6" x14ac:dyDescent="0.25">
      <c r="A125" s="108"/>
      <c r="B125" s="109"/>
      <c r="F125" s="134">
        <v>57</v>
      </c>
    </row>
    <row r="126" spans="1:6" x14ac:dyDescent="0.25">
      <c r="A126" s="108"/>
      <c r="B126" s="109"/>
      <c r="F126" s="134">
        <v>57</v>
      </c>
    </row>
    <row r="127" spans="1:6" x14ac:dyDescent="0.25">
      <c r="A127" s="108"/>
      <c r="B127" s="109"/>
      <c r="F127" s="134">
        <v>57</v>
      </c>
    </row>
    <row r="128" spans="1:6" x14ac:dyDescent="0.25">
      <c r="A128" s="108"/>
      <c r="B128" s="109"/>
      <c r="F128" s="134">
        <v>57</v>
      </c>
    </row>
    <row r="129" spans="1:6" x14ac:dyDescent="0.25">
      <c r="A129" s="108"/>
      <c r="B129" s="109"/>
      <c r="F129" s="134">
        <v>57</v>
      </c>
    </row>
    <row r="130" spans="1:6" x14ac:dyDescent="0.25">
      <c r="A130" s="108"/>
      <c r="B130" s="109"/>
      <c r="F130" s="134">
        <v>57</v>
      </c>
    </row>
    <row r="131" spans="1:6" x14ac:dyDescent="0.25">
      <c r="A131" s="108"/>
      <c r="B131" s="109"/>
      <c r="F131" s="134">
        <v>57</v>
      </c>
    </row>
    <row r="132" spans="1:6" x14ac:dyDescent="0.25">
      <c r="A132" s="108"/>
      <c r="B132" s="109"/>
      <c r="F132" s="134">
        <v>57</v>
      </c>
    </row>
    <row r="133" spans="1:6" x14ac:dyDescent="0.25">
      <c r="A133" s="108"/>
      <c r="B133" s="109"/>
      <c r="F133" s="134">
        <v>57</v>
      </c>
    </row>
    <row r="134" spans="1:6" x14ac:dyDescent="0.25">
      <c r="A134" s="108"/>
      <c r="B134" s="109"/>
      <c r="F134" s="134">
        <v>57</v>
      </c>
    </row>
    <row r="135" spans="1:6" x14ac:dyDescent="0.25">
      <c r="A135" s="108"/>
      <c r="B135" s="109"/>
      <c r="F135" s="134">
        <v>57</v>
      </c>
    </row>
    <row r="136" spans="1:6" x14ac:dyDescent="0.25">
      <c r="A136" s="108"/>
      <c r="B136" s="109"/>
      <c r="F136" s="134">
        <v>57</v>
      </c>
    </row>
    <row r="137" spans="1:6" x14ac:dyDescent="0.25">
      <c r="B137" s="109"/>
      <c r="F137" s="134">
        <v>57</v>
      </c>
    </row>
    <row r="138" spans="1:6" x14ac:dyDescent="0.25">
      <c r="A138" s="108"/>
      <c r="B138" s="109"/>
      <c r="F138" s="134">
        <v>57</v>
      </c>
    </row>
    <row r="139" spans="1:6" x14ac:dyDescent="0.25">
      <c r="A139" s="108"/>
      <c r="B139" s="109"/>
      <c r="F139" s="134">
        <v>57</v>
      </c>
    </row>
    <row r="140" spans="1:6" x14ac:dyDescent="0.25">
      <c r="A140" s="108"/>
      <c r="B140" s="109"/>
      <c r="F140" s="134">
        <v>57</v>
      </c>
    </row>
    <row r="141" spans="1:6" x14ac:dyDescent="0.25">
      <c r="A141" s="108"/>
      <c r="B141" s="109"/>
      <c r="F141" s="134">
        <v>57</v>
      </c>
    </row>
    <row r="142" spans="1:6" x14ac:dyDescent="0.25">
      <c r="A142" s="108"/>
      <c r="B142" s="109"/>
      <c r="F142" s="134">
        <v>57</v>
      </c>
    </row>
    <row r="143" spans="1:6" x14ac:dyDescent="0.25">
      <c r="A143" s="108"/>
      <c r="B143" s="109"/>
      <c r="F143" s="134">
        <v>57</v>
      </c>
    </row>
    <row r="144" spans="1:6" x14ac:dyDescent="0.25">
      <c r="A144" s="108"/>
      <c r="B144" s="109"/>
      <c r="F144" s="134">
        <v>57</v>
      </c>
    </row>
    <row r="145" spans="1:6" x14ac:dyDescent="0.25">
      <c r="A145" s="108"/>
      <c r="B145" s="109"/>
      <c r="F145" s="134">
        <v>57</v>
      </c>
    </row>
    <row r="146" spans="1:6" x14ac:dyDescent="0.25">
      <c r="A146" s="108"/>
      <c r="B146" s="109"/>
      <c r="F146" s="134">
        <v>57</v>
      </c>
    </row>
    <row r="147" spans="1:6" x14ac:dyDescent="0.25">
      <c r="A147" s="108"/>
      <c r="B147" s="109"/>
      <c r="F147" s="134">
        <v>57</v>
      </c>
    </row>
    <row r="148" spans="1:6" x14ac:dyDescent="0.25">
      <c r="A148" s="108"/>
      <c r="B148" s="109"/>
      <c r="F148" s="134">
        <v>57</v>
      </c>
    </row>
    <row r="149" spans="1:6" x14ac:dyDescent="0.25">
      <c r="A149" s="108"/>
      <c r="B149" s="109"/>
      <c r="F149" s="134">
        <v>57</v>
      </c>
    </row>
    <row r="150" spans="1:6" x14ac:dyDescent="0.25">
      <c r="A150" s="108"/>
      <c r="B150" s="109"/>
      <c r="F150" s="134">
        <v>57</v>
      </c>
    </row>
    <row r="151" spans="1:6" x14ac:dyDescent="0.25">
      <c r="A151" s="108"/>
      <c r="B151" s="109"/>
      <c r="F151" s="134">
        <v>57</v>
      </c>
    </row>
    <row r="152" spans="1:6" x14ac:dyDescent="0.25">
      <c r="A152" s="108"/>
      <c r="B152" s="109"/>
      <c r="F152" s="134">
        <v>57</v>
      </c>
    </row>
    <row r="153" spans="1:6" x14ac:dyDescent="0.25">
      <c r="B153" s="109"/>
      <c r="F153" s="134">
        <v>57</v>
      </c>
    </row>
    <row r="154" spans="1:6" x14ac:dyDescent="0.25">
      <c r="A154" s="108"/>
      <c r="B154" s="109"/>
      <c r="F154" s="134">
        <v>57</v>
      </c>
    </row>
    <row r="155" spans="1:6" x14ac:dyDescent="0.25">
      <c r="A155" s="108"/>
      <c r="B155" s="109"/>
      <c r="F155" s="134">
        <v>57</v>
      </c>
    </row>
    <row r="156" spans="1:6" x14ac:dyDescent="0.25">
      <c r="A156" s="108"/>
      <c r="B156" s="109"/>
      <c r="F156" s="134">
        <v>57</v>
      </c>
    </row>
    <row r="157" spans="1:6" x14ac:dyDescent="0.25">
      <c r="A157" s="108"/>
      <c r="B157" s="109"/>
      <c r="F157" s="134">
        <v>57</v>
      </c>
    </row>
    <row r="158" spans="1:6" x14ac:dyDescent="0.25">
      <c r="A158" s="108"/>
      <c r="B158" s="109"/>
      <c r="F158" s="134">
        <v>57</v>
      </c>
    </row>
    <row r="159" spans="1:6" x14ac:dyDescent="0.25">
      <c r="A159" s="108"/>
      <c r="B159" s="109"/>
      <c r="F159" s="134">
        <v>57</v>
      </c>
    </row>
    <row r="160" spans="1:6" x14ac:dyDescent="0.25">
      <c r="A160" s="108"/>
      <c r="B160" s="109"/>
      <c r="F160" s="134">
        <v>57</v>
      </c>
    </row>
    <row r="161" spans="1:6" x14ac:dyDescent="0.25">
      <c r="A161" s="108"/>
      <c r="B161" s="109"/>
      <c r="F161" s="134">
        <v>57</v>
      </c>
    </row>
    <row r="162" spans="1:6" x14ac:dyDescent="0.25">
      <c r="A162" s="108"/>
      <c r="B162" s="109"/>
      <c r="F162" s="134">
        <v>57</v>
      </c>
    </row>
    <row r="163" spans="1:6" x14ac:dyDescent="0.25">
      <c r="A163" s="108"/>
      <c r="B163" s="109"/>
      <c r="F163" s="134">
        <v>57</v>
      </c>
    </row>
    <row r="164" spans="1:6" x14ac:dyDescent="0.25">
      <c r="A164" s="108"/>
      <c r="B164" s="109"/>
      <c r="F164" s="134">
        <v>57</v>
      </c>
    </row>
    <row r="165" spans="1:6" x14ac:dyDescent="0.25">
      <c r="A165" s="108"/>
      <c r="B165" s="109"/>
      <c r="F165" s="134">
        <v>57</v>
      </c>
    </row>
    <row r="166" spans="1:6" x14ac:dyDescent="0.25">
      <c r="A166" s="108"/>
      <c r="B166" s="109"/>
      <c r="F166" s="134">
        <v>57</v>
      </c>
    </row>
    <row r="167" spans="1:6" x14ac:dyDescent="0.25">
      <c r="A167" s="108"/>
      <c r="B167" s="109"/>
      <c r="F167" s="134">
        <v>57</v>
      </c>
    </row>
    <row r="168" spans="1:6" x14ac:dyDescent="0.25">
      <c r="A168" s="108"/>
      <c r="B168" s="109"/>
      <c r="F168" s="134">
        <v>57</v>
      </c>
    </row>
    <row r="169" spans="1:6" x14ac:dyDescent="0.25">
      <c r="B169" s="109"/>
      <c r="F169" s="134">
        <v>57</v>
      </c>
    </row>
    <row r="170" spans="1:6" x14ac:dyDescent="0.25">
      <c r="A170" s="108"/>
      <c r="B170" s="109"/>
      <c r="F170" s="134">
        <v>57</v>
      </c>
    </row>
    <row r="171" spans="1:6" x14ac:dyDescent="0.25">
      <c r="A171" s="108"/>
      <c r="B171" s="109"/>
      <c r="F171" s="134">
        <v>57</v>
      </c>
    </row>
    <row r="172" spans="1:6" x14ac:dyDescent="0.25">
      <c r="A172" s="108"/>
      <c r="B172" s="109"/>
      <c r="F172" s="134">
        <v>57</v>
      </c>
    </row>
    <row r="173" spans="1:6" x14ac:dyDescent="0.25">
      <c r="A173" s="108"/>
      <c r="B173" s="109"/>
      <c r="F173" s="134">
        <v>57</v>
      </c>
    </row>
    <row r="174" spans="1:6" x14ac:dyDescent="0.25">
      <c r="A174" s="108"/>
      <c r="B174" s="109"/>
      <c r="F174" s="134">
        <v>57</v>
      </c>
    </row>
    <row r="175" spans="1:6" x14ac:dyDescent="0.25">
      <c r="A175" s="108"/>
      <c r="B175" s="109"/>
      <c r="F175" s="134">
        <v>57</v>
      </c>
    </row>
    <row r="176" spans="1:6" x14ac:dyDescent="0.25">
      <c r="A176" s="108"/>
      <c r="B176" s="109"/>
      <c r="F176" s="134">
        <v>57</v>
      </c>
    </row>
    <row r="177" spans="1:6" x14ac:dyDescent="0.25">
      <c r="A177" s="108"/>
      <c r="B177" s="109"/>
      <c r="F177" s="134">
        <v>57</v>
      </c>
    </row>
    <row r="178" spans="1:6" x14ac:dyDescent="0.25">
      <c r="A178" s="108"/>
      <c r="B178" s="109"/>
      <c r="F178" s="134">
        <v>57</v>
      </c>
    </row>
    <row r="179" spans="1:6" x14ac:dyDescent="0.25">
      <c r="A179" s="108"/>
      <c r="B179" s="109"/>
      <c r="F179" s="134">
        <v>57</v>
      </c>
    </row>
    <row r="180" spans="1:6" x14ac:dyDescent="0.25">
      <c r="A180" s="108"/>
      <c r="B180" s="109"/>
      <c r="F180" s="134">
        <v>57</v>
      </c>
    </row>
    <row r="181" spans="1:6" x14ac:dyDescent="0.25">
      <c r="A181" s="108"/>
      <c r="B181" s="109"/>
      <c r="F181" s="134">
        <v>57</v>
      </c>
    </row>
    <row r="182" spans="1:6" x14ac:dyDescent="0.25">
      <c r="A182" s="108"/>
      <c r="B182" s="109"/>
      <c r="F182" s="134">
        <v>57</v>
      </c>
    </row>
    <row r="183" spans="1:6" x14ac:dyDescent="0.25">
      <c r="A183" s="108"/>
      <c r="B183" s="109"/>
      <c r="F183" s="134">
        <v>57</v>
      </c>
    </row>
    <row r="184" spans="1:6" x14ac:dyDescent="0.25">
      <c r="A184" s="108"/>
      <c r="B184" s="109"/>
      <c r="F184" s="134">
        <v>57</v>
      </c>
    </row>
    <row r="185" spans="1:6" x14ac:dyDescent="0.25">
      <c r="A185" s="108"/>
      <c r="B185" s="109"/>
      <c r="F185" s="134">
        <v>57</v>
      </c>
    </row>
    <row r="186" spans="1:6" x14ac:dyDescent="0.25">
      <c r="A186" s="108"/>
      <c r="B186" s="109"/>
      <c r="F186" s="134">
        <v>57</v>
      </c>
    </row>
    <row r="187" spans="1:6" x14ac:dyDescent="0.25">
      <c r="A187" s="108"/>
      <c r="B187" s="109"/>
      <c r="F187" s="134">
        <v>57</v>
      </c>
    </row>
    <row r="188" spans="1:6" x14ac:dyDescent="0.25">
      <c r="A188" s="108"/>
      <c r="B188" s="109"/>
      <c r="F188" s="134">
        <v>57</v>
      </c>
    </row>
    <row r="189" spans="1:6" x14ac:dyDescent="0.25">
      <c r="A189" s="108"/>
      <c r="B189" s="109"/>
      <c r="F189" s="134">
        <v>57</v>
      </c>
    </row>
    <row r="190" spans="1:6" x14ac:dyDescent="0.25">
      <c r="A190" s="108"/>
      <c r="B190" s="109"/>
      <c r="F190" s="134">
        <v>57</v>
      </c>
    </row>
    <row r="191" spans="1:6" x14ac:dyDescent="0.25">
      <c r="A191" s="108"/>
      <c r="B191" s="109"/>
      <c r="F191" s="134">
        <v>57</v>
      </c>
    </row>
    <row r="192" spans="1:6" x14ac:dyDescent="0.25">
      <c r="A192" s="108"/>
      <c r="B192" s="109"/>
      <c r="F192" s="134">
        <v>57</v>
      </c>
    </row>
    <row r="193" spans="1:6" x14ac:dyDescent="0.25">
      <c r="A193" s="108"/>
      <c r="B193" s="109"/>
      <c r="F193" s="134">
        <v>57</v>
      </c>
    </row>
    <row r="194" spans="1:6" x14ac:dyDescent="0.25">
      <c r="A194" s="108"/>
      <c r="B194" s="109"/>
      <c r="F194" s="134">
        <v>57</v>
      </c>
    </row>
    <row r="195" spans="1:6" x14ac:dyDescent="0.25">
      <c r="A195" s="108"/>
      <c r="B195" s="109"/>
      <c r="F195" s="134">
        <v>57</v>
      </c>
    </row>
    <row r="196" spans="1:6" x14ac:dyDescent="0.25">
      <c r="A196" s="108"/>
      <c r="B196" s="109"/>
      <c r="F196" s="134">
        <v>57</v>
      </c>
    </row>
    <row r="197" spans="1:6" x14ac:dyDescent="0.25">
      <c r="A197" s="108"/>
      <c r="B197" s="109"/>
      <c r="F197" s="134">
        <v>57</v>
      </c>
    </row>
    <row r="198" spans="1:6" x14ac:dyDescent="0.25">
      <c r="A198" s="108"/>
      <c r="B198" s="109"/>
      <c r="F198" s="134">
        <v>57</v>
      </c>
    </row>
    <row r="199" spans="1:6" x14ac:dyDescent="0.25">
      <c r="A199" s="108"/>
      <c r="B199" s="109"/>
      <c r="F199" s="134">
        <v>57</v>
      </c>
    </row>
    <row r="200" spans="1:6" x14ac:dyDescent="0.25">
      <c r="A200" s="108"/>
      <c r="B200" s="109"/>
      <c r="F200" s="134">
        <v>57</v>
      </c>
    </row>
    <row r="201" spans="1:6" x14ac:dyDescent="0.25">
      <c r="A201" s="108"/>
      <c r="B201" s="109"/>
      <c r="F201" s="134">
        <v>57</v>
      </c>
    </row>
    <row r="202" spans="1:6" x14ac:dyDescent="0.25">
      <c r="A202" s="108"/>
      <c r="B202" s="109"/>
      <c r="F202" s="134">
        <v>57</v>
      </c>
    </row>
    <row r="203" spans="1:6" x14ac:dyDescent="0.25">
      <c r="A203" s="108"/>
      <c r="B203" s="109"/>
      <c r="F203" s="134">
        <v>57</v>
      </c>
    </row>
    <row r="204" spans="1:6" x14ac:dyDescent="0.25">
      <c r="A204" s="108"/>
      <c r="B204" s="109"/>
      <c r="F204" s="134">
        <v>57</v>
      </c>
    </row>
    <row r="205" spans="1:6" x14ac:dyDescent="0.25">
      <c r="A205" s="108"/>
      <c r="B205" s="109"/>
      <c r="F205" s="134">
        <v>57</v>
      </c>
    </row>
    <row r="206" spans="1:6" x14ac:dyDescent="0.25">
      <c r="A206" s="108"/>
      <c r="B206" s="109"/>
      <c r="F206" s="134">
        <v>57</v>
      </c>
    </row>
    <row r="207" spans="1:6" x14ac:dyDescent="0.25">
      <c r="A207" s="108"/>
      <c r="B207" s="109"/>
      <c r="F207" s="134">
        <v>57</v>
      </c>
    </row>
    <row r="208" spans="1:6" x14ac:dyDescent="0.25">
      <c r="A208" s="108"/>
      <c r="B208" s="109"/>
      <c r="F208" s="134">
        <v>57</v>
      </c>
    </row>
    <row r="209" spans="2:6" x14ac:dyDescent="0.25">
      <c r="B209" s="16"/>
      <c r="F209" s="134">
        <v>57</v>
      </c>
    </row>
    <row r="210" spans="2:6" x14ac:dyDescent="0.25">
      <c r="B210" s="16"/>
      <c r="F210" s="134">
        <v>57</v>
      </c>
    </row>
    <row r="211" spans="2:6" x14ac:dyDescent="0.25">
      <c r="B211" s="16"/>
      <c r="F211" s="134">
        <v>57</v>
      </c>
    </row>
    <row r="212" spans="2:6" x14ac:dyDescent="0.25">
      <c r="B212" s="16"/>
      <c r="F212" s="134">
        <v>57</v>
      </c>
    </row>
    <row r="213" spans="2:6" x14ac:dyDescent="0.25">
      <c r="B213" s="16"/>
      <c r="F213" s="134">
        <v>57</v>
      </c>
    </row>
    <row r="214" spans="2:6" x14ac:dyDescent="0.25">
      <c r="B214" s="16"/>
      <c r="F214" s="134">
        <v>57</v>
      </c>
    </row>
    <row r="215" spans="2:6" x14ac:dyDescent="0.25">
      <c r="B215" s="16"/>
      <c r="F215" s="134">
        <v>57</v>
      </c>
    </row>
    <row r="216" spans="2:6" x14ac:dyDescent="0.25">
      <c r="B216" s="16"/>
      <c r="F216" s="134">
        <v>57</v>
      </c>
    </row>
    <row r="217" spans="2:6" x14ac:dyDescent="0.25">
      <c r="B217" s="16"/>
      <c r="F217" s="134">
        <v>57</v>
      </c>
    </row>
    <row r="218" spans="2:6" x14ac:dyDescent="0.25">
      <c r="B218" s="16"/>
      <c r="F218" s="134">
        <v>57</v>
      </c>
    </row>
    <row r="219" spans="2:6" x14ac:dyDescent="0.25">
      <c r="B219" s="16"/>
      <c r="F219" s="134">
        <v>57</v>
      </c>
    </row>
    <row r="220" spans="2:6" x14ac:dyDescent="0.25">
      <c r="B220" s="16"/>
      <c r="F220" s="134">
        <v>57</v>
      </c>
    </row>
    <row r="221" spans="2:6" x14ac:dyDescent="0.25">
      <c r="B221" s="16"/>
      <c r="F221" s="134">
        <v>57</v>
      </c>
    </row>
    <row r="222" spans="2:6" x14ac:dyDescent="0.25">
      <c r="B222" s="16"/>
      <c r="F222" s="134">
        <v>57</v>
      </c>
    </row>
    <row r="223" spans="2:6" x14ac:dyDescent="0.25">
      <c r="B223" s="16"/>
      <c r="F223" s="134">
        <v>57</v>
      </c>
    </row>
    <row r="224" spans="2:6" x14ac:dyDescent="0.25">
      <c r="B224" s="16"/>
      <c r="F224" s="134">
        <v>57</v>
      </c>
    </row>
    <row r="225" spans="2:6" x14ac:dyDescent="0.25">
      <c r="B225" s="16"/>
      <c r="F225" s="134">
        <v>57</v>
      </c>
    </row>
    <row r="226" spans="2:6" x14ac:dyDescent="0.25">
      <c r="B226" s="16"/>
      <c r="F226" s="134">
        <v>57</v>
      </c>
    </row>
    <row r="227" spans="2:6" x14ac:dyDescent="0.25">
      <c r="B227" s="16"/>
      <c r="F227" s="134">
        <v>57</v>
      </c>
    </row>
    <row r="228" spans="2:6" x14ac:dyDescent="0.25">
      <c r="B228" s="16"/>
      <c r="F228" s="134">
        <v>57</v>
      </c>
    </row>
    <row r="229" spans="2:6" x14ac:dyDescent="0.25">
      <c r="B229" s="16"/>
      <c r="F229" s="134">
        <v>57</v>
      </c>
    </row>
    <row r="230" spans="2:6" x14ac:dyDescent="0.25">
      <c r="B230" s="16"/>
      <c r="F230" s="134">
        <v>57</v>
      </c>
    </row>
    <row r="231" spans="2:6" x14ac:dyDescent="0.25">
      <c r="B231" s="16"/>
      <c r="F231" s="134">
        <v>57</v>
      </c>
    </row>
  </sheetData>
  <sortState ref="H2:L9">
    <sortCondition ref="K2:K9"/>
    <sortCondition ref="I2:I9"/>
    <sortCondition ref="L2:L9"/>
    <sortCondition ref="H2:H9"/>
  </sortState>
  <mergeCells count="3">
    <mergeCell ref="H20:I20"/>
    <mergeCell ref="H38:J38"/>
    <mergeCell ref="H31:J31"/>
  </mergeCells>
  <conditionalFormatting sqref="F1:F1048576">
    <cfRule type="cellIs" dxfId="422" priority="1" operator="equal">
      <formula>57</formula>
    </cfRule>
  </conditionalFormatting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188"/>
  <sheetViews>
    <sheetView workbookViewId="0"/>
  </sheetViews>
  <sheetFormatPr defaultRowHeight="15" x14ac:dyDescent="0.25"/>
  <cols>
    <col min="4" max="16384" width="9.140625" style="8"/>
  </cols>
  <sheetData>
    <row r="1" spans="2:7" s="10" customFormat="1" x14ac:dyDescent="0.25">
      <c r="B1" s="10" t="s">
        <v>37</v>
      </c>
      <c r="C1" s="10" t="s">
        <v>7</v>
      </c>
      <c r="D1" s="10" t="s">
        <v>8</v>
      </c>
      <c r="E1" s="10" t="s">
        <v>224</v>
      </c>
      <c r="F1" s="10" t="s">
        <v>225</v>
      </c>
      <c r="G1" s="10" t="s">
        <v>226</v>
      </c>
    </row>
    <row r="2" spans="2:7" x14ac:dyDescent="0.25">
      <c r="B2" t="s">
        <v>162</v>
      </c>
      <c r="C2" t="s">
        <v>168</v>
      </c>
      <c r="D2" s="8" t="s">
        <v>169</v>
      </c>
      <c r="E2" s="8">
        <v>6</v>
      </c>
      <c r="F2" s="8">
        <v>5</v>
      </c>
      <c r="G2" s="8">
        <v>11</v>
      </c>
    </row>
    <row r="3" spans="2:7" x14ac:dyDescent="0.25">
      <c r="B3" t="s">
        <v>162</v>
      </c>
      <c r="C3" t="s">
        <v>163</v>
      </c>
      <c r="D3" s="8" t="s">
        <v>164</v>
      </c>
      <c r="E3" s="8">
        <v>6</v>
      </c>
      <c r="F3" s="8">
        <v>5</v>
      </c>
      <c r="G3" s="8">
        <v>11</v>
      </c>
    </row>
    <row r="4" spans="2:7" x14ac:dyDescent="0.25">
      <c r="B4" t="s">
        <v>119</v>
      </c>
      <c r="C4" t="s">
        <v>132</v>
      </c>
      <c r="D4" s="8" t="s">
        <v>133</v>
      </c>
      <c r="E4" s="8">
        <v>5</v>
      </c>
      <c r="F4" s="8">
        <v>5</v>
      </c>
      <c r="G4" s="8">
        <v>10</v>
      </c>
    </row>
    <row r="5" spans="2:7" x14ac:dyDescent="0.25">
      <c r="B5" t="s">
        <v>38</v>
      </c>
      <c r="C5" t="s">
        <v>18</v>
      </c>
      <c r="D5" s="8" t="s">
        <v>19</v>
      </c>
      <c r="E5" s="8">
        <v>7</v>
      </c>
      <c r="F5" s="8">
        <v>2</v>
      </c>
      <c r="G5" s="8">
        <v>9</v>
      </c>
    </row>
    <row r="6" spans="2:7" x14ac:dyDescent="0.25">
      <c r="B6" t="s">
        <v>38</v>
      </c>
      <c r="C6" t="s">
        <v>146</v>
      </c>
      <c r="D6" s="8" t="s">
        <v>430</v>
      </c>
      <c r="E6" s="8">
        <v>8</v>
      </c>
      <c r="F6" s="8">
        <v>0</v>
      </c>
      <c r="G6" s="8">
        <v>8</v>
      </c>
    </row>
    <row r="7" spans="2:7" x14ac:dyDescent="0.25">
      <c r="B7" t="s">
        <v>140</v>
      </c>
      <c r="C7" t="s">
        <v>77</v>
      </c>
      <c r="D7" s="8" t="s">
        <v>380</v>
      </c>
      <c r="E7" s="8">
        <v>6</v>
      </c>
      <c r="F7" s="8">
        <v>2</v>
      </c>
      <c r="G7" s="8">
        <v>8</v>
      </c>
    </row>
    <row r="8" spans="2:7" x14ac:dyDescent="0.25">
      <c r="B8" t="s">
        <v>119</v>
      </c>
      <c r="C8" t="s">
        <v>70</v>
      </c>
      <c r="D8" s="8" t="s">
        <v>139</v>
      </c>
      <c r="E8" s="8">
        <v>6</v>
      </c>
      <c r="F8" s="8">
        <v>2</v>
      </c>
      <c r="G8" s="8">
        <v>8</v>
      </c>
    </row>
    <row r="9" spans="2:7" x14ac:dyDescent="0.25">
      <c r="B9" t="s">
        <v>140</v>
      </c>
      <c r="C9" t="s">
        <v>100</v>
      </c>
      <c r="D9" s="8" t="s">
        <v>383</v>
      </c>
      <c r="E9" s="8">
        <v>5</v>
      </c>
      <c r="F9" s="8">
        <v>2</v>
      </c>
      <c r="G9" s="8">
        <v>7</v>
      </c>
    </row>
    <row r="10" spans="2:7" x14ac:dyDescent="0.25">
      <c r="B10" t="s">
        <v>119</v>
      </c>
      <c r="C10" t="s">
        <v>125</v>
      </c>
      <c r="D10" s="8" t="s">
        <v>126</v>
      </c>
      <c r="E10" s="8">
        <v>4</v>
      </c>
      <c r="F10" s="8">
        <v>3</v>
      </c>
      <c r="G10" s="8">
        <v>7</v>
      </c>
    </row>
    <row r="11" spans="2:7" x14ac:dyDescent="0.25">
      <c r="B11" t="s">
        <v>67</v>
      </c>
      <c r="C11" t="s">
        <v>496</v>
      </c>
      <c r="D11" s="8" t="s">
        <v>497</v>
      </c>
      <c r="E11" s="8">
        <v>6</v>
      </c>
      <c r="F11" s="8">
        <v>0</v>
      </c>
      <c r="G11" s="8">
        <v>6</v>
      </c>
    </row>
    <row r="12" spans="2:7" x14ac:dyDescent="0.25">
      <c r="B12" t="s">
        <v>419</v>
      </c>
      <c r="C12" t="s">
        <v>408</v>
      </c>
      <c r="D12" s="8" t="s">
        <v>409</v>
      </c>
      <c r="E12" s="8">
        <v>5</v>
      </c>
      <c r="F12" s="8">
        <v>1</v>
      </c>
      <c r="G12" s="8">
        <v>6</v>
      </c>
    </row>
    <row r="13" spans="2:7" x14ac:dyDescent="0.25">
      <c r="B13" t="s">
        <v>162</v>
      </c>
      <c r="C13" t="s">
        <v>171</v>
      </c>
      <c r="D13" s="8" t="s">
        <v>176</v>
      </c>
      <c r="E13" s="8">
        <v>5</v>
      </c>
      <c r="F13" s="8">
        <v>1</v>
      </c>
      <c r="G13" s="8">
        <v>6</v>
      </c>
    </row>
    <row r="14" spans="2:7" x14ac:dyDescent="0.25">
      <c r="B14" t="s">
        <v>38</v>
      </c>
      <c r="C14" t="s">
        <v>12</v>
      </c>
      <c r="D14" s="8" t="s">
        <v>13</v>
      </c>
      <c r="E14" s="8">
        <v>4</v>
      </c>
      <c r="F14" s="8">
        <v>2</v>
      </c>
      <c r="G14" s="8">
        <v>6</v>
      </c>
    </row>
    <row r="15" spans="2:7" x14ac:dyDescent="0.25">
      <c r="B15" t="s">
        <v>39</v>
      </c>
      <c r="C15" t="s">
        <v>100</v>
      </c>
      <c r="D15" s="8" t="s">
        <v>215</v>
      </c>
      <c r="E15" s="8">
        <v>4</v>
      </c>
      <c r="F15" s="8">
        <v>2</v>
      </c>
      <c r="G15" s="8">
        <v>6</v>
      </c>
    </row>
    <row r="16" spans="2:7" x14ac:dyDescent="0.25">
      <c r="B16" t="s">
        <v>140</v>
      </c>
      <c r="C16" t="s">
        <v>47</v>
      </c>
      <c r="D16" s="8" t="s">
        <v>155</v>
      </c>
      <c r="E16" s="8">
        <v>3</v>
      </c>
      <c r="F16" s="8">
        <v>3</v>
      </c>
      <c r="G16" s="8">
        <v>6</v>
      </c>
    </row>
    <row r="17" spans="2:7" x14ac:dyDescent="0.25">
      <c r="B17" t="s">
        <v>162</v>
      </c>
      <c r="C17" t="s">
        <v>171</v>
      </c>
      <c r="D17" s="8" t="s">
        <v>172</v>
      </c>
      <c r="E17" s="8">
        <v>3</v>
      </c>
      <c r="F17" s="8">
        <v>3</v>
      </c>
      <c r="G17" s="8">
        <v>6</v>
      </c>
    </row>
    <row r="18" spans="2:7" s="89" customFormat="1" x14ac:dyDescent="0.25">
      <c r="B18" s="89" t="s">
        <v>420</v>
      </c>
      <c r="C18" s="89" t="s">
        <v>377</v>
      </c>
      <c r="D18" s="89" t="s">
        <v>378</v>
      </c>
      <c r="E18" s="89">
        <v>4</v>
      </c>
      <c r="F18" s="89">
        <v>1</v>
      </c>
      <c r="G18" s="89">
        <v>5</v>
      </c>
    </row>
    <row r="19" spans="2:7" s="133" customFormat="1" x14ac:dyDescent="0.25">
      <c r="B19" s="133" t="s">
        <v>38</v>
      </c>
      <c r="C19" s="133" t="s">
        <v>10</v>
      </c>
      <c r="D19" s="133" t="s">
        <v>11</v>
      </c>
      <c r="E19" s="133">
        <v>3</v>
      </c>
      <c r="F19" s="133">
        <v>2</v>
      </c>
      <c r="G19" s="133">
        <v>5</v>
      </c>
    </row>
    <row r="20" spans="2:7" s="133" customFormat="1" x14ac:dyDescent="0.25">
      <c r="B20" s="133" t="s">
        <v>67</v>
      </c>
      <c r="C20" s="133" t="s">
        <v>369</v>
      </c>
      <c r="D20" s="133" t="s">
        <v>370</v>
      </c>
      <c r="E20" s="133">
        <v>3</v>
      </c>
      <c r="F20" s="133">
        <v>2</v>
      </c>
      <c r="G20" s="133">
        <v>5</v>
      </c>
    </row>
    <row r="21" spans="2:7" s="133" customFormat="1" x14ac:dyDescent="0.25">
      <c r="B21" s="133" t="s">
        <v>67</v>
      </c>
      <c r="C21" s="133" t="s">
        <v>75</v>
      </c>
      <c r="D21" s="133" t="s">
        <v>89</v>
      </c>
      <c r="E21" s="133">
        <v>2</v>
      </c>
      <c r="F21" s="133">
        <v>3</v>
      </c>
      <c r="G21" s="133">
        <v>5</v>
      </c>
    </row>
    <row r="22" spans="2:7" s="133" customFormat="1" x14ac:dyDescent="0.25">
      <c r="B22" s="133" t="s">
        <v>119</v>
      </c>
      <c r="C22" s="133" t="s">
        <v>434</v>
      </c>
      <c r="D22" s="133" t="s">
        <v>435</v>
      </c>
      <c r="E22" s="133">
        <v>1</v>
      </c>
      <c r="F22" s="133">
        <v>4</v>
      </c>
      <c r="G22" s="133">
        <v>5</v>
      </c>
    </row>
    <row r="23" spans="2:7" s="133" customFormat="1" x14ac:dyDescent="0.25">
      <c r="B23" s="133" t="s">
        <v>420</v>
      </c>
      <c r="C23" s="133" t="s">
        <v>100</v>
      </c>
      <c r="D23" s="133" t="s">
        <v>448</v>
      </c>
      <c r="E23" s="133">
        <v>4</v>
      </c>
      <c r="F23" s="133">
        <v>0</v>
      </c>
      <c r="G23" s="133">
        <v>4</v>
      </c>
    </row>
    <row r="24" spans="2:7" s="133" customFormat="1" x14ac:dyDescent="0.25">
      <c r="B24" s="133" t="s">
        <v>39</v>
      </c>
      <c r="C24" s="133" t="s">
        <v>10</v>
      </c>
      <c r="D24" s="133" t="s">
        <v>250</v>
      </c>
      <c r="E24" s="133">
        <v>3</v>
      </c>
      <c r="F24" s="133">
        <v>1</v>
      </c>
      <c r="G24" s="133">
        <v>4</v>
      </c>
    </row>
    <row r="25" spans="2:7" s="133" customFormat="1" x14ac:dyDescent="0.25">
      <c r="B25" s="133" t="s">
        <v>419</v>
      </c>
      <c r="C25" s="133" t="s">
        <v>24</v>
      </c>
      <c r="D25" s="133" t="s">
        <v>205</v>
      </c>
      <c r="E25" s="133">
        <v>3</v>
      </c>
      <c r="F25" s="133">
        <v>1</v>
      </c>
      <c r="G25" s="133">
        <v>4</v>
      </c>
    </row>
    <row r="26" spans="2:7" s="133" customFormat="1" x14ac:dyDescent="0.25">
      <c r="B26" s="133" t="s">
        <v>39</v>
      </c>
      <c r="C26" s="133" t="s">
        <v>43</v>
      </c>
      <c r="D26" s="133" t="s">
        <v>44</v>
      </c>
      <c r="E26" s="133">
        <v>3</v>
      </c>
      <c r="F26" s="133">
        <v>1</v>
      </c>
      <c r="G26" s="133">
        <v>4</v>
      </c>
    </row>
    <row r="27" spans="2:7" s="133" customFormat="1" x14ac:dyDescent="0.25">
      <c r="B27" s="133" t="s">
        <v>67</v>
      </c>
      <c r="C27" s="133" t="s">
        <v>73</v>
      </c>
      <c r="D27" s="133" t="s">
        <v>86</v>
      </c>
      <c r="E27" s="133">
        <v>3</v>
      </c>
      <c r="F27" s="133">
        <v>1</v>
      </c>
      <c r="G27" s="133">
        <v>4</v>
      </c>
    </row>
    <row r="28" spans="2:7" s="133" customFormat="1" x14ac:dyDescent="0.25">
      <c r="B28" s="133" t="s">
        <v>119</v>
      </c>
      <c r="C28" s="133" t="s">
        <v>22</v>
      </c>
      <c r="D28" s="133" t="s">
        <v>371</v>
      </c>
      <c r="E28" s="133">
        <v>3</v>
      </c>
      <c r="F28" s="133">
        <v>1</v>
      </c>
      <c r="G28" s="133">
        <v>4</v>
      </c>
    </row>
    <row r="29" spans="2:7" x14ac:dyDescent="0.25">
      <c r="B29" t="s">
        <v>38</v>
      </c>
      <c r="C29" t="s">
        <v>10</v>
      </c>
      <c r="D29" s="8" t="s">
        <v>34</v>
      </c>
      <c r="E29" s="8">
        <v>2</v>
      </c>
      <c r="F29" s="8">
        <v>2</v>
      </c>
      <c r="G29" s="8">
        <v>4</v>
      </c>
    </row>
    <row r="30" spans="2:7" x14ac:dyDescent="0.25">
      <c r="B30" t="s">
        <v>162</v>
      </c>
      <c r="C30" t="s">
        <v>144</v>
      </c>
      <c r="D30" s="8" t="s">
        <v>179</v>
      </c>
      <c r="E30" s="8">
        <v>2</v>
      </c>
      <c r="F30" s="8">
        <v>2</v>
      </c>
      <c r="G30" s="8">
        <v>4</v>
      </c>
    </row>
    <row r="31" spans="2:7" x14ac:dyDescent="0.25">
      <c r="B31" t="s">
        <v>419</v>
      </c>
      <c r="C31" t="s">
        <v>112</v>
      </c>
      <c r="D31" s="8" t="s">
        <v>204</v>
      </c>
      <c r="E31" s="8">
        <v>2</v>
      </c>
      <c r="F31" s="8">
        <v>2</v>
      </c>
      <c r="G31" s="8">
        <v>4</v>
      </c>
    </row>
    <row r="32" spans="2:7" x14ac:dyDescent="0.25">
      <c r="B32" t="s">
        <v>39</v>
      </c>
      <c r="C32" t="s">
        <v>59</v>
      </c>
      <c r="D32" s="8" t="s">
        <v>215</v>
      </c>
      <c r="E32" s="8">
        <v>2</v>
      </c>
      <c r="F32" s="8">
        <v>2</v>
      </c>
      <c r="G32" s="8">
        <v>4</v>
      </c>
    </row>
    <row r="33" spans="2:7" x14ac:dyDescent="0.25">
      <c r="B33" t="s">
        <v>419</v>
      </c>
      <c r="C33" t="s">
        <v>192</v>
      </c>
      <c r="D33" s="8" t="s">
        <v>193</v>
      </c>
      <c r="E33" s="8">
        <v>2</v>
      </c>
      <c r="F33" s="8">
        <v>2</v>
      </c>
      <c r="G33" s="8">
        <v>4</v>
      </c>
    </row>
    <row r="34" spans="2:7" x14ac:dyDescent="0.25">
      <c r="B34" t="s">
        <v>162</v>
      </c>
      <c r="C34" t="s">
        <v>12</v>
      </c>
      <c r="D34" s="8" t="s">
        <v>349</v>
      </c>
      <c r="E34" s="8">
        <v>2</v>
      </c>
      <c r="F34" s="8">
        <v>2</v>
      </c>
      <c r="G34" s="8">
        <v>4</v>
      </c>
    </row>
    <row r="35" spans="2:7" s="133" customFormat="1" x14ac:dyDescent="0.25">
      <c r="B35" s="133" t="s">
        <v>162</v>
      </c>
      <c r="C35" s="133" t="s">
        <v>174</v>
      </c>
      <c r="D35" s="133" t="s">
        <v>175</v>
      </c>
      <c r="E35" s="133">
        <v>2</v>
      </c>
      <c r="F35" s="133">
        <v>2</v>
      </c>
      <c r="G35" s="133">
        <v>4</v>
      </c>
    </row>
    <row r="36" spans="2:7" s="133" customFormat="1" x14ac:dyDescent="0.25">
      <c r="B36" s="133" t="s">
        <v>420</v>
      </c>
      <c r="C36" s="133" t="s">
        <v>374</v>
      </c>
      <c r="D36" s="133" t="s">
        <v>95</v>
      </c>
      <c r="E36" s="133">
        <v>2</v>
      </c>
      <c r="F36" s="133">
        <v>2</v>
      </c>
      <c r="G36" s="133">
        <v>4</v>
      </c>
    </row>
    <row r="37" spans="2:7" x14ac:dyDescent="0.25">
      <c r="B37" t="s">
        <v>419</v>
      </c>
      <c r="C37" t="s">
        <v>75</v>
      </c>
      <c r="D37" s="8" t="s">
        <v>191</v>
      </c>
      <c r="E37" s="8">
        <v>2</v>
      </c>
      <c r="F37" s="8">
        <v>2</v>
      </c>
      <c r="G37" s="8">
        <v>4</v>
      </c>
    </row>
    <row r="38" spans="2:7" s="133" customFormat="1" x14ac:dyDescent="0.25">
      <c r="B38" s="133" t="s">
        <v>140</v>
      </c>
      <c r="C38" s="133" t="s">
        <v>466</v>
      </c>
      <c r="D38" s="133" t="s">
        <v>467</v>
      </c>
      <c r="E38" s="133">
        <v>3</v>
      </c>
      <c r="F38" s="133">
        <v>0</v>
      </c>
      <c r="G38" s="133">
        <v>3</v>
      </c>
    </row>
    <row r="39" spans="2:7" x14ac:dyDescent="0.25">
      <c r="B39" t="s">
        <v>119</v>
      </c>
      <c r="C39" t="s">
        <v>12</v>
      </c>
      <c r="D39" s="8" t="s">
        <v>123</v>
      </c>
      <c r="E39" s="8">
        <v>3</v>
      </c>
      <c r="F39" s="8">
        <v>0</v>
      </c>
      <c r="G39" s="8">
        <v>3</v>
      </c>
    </row>
    <row r="40" spans="2:7" s="133" customFormat="1" x14ac:dyDescent="0.25">
      <c r="B40" s="133" t="s">
        <v>419</v>
      </c>
      <c r="C40" s="133" t="s">
        <v>70</v>
      </c>
      <c r="D40" s="133" t="s">
        <v>204</v>
      </c>
      <c r="E40" s="133">
        <v>3</v>
      </c>
      <c r="F40" s="133">
        <v>0</v>
      </c>
      <c r="G40" s="133">
        <v>3</v>
      </c>
    </row>
    <row r="41" spans="2:7" x14ac:dyDescent="0.25">
      <c r="B41" t="s">
        <v>67</v>
      </c>
      <c r="C41" t="s">
        <v>22</v>
      </c>
      <c r="D41" s="8" t="s">
        <v>81</v>
      </c>
      <c r="E41" s="8">
        <v>3</v>
      </c>
      <c r="F41" s="8">
        <v>0</v>
      </c>
      <c r="G41" s="8">
        <v>3</v>
      </c>
    </row>
    <row r="42" spans="2:7" s="133" customFormat="1" x14ac:dyDescent="0.25">
      <c r="B42" s="133" t="s">
        <v>162</v>
      </c>
      <c r="C42" s="133" t="s">
        <v>41</v>
      </c>
      <c r="D42" s="133" t="s">
        <v>165</v>
      </c>
      <c r="E42" s="133">
        <v>3</v>
      </c>
      <c r="F42" s="133">
        <v>0</v>
      </c>
      <c r="G42" s="133">
        <v>3</v>
      </c>
    </row>
    <row r="43" spans="2:7" x14ac:dyDescent="0.25">
      <c r="B43" t="s">
        <v>38</v>
      </c>
      <c r="C43" t="s">
        <v>116</v>
      </c>
      <c r="D43" s="8" t="s">
        <v>439</v>
      </c>
      <c r="E43" s="8">
        <v>3</v>
      </c>
      <c r="F43" s="8">
        <v>0</v>
      </c>
      <c r="G43" s="8">
        <v>3</v>
      </c>
    </row>
    <row r="44" spans="2:7" s="133" customFormat="1" x14ac:dyDescent="0.25">
      <c r="B44" s="133" t="s">
        <v>119</v>
      </c>
      <c r="C44" s="133" t="s">
        <v>128</v>
      </c>
      <c r="D44" s="133" t="s">
        <v>129</v>
      </c>
      <c r="E44" s="133">
        <v>3</v>
      </c>
      <c r="F44" s="133">
        <v>0</v>
      </c>
      <c r="G44" s="133">
        <v>3</v>
      </c>
    </row>
    <row r="45" spans="2:7" x14ac:dyDescent="0.25">
      <c r="B45" t="s">
        <v>420</v>
      </c>
      <c r="C45" t="s">
        <v>22</v>
      </c>
      <c r="D45" s="8" t="s">
        <v>443</v>
      </c>
      <c r="E45" s="8">
        <v>2</v>
      </c>
      <c r="F45" s="8">
        <v>1</v>
      </c>
      <c r="G45" s="8">
        <v>3</v>
      </c>
    </row>
    <row r="46" spans="2:7" s="133" customFormat="1" x14ac:dyDescent="0.25">
      <c r="B46" s="133" t="s">
        <v>38</v>
      </c>
      <c r="C46" s="133" t="s">
        <v>30</v>
      </c>
      <c r="D46" s="133" t="s">
        <v>31</v>
      </c>
      <c r="E46" s="133">
        <v>2</v>
      </c>
      <c r="F46" s="133">
        <v>1</v>
      </c>
      <c r="G46" s="133">
        <v>3</v>
      </c>
    </row>
    <row r="47" spans="2:7" x14ac:dyDescent="0.25">
      <c r="B47" t="s">
        <v>140</v>
      </c>
      <c r="C47" t="s">
        <v>112</v>
      </c>
      <c r="D47" s="8" t="s">
        <v>147</v>
      </c>
      <c r="E47" s="8">
        <v>2</v>
      </c>
      <c r="F47" s="8">
        <v>1</v>
      </c>
      <c r="G47" s="8">
        <v>3</v>
      </c>
    </row>
    <row r="48" spans="2:7" x14ac:dyDescent="0.25">
      <c r="B48" t="s">
        <v>38</v>
      </c>
      <c r="C48" t="s">
        <v>22</v>
      </c>
      <c r="D48" s="8" t="s">
        <v>23</v>
      </c>
      <c r="E48" s="8">
        <v>2</v>
      </c>
      <c r="F48" s="8">
        <v>1</v>
      </c>
      <c r="G48" s="8">
        <v>3</v>
      </c>
    </row>
    <row r="49" spans="2:7" x14ac:dyDescent="0.25">
      <c r="B49" t="s">
        <v>140</v>
      </c>
      <c r="C49" t="s">
        <v>168</v>
      </c>
      <c r="D49" s="8" t="s">
        <v>407</v>
      </c>
      <c r="E49" s="8">
        <v>2</v>
      </c>
      <c r="F49" s="8">
        <v>1</v>
      </c>
      <c r="G49" s="8">
        <v>3</v>
      </c>
    </row>
    <row r="50" spans="2:7" x14ac:dyDescent="0.25">
      <c r="B50" t="s">
        <v>119</v>
      </c>
      <c r="C50" t="s">
        <v>436</v>
      </c>
      <c r="D50" s="8" t="s">
        <v>437</v>
      </c>
      <c r="E50" s="8">
        <v>2</v>
      </c>
      <c r="F50" s="8">
        <v>1</v>
      </c>
      <c r="G50" s="8">
        <v>3</v>
      </c>
    </row>
    <row r="51" spans="2:7" s="133" customFormat="1" x14ac:dyDescent="0.25">
      <c r="B51" s="133" t="s">
        <v>119</v>
      </c>
      <c r="C51" s="133" t="s">
        <v>24</v>
      </c>
      <c r="D51" s="133" t="s">
        <v>134</v>
      </c>
      <c r="E51" s="133">
        <v>2</v>
      </c>
      <c r="F51" s="133">
        <v>1</v>
      </c>
      <c r="G51" s="133">
        <v>3</v>
      </c>
    </row>
    <row r="52" spans="2:7" x14ac:dyDescent="0.25">
      <c r="B52" t="s">
        <v>119</v>
      </c>
      <c r="C52" t="s">
        <v>24</v>
      </c>
      <c r="D52" s="8" t="s">
        <v>120</v>
      </c>
      <c r="E52" s="8">
        <v>1</v>
      </c>
      <c r="F52" s="8">
        <v>2</v>
      </c>
      <c r="G52" s="8">
        <v>3</v>
      </c>
    </row>
    <row r="53" spans="2:7" x14ac:dyDescent="0.25">
      <c r="B53" t="s">
        <v>140</v>
      </c>
      <c r="C53" t="s">
        <v>43</v>
      </c>
      <c r="D53" s="8" t="s">
        <v>464</v>
      </c>
      <c r="E53" s="8">
        <v>1</v>
      </c>
      <c r="F53" s="8">
        <v>2</v>
      </c>
      <c r="G53" s="8">
        <v>3</v>
      </c>
    </row>
    <row r="54" spans="2:7" x14ac:dyDescent="0.25">
      <c r="B54" t="s">
        <v>419</v>
      </c>
      <c r="C54" t="s">
        <v>68</v>
      </c>
      <c r="D54" s="8" t="s">
        <v>482</v>
      </c>
      <c r="E54" s="8">
        <v>1</v>
      </c>
      <c r="F54" s="8">
        <v>2</v>
      </c>
      <c r="G54" s="8">
        <v>3</v>
      </c>
    </row>
    <row r="55" spans="2:7" s="133" customFormat="1" x14ac:dyDescent="0.25">
      <c r="B55" s="133" t="s">
        <v>38</v>
      </c>
      <c r="C55" s="133" t="s">
        <v>26</v>
      </c>
      <c r="D55" s="133" t="s">
        <v>27</v>
      </c>
      <c r="E55" s="133">
        <v>2</v>
      </c>
      <c r="F55" s="133">
        <v>0</v>
      </c>
      <c r="G55" s="133">
        <v>2</v>
      </c>
    </row>
    <row r="56" spans="2:7" s="133" customFormat="1" x14ac:dyDescent="0.25">
      <c r="B56" s="133" t="s">
        <v>420</v>
      </c>
      <c r="C56" s="133" t="s">
        <v>109</v>
      </c>
      <c r="D56" s="133" t="s">
        <v>110</v>
      </c>
      <c r="E56" s="133">
        <v>2</v>
      </c>
      <c r="F56" s="133">
        <v>0</v>
      </c>
      <c r="G56" s="133">
        <v>2</v>
      </c>
    </row>
    <row r="57" spans="2:7" s="89" customFormat="1" x14ac:dyDescent="0.25">
      <c r="B57" s="89" t="s">
        <v>419</v>
      </c>
      <c r="C57" s="89" t="s">
        <v>132</v>
      </c>
      <c r="D57" s="89" t="s">
        <v>199</v>
      </c>
      <c r="E57" s="89">
        <v>2</v>
      </c>
      <c r="F57" s="89">
        <v>0</v>
      </c>
      <c r="G57" s="89">
        <v>2</v>
      </c>
    </row>
    <row r="58" spans="2:7" x14ac:dyDescent="0.25">
      <c r="B58" t="s">
        <v>39</v>
      </c>
      <c r="C58" t="s">
        <v>74</v>
      </c>
      <c r="D58" s="8" t="s">
        <v>42</v>
      </c>
      <c r="E58" s="8">
        <v>2</v>
      </c>
      <c r="F58" s="8">
        <v>0</v>
      </c>
      <c r="G58" s="8">
        <v>2</v>
      </c>
    </row>
    <row r="59" spans="2:7" s="133" customFormat="1" x14ac:dyDescent="0.25">
      <c r="B59" s="133" t="s">
        <v>420</v>
      </c>
      <c r="C59" s="133" t="s">
        <v>118</v>
      </c>
      <c r="D59" s="133" t="s">
        <v>95</v>
      </c>
      <c r="E59" s="133">
        <v>2</v>
      </c>
      <c r="F59" s="133">
        <v>0</v>
      </c>
      <c r="G59" s="133">
        <v>2</v>
      </c>
    </row>
    <row r="60" spans="2:7" x14ac:dyDescent="0.25">
      <c r="B60" t="s">
        <v>140</v>
      </c>
      <c r="C60" t="s">
        <v>144</v>
      </c>
      <c r="D60" s="8" t="s">
        <v>145</v>
      </c>
      <c r="E60" s="8">
        <v>1</v>
      </c>
      <c r="F60" s="8">
        <v>1</v>
      </c>
      <c r="G60" s="8">
        <v>2</v>
      </c>
    </row>
    <row r="61" spans="2:7" x14ac:dyDescent="0.25">
      <c r="B61" t="s">
        <v>419</v>
      </c>
      <c r="C61" t="s">
        <v>53</v>
      </c>
      <c r="D61" s="8" t="s">
        <v>188</v>
      </c>
      <c r="E61" s="8">
        <v>1</v>
      </c>
      <c r="F61" s="8">
        <v>1</v>
      </c>
      <c r="G61" s="8">
        <v>2</v>
      </c>
    </row>
    <row r="62" spans="2:7" s="133" customFormat="1" x14ac:dyDescent="0.25">
      <c r="B62" s="133" t="s">
        <v>140</v>
      </c>
      <c r="C62" s="133" t="s">
        <v>146</v>
      </c>
      <c r="D62" s="133" t="s">
        <v>141</v>
      </c>
      <c r="E62" s="133">
        <v>1</v>
      </c>
      <c r="F62" s="133">
        <v>1</v>
      </c>
      <c r="G62" s="133">
        <v>2</v>
      </c>
    </row>
    <row r="63" spans="2:7" x14ac:dyDescent="0.25">
      <c r="B63" t="s">
        <v>119</v>
      </c>
      <c r="C63" t="s">
        <v>71</v>
      </c>
      <c r="D63" s="8" t="s">
        <v>124</v>
      </c>
      <c r="E63" s="8">
        <v>1</v>
      </c>
      <c r="F63" s="8">
        <v>1</v>
      </c>
      <c r="G63" s="8">
        <v>2</v>
      </c>
    </row>
    <row r="64" spans="2:7" x14ac:dyDescent="0.25">
      <c r="B64" t="s">
        <v>140</v>
      </c>
      <c r="C64" t="s">
        <v>10</v>
      </c>
      <c r="D64" s="8" t="s">
        <v>473</v>
      </c>
      <c r="E64" s="8">
        <v>1</v>
      </c>
      <c r="F64" s="8">
        <v>1</v>
      </c>
      <c r="G64" s="8">
        <v>2</v>
      </c>
    </row>
    <row r="65" spans="2:7" s="133" customFormat="1" x14ac:dyDescent="0.25">
      <c r="B65" s="133" t="s">
        <v>67</v>
      </c>
      <c r="C65" s="133" t="s">
        <v>76</v>
      </c>
      <c r="D65" s="133" t="s">
        <v>494</v>
      </c>
      <c r="E65" s="133">
        <v>1</v>
      </c>
      <c r="F65" s="133">
        <v>1</v>
      </c>
      <c r="G65" s="133">
        <v>2</v>
      </c>
    </row>
    <row r="66" spans="2:7" x14ac:dyDescent="0.25">
      <c r="B66" t="s">
        <v>39</v>
      </c>
      <c r="C66" t="s">
        <v>41</v>
      </c>
      <c r="D66" s="8" t="s">
        <v>42</v>
      </c>
      <c r="E66" s="8">
        <v>1</v>
      </c>
      <c r="F66" s="8">
        <v>1</v>
      </c>
      <c r="G66" s="8">
        <v>2</v>
      </c>
    </row>
    <row r="67" spans="2:7" x14ac:dyDescent="0.25">
      <c r="B67" t="s">
        <v>162</v>
      </c>
      <c r="C67" t="s">
        <v>26</v>
      </c>
      <c r="D67" s="8" t="s">
        <v>176</v>
      </c>
      <c r="E67" s="8">
        <v>1</v>
      </c>
      <c r="F67" s="8">
        <v>1</v>
      </c>
      <c r="G67" s="8">
        <v>2</v>
      </c>
    </row>
    <row r="68" spans="2:7" s="133" customFormat="1" x14ac:dyDescent="0.25">
      <c r="B68" s="133" t="s">
        <v>419</v>
      </c>
      <c r="C68" s="133" t="s">
        <v>146</v>
      </c>
      <c r="D68" s="133" t="s">
        <v>479</v>
      </c>
      <c r="E68" s="133">
        <v>1</v>
      </c>
      <c r="F68" s="133">
        <v>1</v>
      </c>
      <c r="G68" s="133">
        <v>2</v>
      </c>
    </row>
    <row r="69" spans="2:7" x14ac:dyDescent="0.25">
      <c r="B69" t="s">
        <v>119</v>
      </c>
      <c r="C69" t="s">
        <v>62</v>
      </c>
      <c r="D69" s="8" t="s">
        <v>134</v>
      </c>
      <c r="E69" s="8">
        <v>1</v>
      </c>
      <c r="F69" s="8">
        <v>1</v>
      </c>
      <c r="G69" s="8">
        <v>2</v>
      </c>
    </row>
    <row r="70" spans="2:7" x14ac:dyDescent="0.25">
      <c r="B70" t="s">
        <v>39</v>
      </c>
      <c r="C70" t="s">
        <v>51</v>
      </c>
      <c r="D70" s="8" t="s">
        <v>52</v>
      </c>
      <c r="E70" s="8">
        <v>1</v>
      </c>
      <c r="F70" s="8">
        <v>1</v>
      </c>
      <c r="G70" s="8">
        <v>2</v>
      </c>
    </row>
    <row r="71" spans="2:7" s="133" customFormat="1" x14ac:dyDescent="0.25">
      <c r="B71" s="133" t="s">
        <v>420</v>
      </c>
      <c r="C71" s="133" t="s">
        <v>445</v>
      </c>
      <c r="D71" s="133" t="s">
        <v>446</v>
      </c>
      <c r="E71" s="133">
        <v>0</v>
      </c>
      <c r="F71" s="133">
        <v>2</v>
      </c>
      <c r="G71" s="133">
        <v>2</v>
      </c>
    </row>
    <row r="72" spans="2:7" x14ac:dyDescent="0.25">
      <c r="B72" t="s">
        <v>419</v>
      </c>
      <c r="C72" t="s">
        <v>189</v>
      </c>
      <c r="D72" s="8" t="s">
        <v>190</v>
      </c>
      <c r="E72" s="8">
        <v>0</v>
      </c>
      <c r="F72" s="8">
        <v>2</v>
      </c>
      <c r="G72" s="8">
        <v>2</v>
      </c>
    </row>
    <row r="73" spans="2:7" x14ac:dyDescent="0.25">
      <c r="B73" t="s">
        <v>119</v>
      </c>
      <c r="C73" t="s">
        <v>121</v>
      </c>
      <c r="D73" s="8" t="s">
        <v>122</v>
      </c>
      <c r="E73" s="8">
        <v>1</v>
      </c>
      <c r="F73" s="8">
        <v>0</v>
      </c>
      <c r="G73" s="8">
        <v>1</v>
      </c>
    </row>
    <row r="74" spans="2:7" s="133" customFormat="1" x14ac:dyDescent="0.25">
      <c r="B74" s="133" t="s">
        <v>119</v>
      </c>
      <c r="C74" s="133" t="s">
        <v>24</v>
      </c>
      <c r="D74" s="133" t="s">
        <v>151</v>
      </c>
      <c r="E74" s="133">
        <v>1</v>
      </c>
      <c r="F74" s="133">
        <v>0</v>
      </c>
      <c r="G74" s="133">
        <v>1</v>
      </c>
    </row>
    <row r="75" spans="2:7" s="133" customFormat="1" x14ac:dyDescent="0.25">
      <c r="B75" s="133" t="s">
        <v>420</v>
      </c>
      <c r="C75" s="133" t="s">
        <v>116</v>
      </c>
      <c r="D75" s="133" t="s">
        <v>117</v>
      </c>
      <c r="E75" s="133">
        <v>1</v>
      </c>
      <c r="F75" s="133">
        <v>0</v>
      </c>
      <c r="G75" s="133">
        <v>1</v>
      </c>
    </row>
    <row r="76" spans="2:7" x14ac:dyDescent="0.25">
      <c r="B76" t="s">
        <v>140</v>
      </c>
      <c r="C76" t="s">
        <v>116</v>
      </c>
      <c r="D76" s="8" t="s">
        <v>158</v>
      </c>
      <c r="E76" s="8">
        <v>1</v>
      </c>
      <c r="F76" s="8">
        <v>0</v>
      </c>
      <c r="G76" s="8">
        <v>1</v>
      </c>
    </row>
    <row r="77" spans="2:7" s="133" customFormat="1" x14ac:dyDescent="0.25">
      <c r="B77" s="133" t="s">
        <v>39</v>
      </c>
      <c r="C77" s="133" t="s">
        <v>53</v>
      </c>
      <c r="D77" s="133" t="s">
        <v>54</v>
      </c>
      <c r="E77" s="133">
        <v>1</v>
      </c>
      <c r="F77" s="133">
        <v>0</v>
      </c>
      <c r="G77" s="133">
        <v>1</v>
      </c>
    </row>
    <row r="78" spans="2:7" s="133" customFormat="1" x14ac:dyDescent="0.25">
      <c r="B78" s="133" t="s">
        <v>162</v>
      </c>
      <c r="C78" s="133" t="s">
        <v>32</v>
      </c>
      <c r="D78" s="133" t="s">
        <v>166</v>
      </c>
      <c r="E78" s="133">
        <v>1</v>
      </c>
      <c r="F78" s="133">
        <v>0</v>
      </c>
      <c r="G78" s="133">
        <v>1</v>
      </c>
    </row>
    <row r="79" spans="2:7" x14ac:dyDescent="0.25">
      <c r="B79" t="s">
        <v>162</v>
      </c>
      <c r="C79" t="s">
        <v>100</v>
      </c>
      <c r="D79" s="8" t="s">
        <v>164</v>
      </c>
      <c r="E79" s="8">
        <v>1</v>
      </c>
      <c r="F79" s="8">
        <v>0</v>
      </c>
      <c r="G79" s="8">
        <v>1</v>
      </c>
    </row>
    <row r="80" spans="2:7" x14ac:dyDescent="0.25">
      <c r="B80" t="s">
        <v>38</v>
      </c>
      <c r="C80" t="s">
        <v>14</v>
      </c>
      <c r="D80" s="8" t="s">
        <v>15</v>
      </c>
      <c r="E80" s="8">
        <v>1</v>
      </c>
      <c r="F80" s="8">
        <v>0</v>
      </c>
      <c r="G80" s="8">
        <v>1</v>
      </c>
    </row>
    <row r="81" spans="2:7" s="133" customFormat="1" x14ac:dyDescent="0.25">
      <c r="B81" s="133" t="s">
        <v>140</v>
      </c>
      <c r="C81" s="133" t="s">
        <v>71</v>
      </c>
      <c r="D81" s="133" t="s">
        <v>470</v>
      </c>
      <c r="E81" s="133">
        <v>1</v>
      </c>
      <c r="F81" s="133">
        <v>0</v>
      </c>
      <c r="G81" s="133">
        <v>1</v>
      </c>
    </row>
    <row r="82" spans="2:7" s="133" customFormat="1" x14ac:dyDescent="0.25">
      <c r="B82" s="133" t="s">
        <v>39</v>
      </c>
      <c r="C82" s="133" t="s">
        <v>32</v>
      </c>
      <c r="D82" s="133" t="s">
        <v>50</v>
      </c>
      <c r="E82" s="133">
        <v>1</v>
      </c>
      <c r="F82" s="133">
        <v>0</v>
      </c>
      <c r="G82" s="133">
        <v>1</v>
      </c>
    </row>
    <row r="83" spans="2:7" x14ac:dyDescent="0.25">
      <c r="B83" t="s">
        <v>420</v>
      </c>
      <c r="C83" t="s">
        <v>100</v>
      </c>
      <c r="D83" s="8" t="s">
        <v>104</v>
      </c>
      <c r="E83" s="8">
        <v>1</v>
      </c>
      <c r="F83" s="8">
        <v>0</v>
      </c>
      <c r="G83" s="8">
        <v>1</v>
      </c>
    </row>
    <row r="84" spans="2:7" x14ac:dyDescent="0.25">
      <c r="B84" t="s">
        <v>38</v>
      </c>
      <c r="C84" t="s">
        <v>24</v>
      </c>
      <c r="D84" s="8" t="s">
        <v>25</v>
      </c>
      <c r="E84" s="8">
        <v>0</v>
      </c>
      <c r="F84" s="8">
        <v>1</v>
      </c>
      <c r="G84" s="8">
        <v>1</v>
      </c>
    </row>
    <row r="85" spans="2:7" x14ac:dyDescent="0.25">
      <c r="B85" t="s">
        <v>67</v>
      </c>
      <c r="C85" t="s">
        <v>197</v>
      </c>
      <c r="D85" s="8" t="s">
        <v>366</v>
      </c>
      <c r="E85" s="8">
        <v>0</v>
      </c>
      <c r="F85" s="8">
        <v>1</v>
      </c>
      <c r="G85" s="8">
        <v>1</v>
      </c>
    </row>
    <row r="86" spans="2:7" s="133" customFormat="1" x14ac:dyDescent="0.25">
      <c r="B86" s="133" t="s">
        <v>420</v>
      </c>
      <c r="C86" s="133" t="s">
        <v>112</v>
      </c>
      <c r="D86" s="133" t="s">
        <v>113</v>
      </c>
      <c r="E86" s="133">
        <v>0</v>
      </c>
      <c r="F86" s="133">
        <v>1</v>
      </c>
      <c r="G86" s="133">
        <v>1</v>
      </c>
    </row>
    <row r="87" spans="2:7" x14ac:dyDescent="0.25">
      <c r="B87" t="s">
        <v>419</v>
      </c>
      <c r="C87" t="s">
        <v>70</v>
      </c>
      <c r="D87" s="8" t="s">
        <v>207</v>
      </c>
      <c r="E87" s="8">
        <v>0</v>
      </c>
      <c r="F87" s="8">
        <v>1</v>
      </c>
      <c r="G87" s="8">
        <v>1</v>
      </c>
    </row>
    <row r="88" spans="2:7" s="133" customFormat="1" x14ac:dyDescent="0.25">
      <c r="B88" s="133" t="s">
        <v>162</v>
      </c>
      <c r="C88" s="133" t="s">
        <v>62</v>
      </c>
      <c r="D88" s="133" t="s">
        <v>179</v>
      </c>
      <c r="E88" s="133">
        <v>0</v>
      </c>
      <c r="F88" s="133">
        <v>1</v>
      </c>
      <c r="G88" s="133">
        <v>1</v>
      </c>
    </row>
    <row r="89" spans="2:7" s="89" customFormat="1" x14ac:dyDescent="0.25">
      <c r="B89" s="89" t="s">
        <v>67</v>
      </c>
      <c r="C89" s="89" t="s">
        <v>20</v>
      </c>
      <c r="D89" s="89" t="s">
        <v>325</v>
      </c>
      <c r="E89" s="89">
        <v>0</v>
      </c>
      <c r="F89" s="89">
        <v>1</v>
      </c>
      <c r="G89" s="89">
        <v>1</v>
      </c>
    </row>
    <row r="90" spans="2:7" x14ac:dyDescent="0.25">
      <c r="B90" t="s">
        <v>38</v>
      </c>
      <c r="C90" t="s">
        <v>16</v>
      </c>
      <c r="D90" s="8" t="s">
        <v>17</v>
      </c>
      <c r="E90" s="8">
        <v>0</v>
      </c>
      <c r="F90" s="8">
        <v>1</v>
      </c>
      <c r="G90" s="8">
        <v>1</v>
      </c>
    </row>
    <row r="91" spans="2:7" s="133" customFormat="1" x14ac:dyDescent="0.25">
      <c r="B91" s="133" t="s">
        <v>39</v>
      </c>
      <c r="C91" s="133" t="s">
        <v>12</v>
      </c>
      <c r="D91" s="133" t="s">
        <v>49</v>
      </c>
      <c r="E91" s="133">
        <v>0</v>
      </c>
      <c r="F91" s="133">
        <v>1</v>
      </c>
      <c r="G91" s="133">
        <v>1</v>
      </c>
    </row>
    <row r="92" spans="2:7" x14ac:dyDescent="0.25">
      <c r="B92" t="s">
        <v>162</v>
      </c>
      <c r="C92" t="s">
        <v>167</v>
      </c>
      <c r="D92" s="8" t="s">
        <v>164</v>
      </c>
      <c r="E92" s="8">
        <v>0</v>
      </c>
      <c r="F92" s="8">
        <v>1</v>
      </c>
      <c r="G92" s="8">
        <v>1</v>
      </c>
    </row>
    <row r="93" spans="2:7" s="133" customFormat="1" x14ac:dyDescent="0.25">
      <c r="B93" s="133" t="s">
        <v>420</v>
      </c>
      <c r="C93" s="133" t="s">
        <v>57</v>
      </c>
      <c r="D93" s="133" t="s">
        <v>111</v>
      </c>
      <c r="E93" s="133">
        <v>0</v>
      </c>
      <c r="F93" s="133">
        <v>1</v>
      </c>
      <c r="G93" s="133">
        <v>1</v>
      </c>
    </row>
    <row r="94" spans="2:7" x14ac:dyDescent="0.25">
      <c r="B94" t="s">
        <v>67</v>
      </c>
      <c r="C94" t="s">
        <v>43</v>
      </c>
      <c r="D94" s="8" t="s">
        <v>499</v>
      </c>
      <c r="E94" s="8">
        <v>0</v>
      </c>
      <c r="F94" s="8">
        <v>1</v>
      </c>
      <c r="G94" s="8">
        <v>1</v>
      </c>
    </row>
    <row r="95" spans="2:7" x14ac:dyDescent="0.25">
      <c r="B95" t="s">
        <v>119</v>
      </c>
      <c r="C95" t="s">
        <v>29</v>
      </c>
      <c r="D95" s="8" t="s">
        <v>131</v>
      </c>
      <c r="E95" s="8">
        <v>0</v>
      </c>
      <c r="F95" s="8">
        <v>1</v>
      </c>
      <c r="G95" s="8">
        <v>1</v>
      </c>
    </row>
    <row r="96" spans="2:7" s="133" customFormat="1" x14ac:dyDescent="0.25">
      <c r="B96" s="133" t="s">
        <v>420</v>
      </c>
      <c r="C96" s="133" t="s">
        <v>41</v>
      </c>
      <c r="D96" s="133" t="s">
        <v>403</v>
      </c>
      <c r="E96" s="133">
        <v>0</v>
      </c>
      <c r="F96" s="133">
        <v>1</v>
      </c>
      <c r="G96" s="133">
        <v>1</v>
      </c>
    </row>
    <row r="97" spans="2:7" x14ac:dyDescent="0.25">
      <c r="B97" t="s">
        <v>39</v>
      </c>
      <c r="C97" t="s">
        <v>43</v>
      </c>
      <c r="D97" s="8" t="s">
        <v>65</v>
      </c>
      <c r="E97" s="8">
        <v>0</v>
      </c>
      <c r="F97" s="8">
        <v>0</v>
      </c>
      <c r="G97" s="8">
        <v>0</v>
      </c>
    </row>
    <row r="98" spans="2:7" s="133" customFormat="1" x14ac:dyDescent="0.25">
      <c r="B98" s="133" t="s">
        <v>419</v>
      </c>
      <c r="C98" s="133" t="s">
        <v>197</v>
      </c>
      <c r="D98" s="133" t="s">
        <v>198</v>
      </c>
      <c r="E98" s="133">
        <v>0</v>
      </c>
      <c r="F98" s="133">
        <v>0</v>
      </c>
      <c r="G98" s="133">
        <v>0</v>
      </c>
    </row>
    <row r="99" spans="2:7" x14ac:dyDescent="0.25">
      <c r="B99" t="s">
        <v>140</v>
      </c>
      <c r="C99" t="s">
        <v>474</v>
      </c>
      <c r="D99" s="8" t="s">
        <v>475</v>
      </c>
      <c r="E99" s="8">
        <v>0</v>
      </c>
      <c r="F99" s="8">
        <v>0</v>
      </c>
      <c r="G99" s="8">
        <v>0</v>
      </c>
    </row>
    <row r="100" spans="2:7" x14ac:dyDescent="0.25">
      <c r="B100" t="s">
        <v>419</v>
      </c>
      <c r="C100" t="s">
        <v>202</v>
      </c>
      <c r="D100" s="8" t="s">
        <v>203</v>
      </c>
      <c r="E100" s="8">
        <v>0</v>
      </c>
      <c r="F100" s="8">
        <v>0</v>
      </c>
      <c r="G100" s="8">
        <v>0</v>
      </c>
    </row>
    <row r="101" spans="2:7" s="133" customFormat="1" x14ac:dyDescent="0.25">
      <c r="B101" s="133" t="s">
        <v>162</v>
      </c>
      <c r="C101" s="133" t="s">
        <v>62</v>
      </c>
      <c r="D101" s="133" t="s">
        <v>181</v>
      </c>
      <c r="E101" s="133">
        <v>0</v>
      </c>
      <c r="F101" s="133">
        <v>0</v>
      </c>
      <c r="G101" s="133">
        <v>0</v>
      </c>
    </row>
    <row r="102" spans="2:7" s="133" customFormat="1" x14ac:dyDescent="0.25">
      <c r="B102" s="133" t="s">
        <v>420</v>
      </c>
      <c r="C102" s="133" t="s">
        <v>105</v>
      </c>
      <c r="D102" s="133" t="s">
        <v>106</v>
      </c>
      <c r="E102" s="133">
        <v>0</v>
      </c>
      <c r="F102" s="133">
        <v>0</v>
      </c>
      <c r="G102" s="133">
        <v>0</v>
      </c>
    </row>
    <row r="103" spans="2:7" x14ac:dyDescent="0.25">
      <c r="B103" t="s">
        <v>162</v>
      </c>
      <c r="C103" t="s">
        <v>177</v>
      </c>
      <c r="D103" s="8" t="s">
        <v>178</v>
      </c>
      <c r="E103" s="8">
        <v>0</v>
      </c>
      <c r="F103" s="8">
        <v>0</v>
      </c>
      <c r="G103" s="8">
        <v>0</v>
      </c>
    </row>
    <row r="104" spans="2:7" x14ac:dyDescent="0.25">
      <c r="B104" t="s">
        <v>38</v>
      </c>
      <c r="C104" t="s">
        <v>29</v>
      </c>
      <c r="D104" s="8" t="s">
        <v>11</v>
      </c>
      <c r="E104" s="8">
        <v>0</v>
      </c>
      <c r="F104" s="8">
        <v>0</v>
      </c>
      <c r="G104" s="8">
        <v>0</v>
      </c>
    </row>
    <row r="105" spans="2:7" x14ac:dyDescent="0.25">
      <c r="B105" t="s">
        <v>38</v>
      </c>
      <c r="C105" t="s">
        <v>10</v>
      </c>
      <c r="D105" s="8" t="s">
        <v>28</v>
      </c>
      <c r="E105" s="8">
        <v>0</v>
      </c>
      <c r="F105" s="8">
        <v>0</v>
      </c>
      <c r="G105" s="8">
        <v>0</v>
      </c>
    </row>
    <row r="106" spans="2:7" s="133" customFormat="1" x14ac:dyDescent="0.25">
      <c r="B106" s="133" t="s">
        <v>67</v>
      </c>
      <c r="C106" s="133" t="s">
        <v>68</v>
      </c>
      <c r="D106" s="133" t="s">
        <v>79</v>
      </c>
      <c r="E106" s="133">
        <v>0</v>
      </c>
      <c r="F106" s="133">
        <v>0</v>
      </c>
      <c r="G106" s="133">
        <v>0</v>
      </c>
    </row>
    <row r="107" spans="2:7" x14ac:dyDescent="0.25">
      <c r="B107" t="s">
        <v>67</v>
      </c>
      <c r="C107" t="s">
        <v>69</v>
      </c>
      <c r="D107" s="8" t="s">
        <v>80</v>
      </c>
      <c r="E107" s="8">
        <v>0</v>
      </c>
      <c r="F107" s="8">
        <v>0</v>
      </c>
      <c r="G107" s="8">
        <v>0</v>
      </c>
    </row>
    <row r="108" spans="2:7" s="133" customFormat="1" x14ac:dyDescent="0.25">
      <c r="B108" s="133" t="s">
        <v>119</v>
      </c>
      <c r="C108" s="133" t="s">
        <v>51</v>
      </c>
      <c r="D108" s="133" t="s">
        <v>81</v>
      </c>
      <c r="E108" s="133">
        <v>0</v>
      </c>
      <c r="F108" s="133">
        <v>0</v>
      </c>
      <c r="G108" s="133">
        <v>0</v>
      </c>
    </row>
    <row r="109" spans="2:7" s="133" customFormat="1" x14ac:dyDescent="0.25">
      <c r="B109" s="133" t="s">
        <v>38</v>
      </c>
      <c r="C109" s="133" t="s">
        <v>364</v>
      </c>
      <c r="D109" s="133" t="s">
        <v>365</v>
      </c>
      <c r="E109" s="133">
        <v>0</v>
      </c>
      <c r="F109" s="133">
        <v>0</v>
      </c>
      <c r="G109" s="133">
        <v>0</v>
      </c>
    </row>
    <row r="110" spans="2:7" x14ac:dyDescent="0.25">
      <c r="B110" t="s">
        <v>39</v>
      </c>
      <c r="C110" t="s">
        <v>55</v>
      </c>
      <c r="D110" s="8" t="s">
        <v>411</v>
      </c>
      <c r="E110" s="8">
        <v>0</v>
      </c>
      <c r="F110" s="8">
        <v>0</v>
      </c>
      <c r="G110" s="8">
        <v>0</v>
      </c>
    </row>
    <row r="111" spans="2:7" x14ac:dyDescent="0.25">
      <c r="B111" t="s">
        <v>39</v>
      </c>
      <c r="C111" t="s">
        <v>22</v>
      </c>
      <c r="D111" s="8" t="s">
        <v>40</v>
      </c>
      <c r="E111" s="8">
        <v>0</v>
      </c>
      <c r="F111" s="8">
        <v>0</v>
      </c>
      <c r="G111" s="8">
        <v>0</v>
      </c>
    </row>
    <row r="112" spans="2:7" x14ac:dyDescent="0.25">
      <c r="B112" t="s">
        <v>67</v>
      </c>
      <c r="C112" t="s">
        <v>70</v>
      </c>
      <c r="D112" s="8" t="s">
        <v>82</v>
      </c>
      <c r="E112" s="8">
        <v>0</v>
      </c>
      <c r="F112" s="8">
        <v>0</v>
      </c>
      <c r="G112" s="8">
        <v>0</v>
      </c>
    </row>
    <row r="113" spans="2:7" s="133" customFormat="1" x14ac:dyDescent="0.25">
      <c r="B113" s="133" t="s">
        <v>67</v>
      </c>
      <c r="C113" s="133" t="s">
        <v>53</v>
      </c>
      <c r="D113" s="133" t="s">
        <v>82</v>
      </c>
      <c r="E113" s="133">
        <v>0</v>
      </c>
      <c r="F113" s="133">
        <v>0</v>
      </c>
      <c r="G113" s="133">
        <v>0</v>
      </c>
    </row>
    <row r="114" spans="2:7" x14ac:dyDescent="0.25">
      <c r="B114" t="s">
        <v>38</v>
      </c>
      <c r="C114" t="s">
        <v>252</v>
      </c>
      <c r="D114" s="8" t="s">
        <v>9</v>
      </c>
      <c r="E114" s="8">
        <v>0</v>
      </c>
      <c r="F114" s="8">
        <v>0</v>
      </c>
      <c r="G114" s="8">
        <v>0</v>
      </c>
    </row>
    <row r="115" spans="2:7" s="133" customFormat="1" x14ac:dyDescent="0.25">
      <c r="B115" s="133" t="s">
        <v>38</v>
      </c>
      <c r="C115" s="133" t="s">
        <v>43</v>
      </c>
      <c r="D115" s="133" t="s">
        <v>9</v>
      </c>
      <c r="E115" s="133">
        <v>0</v>
      </c>
      <c r="F115" s="133">
        <v>0</v>
      </c>
      <c r="G115" s="133">
        <v>0</v>
      </c>
    </row>
    <row r="116" spans="2:7" x14ac:dyDescent="0.25">
      <c r="B116" t="s">
        <v>39</v>
      </c>
      <c r="C116" t="s">
        <v>55</v>
      </c>
      <c r="D116" s="8" t="s">
        <v>56</v>
      </c>
      <c r="E116" s="8">
        <v>0</v>
      </c>
      <c r="F116" s="8">
        <v>0</v>
      </c>
      <c r="G116" s="8">
        <v>0</v>
      </c>
    </row>
    <row r="117" spans="2:7" x14ac:dyDescent="0.25">
      <c r="B117" t="s">
        <v>38</v>
      </c>
      <c r="C117" t="s">
        <v>32</v>
      </c>
      <c r="D117" s="8" t="s">
        <v>33</v>
      </c>
      <c r="E117" s="8">
        <v>0</v>
      </c>
      <c r="F117" s="8">
        <v>0</v>
      </c>
      <c r="G117" s="8">
        <v>0</v>
      </c>
    </row>
    <row r="118" spans="2:7" x14ac:dyDescent="0.25">
      <c r="B118" t="s">
        <v>419</v>
      </c>
      <c r="C118" t="s">
        <v>51</v>
      </c>
      <c r="D118" s="8" t="s">
        <v>372</v>
      </c>
      <c r="E118" s="8">
        <v>0</v>
      </c>
      <c r="F118" s="8">
        <v>0</v>
      </c>
      <c r="G118" s="8">
        <v>0</v>
      </c>
    </row>
    <row r="119" spans="2:7" s="133" customFormat="1" x14ac:dyDescent="0.25">
      <c r="B119" s="133" t="s">
        <v>419</v>
      </c>
      <c r="C119" s="133" t="s">
        <v>29</v>
      </c>
      <c r="D119" s="133" t="s">
        <v>206</v>
      </c>
      <c r="E119" s="133">
        <v>0</v>
      </c>
      <c r="F119" s="133">
        <v>0</v>
      </c>
      <c r="G119" s="133">
        <v>0</v>
      </c>
    </row>
    <row r="120" spans="2:7" x14ac:dyDescent="0.25">
      <c r="B120" t="s">
        <v>38</v>
      </c>
      <c r="C120" t="s">
        <v>32</v>
      </c>
      <c r="D120" s="8" t="s">
        <v>35</v>
      </c>
      <c r="E120" s="8">
        <v>0</v>
      </c>
      <c r="F120" s="8">
        <v>0</v>
      </c>
      <c r="G120" s="8">
        <v>0</v>
      </c>
    </row>
    <row r="121" spans="2:7" s="133" customFormat="1" x14ac:dyDescent="0.25">
      <c r="B121" s="133" t="s">
        <v>67</v>
      </c>
      <c r="C121" s="133" t="s">
        <v>72</v>
      </c>
      <c r="D121" s="133" t="s">
        <v>85</v>
      </c>
      <c r="E121" s="133">
        <v>0</v>
      </c>
      <c r="F121" s="133">
        <v>0</v>
      </c>
      <c r="G121" s="133">
        <v>0</v>
      </c>
    </row>
    <row r="122" spans="2:7" x14ac:dyDescent="0.25">
      <c r="B122" t="s">
        <v>140</v>
      </c>
      <c r="C122" t="s">
        <v>161</v>
      </c>
      <c r="D122" s="8" t="s">
        <v>63</v>
      </c>
      <c r="E122" s="8">
        <v>0</v>
      </c>
      <c r="F122" s="8">
        <v>0</v>
      </c>
      <c r="G122" s="8">
        <v>0</v>
      </c>
    </row>
    <row r="123" spans="2:7" x14ac:dyDescent="0.25">
      <c r="B123" t="s">
        <v>419</v>
      </c>
      <c r="C123" t="s">
        <v>186</v>
      </c>
      <c r="D123" s="8" t="s">
        <v>187</v>
      </c>
      <c r="E123" s="8">
        <v>0</v>
      </c>
      <c r="F123" s="8">
        <v>0</v>
      </c>
      <c r="G123" s="8">
        <v>0</v>
      </c>
    </row>
    <row r="124" spans="2:7" x14ac:dyDescent="0.25">
      <c r="B124" t="s">
        <v>162</v>
      </c>
      <c r="C124" t="s">
        <v>62</v>
      </c>
      <c r="D124" s="8" t="s">
        <v>180</v>
      </c>
      <c r="E124" s="8">
        <v>0</v>
      </c>
      <c r="F124" s="8">
        <v>0</v>
      </c>
      <c r="G124" s="8">
        <v>0</v>
      </c>
    </row>
    <row r="125" spans="2:7" s="133" customFormat="1" x14ac:dyDescent="0.25">
      <c r="B125" s="133" t="s">
        <v>420</v>
      </c>
      <c r="C125" s="133" t="s">
        <v>98</v>
      </c>
      <c r="D125" s="133" t="s">
        <v>99</v>
      </c>
      <c r="E125" s="133">
        <v>0</v>
      </c>
      <c r="F125" s="133">
        <v>0</v>
      </c>
      <c r="G125" s="133">
        <v>0</v>
      </c>
    </row>
    <row r="126" spans="2:7" s="133" customFormat="1" x14ac:dyDescent="0.25">
      <c r="B126" s="133" t="s">
        <v>67</v>
      </c>
      <c r="C126" s="133" t="s">
        <v>70</v>
      </c>
      <c r="D126" s="133" t="s">
        <v>86</v>
      </c>
      <c r="E126" s="133">
        <v>0</v>
      </c>
      <c r="F126" s="133">
        <v>0</v>
      </c>
      <c r="G126" s="133">
        <v>0</v>
      </c>
    </row>
    <row r="127" spans="2:7" x14ac:dyDescent="0.25">
      <c r="B127" t="s">
        <v>419</v>
      </c>
      <c r="C127" t="s">
        <v>200</v>
      </c>
      <c r="D127" s="8" t="s">
        <v>201</v>
      </c>
      <c r="E127" s="8">
        <v>0</v>
      </c>
      <c r="F127" s="8">
        <v>0</v>
      </c>
      <c r="G127" s="8">
        <v>0</v>
      </c>
    </row>
    <row r="128" spans="2:7" s="133" customFormat="1" x14ac:dyDescent="0.25">
      <c r="B128" s="133" t="s">
        <v>39</v>
      </c>
      <c r="C128" s="133" t="s">
        <v>461</v>
      </c>
      <c r="D128" s="133" t="s">
        <v>462</v>
      </c>
      <c r="E128" s="133">
        <v>0</v>
      </c>
      <c r="F128" s="133">
        <v>0</v>
      </c>
      <c r="G128" s="133">
        <v>0</v>
      </c>
    </row>
    <row r="129" spans="2:7" x14ac:dyDescent="0.25">
      <c r="B129" t="s">
        <v>39</v>
      </c>
      <c r="C129" t="s">
        <v>100</v>
      </c>
      <c r="D129" s="8" t="s">
        <v>463</v>
      </c>
      <c r="E129" s="8">
        <v>0</v>
      </c>
      <c r="F129" s="8">
        <v>0</v>
      </c>
      <c r="G129" s="8">
        <v>0</v>
      </c>
    </row>
    <row r="130" spans="2:7" x14ac:dyDescent="0.25">
      <c r="B130" t="s">
        <v>119</v>
      </c>
      <c r="C130" t="s">
        <v>151</v>
      </c>
      <c r="D130" s="8" t="s">
        <v>438</v>
      </c>
      <c r="E130" s="8">
        <v>0</v>
      </c>
      <c r="F130" s="8">
        <v>0</v>
      </c>
      <c r="G130" s="8">
        <v>0</v>
      </c>
    </row>
    <row r="131" spans="2:7" x14ac:dyDescent="0.25">
      <c r="B131" t="s">
        <v>140</v>
      </c>
      <c r="C131" t="s">
        <v>55</v>
      </c>
      <c r="D131" s="8" t="s">
        <v>468</v>
      </c>
      <c r="E131" s="8">
        <v>0</v>
      </c>
      <c r="F131" s="8">
        <v>0</v>
      </c>
      <c r="G131" s="8">
        <v>0</v>
      </c>
    </row>
    <row r="132" spans="2:7" s="133" customFormat="1" x14ac:dyDescent="0.25">
      <c r="B132" s="133" t="s">
        <v>39</v>
      </c>
      <c r="C132" s="133" t="s">
        <v>45</v>
      </c>
      <c r="D132" s="133" t="s">
        <v>46</v>
      </c>
      <c r="E132" s="133">
        <v>0</v>
      </c>
      <c r="F132" s="133">
        <v>0</v>
      </c>
      <c r="G132" s="133">
        <v>0</v>
      </c>
    </row>
    <row r="133" spans="2:7" s="133" customFormat="1" x14ac:dyDescent="0.25">
      <c r="B133" s="133" t="s">
        <v>420</v>
      </c>
      <c r="C133" s="133" t="s">
        <v>100</v>
      </c>
      <c r="D133" s="133" t="s">
        <v>95</v>
      </c>
      <c r="E133" s="133">
        <v>0</v>
      </c>
      <c r="F133" s="133">
        <v>0</v>
      </c>
      <c r="G133" s="133">
        <v>0</v>
      </c>
    </row>
    <row r="134" spans="2:7" x14ac:dyDescent="0.25">
      <c r="B134" t="s">
        <v>162</v>
      </c>
      <c r="C134" t="s">
        <v>416</v>
      </c>
      <c r="D134" s="8" t="s">
        <v>417</v>
      </c>
      <c r="E134" s="8">
        <v>0</v>
      </c>
      <c r="F134" s="8">
        <v>0</v>
      </c>
      <c r="G134" s="8">
        <v>0</v>
      </c>
    </row>
    <row r="135" spans="2:7" s="133" customFormat="1" x14ac:dyDescent="0.25">
      <c r="B135" s="133" t="s">
        <v>420</v>
      </c>
      <c r="C135" s="133" t="s">
        <v>107</v>
      </c>
      <c r="D135" s="133" t="s">
        <v>108</v>
      </c>
      <c r="E135" s="133">
        <v>0</v>
      </c>
      <c r="F135" s="133">
        <v>0</v>
      </c>
      <c r="G135" s="133">
        <v>0</v>
      </c>
    </row>
    <row r="136" spans="2:7" x14ac:dyDescent="0.25">
      <c r="B136" t="s">
        <v>419</v>
      </c>
      <c r="C136" t="s">
        <v>55</v>
      </c>
      <c r="D136" s="8" t="s">
        <v>185</v>
      </c>
      <c r="E136" s="8">
        <v>0</v>
      </c>
      <c r="F136" s="8">
        <v>0</v>
      </c>
      <c r="G136" s="8">
        <v>0</v>
      </c>
    </row>
    <row r="137" spans="2:7" x14ac:dyDescent="0.25">
      <c r="B137" t="s">
        <v>140</v>
      </c>
      <c r="C137" t="s">
        <v>74</v>
      </c>
      <c r="D137" s="8" t="s">
        <v>149</v>
      </c>
      <c r="E137" s="8">
        <v>0</v>
      </c>
      <c r="F137" s="8">
        <v>0</v>
      </c>
      <c r="G137" s="8">
        <v>0</v>
      </c>
    </row>
    <row r="139" spans="2:7" s="133" customFormat="1" x14ac:dyDescent="0.25"/>
    <row r="142" spans="2:7" s="133" customFormat="1" x14ac:dyDescent="0.25"/>
    <row r="146" s="89" customFormat="1" x14ac:dyDescent="0.25"/>
    <row r="147" s="133" customFormat="1" x14ac:dyDescent="0.25"/>
    <row r="148" s="133" customFormat="1" x14ac:dyDescent="0.25"/>
    <row r="154" s="133" customFormat="1" x14ac:dyDescent="0.25"/>
    <row r="155" s="133" customFormat="1" x14ac:dyDescent="0.25"/>
    <row r="162" s="133" customFormat="1" x14ac:dyDescent="0.25"/>
    <row r="168" s="133" customFormat="1" x14ac:dyDescent="0.25"/>
    <row r="169" s="89" customFormat="1" x14ac:dyDescent="0.25"/>
    <row r="175" s="133" customFormat="1" x14ac:dyDescent="0.25"/>
    <row r="188" s="89" customFormat="1" x14ac:dyDescent="0.25"/>
  </sheetData>
  <sortState ref="B2:G188">
    <sortCondition descending="1" ref="G2:G188"/>
    <sortCondition descending="1" ref="E2:E188"/>
    <sortCondition descending="1" ref="F2:F188"/>
    <sortCondition ref="D2:D188"/>
    <sortCondition ref="C2:C188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P139"/>
  <sheetViews>
    <sheetView workbookViewId="0"/>
  </sheetViews>
  <sheetFormatPr defaultRowHeight="15" x14ac:dyDescent="0.25"/>
  <cols>
    <col min="1" max="1" width="9.140625" style="89"/>
    <col min="2" max="2" width="9.140625" style="133"/>
    <col min="3" max="3" width="12.140625" style="133" bestFit="1" customWidth="1"/>
    <col min="4" max="7" width="9.140625" style="133"/>
    <col min="9" max="9" width="9.140625" style="8"/>
    <col min="17" max="16384" width="9.140625" style="8"/>
  </cols>
  <sheetData>
    <row r="1" spans="1:8" s="10" customFormat="1" x14ac:dyDescent="0.25">
      <c r="A1" s="90"/>
      <c r="B1" s="90" t="s">
        <v>7</v>
      </c>
      <c r="C1" s="90" t="s">
        <v>8</v>
      </c>
      <c r="D1" s="90" t="s">
        <v>37</v>
      </c>
      <c r="E1" s="90" t="s">
        <v>224</v>
      </c>
      <c r="F1" s="90" t="s">
        <v>225</v>
      </c>
      <c r="G1" s="90" t="s">
        <v>226</v>
      </c>
    </row>
    <row r="2" spans="1:8" x14ac:dyDescent="0.25">
      <c r="A2" s="89">
        <v>1</v>
      </c>
      <c r="B2" s="133" t="s">
        <v>367</v>
      </c>
      <c r="C2" s="133" t="s">
        <v>368</v>
      </c>
      <c r="D2" s="133" t="s">
        <v>67</v>
      </c>
      <c r="E2" s="133">
        <v>30</v>
      </c>
      <c r="F2" s="133">
        <v>9</v>
      </c>
      <c r="G2" s="133">
        <v>39</v>
      </c>
      <c r="H2" s="44"/>
    </row>
    <row r="3" spans="1:8" x14ac:dyDescent="0.25">
      <c r="A3" s="89">
        <v>2</v>
      </c>
      <c r="B3" s="133" t="s">
        <v>73</v>
      </c>
      <c r="C3" s="133" t="s">
        <v>86</v>
      </c>
      <c r="D3" s="133" t="s">
        <v>67</v>
      </c>
      <c r="E3" s="133">
        <v>26</v>
      </c>
      <c r="F3" s="133">
        <v>13</v>
      </c>
      <c r="G3" s="133">
        <v>39</v>
      </c>
      <c r="H3" s="44"/>
    </row>
    <row r="4" spans="1:8" x14ac:dyDescent="0.25">
      <c r="A4" s="89">
        <v>3</v>
      </c>
      <c r="B4" s="133" t="s">
        <v>125</v>
      </c>
      <c r="C4" s="133" t="s">
        <v>126</v>
      </c>
      <c r="D4" s="133" t="s">
        <v>119</v>
      </c>
      <c r="E4" s="133">
        <v>26</v>
      </c>
      <c r="F4" s="133">
        <v>12</v>
      </c>
      <c r="G4" s="133">
        <v>38</v>
      </c>
      <c r="H4" s="44"/>
    </row>
    <row r="5" spans="1:8" x14ac:dyDescent="0.25">
      <c r="A5" s="89">
        <v>4</v>
      </c>
      <c r="B5" s="133" t="s">
        <v>132</v>
      </c>
      <c r="C5" s="133" t="s">
        <v>133</v>
      </c>
      <c r="D5" s="133" t="s">
        <v>119</v>
      </c>
      <c r="E5" s="133">
        <v>18</v>
      </c>
      <c r="F5" s="133">
        <v>16</v>
      </c>
      <c r="G5" s="133">
        <v>34</v>
      </c>
      <c r="H5" s="44"/>
    </row>
    <row r="6" spans="1:8" x14ac:dyDescent="0.25">
      <c r="A6" s="89">
        <v>5</v>
      </c>
      <c r="B6" s="133" t="s">
        <v>163</v>
      </c>
      <c r="C6" s="133" t="s">
        <v>164</v>
      </c>
      <c r="D6" s="133" t="s">
        <v>162</v>
      </c>
      <c r="E6" s="133">
        <v>22</v>
      </c>
      <c r="F6" s="133">
        <v>9</v>
      </c>
      <c r="G6" s="133">
        <v>31</v>
      </c>
      <c r="H6" s="44"/>
    </row>
    <row r="7" spans="1:8" x14ac:dyDescent="0.25">
      <c r="A7" s="89">
        <v>6</v>
      </c>
      <c r="B7" s="133" t="s">
        <v>132</v>
      </c>
      <c r="C7" s="133" t="s">
        <v>199</v>
      </c>
      <c r="D7" s="133" t="s">
        <v>184</v>
      </c>
      <c r="E7" s="133">
        <v>18</v>
      </c>
      <c r="F7" s="133">
        <v>10</v>
      </c>
      <c r="G7" s="133">
        <v>28</v>
      </c>
      <c r="H7" s="44"/>
    </row>
    <row r="8" spans="1:8" x14ac:dyDescent="0.25">
      <c r="A8" s="89">
        <v>7</v>
      </c>
      <c r="B8" s="133" t="s">
        <v>369</v>
      </c>
      <c r="C8" s="133" t="s">
        <v>370</v>
      </c>
      <c r="D8" s="133" t="s">
        <v>67</v>
      </c>
      <c r="E8" s="133">
        <v>15</v>
      </c>
      <c r="F8" s="133">
        <v>13</v>
      </c>
      <c r="G8" s="133">
        <v>28</v>
      </c>
      <c r="H8" s="44"/>
    </row>
    <row r="9" spans="1:8" x14ac:dyDescent="0.25">
      <c r="A9" s="89">
        <v>8</v>
      </c>
      <c r="B9" s="133" t="s">
        <v>405</v>
      </c>
      <c r="C9" s="133" t="s">
        <v>406</v>
      </c>
      <c r="D9" s="133" t="s">
        <v>140</v>
      </c>
      <c r="E9" s="133">
        <v>18</v>
      </c>
      <c r="F9" s="133">
        <v>8</v>
      </c>
      <c r="G9" s="133">
        <v>26</v>
      </c>
      <c r="H9" s="44"/>
    </row>
    <row r="10" spans="1:8" x14ac:dyDescent="0.25">
      <c r="A10" s="89">
        <v>9</v>
      </c>
      <c r="B10" s="133" t="s">
        <v>10</v>
      </c>
      <c r="C10" s="133" t="s">
        <v>11</v>
      </c>
      <c r="D10" s="133" t="s">
        <v>38</v>
      </c>
      <c r="E10" s="133">
        <v>18</v>
      </c>
      <c r="F10" s="133">
        <v>8</v>
      </c>
      <c r="G10" s="133">
        <v>26</v>
      </c>
      <c r="H10" s="44"/>
    </row>
    <row r="11" spans="1:8" s="133" customFormat="1" x14ac:dyDescent="0.25">
      <c r="A11" s="89">
        <v>10</v>
      </c>
      <c r="B11" s="133" t="s">
        <v>71</v>
      </c>
      <c r="C11" s="133" t="s">
        <v>124</v>
      </c>
      <c r="D11" s="133" t="s">
        <v>119</v>
      </c>
      <c r="E11" s="133">
        <v>15</v>
      </c>
      <c r="F11" s="133">
        <v>11</v>
      </c>
      <c r="G11" s="133">
        <v>26</v>
      </c>
      <c r="H11" s="134"/>
    </row>
    <row r="12" spans="1:8" s="133" customFormat="1" x14ac:dyDescent="0.25">
      <c r="H12" s="134"/>
    </row>
    <row r="13" spans="1:8" s="133" customFormat="1" x14ac:dyDescent="0.25">
      <c r="B13" s="133" t="s">
        <v>75</v>
      </c>
      <c r="C13" s="133" t="s">
        <v>142</v>
      </c>
      <c r="D13" s="133" t="s">
        <v>140</v>
      </c>
      <c r="E13" s="133">
        <v>16</v>
      </c>
      <c r="F13" s="133">
        <v>9</v>
      </c>
      <c r="G13" s="133">
        <v>25</v>
      </c>
      <c r="H13" s="134"/>
    </row>
    <row r="14" spans="1:8" s="133" customFormat="1" x14ac:dyDescent="0.25">
      <c r="B14" s="133" t="s">
        <v>77</v>
      </c>
      <c r="C14" s="133" t="s">
        <v>380</v>
      </c>
      <c r="D14" s="133" t="s">
        <v>140</v>
      </c>
      <c r="E14" s="133">
        <v>13</v>
      </c>
      <c r="F14" s="133">
        <v>11</v>
      </c>
      <c r="G14" s="133">
        <v>24</v>
      </c>
      <c r="H14" s="134"/>
    </row>
    <row r="15" spans="1:8" s="133" customFormat="1" x14ac:dyDescent="0.25">
      <c r="B15" s="133" t="s">
        <v>189</v>
      </c>
      <c r="C15" s="133" t="s">
        <v>190</v>
      </c>
      <c r="D15" s="133" t="s">
        <v>184</v>
      </c>
      <c r="E15" s="133">
        <v>17</v>
      </c>
      <c r="F15" s="133">
        <v>5</v>
      </c>
      <c r="G15" s="133">
        <v>22</v>
      </c>
      <c r="H15" s="134"/>
    </row>
    <row r="16" spans="1:8" s="133" customFormat="1" x14ac:dyDescent="0.25">
      <c r="B16" s="133" t="s">
        <v>18</v>
      </c>
      <c r="C16" s="133" t="s">
        <v>19</v>
      </c>
      <c r="D16" s="133" t="s">
        <v>38</v>
      </c>
      <c r="E16" s="133">
        <v>16</v>
      </c>
      <c r="F16" s="133">
        <v>6</v>
      </c>
      <c r="G16" s="133">
        <v>22</v>
      </c>
      <c r="H16" s="134"/>
    </row>
    <row r="17" spans="1:8" s="133" customFormat="1" x14ac:dyDescent="0.25">
      <c r="B17" s="133" t="s">
        <v>12</v>
      </c>
      <c r="C17" s="133" t="s">
        <v>13</v>
      </c>
      <c r="D17" s="133" t="s">
        <v>38</v>
      </c>
      <c r="E17" s="133">
        <v>11</v>
      </c>
      <c r="F17" s="133">
        <v>11</v>
      </c>
      <c r="G17" s="133">
        <v>22</v>
      </c>
      <c r="H17" s="134"/>
    </row>
    <row r="18" spans="1:8" s="133" customFormat="1" x14ac:dyDescent="0.25">
      <c r="A18" s="89"/>
      <c r="B18" s="133" t="s">
        <v>43</v>
      </c>
      <c r="C18" s="133" t="s">
        <v>44</v>
      </c>
      <c r="D18" s="133" t="s">
        <v>39</v>
      </c>
      <c r="E18" s="133">
        <v>15</v>
      </c>
      <c r="F18" s="133">
        <v>6</v>
      </c>
      <c r="G18" s="133">
        <v>21</v>
      </c>
      <c r="H18" s="134"/>
    </row>
    <row r="19" spans="1:8" s="133" customFormat="1" x14ac:dyDescent="0.25">
      <c r="A19" s="89"/>
      <c r="B19" s="133" t="s">
        <v>96</v>
      </c>
      <c r="C19" s="133" t="s">
        <v>97</v>
      </c>
      <c r="D19" s="133" t="s">
        <v>92</v>
      </c>
      <c r="E19" s="133">
        <v>13</v>
      </c>
      <c r="F19" s="133">
        <v>8</v>
      </c>
      <c r="G19" s="133">
        <v>21</v>
      </c>
      <c r="H19" s="134"/>
    </row>
    <row r="20" spans="1:8" s="133" customFormat="1" x14ac:dyDescent="0.25">
      <c r="A20" s="89"/>
      <c r="B20" s="133" t="s">
        <v>375</v>
      </c>
      <c r="C20" s="133" t="s">
        <v>376</v>
      </c>
      <c r="D20" s="133" t="s">
        <v>92</v>
      </c>
      <c r="E20" s="133">
        <v>18</v>
      </c>
      <c r="F20" s="133">
        <v>2</v>
      </c>
      <c r="G20" s="133">
        <v>20</v>
      </c>
      <c r="H20" s="134"/>
    </row>
    <row r="21" spans="1:8" s="133" customFormat="1" x14ac:dyDescent="0.25">
      <c r="A21" s="89"/>
      <c r="B21" s="133" t="s">
        <v>43</v>
      </c>
      <c r="C21" s="133" t="s">
        <v>88</v>
      </c>
      <c r="D21" s="133" t="s">
        <v>67</v>
      </c>
      <c r="E21" s="133">
        <v>11</v>
      </c>
      <c r="F21" s="133">
        <v>9</v>
      </c>
      <c r="G21" s="133">
        <v>20</v>
      </c>
      <c r="H21" s="134"/>
    </row>
    <row r="22" spans="1:8" s="133" customFormat="1" x14ac:dyDescent="0.25">
      <c r="A22" s="89"/>
      <c r="B22" s="133" t="s">
        <v>22</v>
      </c>
      <c r="C22" s="133" t="s">
        <v>81</v>
      </c>
      <c r="D22" s="133" t="s">
        <v>67</v>
      </c>
      <c r="E22" s="133">
        <v>14</v>
      </c>
      <c r="F22" s="133">
        <v>5</v>
      </c>
      <c r="G22" s="133">
        <v>19</v>
      </c>
      <c r="H22" s="134"/>
    </row>
    <row r="23" spans="1:8" x14ac:dyDescent="0.25">
      <c r="B23" s="133" t="s">
        <v>171</v>
      </c>
      <c r="C23" s="133" t="s">
        <v>172</v>
      </c>
      <c r="D23" s="133" t="s">
        <v>162</v>
      </c>
      <c r="E23" s="133">
        <v>11</v>
      </c>
      <c r="F23" s="133">
        <v>8</v>
      </c>
      <c r="G23" s="133">
        <v>19</v>
      </c>
      <c r="H23" s="44"/>
    </row>
    <row r="24" spans="1:8" s="133" customFormat="1" x14ac:dyDescent="0.25">
      <c r="A24" s="89"/>
      <c r="B24" s="133" t="s">
        <v>100</v>
      </c>
      <c r="C24" s="133" t="s">
        <v>215</v>
      </c>
      <c r="D24" s="133" t="s">
        <v>39</v>
      </c>
      <c r="E24" s="133">
        <v>10</v>
      </c>
      <c r="F24" s="133">
        <v>9</v>
      </c>
      <c r="G24" s="133">
        <v>19</v>
      </c>
      <c r="H24" s="134"/>
    </row>
    <row r="25" spans="1:8" s="133" customFormat="1" x14ac:dyDescent="0.25">
      <c r="A25" s="89"/>
      <c r="B25" s="133" t="s">
        <v>51</v>
      </c>
      <c r="C25" s="133" t="s">
        <v>52</v>
      </c>
      <c r="D25" s="133" t="s">
        <v>39</v>
      </c>
      <c r="E25" s="133">
        <v>13</v>
      </c>
      <c r="F25" s="133">
        <v>5</v>
      </c>
      <c r="G25" s="133">
        <v>18</v>
      </c>
      <c r="H25" s="134"/>
    </row>
    <row r="26" spans="1:8" s="133" customFormat="1" x14ac:dyDescent="0.25">
      <c r="A26" s="89"/>
      <c r="B26" s="133" t="s">
        <v>75</v>
      </c>
      <c r="C26" s="133" t="s">
        <v>191</v>
      </c>
      <c r="D26" s="133" t="s">
        <v>184</v>
      </c>
      <c r="E26" s="133">
        <v>12</v>
      </c>
      <c r="F26" s="133">
        <v>6</v>
      </c>
      <c r="G26" s="133">
        <v>18</v>
      </c>
      <c r="H26" s="134"/>
    </row>
    <row r="27" spans="1:8" s="133" customFormat="1" x14ac:dyDescent="0.25">
      <c r="A27" s="89"/>
      <c r="B27" s="133" t="s">
        <v>70</v>
      </c>
      <c r="C27" s="133" t="s">
        <v>204</v>
      </c>
      <c r="D27" s="133" t="s">
        <v>184</v>
      </c>
      <c r="E27" s="133">
        <v>12</v>
      </c>
      <c r="F27" s="133">
        <v>5</v>
      </c>
      <c r="G27" s="133">
        <v>17</v>
      </c>
      <c r="H27" s="134"/>
    </row>
    <row r="28" spans="1:8" s="133" customFormat="1" x14ac:dyDescent="0.25">
      <c r="A28" s="89"/>
      <c r="B28" s="133" t="s">
        <v>70</v>
      </c>
      <c r="C28" s="133" t="s">
        <v>139</v>
      </c>
      <c r="D28" s="133" t="s">
        <v>119</v>
      </c>
      <c r="E28" s="133">
        <v>11</v>
      </c>
      <c r="F28" s="133">
        <v>6</v>
      </c>
      <c r="G28" s="133">
        <v>17</v>
      </c>
      <c r="H28" s="134"/>
    </row>
    <row r="29" spans="1:8" x14ac:dyDescent="0.25">
      <c r="B29" s="133" t="s">
        <v>168</v>
      </c>
      <c r="C29" s="133" t="s">
        <v>169</v>
      </c>
      <c r="D29" s="133" t="s">
        <v>162</v>
      </c>
      <c r="E29" s="133">
        <v>10</v>
      </c>
      <c r="F29" s="133">
        <v>7</v>
      </c>
      <c r="G29" s="133">
        <v>17</v>
      </c>
      <c r="H29" s="44"/>
    </row>
    <row r="30" spans="1:8" s="89" customFormat="1" x14ac:dyDescent="0.25">
      <c r="B30" s="133" t="s">
        <v>59</v>
      </c>
      <c r="C30" s="133" t="s">
        <v>215</v>
      </c>
      <c r="D30" s="133" t="s">
        <v>39</v>
      </c>
      <c r="E30" s="133">
        <v>9</v>
      </c>
      <c r="F30" s="133">
        <v>8</v>
      </c>
      <c r="G30" s="133">
        <v>17</v>
      </c>
    </row>
    <row r="31" spans="1:8" s="133" customFormat="1" x14ac:dyDescent="0.25">
      <c r="B31" s="133" t="s">
        <v>71</v>
      </c>
      <c r="C31" s="133" t="s">
        <v>379</v>
      </c>
      <c r="D31" s="133" t="s">
        <v>92</v>
      </c>
      <c r="E31" s="133">
        <v>9</v>
      </c>
      <c r="F31" s="133">
        <v>8</v>
      </c>
      <c r="G31" s="133">
        <v>17</v>
      </c>
    </row>
    <row r="32" spans="1:8" x14ac:dyDescent="0.25">
      <c r="B32" s="133" t="s">
        <v>100</v>
      </c>
      <c r="C32" s="133" t="s">
        <v>383</v>
      </c>
      <c r="D32" s="133" t="s">
        <v>140</v>
      </c>
      <c r="E32" s="133">
        <v>11</v>
      </c>
      <c r="F32" s="133">
        <v>5</v>
      </c>
      <c r="G32" s="133">
        <v>16</v>
      </c>
    </row>
    <row r="33" spans="1:7" x14ac:dyDescent="0.25">
      <c r="B33" s="133" t="s">
        <v>93</v>
      </c>
      <c r="C33" s="133" t="s">
        <v>94</v>
      </c>
      <c r="D33" s="133" t="s">
        <v>92</v>
      </c>
      <c r="E33" s="133">
        <v>12</v>
      </c>
      <c r="F33" s="133">
        <v>3</v>
      </c>
      <c r="G33" s="133">
        <v>15</v>
      </c>
    </row>
    <row r="34" spans="1:7" x14ac:dyDescent="0.25">
      <c r="B34" s="133" t="s">
        <v>171</v>
      </c>
      <c r="C34" s="133" t="s">
        <v>176</v>
      </c>
      <c r="D34" s="133" t="s">
        <v>162</v>
      </c>
      <c r="E34" s="133">
        <v>12</v>
      </c>
      <c r="F34" s="133">
        <v>3</v>
      </c>
      <c r="G34" s="133">
        <v>15</v>
      </c>
    </row>
    <row r="35" spans="1:7" x14ac:dyDescent="0.25">
      <c r="B35" s="133" t="s">
        <v>47</v>
      </c>
      <c r="C35" s="133" t="s">
        <v>155</v>
      </c>
      <c r="D35" s="133" t="s">
        <v>140</v>
      </c>
      <c r="E35" s="133">
        <v>10</v>
      </c>
      <c r="F35" s="133">
        <v>5</v>
      </c>
      <c r="G35" s="133">
        <v>15</v>
      </c>
    </row>
    <row r="36" spans="1:7" x14ac:dyDescent="0.25">
      <c r="B36" s="133" t="s">
        <v>377</v>
      </c>
      <c r="C36" s="133" t="s">
        <v>378</v>
      </c>
      <c r="D36" s="133" t="s">
        <v>92</v>
      </c>
      <c r="E36" s="133">
        <v>10</v>
      </c>
      <c r="F36" s="133">
        <v>5</v>
      </c>
      <c r="G36" s="133">
        <v>15</v>
      </c>
    </row>
    <row r="37" spans="1:7" x14ac:dyDescent="0.25">
      <c r="B37" s="133" t="s">
        <v>75</v>
      </c>
      <c r="C37" s="133" t="s">
        <v>89</v>
      </c>
      <c r="D37" s="133" t="s">
        <v>67</v>
      </c>
      <c r="E37" s="133">
        <v>10</v>
      </c>
      <c r="F37" s="133">
        <v>5</v>
      </c>
      <c r="G37" s="133">
        <v>15</v>
      </c>
    </row>
    <row r="38" spans="1:7" x14ac:dyDescent="0.25">
      <c r="B38" s="133" t="s">
        <v>53</v>
      </c>
      <c r="C38" s="133" t="s">
        <v>54</v>
      </c>
      <c r="D38" s="133" t="s">
        <v>39</v>
      </c>
      <c r="E38" s="133">
        <v>9</v>
      </c>
      <c r="F38" s="133">
        <v>6</v>
      </c>
      <c r="G38" s="133">
        <v>15</v>
      </c>
    </row>
    <row r="39" spans="1:7" x14ac:dyDescent="0.25">
      <c r="B39" s="133" t="s">
        <v>70</v>
      </c>
      <c r="C39" s="133" t="s">
        <v>207</v>
      </c>
      <c r="D39" s="133" t="s">
        <v>184</v>
      </c>
      <c r="E39" s="133">
        <v>11</v>
      </c>
      <c r="F39" s="133">
        <v>3</v>
      </c>
      <c r="G39" s="133">
        <v>14</v>
      </c>
    </row>
    <row r="40" spans="1:7" x14ac:dyDescent="0.25">
      <c r="B40" s="133" t="s">
        <v>26</v>
      </c>
      <c r="C40" s="133" t="s">
        <v>176</v>
      </c>
      <c r="D40" s="133" t="s">
        <v>162</v>
      </c>
      <c r="E40" s="133">
        <v>9</v>
      </c>
      <c r="F40" s="133">
        <v>5</v>
      </c>
      <c r="G40" s="133">
        <v>14</v>
      </c>
    </row>
    <row r="41" spans="1:7" x14ac:dyDescent="0.25">
      <c r="A41" s="8"/>
      <c r="B41" s="133" t="s">
        <v>41</v>
      </c>
      <c r="C41" s="133" t="s">
        <v>42</v>
      </c>
      <c r="D41" s="133" t="s">
        <v>39</v>
      </c>
      <c r="E41" s="133">
        <v>8</v>
      </c>
      <c r="F41" s="133">
        <v>6</v>
      </c>
      <c r="G41" s="133">
        <v>14</v>
      </c>
    </row>
    <row r="42" spans="1:7" x14ac:dyDescent="0.25">
      <c r="B42" s="133" t="s">
        <v>47</v>
      </c>
      <c r="C42" s="133" t="s">
        <v>48</v>
      </c>
      <c r="D42" s="133" t="s">
        <v>39</v>
      </c>
      <c r="E42" s="133">
        <v>5</v>
      </c>
      <c r="F42" s="133">
        <v>8</v>
      </c>
      <c r="G42" s="133">
        <v>13</v>
      </c>
    </row>
    <row r="43" spans="1:7" x14ac:dyDescent="0.25">
      <c r="B43" s="133" t="s">
        <v>192</v>
      </c>
      <c r="C43" s="133" t="s">
        <v>193</v>
      </c>
      <c r="D43" s="133" t="s">
        <v>184</v>
      </c>
      <c r="E43" s="133">
        <v>5</v>
      </c>
      <c r="F43" s="133">
        <v>8</v>
      </c>
      <c r="G43" s="133">
        <v>13</v>
      </c>
    </row>
    <row r="44" spans="1:7" x14ac:dyDescent="0.25">
      <c r="B44" s="133" t="s">
        <v>197</v>
      </c>
      <c r="C44" s="133" t="s">
        <v>366</v>
      </c>
      <c r="D44" s="133" t="s">
        <v>67</v>
      </c>
      <c r="E44" s="133">
        <v>5</v>
      </c>
      <c r="F44" s="133">
        <v>7</v>
      </c>
      <c r="G44" s="133">
        <v>12</v>
      </c>
    </row>
    <row r="45" spans="1:7" x14ac:dyDescent="0.25">
      <c r="B45" s="133" t="s">
        <v>51</v>
      </c>
      <c r="C45" s="133" t="s">
        <v>372</v>
      </c>
      <c r="D45" s="133" t="s">
        <v>184</v>
      </c>
      <c r="E45" s="133">
        <v>5</v>
      </c>
      <c r="F45" s="133">
        <v>7</v>
      </c>
      <c r="G45" s="133">
        <v>12</v>
      </c>
    </row>
    <row r="46" spans="1:7" x14ac:dyDescent="0.25">
      <c r="B46" s="133" t="s">
        <v>14</v>
      </c>
      <c r="C46" s="133" t="s">
        <v>15</v>
      </c>
      <c r="D46" s="133" t="s">
        <v>38</v>
      </c>
      <c r="E46" s="133">
        <v>4</v>
      </c>
      <c r="F46" s="133">
        <v>8</v>
      </c>
      <c r="G46" s="133">
        <v>12</v>
      </c>
    </row>
    <row r="47" spans="1:7" x14ac:dyDescent="0.25">
      <c r="B47" s="133" t="s">
        <v>55</v>
      </c>
      <c r="C47" s="133" t="s">
        <v>411</v>
      </c>
      <c r="D47" s="133" t="s">
        <v>39</v>
      </c>
      <c r="E47" s="133">
        <v>9</v>
      </c>
      <c r="F47" s="133">
        <v>2</v>
      </c>
      <c r="G47" s="133">
        <v>11</v>
      </c>
    </row>
    <row r="48" spans="1:7" x14ac:dyDescent="0.25">
      <c r="B48" s="133" t="s">
        <v>100</v>
      </c>
      <c r="C48" s="133" t="s">
        <v>104</v>
      </c>
      <c r="D48" s="133" t="s">
        <v>92</v>
      </c>
      <c r="E48" s="133">
        <v>8</v>
      </c>
      <c r="F48" s="133">
        <v>3</v>
      </c>
      <c r="G48" s="133">
        <v>11</v>
      </c>
    </row>
    <row r="49" spans="2:7" x14ac:dyDescent="0.25">
      <c r="B49" s="133" t="s">
        <v>70</v>
      </c>
      <c r="C49" s="133" t="s">
        <v>86</v>
      </c>
      <c r="D49" s="133" t="s">
        <v>67</v>
      </c>
      <c r="E49" s="133">
        <v>6</v>
      </c>
      <c r="F49" s="133">
        <v>5</v>
      </c>
      <c r="G49" s="133">
        <v>11</v>
      </c>
    </row>
    <row r="50" spans="2:7" x14ac:dyDescent="0.25">
      <c r="B50" s="133" t="s">
        <v>24</v>
      </c>
      <c r="C50" s="133" t="s">
        <v>120</v>
      </c>
      <c r="D50" s="133" t="s">
        <v>119</v>
      </c>
      <c r="E50" s="133">
        <v>8</v>
      </c>
      <c r="F50" s="133">
        <v>2</v>
      </c>
      <c r="G50" s="133">
        <v>10</v>
      </c>
    </row>
    <row r="51" spans="2:7" x14ac:dyDescent="0.25">
      <c r="B51" s="133" t="s">
        <v>10</v>
      </c>
      <c r="C51" s="133" t="s">
        <v>250</v>
      </c>
      <c r="D51" s="133" t="s">
        <v>39</v>
      </c>
      <c r="E51" s="133">
        <v>8</v>
      </c>
      <c r="F51" s="133">
        <v>2</v>
      </c>
      <c r="G51" s="133">
        <v>10</v>
      </c>
    </row>
    <row r="52" spans="2:7" x14ac:dyDescent="0.25">
      <c r="B52" s="133" t="s">
        <v>24</v>
      </c>
      <c r="C52" s="133" t="s">
        <v>205</v>
      </c>
      <c r="D52" s="133" t="s">
        <v>184</v>
      </c>
      <c r="E52" s="133">
        <v>7</v>
      </c>
      <c r="F52" s="133">
        <v>3</v>
      </c>
      <c r="G52" s="133">
        <v>10</v>
      </c>
    </row>
    <row r="53" spans="2:7" x14ac:dyDescent="0.25">
      <c r="B53" s="133" t="s">
        <v>22</v>
      </c>
      <c r="C53" s="133" t="s">
        <v>23</v>
      </c>
      <c r="D53" s="133" t="s">
        <v>38</v>
      </c>
      <c r="E53" s="133">
        <v>6</v>
      </c>
      <c r="F53" s="133">
        <v>4</v>
      </c>
      <c r="G53" s="133">
        <v>10</v>
      </c>
    </row>
    <row r="54" spans="2:7" x14ac:dyDescent="0.25">
      <c r="B54" s="133" t="s">
        <v>62</v>
      </c>
      <c r="C54" s="133" t="s">
        <v>134</v>
      </c>
      <c r="D54" s="133" t="s">
        <v>119</v>
      </c>
      <c r="E54" s="133">
        <v>6</v>
      </c>
      <c r="F54" s="133">
        <v>4</v>
      </c>
      <c r="G54" s="133">
        <v>10</v>
      </c>
    </row>
    <row r="55" spans="2:7" x14ac:dyDescent="0.25">
      <c r="B55" s="133" t="s">
        <v>30</v>
      </c>
      <c r="C55" s="133" t="s">
        <v>31</v>
      </c>
      <c r="D55" s="133" t="s">
        <v>38</v>
      </c>
      <c r="E55" s="133">
        <v>6</v>
      </c>
      <c r="F55" s="133">
        <v>3</v>
      </c>
      <c r="G55" s="133">
        <v>9</v>
      </c>
    </row>
    <row r="56" spans="2:7" x14ac:dyDescent="0.25">
      <c r="B56" s="133" t="s">
        <v>41</v>
      </c>
      <c r="C56" s="133" t="s">
        <v>165</v>
      </c>
      <c r="D56" s="133" t="s">
        <v>162</v>
      </c>
      <c r="E56" s="133">
        <v>6</v>
      </c>
      <c r="F56" s="133">
        <v>3</v>
      </c>
      <c r="G56" s="133">
        <v>9</v>
      </c>
    </row>
    <row r="57" spans="2:7" x14ac:dyDescent="0.25">
      <c r="B57" s="133" t="s">
        <v>62</v>
      </c>
      <c r="C57" s="133" t="s">
        <v>130</v>
      </c>
      <c r="D57" s="133" t="s">
        <v>119</v>
      </c>
      <c r="E57" s="133">
        <v>6</v>
      </c>
      <c r="F57" s="133">
        <v>3</v>
      </c>
      <c r="G57" s="133">
        <v>9</v>
      </c>
    </row>
    <row r="58" spans="2:7" x14ac:dyDescent="0.25">
      <c r="B58" s="133" t="s">
        <v>24</v>
      </c>
      <c r="C58" s="133" t="s">
        <v>25</v>
      </c>
      <c r="D58" s="133" t="s">
        <v>38</v>
      </c>
      <c r="E58" s="133">
        <v>6</v>
      </c>
      <c r="F58" s="133">
        <v>2</v>
      </c>
      <c r="G58" s="133">
        <v>8</v>
      </c>
    </row>
    <row r="59" spans="2:7" x14ac:dyDescent="0.25">
      <c r="B59" s="133" t="s">
        <v>32</v>
      </c>
      <c r="C59" s="133" t="s">
        <v>166</v>
      </c>
      <c r="D59" s="133" t="s">
        <v>162</v>
      </c>
      <c r="E59" s="133">
        <v>6</v>
      </c>
      <c r="F59" s="133">
        <v>2</v>
      </c>
      <c r="G59" s="133">
        <v>8</v>
      </c>
    </row>
    <row r="60" spans="2:7" x14ac:dyDescent="0.25">
      <c r="B60" s="133" t="s">
        <v>408</v>
      </c>
      <c r="C60" s="133" t="s">
        <v>409</v>
      </c>
      <c r="D60" s="133" t="s">
        <v>184</v>
      </c>
      <c r="E60" s="133">
        <v>5</v>
      </c>
      <c r="F60" s="133">
        <v>3</v>
      </c>
      <c r="G60" s="133">
        <v>8</v>
      </c>
    </row>
    <row r="61" spans="2:7" x14ac:dyDescent="0.25">
      <c r="B61" s="133" t="s">
        <v>62</v>
      </c>
      <c r="C61" s="133" t="s">
        <v>384</v>
      </c>
      <c r="D61" s="133" t="s">
        <v>140</v>
      </c>
      <c r="E61" s="133">
        <v>5</v>
      </c>
      <c r="F61" s="133">
        <v>3</v>
      </c>
      <c r="G61" s="133">
        <v>8</v>
      </c>
    </row>
    <row r="62" spans="2:7" x14ac:dyDescent="0.25">
      <c r="B62" s="133" t="s">
        <v>22</v>
      </c>
      <c r="C62" s="133" t="s">
        <v>371</v>
      </c>
      <c r="D62" s="133" t="s">
        <v>119</v>
      </c>
      <c r="E62" s="133">
        <v>5</v>
      </c>
      <c r="F62" s="133">
        <v>3</v>
      </c>
      <c r="G62" s="133">
        <v>8</v>
      </c>
    </row>
    <row r="63" spans="2:7" x14ac:dyDescent="0.25">
      <c r="B63" s="133" t="s">
        <v>55</v>
      </c>
      <c r="C63" s="133" t="s">
        <v>160</v>
      </c>
      <c r="D63" s="133" t="s">
        <v>140</v>
      </c>
      <c r="E63" s="133">
        <v>5</v>
      </c>
      <c r="F63" s="133">
        <v>3</v>
      </c>
      <c r="G63" s="133">
        <v>8</v>
      </c>
    </row>
    <row r="64" spans="2:7" x14ac:dyDescent="0.25">
      <c r="B64" s="133" t="s">
        <v>144</v>
      </c>
      <c r="C64" s="133" t="s">
        <v>145</v>
      </c>
      <c r="D64" s="133" t="s">
        <v>140</v>
      </c>
      <c r="E64" s="133">
        <v>3</v>
      </c>
      <c r="F64" s="133">
        <v>5</v>
      </c>
      <c r="G64" s="133">
        <v>8</v>
      </c>
    </row>
    <row r="65" spans="2:7" x14ac:dyDescent="0.25">
      <c r="B65" s="133" t="s">
        <v>22</v>
      </c>
      <c r="C65" s="133" t="s">
        <v>40</v>
      </c>
      <c r="D65" s="133" t="s">
        <v>39</v>
      </c>
      <c r="E65" s="133">
        <v>3</v>
      </c>
      <c r="F65" s="133">
        <v>5</v>
      </c>
      <c r="G65" s="133">
        <v>8</v>
      </c>
    </row>
    <row r="66" spans="2:7" x14ac:dyDescent="0.25">
      <c r="B66" s="133" t="s">
        <v>62</v>
      </c>
      <c r="C66" s="133" t="s">
        <v>180</v>
      </c>
      <c r="D66" s="133" t="s">
        <v>162</v>
      </c>
      <c r="E66" s="133">
        <v>3</v>
      </c>
      <c r="F66" s="133">
        <v>5</v>
      </c>
      <c r="G66" s="133">
        <v>8</v>
      </c>
    </row>
    <row r="67" spans="2:7" x14ac:dyDescent="0.25">
      <c r="B67" s="133" t="s">
        <v>105</v>
      </c>
      <c r="C67" s="133" t="s">
        <v>106</v>
      </c>
      <c r="D67" s="133" t="s">
        <v>92</v>
      </c>
      <c r="E67" s="133">
        <v>6</v>
      </c>
      <c r="F67" s="133">
        <v>1</v>
      </c>
      <c r="G67" s="133">
        <v>7</v>
      </c>
    </row>
    <row r="68" spans="2:7" x14ac:dyDescent="0.25">
      <c r="B68" s="133" t="s">
        <v>10</v>
      </c>
      <c r="C68" s="133" t="s">
        <v>170</v>
      </c>
      <c r="D68" s="133" t="s">
        <v>162</v>
      </c>
      <c r="E68" s="133">
        <v>5</v>
      </c>
      <c r="F68" s="133">
        <v>2</v>
      </c>
      <c r="G68" s="133">
        <v>7</v>
      </c>
    </row>
    <row r="69" spans="2:7" x14ac:dyDescent="0.25">
      <c r="B69" s="133" t="s">
        <v>45</v>
      </c>
      <c r="C69" s="133" t="s">
        <v>46</v>
      </c>
      <c r="D69" s="133" t="s">
        <v>39</v>
      </c>
      <c r="E69" s="133">
        <v>5</v>
      </c>
      <c r="F69" s="133">
        <v>2</v>
      </c>
      <c r="G69" s="133">
        <v>7</v>
      </c>
    </row>
    <row r="70" spans="2:7" x14ac:dyDescent="0.25">
      <c r="B70" s="133" t="s">
        <v>118</v>
      </c>
      <c r="C70" s="133" t="s">
        <v>95</v>
      </c>
      <c r="D70" s="133" t="s">
        <v>92</v>
      </c>
      <c r="E70" s="133">
        <v>5</v>
      </c>
      <c r="F70" s="133">
        <v>2</v>
      </c>
      <c r="G70" s="133">
        <v>7</v>
      </c>
    </row>
    <row r="71" spans="2:7" x14ac:dyDescent="0.25">
      <c r="B71" s="133" t="s">
        <v>10</v>
      </c>
      <c r="C71" s="133" t="s">
        <v>34</v>
      </c>
      <c r="D71" s="133" t="s">
        <v>38</v>
      </c>
      <c r="E71" s="133">
        <v>4</v>
      </c>
      <c r="F71" s="133">
        <v>3</v>
      </c>
      <c r="G71" s="133">
        <v>7</v>
      </c>
    </row>
    <row r="72" spans="2:7" x14ac:dyDescent="0.25">
      <c r="B72" s="133" t="s">
        <v>121</v>
      </c>
      <c r="C72" s="133" t="s">
        <v>122</v>
      </c>
      <c r="D72" s="133" t="s">
        <v>119</v>
      </c>
      <c r="E72" s="133">
        <v>4</v>
      </c>
      <c r="F72" s="133">
        <v>3</v>
      </c>
      <c r="G72" s="133">
        <v>7</v>
      </c>
    </row>
    <row r="73" spans="2:7" x14ac:dyDescent="0.25">
      <c r="B73" s="133" t="s">
        <v>112</v>
      </c>
      <c r="C73" s="133" t="s">
        <v>113</v>
      </c>
      <c r="D73" s="133" t="s">
        <v>92</v>
      </c>
      <c r="E73" s="133">
        <v>4</v>
      </c>
      <c r="F73" s="133">
        <v>3</v>
      </c>
      <c r="G73" s="133">
        <v>7</v>
      </c>
    </row>
    <row r="74" spans="2:7" x14ac:dyDescent="0.25">
      <c r="B74" s="133" t="s">
        <v>62</v>
      </c>
      <c r="C74" s="133" t="s">
        <v>83</v>
      </c>
      <c r="D74" s="133" t="s">
        <v>67</v>
      </c>
      <c r="E74" s="133">
        <v>3</v>
      </c>
      <c r="F74" s="133">
        <v>4</v>
      </c>
      <c r="G74" s="133">
        <v>7</v>
      </c>
    </row>
    <row r="75" spans="2:7" x14ac:dyDescent="0.25">
      <c r="B75" s="133" t="s">
        <v>12</v>
      </c>
      <c r="C75" s="133" t="s">
        <v>349</v>
      </c>
      <c r="D75" s="133" t="s">
        <v>162</v>
      </c>
      <c r="E75" s="133">
        <v>5</v>
      </c>
      <c r="F75" s="133">
        <v>1</v>
      </c>
      <c r="G75" s="133">
        <v>6</v>
      </c>
    </row>
    <row r="76" spans="2:7" x14ac:dyDescent="0.25">
      <c r="B76" s="133" t="s">
        <v>62</v>
      </c>
      <c r="C76" s="133" t="s">
        <v>181</v>
      </c>
      <c r="D76" s="133" t="s">
        <v>162</v>
      </c>
      <c r="E76" s="133">
        <v>4</v>
      </c>
      <c r="F76" s="133">
        <v>2</v>
      </c>
      <c r="G76" s="133">
        <v>6</v>
      </c>
    </row>
    <row r="77" spans="2:7" x14ac:dyDescent="0.25">
      <c r="B77" s="133" t="s">
        <v>53</v>
      </c>
      <c r="C77" s="133" t="s">
        <v>82</v>
      </c>
      <c r="D77" s="133" t="s">
        <v>67</v>
      </c>
      <c r="E77" s="133">
        <v>4</v>
      </c>
      <c r="F77" s="133">
        <v>2</v>
      </c>
      <c r="G77" s="133">
        <v>6</v>
      </c>
    </row>
    <row r="78" spans="2:7" x14ac:dyDescent="0.25">
      <c r="B78" s="133" t="s">
        <v>10</v>
      </c>
      <c r="C78" s="133" t="s">
        <v>28</v>
      </c>
      <c r="D78" s="133" t="s">
        <v>38</v>
      </c>
      <c r="E78" s="133">
        <v>3</v>
      </c>
      <c r="F78" s="133">
        <v>3</v>
      </c>
      <c r="G78" s="133">
        <v>6</v>
      </c>
    </row>
    <row r="79" spans="2:7" x14ac:dyDescent="0.25">
      <c r="B79" s="133" t="s">
        <v>62</v>
      </c>
      <c r="C79" s="133" t="s">
        <v>179</v>
      </c>
      <c r="D79" s="133" t="s">
        <v>162</v>
      </c>
      <c r="E79" s="133">
        <v>3</v>
      </c>
      <c r="F79" s="133">
        <v>3</v>
      </c>
      <c r="G79" s="133">
        <v>6</v>
      </c>
    </row>
    <row r="80" spans="2:7" x14ac:dyDescent="0.25">
      <c r="B80" s="133" t="s">
        <v>174</v>
      </c>
      <c r="C80" s="133" t="s">
        <v>175</v>
      </c>
      <c r="D80" s="133" t="s">
        <v>162</v>
      </c>
      <c r="E80" s="133">
        <v>3</v>
      </c>
      <c r="F80" s="133">
        <v>3</v>
      </c>
      <c r="G80" s="133">
        <v>6</v>
      </c>
    </row>
    <row r="81" spans="2:7" x14ac:dyDescent="0.25">
      <c r="B81" s="133" t="s">
        <v>55</v>
      </c>
      <c r="C81" s="133" t="s">
        <v>56</v>
      </c>
      <c r="D81" s="133" t="s">
        <v>39</v>
      </c>
      <c r="E81" s="133">
        <v>2</v>
      </c>
      <c r="F81" s="133">
        <v>4</v>
      </c>
      <c r="G81" s="133">
        <v>6</v>
      </c>
    </row>
    <row r="82" spans="2:7" x14ac:dyDescent="0.25">
      <c r="B82" s="133" t="s">
        <v>32</v>
      </c>
      <c r="C82" s="133" t="s">
        <v>50</v>
      </c>
      <c r="D82" s="133" t="s">
        <v>39</v>
      </c>
      <c r="E82" s="133">
        <v>2</v>
      </c>
      <c r="F82" s="133">
        <v>4</v>
      </c>
      <c r="G82" s="133">
        <v>6</v>
      </c>
    </row>
    <row r="83" spans="2:7" x14ac:dyDescent="0.25">
      <c r="B83" s="133" t="s">
        <v>252</v>
      </c>
      <c r="C83" s="133" t="s">
        <v>381</v>
      </c>
      <c r="D83" s="133" t="s">
        <v>140</v>
      </c>
      <c r="E83" s="133">
        <v>4</v>
      </c>
      <c r="F83" s="133">
        <v>1</v>
      </c>
      <c r="G83" s="133">
        <v>5</v>
      </c>
    </row>
    <row r="84" spans="2:7" x14ac:dyDescent="0.25">
      <c r="B84" s="133" t="s">
        <v>29</v>
      </c>
      <c r="C84" s="133" t="s">
        <v>131</v>
      </c>
      <c r="D84" s="133" t="s">
        <v>119</v>
      </c>
      <c r="E84" s="133">
        <v>4</v>
      </c>
      <c r="F84" s="133">
        <v>1</v>
      </c>
      <c r="G84" s="133">
        <v>5</v>
      </c>
    </row>
    <row r="85" spans="2:7" x14ac:dyDescent="0.25">
      <c r="B85" s="133" t="s">
        <v>43</v>
      </c>
      <c r="C85" s="133" t="s">
        <v>9</v>
      </c>
      <c r="D85" s="133" t="s">
        <v>38</v>
      </c>
      <c r="E85" s="133">
        <v>3</v>
      </c>
      <c r="F85" s="133">
        <v>2</v>
      </c>
      <c r="G85" s="133">
        <v>5</v>
      </c>
    </row>
    <row r="86" spans="2:7" x14ac:dyDescent="0.25">
      <c r="B86" s="133" t="s">
        <v>12</v>
      </c>
      <c r="C86" s="133" t="s">
        <v>49</v>
      </c>
      <c r="D86" s="133" t="s">
        <v>39</v>
      </c>
      <c r="E86" s="133">
        <v>3</v>
      </c>
      <c r="F86" s="133">
        <v>2</v>
      </c>
      <c r="G86" s="133">
        <v>5</v>
      </c>
    </row>
    <row r="87" spans="2:7" x14ac:dyDescent="0.25">
      <c r="B87" s="133" t="s">
        <v>197</v>
      </c>
      <c r="C87" s="133" t="s">
        <v>198</v>
      </c>
      <c r="D87" s="133" t="s">
        <v>184</v>
      </c>
      <c r="E87" s="133">
        <v>2</v>
      </c>
      <c r="F87" s="133">
        <v>3</v>
      </c>
      <c r="G87" s="133">
        <v>5</v>
      </c>
    </row>
    <row r="88" spans="2:7" x14ac:dyDescent="0.25">
      <c r="B88" s="133" t="s">
        <v>53</v>
      </c>
      <c r="C88" s="133" t="s">
        <v>188</v>
      </c>
      <c r="D88" s="133" t="s">
        <v>184</v>
      </c>
      <c r="E88" s="133">
        <v>2</v>
      </c>
      <c r="F88" s="133">
        <v>3</v>
      </c>
      <c r="G88" s="133">
        <v>5</v>
      </c>
    </row>
    <row r="89" spans="2:7" x14ac:dyDescent="0.25">
      <c r="B89" s="133" t="s">
        <v>128</v>
      </c>
      <c r="C89" s="133" t="s">
        <v>129</v>
      </c>
      <c r="D89" s="133" t="s">
        <v>119</v>
      </c>
      <c r="E89" s="133">
        <v>2</v>
      </c>
      <c r="F89" s="133">
        <v>3</v>
      </c>
      <c r="G89" s="133">
        <v>5</v>
      </c>
    </row>
    <row r="90" spans="2:7" x14ac:dyDescent="0.25">
      <c r="B90" s="133" t="s">
        <v>55</v>
      </c>
      <c r="C90" s="133" t="s">
        <v>185</v>
      </c>
      <c r="D90" s="133" t="s">
        <v>184</v>
      </c>
      <c r="E90" s="133">
        <v>2</v>
      </c>
      <c r="F90" s="133">
        <v>3</v>
      </c>
      <c r="G90" s="133">
        <v>5</v>
      </c>
    </row>
    <row r="91" spans="2:7" x14ac:dyDescent="0.25">
      <c r="B91" s="133" t="s">
        <v>70</v>
      </c>
      <c r="C91" s="133" t="s">
        <v>82</v>
      </c>
      <c r="D91" s="133" t="s">
        <v>67</v>
      </c>
      <c r="E91" s="133">
        <v>1</v>
      </c>
      <c r="F91" s="133">
        <v>4</v>
      </c>
      <c r="G91" s="133">
        <v>5</v>
      </c>
    </row>
    <row r="92" spans="2:7" x14ac:dyDescent="0.25">
      <c r="B92" s="133" t="s">
        <v>16</v>
      </c>
      <c r="C92" s="133" t="s">
        <v>17</v>
      </c>
      <c r="D92" s="133" t="s">
        <v>38</v>
      </c>
      <c r="E92" s="133">
        <v>2</v>
      </c>
      <c r="F92" s="133">
        <v>2</v>
      </c>
      <c r="G92" s="133">
        <v>4</v>
      </c>
    </row>
    <row r="93" spans="2:7" x14ac:dyDescent="0.25">
      <c r="B93" s="133" t="s">
        <v>186</v>
      </c>
      <c r="C93" s="133" t="s">
        <v>187</v>
      </c>
      <c r="D93" s="133" t="s">
        <v>184</v>
      </c>
      <c r="E93" s="133">
        <v>2</v>
      </c>
      <c r="F93" s="133">
        <v>2</v>
      </c>
      <c r="G93" s="133">
        <v>4</v>
      </c>
    </row>
    <row r="94" spans="2:7" x14ac:dyDescent="0.25">
      <c r="B94" s="133" t="s">
        <v>26</v>
      </c>
      <c r="C94" s="133" t="s">
        <v>27</v>
      </c>
      <c r="D94" s="133" t="s">
        <v>38</v>
      </c>
      <c r="E94" s="133">
        <v>1</v>
      </c>
      <c r="F94" s="133">
        <v>3</v>
      </c>
      <c r="G94" s="133">
        <v>4</v>
      </c>
    </row>
    <row r="95" spans="2:7" x14ac:dyDescent="0.25">
      <c r="B95" s="133" t="s">
        <v>314</v>
      </c>
      <c r="C95" s="133" t="s">
        <v>407</v>
      </c>
      <c r="D95" s="133" t="s">
        <v>184</v>
      </c>
      <c r="E95" s="133">
        <v>1</v>
      </c>
      <c r="F95" s="133">
        <v>3</v>
      </c>
      <c r="G95" s="133">
        <v>4</v>
      </c>
    </row>
    <row r="96" spans="2:7" x14ac:dyDescent="0.25">
      <c r="B96" s="133" t="s">
        <v>98</v>
      </c>
      <c r="C96" s="133" t="s">
        <v>99</v>
      </c>
      <c r="D96" s="133" t="s">
        <v>92</v>
      </c>
      <c r="E96" s="133">
        <v>1</v>
      </c>
      <c r="F96" s="133">
        <v>3</v>
      </c>
      <c r="G96" s="133">
        <v>4</v>
      </c>
    </row>
    <row r="97" spans="2:7" x14ac:dyDescent="0.25">
      <c r="B97" s="133" t="s">
        <v>374</v>
      </c>
      <c r="C97" s="133" t="s">
        <v>95</v>
      </c>
      <c r="D97" s="133" t="s">
        <v>92</v>
      </c>
      <c r="E97" s="133">
        <v>1</v>
      </c>
      <c r="F97" s="133">
        <v>3</v>
      </c>
      <c r="G97" s="133">
        <v>4</v>
      </c>
    </row>
    <row r="98" spans="2:7" x14ac:dyDescent="0.25">
      <c r="B98" s="133" t="s">
        <v>100</v>
      </c>
      <c r="C98" s="133" t="s">
        <v>164</v>
      </c>
      <c r="D98" s="133" t="s">
        <v>162</v>
      </c>
      <c r="E98" s="133">
        <v>0</v>
      </c>
      <c r="F98" s="133">
        <v>4</v>
      </c>
      <c r="G98" s="133">
        <v>4</v>
      </c>
    </row>
    <row r="99" spans="2:7" x14ac:dyDescent="0.25">
      <c r="B99" s="133" t="s">
        <v>161</v>
      </c>
      <c r="C99" s="133" t="s">
        <v>63</v>
      </c>
      <c r="D99" s="133" t="s">
        <v>140</v>
      </c>
      <c r="E99" s="133">
        <v>0</v>
      </c>
      <c r="F99" s="133">
        <v>4</v>
      </c>
      <c r="G99" s="133">
        <v>4</v>
      </c>
    </row>
    <row r="100" spans="2:7" x14ac:dyDescent="0.25">
      <c r="B100" s="133" t="s">
        <v>61</v>
      </c>
      <c r="C100" s="133" t="s">
        <v>46</v>
      </c>
      <c r="D100" s="133" t="s">
        <v>39</v>
      </c>
      <c r="E100" s="133">
        <v>3</v>
      </c>
      <c r="F100" s="133">
        <v>0</v>
      </c>
      <c r="G100" s="133">
        <v>3</v>
      </c>
    </row>
    <row r="101" spans="2:7" x14ac:dyDescent="0.25">
      <c r="B101" s="133" t="s">
        <v>69</v>
      </c>
      <c r="C101" s="133" t="s">
        <v>80</v>
      </c>
      <c r="D101" s="133" t="s">
        <v>67</v>
      </c>
      <c r="E101" s="133">
        <v>2</v>
      </c>
      <c r="F101" s="133">
        <v>1</v>
      </c>
      <c r="G101" s="133">
        <v>3</v>
      </c>
    </row>
    <row r="102" spans="2:7" x14ac:dyDescent="0.25">
      <c r="B102" s="133" t="s">
        <v>51</v>
      </c>
      <c r="C102" s="133" t="s">
        <v>81</v>
      </c>
      <c r="D102" s="133" t="s">
        <v>119</v>
      </c>
      <c r="E102" s="133">
        <v>2</v>
      </c>
      <c r="F102" s="133">
        <v>1</v>
      </c>
      <c r="G102" s="133">
        <v>3</v>
      </c>
    </row>
    <row r="103" spans="2:7" x14ac:dyDescent="0.25">
      <c r="B103" s="133" t="s">
        <v>32</v>
      </c>
      <c r="C103" s="133" t="s">
        <v>33</v>
      </c>
      <c r="D103" s="133" t="s">
        <v>38</v>
      </c>
      <c r="E103" s="133">
        <v>2</v>
      </c>
      <c r="F103" s="133">
        <v>1</v>
      </c>
      <c r="G103" s="133">
        <v>3</v>
      </c>
    </row>
    <row r="104" spans="2:7" x14ac:dyDescent="0.25">
      <c r="B104" s="133" t="s">
        <v>72</v>
      </c>
      <c r="C104" s="133" t="s">
        <v>85</v>
      </c>
      <c r="D104" s="133" t="s">
        <v>67</v>
      </c>
      <c r="E104" s="133">
        <v>2</v>
      </c>
      <c r="F104" s="133">
        <v>1</v>
      </c>
      <c r="G104" s="133">
        <v>3</v>
      </c>
    </row>
    <row r="105" spans="2:7" x14ac:dyDescent="0.25">
      <c r="B105" s="133" t="s">
        <v>29</v>
      </c>
      <c r="C105" s="133" t="s">
        <v>143</v>
      </c>
      <c r="D105" s="133" t="s">
        <v>140</v>
      </c>
      <c r="E105" s="133">
        <v>2</v>
      </c>
      <c r="F105" s="133">
        <v>1</v>
      </c>
      <c r="G105" s="133">
        <v>3</v>
      </c>
    </row>
    <row r="106" spans="2:7" x14ac:dyDescent="0.25">
      <c r="B106" s="133" t="s">
        <v>20</v>
      </c>
      <c r="C106" s="133" t="s">
        <v>21</v>
      </c>
      <c r="D106" s="133" t="s">
        <v>38</v>
      </c>
      <c r="E106" s="133">
        <v>1</v>
      </c>
      <c r="F106" s="133">
        <v>2</v>
      </c>
      <c r="G106" s="133">
        <v>3</v>
      </c>
    </row>
    <row r="107" spans="2:7" x14ac:dyDescent="0.25">
      <c r="B107" s="133" t="s">
        <v>109</v>
      </c>
      <c r="C107" s="133" t="s">
        <v>110</v>
      </c>
      <c r="D107" s="133" t="s">
        <v>92</v>
      </c>
      <c r="E107" s="133">
        <v>1</v>
      </c>
      <c r="F107" s="133">
        <v>2</v>
      </c>
      <c r="G107" s="133">
        <v>3</v>
      </c>
    </row>
    <row r="108" spans="2:7" x14ac:dyDescent="0.25">
      <c r="B108" s="133" t="s">
        <v>57</v>
      </c>
      <c r="C108" s="133" t="s">
        <v>58</v>
      </c>
      <c r="D108" s="133" t="s">
        <v>39</v>
      </c>
      <c r="E108" s="133">
        <v>1</v>
      </c>
      <c r="F108" s="133">
        <v>2</v>
      </c>
      <c r="G108" s="133">
        <v>3</v>
      </c>
    </row>
    <row r="109" spans="2:7" x14ac:dyDescent="0.25">
      <c r="B109" s="133" t="s">
        <v>112</v>
      </c>
      <c r="C109" s="133" t="s">
        <v>373</v>
      </c>
      <c r="D109" s="133" t="s">
        <v>184</v>
      </c>
      <c r="E109" s="133">
        <v>1</v>
      </c>
      <c r="F109" s="133">
        <v>2</v>
      </c>
      <c r="G109" s="133">
        <v>3</v>
      </c>
    </row>
    <row r="110" spans="2:7" x14ac:dyDescent="0.25">
      <c r="B110" s="133" t="s">
        <v>32</v>
      </c>
      <c r="C110" s="133" t="s">
        <v>35</v>
      </c>
      <c r="D110" s="133" t="s">
        <v>38</v>
      </c>
      <c r="E110" s="133">
        <v>1</v>
      </c>
      <c r="F110" s="133">
        <v>2</v>
      </c>
      <c r="G110" s="133">
        <v>3</v>
      </c>
    </row>
    <row r="111" spans="2:7" x14ac:dyDescent="0.25">
      <c r="B111" s="133" t="s">
        <v>57</v>
      </c>
      <c r="C111" s="133" t="s">
        <v>382</v>
      </c>
      <c r="D111" s="133" t="s">
        <v>140</v>
      </c>
      <c r="E111" s="133">
        <v>1</v>
      </c>
      <c r="F111" s="133">
        <v>2</v>
      </c>
      <c r="G111" s="133">
        <v>3</v>
      </c>
    </row>
    <row r="112" spans="2:7" x14ac:dyDescent="0.25">
      <c r="B112" s="133" t="s">
        <v>12</v>
      </c>
      <c r="C112" s="133" t="s">
        <v>123</v>
      </c>
      <c r="D112" s="133" t="s">
        <v>119</v>
      </c>
      <c r="E112" s="133">
        <v>0</v>
      </c>
      <c r="F112" s="133">
        <v>3</v>
      </c>
      <c r="G112" s="133">
        <v>3</v>
      </c>
    </row>
    <row r="113" spans="2:7" x14ac:dyDescent="0.25">
      <c r="B113" s="133" t="s">
        <v>100</v>
      </c>
      <c r="C113" s="133" t="s">
        <v>95</v>
      </c>
      <c r="D113" s="133" t="s">
        <v>92</v>
      </c>
      <c r="E113" s="133">
        <v>0</v>
      </c>
      <c r="F113" s="133">
        <v>3</v>
      </c>
      <c r="G113" s="133">
        <v>3</v>
      </c>
    </row>
    <row r="114" spans="2:7" x14ac:dyDescent="0.25">
      <c r="B114" s="133" t="s">
        <v>202</v>
      </c>
      <c r="C114" s="133" t="s">
        <v>203</v>
      </c>
      <c r="D114" s="133" t="s">
        <v>184</v>
      </c>
      <c r="E114" s="133">
        <v>2</v>
      </c>
      <c r="F114" s="133">
        <v>0</v>
      </c>
      <c r="G114" s="133">
        <v>2</v>
      </c>
    </row>
    <row r="115" spans="2:7" x14ac:dyDescent="0.25">
      <c r="B115" s="133" t="s">
        <v>294</v>
      </c>
      <c r="C115" s="133" t="s">
        <v>149</v>
      </c>
      <c r="D115" s="133" t="s">
        <v>119</v>
      </c>
      <c r="E115" s="133">
        <v>2</v>
      </c>
      <c r="F115" s="133">
        <v>0</v>
      </c>
      <c r="G115" s="133">
        <v>2</v>
      </c>
    </row>
    <row r="116" spans="2:7" x14ac:dyDescent="0.25">
      <c r="B116" s="133" t="s">
        <v>43</v>
      </c>
      <c r="C116" s="133" t="s">
        <v>326</v>
      </c>
      <c r="D116" s="133" t="s">
        <v>119</v>
      </c>
      <c r="E116" s="133">
        <v>0</v>
      </c>
      <c r="F116" s="133">
        <v>2</v>
      </c>
      <c r="G116" s="133">
        <v>2</v>
      </c>
    </row>
    <row r="117" spans="2:7" x14ac:dyDescent="0.25">
      <c r="B117" s="133" t="s">
        <v>146</v>
      </c>
      <c r="C117" s="133" t="s">
        <v>141</v>
      </c>
      <c r="D117" s="133" t="s">
        <v>140</v>
      </c>
      <c r="E117" s="133">
        <v>0</v>
      </c>
      <c r="F117" s="133">
        <v>2</v>
      </c>
      <c r="G117" s="133">
        <v>2</v>
      </c>
    </row>
    <row r="118" spans="2:7" x14ac:dyDescent="0.25">
      <c r="B118" s="133" t="s">
        <v>74</v>
      </c>
      <c r="C118" s="133" t="s">
        <v>149</v>
      </c>
      <c r="D118" s="133" t="s">
        <v>140</v>
      </c>
      <c r="E118" s="133">
        <v>0</v>
      </c>
      <c r="F118" s="133">
        <v>2</v>
      </c>
      <c r="G118" s="133">
        <v>2</v>
      </c>
    </row>
    <row r="119" spans="2:7" x14ac:dyDescent="0.25">
      <c r="B119" s="133" t="s">
        <v>177</v>
      </c>
      <c r="C119" s="133" t="s">
        <v>178</v>
      </c>
      <c r="D119" s="133" t="s">
        <v>162</v>
      </c>
      <c r="E119" s="133">
        <v>1</v>
      </c>
      <c r="F119" s="133">
        <v>0</v>
      </c>
      <c r="G119" s="133">
        <v>1</v>
      </c>
    </row>
    <row r="120" spans="2:7" x14ac:dyDescent="0.25">
      <c r="B120" s="133" t="s">
        <v>112</v>
      </c>
      <c r="C120" s="133" t="s">
        <v>147</v>
      </c>
      <c r="D120" s="133" t="s">
        <v>140</v>
      </c>
      <c r="E120" s="133">
        <v>1</v>
      </c>
      <c r="F120" s="133">
        <v>0</v>
      </c>
      <c r="G120" s="133">
        <v>1</v>
      </c>
    </row>
    <row r="121" spans="2:7" x14ac:dyDescent="0.25">
      <c r="B121" s="133" t="s">
        <v>29</v>
      </c>
      <c r="C121" s="133" t="s">
        <v>206</v>
      </c>
      <c r="D121" s="133" t="s">
        <v>184</v>
      </c>
      <c r="E121" s="133">
        <v>1</v>
      </c>
      <c r="F121" s="133">
        <v>0</v>
      </c>
      <c r="G121" s="133">
        <v>1</v>
      </c>
    </row>
    <row r="122" spans="2:7" x14ac:dyDescent="0.25">
      <c r="B122" s="133" t="s">
        <v>62</v>
      </c>
      <c r="C122" s="133" t="s">
        <v>63</v>
      </c>
      <c r="D122" s="133" t="s">
        <v>39</v>
      </c>
      <c r="E122" s="133">
        <v>1</v>
      </c>
      <c r="F122" s="133">
        <v>0</v>
      </c>
      <c r="G122" s="133">
        <v>1</v>
      </c>
    </row>
    <row r="123" spans="2:7" x14ac:dyDescent="0.25">
      <c r="B123" s="133" t="s">
        <v>43</v>
      </c>
      <c r="C123" s="133" t="s">
        <v>65</v>
      </c>
      <c r="D123" s="133" t="s">
        <v>39</v>
      </c>
      <c r="E123" s="133">
        <v>0</v>
      </c>
      <c r="F123" s="133">
        <v>1</v>
      </c>
      <c r="G123" s="133">
        <v>1</v>
      </c>
    </row>
    <row r="124" spans="2:7" x14ac:dyDescent="0.25">
      <c r="B124" s="133" t="s">
        <v>57</v>
      </c>
      <c r="C124" s="133" t="s">
        <v>111</v>
      </c>
      <c r="D124" s="133" t="s">
        <v>92</v>
      </c>
      <c r="E124" s="133">
        <v>0</v>
      </c>
      <c r="F124" s="133">
        <v>1</v>
      </c>
      <c r="G124" s="133">
        <v>1</v>
      </c>
    </row>
    <row r="125" spans="2:7" x14ac:dyDescent="0.25">
      <c r="B125" s="133" t="s">
        <v>41</v>
      </c>
      <c r="C125" s="133" t="s">
        <v>403</v>
      </c>
      <c r="D125" s="133" t="s">
        <v>92</v>
      </c>
      <c r="E125" s="133">
        <v>0</v>
      </c>
      <c r="F125" s="133">
        <v>1</v>
      </c>
      <c r="G125" s="133">
        <v>1</v>
      </c>
    </row>
    <row r="126" spans="2:7" x14ac:dyDescent="0.25">
      <c r="B126" s="133" t="s">
        <v>59</v>
      </c>
      <c r="C126" s="133" t="s">
        <v>60</v>
      </c>
      <c r="D126" s="133" t="s">
        <v>39</v>
      </c>
      <c r="E126" s="133">
        <v>0</v>
      </c>
      <c r="F126" s="133">
        <v>0</v>
      </c>
      <c r="G126" s="133">
        <v>0</v>
      </c>
    </row>
    <row r="127" spans="2:7" x14ac:dyDescent="0.25">
      <c r="B127" s="133" t="s">
        <v>29</v>
      </c>
      <c r="C127" s="133" t="s">
        <v>11</v>
      </c>
      <c r="D127" s="133" t="s">
        <v>38</v>
      </c>
      <c r="E127" s="133">
        <v>0</v>
      </c>
      <c r="F127" s="133">
        <v>0</v>
      </c>
      <c r="G127" s="133">
        <v>0</v>
      </c>
    </row>
    <row r="128" spans="2:7" x14ac:dyDescent="0.25">
      <c r="B128" s="133" t="s">
        <v>116</v>
      </c>
      <c r="C128" s="133" t="s">
        <v>117</v>
      </c>
      <c r="D128" s="133" t="s">
        <v>92</v>
      </c>
      <c r="E128" s="133">
        <v>0</v>
      </c>
      <c r="F128" s="133">
        <v>0</v>
      </c>
      <c r="G128" s="133">
        <v>0</v>
      </c>
    </row>
    <row r="129" spans="2:7" x14ac:dyDescent="0.25">
      <c r="B129" s="133" t="s">
        <v>116</v>
      </c>
      <c r="C129" s="133" t="s">
        <v>158</v>
      </c>
      <c r="D129" s="133" t="s">
        <v>140</v>
      </c>
      <c r="E129" s="133">
        <v>0</v>
      </c>
      <c r="F129" s="133">
        <v>0</v>
      </c>
      <c r="G129" s="133">
        <v>0</v>
      </c>
    </row>
    <row r="130" spans="2:7" x14ac:dyDescent="0.25">
      <c r="B130" s="133" t="s">
        <v>68</v>
      </c>
      <c r="C130" s="133" t="s">
        <v>79</v>
      </c>
      <c r="D130" s="133" t="s">
        <v>67</v>
      </c>
      <c r="E130" s="133">
        <v>0</v>
      </c>
      <c r="F130" s="133">
        <v>0</v>
      </c>
      <c r="G130" s="133">
        <v>0</v>
      </c>
    </row>
    <row r="131" spans="2:7" x14ac:dyDescent="0.25">
      <c r="B131" s="133" t="s">
        <v>70</v>
      </c>
      <c r="C131" s="133" t="s">
        <v>363</v>
      </c>
      <c r="D131" s="133" t="s">
        <v>162</v>
      </c>
      <c r="E131" s="133">
        <v>0</v>
      </c>
      <c r="F131" s="133">
        <v>0</v>
      </c>
      <c r="G131" s="133">
        <v>0</v>
      </c>
    </row>
    <row r="132" spans="2:7" x14ac:dyDescent="0.25">
      <c r="B132" s="133" t="s">
        <v>364</v>
      </c>
      <c r="C132" s="133" t="s">
        <v>365</v>
      </c>
      <c r="D132" s="133" t="s">
        <v>119</v>
      </c>
      <c r="E132" s="133">
        <v>0</v>
      </c>
      <c r="F132" s="133">
        <v>0</v>
      </c>
      <c r="G132" s="133">
        <v>0</v>
      </c>
    </row>
    <row r="133" spans="2:7" x14ac:dyDescent="0.25">
      <c r="B133" s="133" t="s">
        <v>20</v>
      </c>
      <c r="C133" s="133" t="s">
        <v>325</v>
      </c>
      <c r="D133" s="133" t="s">
        <v>67</v>
      </c>
      <c r="E133" s="133">
        <v>0</v>
      </c>
      <c r="F133" s="133">
        <v>0</v>
      </c>
      <c r="G133" s="133">
        <v>0</v>
      </c>
    </row>
    <row r="134" spans="2:7" x14ac:dyDescent="0.25">
      <c r="B134" s="133" t="s">
        <v>252</v>
      </c>
      <c r="C134" s="133" t="s">
        <v>9</v>
      </c>
      <c r="D134" s="133" t="s">
        <v>38</v>
      </c>
      <c r="E134" s="133">
        <v>0</v>
      </c>
      <c r="F134" s="133">
        <v>0</v>
      </c>
      <c r="G134" s="133">
        <v>0</v>
      </c>
    </row>
    <row r="135" spans="2:7" x14ac:dyDescent="0.25">
      <c r="B135" s="133" t="s">
        <v>182</v>
      </c>
      <c r="C135" s="133" t="s">
        <v>183</v>
      </c>
      <c r="D135" s="133" t="s">
        <v>162</v>
      </c>
      <c r="E135" s="133">
        <v>0</v>
      </c>
      <c r="F135" s="133">
        <v>0</v>
      </c>
      <c r="G135" s="133">
        <v>0</v>
      </c>
    </row>
    <row r="136" spans="2:7" x14ac:dyDescent="0.25">
      <c r="B136" s="133" t="s">
        <v>168</v>
      </c>
      <c r="C136" s="133" t="s">
        <v>407</v>
      </c>
      <c r="D136" s="133" t="s">
        <v>140</v>
      </c>
      <c r="E136" s="133">
        <v>0</v>
      </c>
      <c r="F136" s="133">
        <v>0</v>
      </c>
      <c r="G136" s="133">
        <v>0</v>
      </c>
    </row>
    <row r="137" spans="2:7" x14ac:dyDescent="0.25">
      <c r="B137" s="133" t="s">
        <v>200</v>
      </c>
      <c r="C137" s="133" t="s">
        <v>201</v>
      </c>
      <c r="D137" s="133" t="s">
        <v>184</v>
      </c>
      <c r="E137" s="133">
        <v>0</v>
      </c>
      <c r="F137" s="133">
        <v>0</v>
      </c>
      <c r="G137" s="133">
        <v>0</v>
      </c>
    </row>
    <row r="138" spans="2:7" x14ac:dyDescent="0.25">
      <c r="B138" s="133" t="s">
        <v>107</v>
      </c>
      <c r="C138" s="133" t="s">
        <v>108</v>
      </c>
      <c r="D138" s="133" t="s">
        <v>92</v>
      </c>
      <c r="E138" s="133">
        <v>0</v>
      </c>
      <c r="F138" s="133">
        <v>0</v>
      </c>
      <c r="G138" s="133">
        <v>0</v>
      </c>
    </row>
    <row r="139" spans="2:7" x14ac:dyDescent="0.25">
      <c r="B139" s="133" t="s">
        <v>77</v>
      </c>
      <c r="C139" s="133" t="s">
        <v>91</v>
      </c>
      <c r="D139" s="133" t="s">
        <v>67</v>
      </c>
      <c r="E139" s="133">
        <v>0</v>
      </c>
      <c r="F139" s="133">
        <v>0</v>
      </c>
      <c r="G139" s="133">
        <v>0</v>
      </c>
    </row>
  </sheetData>
  <sortState ref="B2:G189">
    <sortCondition descending="1" ref="G2:G189"/>
    <sortCondition descending="1" ref="E2:E189"/>
    <sortCondition ref="C2:C189"/>
  </sortState>
  <conditionalFormatting sqref="C1:C1048576">
    <cfRule type="cellIs" priority="1" operator="notBetween">
      <formula>MIN(#REF!)</formula>
      <formula>MAX(#REF!)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Standings</vt:lpstr>
      <vt:lpstr>PlayerTable</vt:lpstr>
      <vt:lpstr>Sheet1</vt:lpstr>
      <vt:lpstr>Sheet2</vt:lpstr>
      <vt:lpstr>GameStats</vt:lpstr>
      <vt:lpstr>Penalty</vt:lpstr>
      <vt:lpstr>Goalies</vt:lpstr>
      <vt:lpstr>Teams</vt:lpstr>
      <vt:lpstr>Top10</vt:lpstr>
      <vt:lpstr>Aggregations</vt:lpstr>
      <vt:lpstr>Career</vt:lpstr>
      <vt:lpstr>CareerGoalie</vt:lpstr>
    </vt:vector>
  </TitlesOfParts>
  <Company>State of Iowa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Tony</dc:creator>
  <cp:lastModifiedBy>THansenite@gmail.com</cp:lastModifiedBy>
  <dcterms:created xsi:type="dcterms:W3CDTF">2012-11-27T18:45:19Z</dcterms:created>
  <dcterms:modified xsi:type="dcterms:W3CDTF">2014-11-27T01:11:39Z</dcterms:modified>
</cp:coreProperties>
</file>